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3F48F178-55B7-4BEB-A454-FBDC3FED4698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2020'!$A$1:$K$54</definedName>
    <definedName name="_xlnm.Print_Area" localSheetId="4">'FEB 2020'!$A$1:$K$57</definedName>
    <definedName name="_xlnm.Print_Area" localSheetId="9">'JUL 2020'!$A$1:$K$54</definedName>
    <definedName name="_xlnm.Print_Area" localSheetId="8">'JUN 2020'!$A$1:$K$54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2020'!$A$1:$K$54</definedName>
    <definedName name="_xlnm.Print_Area" localSheetId="11">'SEPT 2020'!$A$1:$K$54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5" l="1"/>
  <c r="H21" i="15"/>
  <c r="K33" i="15" l="1"/>
  <c r="H29" i="15"/>
  <c r="K29" i="15" s="1"/>
  <c r="F26" i="15"/>
  <c r="K24" i="15"/>
  <c r="F22" i="15"/>
  <c r="K20" i="15"/>
  <c r="K34" i="15" l="1"/>
  <c r="I16" i="15" s="1"/>
  <c r="K36" i="15" s="1"/>
  <c r="J16" i="15"/>
  <c r="H29" i="14" l="1"/>
  <c r="K29" i="14" s="1"/>
  <c r="H21" i="14" l="1"/>
  <c r="K20" i="14" s="1"/>
  <c r="H25" i="14"/>
  <c r="K24" i="14" s="1"/>
  <c r="K33" i="14"/>
  <c r="F26" i="14"/>
  <c r="F22" i="14"/>
  <c r="K34" i="14" l="1"/>
  <c r="I16" i="14"/>
  <c r="J16" i="14" s="1"/>
  <c r="H25" i="13"/>
  <c r="K24" i="13" s="1"/>
  <c r="H21" i="13"/>
  <c r="K20" i="13" s="1"/>
  <c r="K33" i="13"/>
  <c r="K29" i="13"/>
  <c r="K27" i="13"/>
  <c r="F26" i="13"/>
  <c r="F22" i="13"/>
  <c r="K3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J16" i="12" s="1"/>
  <c r="H25" i="11"/>
  <c r="K24" i="11" s="1"/>
  <c r="H21" i="11"/>
  <c r="K20" i="11" s="1"/>
  <c r="K33" i="11"/>
  <c r="K29" i="11"/>
  <c r="K27" i="11"/>
  <c r="F26" i="11"/>
  <c r="F22" i="11"/>
  <c r="K36" i="12" l="1"/>
  <c r="K34" i="11"/>
  <c r="I16" i="11" s="1"/>
  <c r="K36" i="11" s="1"/>
  <c r="K31" i="10"/>
  <c r="K33" i="10"/>
  <c r="H25" i="10"/>
  <c r="K24" i="10" s="1"/>
  <c r="H21" i="10"/>
  <c r="K20" i="10" s="1"/>
  <c r="K29" i="10"/>
  <c r="F26" i="10"/>
  <c r="F22" i="10"/>
  <c r="J16" i="11" l="1"/>
  <c r="K27" i="10"/>
  <c r="K33" i="9"/>
  <c r="F26" i="7"/>
  <c r="F22" i="7"/>
  <c r="K35" i="9"/>
  <c r="H21" i="9"/>
  <c r="K34" i="10" l="1"/>
  <c r="I16" i="10" s="1"/>
  <c r="K30" i="9"/>
  <c r="F26" i="9"/>
  <c r="H25" i="9"/>
  <c r="K24" i="9" s="1"/>
  <c r="F22" i="9"/>
  <c r="K20" i="9"/>
  <c r="K36" i="10" l="1"/>
  <c r="J16" i="10"/>
  <c r="I28" i="9"/>
  <c r="K28" i="9" s="1"/>
  <c r="F26" i="8"/>
  <c r="F22" i="8"/>
  <c r="K36" i="9" l="1"/>
  <c r="I16" i="9" s="1"/>
  <c r="H25" i="8"/>
  <c r="H21" i="8"/>
  <c r="K35" i="8"/>
  <c r="K33" i="8"/>
  <c r="K30" i="8"/>
  <c r="I28" i="8" l="1"/>
  <c r="K28" i="8" s="1"/>
  <c r="K20" i="8"/>
  <c r="J16" i="9"/>
  <c r="K38" i="9"/>
  <c r="K24" i="8"/>
  <c r="K34" i="7"/>
  <c r="K32" i="7"/>
  <c r="K29" i="7"/>
  <c r="K27" i="7"/>
  <c r="H25" i="7"/>
  <c r="K24" i="7" s="1"/>
  <c r="H21" i="7"/>
  <c r="K20" i="7" s="1"/>
  <c r="K36" i="8" l="1"/>
  <c r="I16" i="8" s="1"/>
  <c r="J16" i="8" s="1"/>
  <c r="K35" i="7"/>
  <c r="I16" i="7" s="1"/>
  <c r="J16" i="7" s="1"/>
  <c r="H25" i="6"/>
  <c r="H21" i="6"/>
  <c r="K38" i="8" l="1"/>
  <c r="K37" i="7"/>
  <c r="K34" i="6"/>
  <c r="K32" i="6"/>
  <c r="K29" i="6"/>
  <c r="K27" i="6"/>
  <c r="K24" i="6"/>
  <c r="K20" i="6"/>
  <c r="K35" i="6" l="1"/>
  <c r="I16" i="6" s="1"/>
  <c r="J16" i="6" s="1"/>
  <c r="H25" i="5"/>
  <c r="H21" i="5"/>
  <c r="K37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24" i="3" s="1"/>
  <c r="H21" i="3"/>
  <c r="K20" i="3" s="1"/>
  <c r="K34" i="3"/>
  <c r="K32" i="3"/>
  <c r="K29" i="3"/>
  <c r="K27" i="3"/>
  <c r="K37" i="4" l="1"/>
  <c r="K35" i="3"/>
  <c r="I16" i="3" s="1"/>
  <c r="J16" i="3"/>
  <c r="K37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<sst xmlns="http://schemas.openxmlformats.org/spreadsheetml/2006/main" count="620" uniqueCount="129">
  <si>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</si>
  <si>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</si>
  <si>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</si>
  <si>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</si>
  <si>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</si>
  <si>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</si>
  <si>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</si>
  <si>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</si>
  <si>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</si>
  <si>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</si>
  <si>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</si>
  <si>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</si>
  <si>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</si>
  <si>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</si>
  <si>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</si>
  <si>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</si>
  <si>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</si>
  <si>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</si>
  <si>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</si>
  <si>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</si>
  <si>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</si>
  <si>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</si>
  <si>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</si>
  <si>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</si>
  <si>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</si>
  <si>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</si>
  <si>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</si>
  <si>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</si>
  <si>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</si>
  <si>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</si>
  <si>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</si>
  <si>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</si>
  <si>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</si>
  <si>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</si>
  <si>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</si>
  <si>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</si>
  <si>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</si>
  <si>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WESLEY BRIOLA</t>
    </r>
  </si>
  <si>
    <t>UNIT: 34B05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</si>
  <si>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</si>
  <si>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</si>
  <si>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</si>
  <si>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</si>
  <si>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</si>
  <si>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</si>
  <si>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</si>
  <si>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</si>
  <si>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</si>
  <si>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</si>
  <si>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</si>
  <si>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</si>
  <si>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</si>
  <si>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</si>
  <si>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</si>
  <si>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</si>
  <si>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</si>
  <si>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</si>
  <si>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</si>
  <si>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</si>
  <si>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</si>
  <si>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</si>
  <si>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</si>
  <si>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</si>
  <si>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</si>
  <si>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</si>
  <si>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</si>
  <si>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</si>
  <si>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</si>
  <si>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</si>
  <si>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</si>
  <si>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</si>
  <si>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</si>
  <si>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</si>
  <si>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</si>
  <si>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</si>
  <si>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</si>
  <si>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</si>
  <si>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</si>
  <si>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</si>
  <si>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 xml:space="preserve"> 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</si>
  <si>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</si>
  <si>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</si>
  <si>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</si>
  <si>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</si>
  <si>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</si>
  <si>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</si>
  <si>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</si>
  <si>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</si>
  <si>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2020 - 180 kWh x 10.98 = 1,976.40 + 20% (AC) = 2,371.68 - 2,849.40 (billing Mar2020) = </t>
    </r>
    <r>
      <rPr>
        <b/>
        <u/>
        <sz val="14"/>
        <color rgb="FFFF0000"/>
        <rFont val="Calibri"/>
        <family val="2"/>
        <scheme val="minor"/>
      </rPr>
      <t>477.72</t>
    </r>
    <r>
      <rPr>
        <b/>
        <sz val="14"/>
        <color rgb="FFFF0000"/>
        <rFont val="Calibri"/>
        <family val="2"/>
        <scheme val="minor"/>
      </rPr>
      <t xml:space="preserve">
APR 2020 - 276 kWh x 9.79 = 2,702.04 + 20% (AC) = 3,242.45 - 3,636.58 (billing Apr2020) = </t>
    </r>
    <r>
      <rPr>
        <b/>
        <u/>
        <sz val="14"/>
        <color rgb="FFFF0000"/>
        <rFont val="Calibri"/>
        <family val="2"/>
        <scheme val="minor"/>
      </rPr>
      <t>394.13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</si>
  <si>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</si>
  <si>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</si>
  <si>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</si>
  <si>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</si>
  <si>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</si>
  <si>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2020 - 5 cubic x 96.92 = 484.60 + 20% (AC) = 581.52 - 586.55 (billing Mar2020) = </t>
    </r>
    <r>
      <rPr>
        <b/>
        <u/>
        <sz val="14"/>
        <color rgb="FFFF0000"/>
        <rFont val="Calibri"/>
        <family val="2"/>
        <scheme val="minor"/>
      </rPr>
      <t>5.03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2020 - 4 cubic x 95.58 = 382.32 + 20% (AC) = 458.78 - 469.25 (billing May2020) = </t>
    </r>
    <r>
      <rPr>
        <b/>
        <u/>
        <sz val="14"/>
        <color rgb="FFFF0000"/>
        <rFont val="Calibri"/>
        <family val="2"/>
        <scheme val="minor"/>
      </rPr>
      <t>10.47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</si>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</sst>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434900</xdr:colOff>
      <xdr:row>50</xdr:row>
      <xdr:rowOff>103894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13" zoomScaleNormal="55" zoomScaleSheetLayoutView="100" workbookViewId="0">
      <selection activeCell="I23" sqref="I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132.47</v>
      </c>
      <c r="J16" s="18">
        <f>I16+H16+G16</f>
        <v>132.47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15</v>
      </c>
      <c r="G21" s="46">
        <v>14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132.47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132.47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7"/>
  <sheetViews>
    <sheetView topLeftCell="A10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2596.25</v>
      </c>
      <c r="J16" s="18">
        <f>I16+H16+G16</f>
        <v>2596.25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98</v>
      </c>
      <c r="G20" s="46"/>
      <c r="H20" s="46"/>
      <c r="I20" s="9"/>
      <c r="J20" s="22">
        <v>0</v>
      </c>
      <c r="K20" s="9">
        <f>H21</f>
        <v>2112.65</v>
      </c>
    </row>
    <row r="21" spans="3:11" ht="21" x14ac:dyDescent="0.35">
      <c r="C21" s="39"/>
      <c r="D21" s="8"/>
      <c r="E21" s="8"/>
      <c r="F21" s="46">
        <v>1220</v>
      </c>
      <c r="G21" s="46">
        <v>985</v>
      </c>
      <c r="H21" s="47">
        <f>(F21-G21)*8.99</f>
        <v>2112.65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235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29</v>
      </c>
      <c r="G25" s="46">
        <v>24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2596.25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2596.25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7"/>
  <sheetViews>
    <sheetView topLeftCell="A7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2551.3200000000002</v>
      </c>
      <c r="J16" s="18">
        <f>I16+H16+G16</f>
        <v>2551.3200000000002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103</v>
      </c>
      <c r="G20" s="46"/>
      <c r="H20" s="46"/>
      <c r="I20" s="9"/>
      <c r="J20" s="22">
        <v>0</v>
      </c>
      <c r="K20" s="9">
        <f>H21</f>
        <v>1966.0200000000002</v>
      </c>
    </row>
    <row r="21" spans="3:11" ht="21" x14ac:dyDescent="0.35">
      <c r="C21" s="39"/>
      <c r="D21" s="8"/>
      <c r="E21" s="8"/>
      <c r="F21" s="46">
        <v>1437</v>
      </c>
      <c r="G21" s="46">
        <v>1220</v>
      </c>
      <c r="H21" s="47">
        <f>(F21-G21)*9.06</f>
        <v>1966.0200000000002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217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585.29999999999995</v>
      </c>
    </row>
    <row r="25" spans="3:11" ht="21" x14ac:dyDescent="0.35">
      <c r="C25" s="39"/>
      <c r="D25" s="8"/>
      <c r="E25" s="8"/>
      <c r="F25" s="46">
        <v>35</v>
      </c>
      <c r="G25" s="46">
        <v>29</v>
      </c>
      <c r="H25" s="47">
        <f>(F25-G25)*97.55</f>
        <v>585.29999999999995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6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2551.3200000000002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2551.3200000000002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7"/>
  <sheetViews>
    <sheetView topLeftCell="A4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/>
      <c r="I16" s="18">
        <f>K34</f>
        <v>2869.88</v>
      </c>
      <c r="J16" s="18">
        <f>I16+H16+G16</f>
        <v>2869.88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108</v>
      </c>
      <c r="G20" s="46"/>
      <c r="H20" s="46"/>
      <c r="I20" s="9"/>
      <c r="J20" s="22">
        <v>0</v>
      </c>
      <c r="K20" s="9">
        <f>H21</f>
        <v>2183.3900000000003</v>
      </c>
    </row>
    <row r="21" spans="3:11" ht="21" x14ac:dyDescent="0.35">
      <c r="C21" s="39"/>
      <c r="D21" s="8"/>
      <c r="E21" s="8"/>
      <c r="F21" s="46">
        <v>1690</v>
      </c>
      <c r="G21" s="46">
        <v>1437</v>
      </c>
      <c r="H21" s="47">
        <f>(F21-G21)*8.63</f>
        <v>2183.3900000000003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253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42</v>
      </c>
      <c r="G25" s="46">
        <v>35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7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2869.88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2869.88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7"/>
  <sheetViews>
    <sheetView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115</v>
      </c>
      <c r="H15" s="13" t="s">
        <v>116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/>
      <c r="I16" s="18">
        <f>K34</f>
        <v>3394.04</v>
      </c>
      <c r="J16" s="18">
        <f>I16+H16+G16</f>
        <v>3394.04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118</v>
      </c>
      <c r="E20" s="96"/>
      <c r="F20" s="46" t="s">
        <v>112</v>
      </c>
      <c r="G20" s="46"/>
      <c r="H20" s="46"/>
      <c r="I20" s="9"/>
      <c r="J20" s="22">
        <v>0</v>
      </c>
      <c r="K20" s="9">
        <f>H21</f>
        <v>1515.24</v>
      </c>
    </row>
    <row r="21" spans="3:11" ht="21" x14ac:dyDescent="0.35">
      <c r="C21" s="39"/>
      <c r="D21" s="8"/>
      <c r="E21" s="8"/>
      <c r="F21" s="46">
        <v>1897</v>
      </c>
      <c r="G21" s="46">
        <v>1690</v>
      </c>
      <c r="H21" s="47">
        <f>(F21-G21)*7.32</f>
        <v>1515.24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207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119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492.8</v>
      </c>
    </row>
    <row r="25" spans="3:11" ht="21" x14ac:dyDescent="0.35">
      <c r="C25" s="39"/>
      <c r="D25" s="8"/>
      <c r="E25" s="8"/>
      <c r="F25" s="46">
        <v>47</v>
      </c>
      <c r="G25" s="46">
        <v>42</v>
      </c>
      <c r="H25" s="47">
        <f>(F25-G25)*98.56</f>
        <v>492.8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117</v>
      </c>
      <c r="E28" s="96"/>
      <c r="F28" s="46" t="s">
        <v>120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>
        <v>0</v>
      </c>
      <c r="K29" s="9">
        <f>H29</f>
        <v>1386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3394.04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3394.04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7"/>
  <sheetViews>
    <sheetView tabSelected="1" topLeftCell="A14"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115</v>
      </c>
      <c r="H15" s="13" t="s">
        <v>116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122</v>
      </c>
      <c r="E16" s="49" t="s">
        <v>123</v>
      </c>
      <c r="F16" s="18"/>
      <c r="G16" s="18"/>
      <c r="H16" s="18"/>
      <c r="I16" s="18">
        <f>K34</f>
        <v>3488.17</v>
      </c>
      <c r="J16" s="18">
        <f>I16+H16+G16</f>
        <v>3488.17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125</v>
      </c>
      <c r="E20" s="96"/>
      <c r="F20" s="46" t="s">
        <v>127</v>
      </c>
      <c r="G20" s="46"/>
      <c r="H20" s="46"/>
      <c r="I20" s="9"/>
      <c r="J20" s="22">
        <v>0</v>
      </c>
      <c r="K20" s="9">
        <f>H21</f>
        <v>1612.02</v>
      </c>
    </row>
    <row r="21" spans="3:11" ht="21" x14ac:dyDescent="0.35">
      <c r="C21" s="39"/>
      <c r="D21" s="8"/>
      <c r="E21" s="8"/>
      <c r="F21" s="46">
        <v>2098</v>
      </c>
      <c r="G21" s="46">
        <v>1897</v>
      </c>
      <c r="H21" s="47">
        <f>(F21-G21)*8.02</f>
        <v>1612.02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201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52</v>
      </c>
      <c r="G25" s="46">
        <v>47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117</v>
      </c>
      <c r="E28" s="96"/>
      <c r="F28" s="46" t="s">
        <v>124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>
        <v>0</v>
      </c>
      <c r="K29" s="9">
        <f>H29</f>
        <v>1386</v>
      </c>
    </row>
    <row r="30" spans="3:11" ht="35.1" customHeight="1" x14ac:dyDescent="0.35">
      <c r="C30" s="69"/>
      <c r="D30" s="69"/>
      <c r="E30" s="69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3488.17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3488.17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126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132.47</v>
      </c>
      <c r="I16" s="18">
        <f>K35</f>
        <v>133.16</v>
      </c>
      <c r="J16" s="18">
        <f>I16+H16+G16</f>
        <v>265.63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16</v>
      </c>
      <c r="G21" s="46">
        <v>15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265.63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4" zoomScale="85" zoomScaleNormal="85" workbookViewId="0">
      <selection activeCell="I2" sqref="I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265.63</v>
      </c>
      <c r="I16" s="18">
        <f>K35</f>
        <v>54.179999999999993</v>
      </c>
      <c r="J16" s="18">
        <f>I16+H16+G16</f>
        <v>319.81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54.179999999999993</v>
      </c>
    </row>
    <row r="21" spans="3:11" ht="21" x14ac:dyDescent="0.35">
      <c r="C21" s="39"/>
      <c r="D21" s="8"/>
      <c r="E21" s="8"/>
      <c r="F21" s="46">
        <v>19</v>
      </c>
      <c r="G21" s="46">
        <v>16</v>
      </c>
      <c r="H21" s="47">
        <f>(F21-G21)*18.06</f>
        <v>54.179999999999993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54.179999999999993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319.81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0" zoomScale="85" zoomScaleNormal="85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319.81</v>
      </c>
      <c r="I16" s="18">
        <f>K35</f>
        <v>17.399999999999999</v>
      </c>
      <c r="J16" s="18">
        <f>I16+H16+G16</f>
        <v>337.21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20</v>
      </c>
      <c r="G21" s="46">
        <v>19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337.21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7"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337.21</v>
      </c>
      <c r="I16" s="18">
        <f>K35</f>
        <v>424.58000000000004</v>
      </c>
      <c r="J16" s="18">
        <f>I16+H16+G16</f>
        <v>761.79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189.96</v>
      </c>
    </row>
    <row r="21" spans="3:11" ht="21" x14ac:dyDescent="0.35">
      <c r="C21" s="39"/>
      <c r="D21" s="8"/>
      <c r="E21" s="8"/>
      <c r="F21" s="46">
        <v>32</v>
      </c>
      <c r="G21" s="46">
        <v>20</v>
      </c>
      <c r="H21" s="47">
        <f>(F21-G21)*15.83</f>
        <v>189.96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4</v>
      </c>
      <c r="G25" s="46">
        <v>2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424.58000000000004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761.79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6" zoomScale="85" zoomScaleNormal="85" workbookViewId="0">
      <selection activeCell="H35" sqref="H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3435.95</v>
      </c>
      <c r="J16" s="18">
        <f>I16+H16+G16</f>
        <v>3435.95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2849.4</v>
      </c>
    </row>
    <row r="21" spans="3:11" ht="21" x14ac:dyDescent="0.35">
      <c r="C21" s="39"/>
      <c r="D21" s="8"/>
      <c r="E21" s="8"/>
      <c r="F21" s="46">
        <v>212</v>
      </c>
      <c r="G21" s="46">
        <v>32</v>
      </c>
      <c r="H21" s="47">
        <f>(F21-G21)*15.83</f>
        <v>2849.4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180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9</v>
      </c>
      <c r="G25" s="46">
        <v>4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3435.95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3435.95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7" zoomScale="70" zoomScaleNormal="70" workbookViewId="0">
      <selection activeCell="R27" sqref="R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4340.4480000000003</v>
      </c>
      <c r="J16" s="18">
        <f>I16+H16+G16</f>
        <v>4340.4480000000003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3030.48</v>
      </c>
    </row>
    <row r="21" spans="3:11" ht="21" x14ac:dyDescent="0.35">
      <c r="C21" s="39"/>
      <c r="D21" s="8"/>
      <c r="E21" s="8"/>
      <c r="F21" s="46">
        <v>488</v>
      </c>
      <c r="G21" s="46">
        <v>212</v>
      </c>
      <c r="H21" s="47">
        <f>(F21-G21)*10.98</f>
        <v>3030.48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276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15</v>
      </c>
      <c r="G25" s="46">
        <v>9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6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723.40800000000002</v>
      </c>
      <c r="J28" s="22">
        <v>0</v>
      </c>
      <c r="K28" s="9">
        <f>I28</f>
        <v>723.40800000000002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4340.4480000000003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4340.4480000000003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7" zoomScale="70" zoomScaleNormal="70" workbookViewId="0">
      <selection activeCell="J29" sqref="J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K36</f>
        <v>2710.6179999999999</v>
      </c>
      <c r="J16" s="18">
        <f>I16+H16+G16</f>
        <v>2710.6179999999999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82</v>
      </c>
      <c r="G20" s="46"/>
      <c r="H20" s="46"/>
      <c r="I20" s="9"/>
      <c r="J20" s="22">
        <v>0</v>
      </c>
      <c r="K20" s="9">
        <f>H21</f>
        <v>2594.35</v>
      </c>
    </row>
    <row r="21" spans="3:11" ht="21" x14ac:dyDescent="0.35">
      <c r="C21" s="39"/>
      <c r="D21" s="8"/>
      <c r="E21" s="8"/>
      <c r="F21" s="46">
        <v>753</v>
      </c>
      <c r="G21" s="46">
        <v>488</v>
      </c>
      <c r="H21" s="47">
        <f>(F21-G21)*9.79</f>
        <v>2594.35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265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19</v>
      </c>
      <c r="G25" s="46">
        <v>15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4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597.07799999999997</v>
      </c>
      <c r="J28" s="22">
        <v>0</v>
      </c>
      <c r="K28" s="9">
        <f>I28</f>
        <v>597.07799999999997</v>
      </c>
    </row>
    <row r="29" spans="3:11" ht="21" customHeight="1" x14ac:dyDescent="0.35">
      <c r="C29" s="92" t="s">
        <v>84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4" t="s">
        <v>85</v>
      </c>
      <c r="E33" s="94"/>
      <c r="F33" s="95" t="s">
        <v>88</v>
      </c>
      <c r="G33" s="95"/>
      <c r="H33" s="95"/>
      <c r="I33" s="95"/>
      <c r="J33" s="66">
        <v>0</v>
      </c>
      <c r="K33" s="66">
        <f>(477.72+394.13)</f>
        <v>871.85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2710.6179999999999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2710.6179999999999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8" t="s">
        <v>66</v>
      </c>
      <c r="D43" s="59" t="s">
        <v>86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7"/>
  <sheetViews>
    <sheetView topLeftCell="A10" zoomScale="85" zoomScaleNormal="85" workbookViewId="0">
      <selection activeCell="A46" sqref="A46:XFD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 t="s">
        <v>79</v>
      </c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/>
      <c r="I16" s="18">
        <f>K34</f>
        <v>2686.2799999999997</v>
      </c>
      <c r="J16" s="18">
        <f>I16+H16+G16</f>
        <v>2686.2799999999997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92</v>
      </c>
      <c r="G20" s="46"/>
      <c r="H20" s="46"/>
      <c r="I20" s="9"/>
      <c r="J20" s="22">
        <v>0</v>
      </c>
      <c r="K20" s="9">
        <f>H21</f>
        <v>2231.8399999999997</v>
      </c>
    </row>
    <row r="21" spans="3:11" ht="21" x14ac:dyDescent="0.35">
      <c r="C21" s="39"/>
      <c r="D21" s="8"/>
      <c r="E21" s="8"/>
      <c r="F21" s="46">
        <v>985</v>
      </c>
      <c r="G21" s="46">
        <v>753</v>
      </c>
      <c r="H21" s="47">
        <f>(F21-G21)*9.62</f>
        <v>2231.8399999999997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232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481.1</v>
      </c>
    </row>
    <row r="25" spans="3:11" ht="21" x14ac:dyDescent="0.35">
      <c r="C25" s="39"/>
      <c r="D25" s="8"/>
      <c r="E25" s="8"/>
      <c r="F25" s="46">
        <v>24</v>
      </c>
      <c r="G25" s="46">
        <v>19</v>
      </c>
      <c r="H25" s="47">
        <f>(F25-G25)*96.22</f>
        <v>481.1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94" t="s">
        <v>85</v>
      </c>
      <c r="E31" s="94"/>
      <c r="F31" s="95" t="s">
        <v>94</v>
      </c>
      <c r="G31" s="95"/>
      <c r="H31" s="95"/>
      <c r="I31" s="95"/>
      <c r="J31" s="66">
        <v>0</v>
      </c>
      <c r="K31" s="66">
        <f>5.03+11.16+10.47</f>
        <v>26.660000000000004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2686.2799999999997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2686.2799999999997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2020-12-20T04:21:50Z</cp:lastPrinted>
  <dcterms:created xsi:type="dcterms:W3CDTF">2018-02-28T02:33:50Z</dcterms:created>
  <dcterms:modified xsi:type="dcterms:W3CDTF">2020-12-20T04:22:09Z</dcterms:modified>
</cp:coreProperties>
</file>