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9045" firstSheet="6" activeTab="13"/>
  </bookViews>
  <sheets>
    <sheet name="OCTOBER 2019" sheetId="2" r:id="rId1"/>
    <sheet name="NOVEMBER 2019" sheetId="3" r:id="rId2"/>
    <sheet name="DECEMBER 2019" sheetId="4" r:id="rId3"/>
    <sheet name="JAN 2020" sheetId="5" r:id="rId4"/>
    <sheet name="FEB 2020" sheetId="6" r:id="rId5"/>
    <sheet name="MAR 2020" sheetId="7" r:id="rId6"/>
    <sheet name="APR 2020" sheetId="8" r:id="rId7"/>
    <sheet name="MAY 2020" sheetId="9" r:id="rId8"/>
    <sheet name="JUN 2020" sheetId="10" r:id="rId9"/>
    <sheet name="JUL 2020" sheetId="11" r:id="rId10"/>
    <sheet name="AUG 2020" sheetId="12" r:id="rId11"/>
    <sheet name="SEPT 2020" sheetId="13" r:id="rId12"/>
    <sheet name="OCT 2020" sheetId="14" r:id="rId13"/>
    <sheet name="DEC 2020" sheetId="15" r:id="rId14"/>
  </sheets>
  <externalReferences>
    <externalReference r:id="rId15"/>
  </externalReferences>
  <calcPr calcId="124519"/>
</workbook>
</file>

<file path=xl/calcChain.xml><?xml version="1.0" encoding="utf-8"?>
<calcChain xmlns="http://schemas.openxmlformats.org/spreadsheetml/2006/main">
  <c r="H16" i="15"/>
  <c r="H28"/>
  <c r="K27" s="1"/>
  <c r="K35"/>
  <c r="K30"/>
  <c r="F26"/>
  <c r="H25"/>
  <c r="K24" s="1"/>
  <c r="F22"/>
  <c r="H21"/>
  <c r="K20"/>
  <c r="K36" l="1"/>
  <c r="I16" s="1"/>
  <c r="J16" l="1"/>
  <c r="K38"/>
  <c r="H21" i="14" l="1"/>
  <c r="K20" s="1"/>
  <c r="H25"/>
  <c r="K24" s="1"/>
  <c r="K35"/>
  <c r="K30"/>
  <c r="K28"/>
  <c r="F26"/>
  <c r="F22"/>
  <c r="K36" l="1"/>
  <c r="I16" s="1"/>
  <c r="J16" s="1"/>
  <c r="H21" i="13"/>
  <c r="H25"/>
  <c r="K35"/>
  <c r="K30"/>
  <c r="K28"/>
  <c r="F26"/>
  <c r="K24"/>
  <c r="F22"/>
  <c r="K20"/>
  <c r="K36" s="1"/>
  <c r="I16" s="1"/>
  <c r="K38" i="14" l="1"/>
  <c r="J16" i="13"/>
  <c r="K38"/>
  <c r="H25" i="12"/>
  <c r="H21"/>
  <c r="K35" l="1"/>
  <c r="K30"/>
  <c r="K28"/>
  <c r="F26"/>
  <c r="K24"/>
  <c r="F22"/>
  <c r="K20"/>
  <c r="K36" l="1"/>
  <c r="I16" s="1"/>
  <c r="J16" s="1"/>
  <c r="H21" i="11"/>
  <c r="K20" s="1"/>
  <c r="H25"/>
  <c r="K24" s="1"/>
  <c r="K35"/>
  <c r="K30"/>
  <c r="K28"/>
  <c r="F26"/>
  <c r="F22"/>
  <c r="H25" i="10"/>
  <c r="K24" s="1"/>
  <c r="H21"/>
  <c r="K20" s="1"/>
  <c r="K35"/>
  <c r="K30"/>
  <c r="F26"/>
  <c r="F22"/>
  <c r="K38" i="12" l="1"/>
  <c r="K36" i="11"/>
  <c r="I16" s="1"/>
  <c r="K38" s="1"/>
  <c r="K28" i="10"/>
  <c r="K36" s="1"/>
  <c r="I16" s="1"/>
  <c r="K33" i="9"/>
  <c r="K36" s="1"/>
  <c r="K35"/>
  <c r="J16" i="11" l="1"/>
  <c r="K38" i="10"/>
  <c r="J16"/>
  <c r="H21" i="9"/>
  <c r="I28" s="1"/>
  <c r="K28" s="1"/>
  <c r="K30"/>
  <c r="F26"/>
  <c r="H25"/>
  <c r="K24" s="1"/>
  <c r="F22"/>
  <c r="K20" l="1"/>
  <c r="I16"/>
  <c r="F26" i="8"/>
  <c r="F22"/>
  <c r="H25"/>
  <c r="K24" s="1"/>
  <c r="H21"/>
  <c r="K20" s="1"/>
  <c r="K35"/>
  <c r="K33"/>
  <c r="K30"/>
  <c r="J16" i="9" l="1"/>
  <c r="K38"/>
  <c r="I28" i="8"/>
  <c r="K28" s="1"/>
  <c r="K36"/>
  <c r="I16" s="1"/>
  <c r="J16" s="1"/>
  <c r="K34" i="7"/>
  <c r="K32"/>
  <c r="K29"/>
  <c r="K27"/>
  <c r="H25"/>
  <c r="K24"/>
  <c r="H21"/>
  <c r="K20" s="1"/>
  <c r="K35" s="1"/>
  <c r="I16" s="1"/>
  <c r="K38" i="8" l="1"/>
  <c r="K37" i="7"/>
  <c r="J16"/>
  <c r="H21" i="6"/>
  <c r="K20" s="1"/>
  <c r="K35" s="1"/>
  <c r="I16" s="1"/>
  <c r="K34"/>
  <c r="K32"/>
  <c r="K29"/>
  <c r="K27"/>
  <c r="H25"/>
  <c r="K24" s="1"/>
  <c r="K37" l="1"/>
  <c r="J16"/>
  <c r="H25" i="5"/>
  <c r="H21"/>
  <c r="K34" l="1"/>
  <c r="K32"/>
  <c r="K29"/>
  <c r="K27"/>
  <c r="K24"/>
  <c r="K20"/>
  <c r="K35" l="1"/>
  <c r="I16" s="1"/>
  <c r="J16" s="1"/>
  <c r="H25" i="4"/>
  <c r="K37" i="5" l="1"/>
  <c r="H21" i="4"/>
  <c r="K20" s="1"/>
  <c r="K35" s="1"/>
  <c r="I16" s="1"/>
  <c r="K34"/>
  <c r="K32"/>
  <c r="K29"/>
  <c r="K27"/>
  <c r="K24"/>
  <c r="K37" l="1"/>
  <c r="J16"/>
  <c r="H25" i="3"/>
  <c r="K24" s="1"/>
  <c r="H21"/>
  <c r="K34"/>
  <c r="K32"/>
  <c r="K29"/>
  <c r="K27"/>
  <c r="K20"/>
  <c r="K35" l="1"/>
  <c r="I16" s="1"/>
  <c r="K37" s="1"/>
  <c r="J16"/>
  <c r="H25" i="2"/>
  <c r="H21" l="1"/>
  <c r="K24" l="1"/>
  <c r="K20"/>
  <c r="K34"/>
  <c r="K32"/>
  <c r="K29"/>
  <c r="K27"/>
  <c r="K35" l="1"/>
  <c r="I16" s="1"/>
  <c r="J16" s="1"/>
  <c r="K37" l="1"/>
</calcChain>
</file>

<file path=xl/sharedStrings.xml><?xml version="1.0" encoding="utf-8"?>
<sst xmlns="http://schemas.openxmlformats.org/spreadsheetml/2006/main" count="607" uniqueCount="120">
  <si>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</si>
  <si>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</si>
  <si>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</si>
  <si>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</si>
  <si>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</si>
  <si>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</si>
  <si>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</si>
  <si>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</si>
  <si>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</si>
  <si>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</si>
  <si>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</si>
  <si>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</si>
  <si>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</si>
  <si>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</si>
  <si>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</si>
  <si>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</si>
  <si>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</si>
  <si>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</si>
  <si>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</si>
  <si>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</si>
  <si>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</si>
  <si>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</si>
  <si>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</si>
  <si>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</si>
  <si>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</si>
  <si>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</si>
  <si>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</si>
  <si>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</si>
  <si>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</si>
  <si>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</si>
  <si>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</si>
  <si>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</si>
  <si>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</si>
  <si>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</si>
  <si>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>BILLING MONTH: OCTOBER 2019</t>
  </si>
  <si>
    <t>NOV 5 2019</t>
  </si>
  <si>
    <t>NOV 15 2019</t>
  </si>
  <si>
    <r>
      <t xml:space="preserve">REGISTERED OWNER: </t>
    </r>
    <r>
      <rPr>
        <b/>
        <sz val="22"/>
        <color theme="1"/>
        <rFont val="Calibri"/>
        <family val="2"/>
        <scheme val="minor"/>
      </rPr>
      <t>JONATHAN YOUNG</t>
    </r>
  </si>
  <si>
    <t>UNIT: 34B09</t>
  </si>
  <si>
    <t>PRES: OCT 25 2019 - PREV: OCT 8 2019 * 16.42</t>
  </si>
  <si>
    <t>PRES: OCT 25 2019 - PREV: OCT 8 2019 * 116.05</t>
  </si>
  <si>
    <t>BILLING MONTH: NOVEMBER 2019</t>
  </si>
  <si>
    <t>DEC 5 2019</t>
  </si>
  <si>
    <t>DEC 15 2019</t>
  </si>
  <si>
    <t>PRES: NOV 25 2019 - PREV: OCT 26 2019 * 17.38</t>
  </si>
  <si>
    <t>PRES: NOV 25 2019 - PREV: OCT 26 2019 * 115.78</t>
  </si>
  <si>
    <t>BILLING MONTH: DECEMBER 2019</t>
  </si>
  <si>
    <t>JAN 5 2020</t>
  </si>
  <si>
    <t>JAN 15 2020</t>
  </si>
  <si>
    <t>PRES: DEC 25 2019 - PREV: NOV 26 2019 * 18.06</t>
  </si>
  <si>
    <t>PRES: DEC 25 2019 - PREV: NOV 26 2019 * 115.93</t>
  </si>
  <si>
    <t>BILLING MONTH: JANUARY 2020</t>
  </si>
  <si>
    <t>FEB 5 2020</t>
  </si>
  <si>
    <t>FEB 15 2020</t>
  </si>
  <si>
    <t>PRES: JAN 25 2020 - PREV: DEC 26 2019 * 17.40</t>
  </si>
  <si>
    <t>PRES: JAN 25 2020 - PREV: DEC 26 2019 * 116.17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</si>
  <si>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</si>
  <si>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</si>
  <si>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</si>
  <si>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</si>
  <si>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</si>
  <si>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</si>
  <si>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</si>
  <si>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</si>
  <si>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</si>
  <si>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</si>
  <si>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</si>
  <si>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</si>
  <si>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</si>
  <si>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</si>
  <si>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</si>
  <si>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</si>
  <si>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</si>
  <si>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</si>
  <si>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TOTAL CONSUMED KW</t>
  </si>
  <si>
    <t>TOTAL CONSUMED CUBIC</t>
  </si>
  <si>
    <t>20% ADMIN CHARGE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</si>
  <si>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</si>
  <si>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</si>
  <si>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</si>
  <si>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</si>
  <si>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</si>
  <si>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</si>
  <si>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</si>
  <si>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</si>
  <si>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* SECURITY
* JANITORIAL SERVICES
* PMS (BUILDING EQUIPMENTS)
* TECHNICAL SERVICES</t>
  </si>
  <si>
    <t>ADJUSTMENTS</t>
  </si>
  <si>
    <r>
      <t xml:space="preserve">ELECTRICITY:
MAR 2020 - 4 kWh x 10.98 = 43.92 + 20% (AC) = 52.70 - 63.32 (billing Mar2020) = </t>
    </r>
    <r>
      <rPr>
        <b/>
        <u/>
        <sz val="14"/>
        <color rgb="FFFF0000"/>
        <rFont val="Calibri"/>
        <family val="2"/>
        <scheme val="minor"/>
      </rPr>
      <t>10.62</t>
    </r>
    <r>
      <rPr>
        <b/>
        <sz val="14"/>
        <color rgb="FFFF0000"/>
        <rFont val="Calibri"/>
        <family val="2"/>
        <scheme val="minor"/>
      </rPr>
      <t xml:space="preserve">
APR 2020 - 4 kWh x 9.79 = 39.16 + 20% (AC) = 46.99 - 52.70 (billing Apr2020) = </t>
    </r>
    <r>
      <rPr>
        <b/>
        <u/>
        <sz val="14"/>
        <color rgb="FFFF0000"/>
        <rFont val="Calibri"/>
        <family val="2"/>
        <scheme val="minor"/>
      </rPr>
      <t>5.71</t>
    </r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</si>
  <si>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</si>
  <si>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</si>
  <si>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</si>
  <si>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</si>
  <si>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</si>
  <si>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</si>
  <si>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</si>
  <si>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</si>
  <si>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</si>
  <si>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</si>
  <si>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</si>
  <si>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</si>
  <si>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</si>
  <si>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</si>
  <si>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</si>
  <si>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</si>
  <si>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</si>
  <si>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</si>
  <si>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</si>
  <si>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</si>
  <si>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BILLING MONTH: OCTOBER 2020</t>
  </si>
  <si>
    <t>NOV 5 2020</t>
  </si>
  <si>
    <t>NOV 15 2020</t>
  </si>
  <si>
    <t>PRES: OCT 25 2020 - PREV: SEPT 26 2020 * 7.32</t>
  </si>
  <si>
    <t>PRES: OCT 25 2020 - PREV: SEPT 26 2020 * 98.56</t>
  </si>
  <si>
    <t>BILLING MONTH: DECEMBER 2020</t>
  </si>
  <si>
    <t>DEC 5 2020</t>
  </si>
  <si>
    <t>DEC 15 2020</t>
  </si>
  <si>
    <t>ASSOCIATION DUES</t>
  </si>
  <si>
    <t>FOR THE MONTH OF DECEMBER 2020</t>
  </si>
  <si>
    <t>PRES: NOV 25 2020 - PREV: OCT 26 2020 * 7.32</t>
  </si>
  <si>
    <t>PRES: NOV 25 2020 - PREV: OCT 26 2020 * 98.56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</si>
</sst>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2">
    <xf numFmtId="0" fontId="0" fillId="0" borderId="0" xfId="0"/>
    <xf numFmtId="0" fontId="3" fillId="0" borderId="0" xfId="0" applyFont="1"/>
    <xf numFmtId="43" fontId="3" fillId="0" borderId="0" xfId="1" applyFont="1"/>
    <xf numFmtId="0" fontId="0" fillId="0" borderId="0" xfId="0" applyFont="1"/>
    <xf numFmtId="43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43" fontId="5" fillId="0" borderId="8" xfId="1" applyFont="1" applyBorder="1" applyAlignment="1">
      <alignment vertical="center"/>
    </xf>
    <xf numFmtId="43" fontId="5" fillId="0" borderId="9" xfId="1" applyFont="1" applyBorder="1" applyAlignment="1">
      <alignment vertical="center"/>
    </xf>
    <xf numFmtId="43" fontId="4" fillId="0" borderId="10" xfId="1" applyFont="1" applyBorder="1" applyAlignment="1">
      <alignment horizontal="center" vertical="center"/>
    </xf>
    <xf numFmtId="43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43" fontId="5" fillId="0" borderId="8" xfId="1" applyFont="1" applyBorder="1"/>
    <xf numFmtId="0" fontId="8" fillId="0" borderId="0" xfId="0" applyFont="1"/>
    <xf numFmtId="43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43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43" fontId="5" fillId="3" borderId="0" xfId="1" applyFont="1" applyFill="1"/>
    <xf numFmtId="43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43" fontId="10" fillId="0" borderId="0" xfId="1" applyFont="1"/>
    <xf numFmtId="43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43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3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43" fontId="20" fillId="0" borderId="0" xfId="1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43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16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COLLECTION%20REPORT/VDMO%20LEDGER/VDMO%2034B09%20-%20YOUNG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ASU"/>
    </sheetNames>
    <sheetDataSet>
      <sheetData sheetId="0">
        <row r="20">
          <cell r="E20">
            <v>115.93</v>
          </cell>
          <cell r="L20">
            <v>451.52000000000004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60"/>
  <sheetViews>
    <sheetView view="pageBreakPreview" zoomScaleNormal="55" zoomScaleSheetLayoutView="100" workbookViewId="0">
      <selection sqref="A1:XFD1048576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5" t="s">
        <v>14</v>
      </c>
      <c r="J3" s="85"/>
      <c r="K3" s="85"/>
    </row>
    <row r="4" spans="3:11" ht="21">
      <c r="C4" s="8"/>
      <c r="D4" s="8"/>
      <c r="E4" s="8"/>
      <c r="F4" s="8"/>
      <c r="G4" s="8"/>
      <c r="H4" s="8"/>
      <c r="I4" s="85"/>
      <c r="J4" s="85"/>
      <c r="K4" s="85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8.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34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9" t="s">
        <v>35</v>
      </c>
      <c r="E16" s="49" t="s">
        <v>36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8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>
      <c r="C20" s="38">
        <v>43596</v>
      </c>
      <c r="D20" s="90" t="s">
        <v>32</v>
      </c>
      <c r="E20" s="90"/>
      <c r="F20" s="46" t="s">
        <v>39</v>
      </c>
      <c r="G20" s="46"/>
      <c r="H20" s="46"/>
      <c r="I20" s="9"/>
      <c r="J20" s="22">
        <v>0</v>
      </c>
      <c r="K20" s="9">
        <f>H21</f>
        <v>0</v>
      </c>
    </row>
    <row r="21" spans="3:11" ht="21">
      <c r="C21" s="39"/>
      <c r="D21" s="8"/>
      <c r="E21" s="8"/>
      <c r="F21" s="46">
        <v>491</v>
      </c>
      <c r="G21" s="46">
        <v>491</v>
      </c>
      <c r="H21" s="47">
        <f>(F21-G21)*16.42</f>
        <v>0</v>
      </c>
      <c r="I21" s="9"/>
      <c r="J21" s="9"/>
      <c r="K21" s="9"/>
    </row>
    <row r="22" spans="3:11" ht="21">
      <c r="C22" s="39"/>
      <c r="D22" s="8"/>
      <c r="E22" s="8"/>
      <c r="F22" s="46"/>
      <c r="G22" s="46"/>
      <c r="H22" s="47"/>
      <c r="I22" s="9"/>
      <c r="J22" s="9"/>
      <c r="K22" s="9"/>
    </row>
    <row r="23" spans="3:11" ht="21">
      <c r="C23" s="39"/>
      <c r="D23" s="8"/>
      <c r="E23" s="8"/>
      <c r="F23" s="46"/>
      <c r="G23" s="46"/>
      <c r="H23" s="47"/>
      <c r="I23" s="9"/>
      <c r="J23" s="9"/>
      <c r="K23" s="9"/>
    </row>
    <row r="24" spans="3:11" ht="21">
      <c r="C24" s="38">
        <v>43596</v>
      </c>
      <c r="D24" s="8" t="s">
        <v>15</v>
      </c>
      <c r="E24" s="8"/>
      <c r="F24" s="46" t="s">
        <v>40</v>
      </c>
      <c r="G24" s="46"/>
      <c r="H24" s="46"/>
      <c r="I24" s="9"/>
      <c r="J24" s="22">
        <v>0</v>
      </c>
      <c r="K24" s="9">
        <f>H25</f>
        <v>0</v>
      </c>
    </row>
    <row r="25" spans="3:11" ht="21">
      <c r="C25" s="39"/>
      <c r="D25" s="8"/>
      <c r="E25" s="8"/>
      <c r="F25" s="46">
        <v>0</v>
      </c>
      <c r="G25" s="46">
        <v>0</v>
      </c>
      <c r="H25" s="47">
        <f>(F25-G25)*116.05</f>
        <v>0</v>
      </c>
      <c r="I25" s="9"/>
      <c r="J25" s="9"/>
      <c r="K25" s="9"/>
    </row>
    <row r="26" spans="3:11" ht="21">
      <c r="C26" s="39"/>
      <c r="D26" s="8"/>
      <c r="E26" s="8"/>
      <c r="F26" s="37"/>
      <c r="G26" s="37"/>
      <c r="H26" s="45"/>
      <c r="I26" s="9"/>
      <c r="J26" s="9"/>
      <c r="K26" s="9"/>
    </row>
    <row r="27" spans="3:11" ht="21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8"/>
      <c r="D28" s="8"/>
      <c r="E28" s="8"/>
      <c r="F28" s="8"/>
      <c r="G28" s="8"/>
      <c r="H28" s="8"/>
      <c r="I28" s="9"/>
      <c r="J28" s="22"/>
      <c r="K28" s="9"/>
    </row>
    <row r="29" spans="3:11" ht="21">
      <c r="C29" s="38"/>
      <c r="D29" s="44"/>
      <c r="E29" s="44"/>
      <c r="F29" s="91"/>
      <c r="G29" s="92"/>
      <c r="H29" s="92"/>
      <c r="I29" s="9">
        <v>0</v>
      </c>
      <c r="J29" s="22">
        <v>0</v>
      </c>
      <c r="K29" s="9">
        <f>I29+J29</f>
        <v>0</v>
      </c>
    </row>
    <row r="30" spans="3:11" ht="21">
      <c r="C30" s="40"/>
      <c r="D30" s="44"/>
      <c r="E30" s="44"/>
      <c r="F30" s="92"/>
      <c r="G30" s="92"/>
      <c r="H30" s="92"/>
      <c r="I30" s="9"/>
      <c r="J30" s="9"/>
      <c r="K30" s="9"/>
    </row>
    <row r="31" spans="3:11" ht="21">
      <c r="C31" s="40"/>
      <c r="D31" s="44"/>
      <c r="E31" s="44"/>
      <c r="F31" s="50"/>
      <c r="G31" s="50"/>
      <c r="H31" s="50"/>
      <c r="I31" s="9"/>
      <c r="J31" s="9"/>
      <c r="K31" s="9"/>
    </row>
    <row r="32" spans="3:11" ht="21">
      <c r="C32" s="38"/>
      <c r="D32" s="44"/>
      <c r="E32" s="44"/>
      <c r="F32" s="91"/>
      <c r="G32" s="92"/>
      <c r="H32" s="92"/>
      <c r="I32" s="9"/>
      <c r="J32" s="9">
        <v>0</v>
      </c>
      <c r="K32" s="9">
        <f>I32+J32</f>
        <v>0</v>
      </c>
    </row>
    <row r="33" spans="2:12" ht="27" customHeight="1">
      <c r="C33" s="40"/>
      <c r="D33" s="44"/>
      <c r="E33" s="44"/>
      <c r="F33" s="50"/>
      <c r="G33" s="50"/>
      <c r="H33" s="50"/>
      <c r="I33" s="9"/>
      <c r="J33" s="9"/>
      <c r="K33" s="9"/>
    </row>
    <row r="34" spans="2:12" ht="21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0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84" t="s">
        <v>17</v>
      </c>
      <c r="D40" s="84"/>
      <c r="E40" s="84"/>
      <c r="F40" s="84"/>
      <c r="G40" s="84"/>
      <c r="H40" s="84"/>
      <c r="I40" s="84"/>
      <c r="J40" s="84"/>
      <c r="K40" s="84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93"/>
      <c r="D45" s="93"/>
      <c r="E45" s="93"/>
      <c r="F45" s="93"/>
      <c r="G45" s="93"/>
      <c r="H45" s="93"/>
      <c r="I45" s="93"/>
      <c r="J45" s="93"/>
      <c r="K45" s="93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94" t="s">
        <v>33</v>
      </c>
      <c r="D54" s="94"/>
      <c r="E54" s="94"/>
      <c r="F54" s="8"/>
      <c r="G54" s="94" t="s">
        <v>31</v>
      </c>
      <c r="H54" s="94"/>
      <c r="I54" s="9"/>
      <c r="J54" s="9"/>
      <c r="K54" s="9"/>
    </row>
    <row r="55" spans="3:11" ht="21">
      <c r="C55" s="84" t="s">
        <v>23</v>
      </c>
      <c r="D55" s="84"/>
      <c r="E55" s="84"/>
      <c r="F55" s="8"/>
      <c r="G55" s="84" t="s">
        <v>24</v>
      </c>
      <c r="H55" s="84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paperSize="9" scale="5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2:L60"/>
  <sheetViews>
    <sheetView topLeftCell="A9" workbookViewId="0">
      <selection activeCell="K11" sqref="K11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5" t="s">
        <v>14</v>
      </c>
      <c r="J3" s="85"/>
      <c r="K3" s="85"/>
    </row>
    <row r="4" spans="3:11" ht="21">
      <c r="C4" s="8"/>
      <c r="D4" s="8"/>
      <c r="E4" s="8"/>
      <c r="F4" s="8"/>
      <c r="G4" s="8"/>
      <c r="H4" s="8"/>
      <c r="I4" s="85"/>
      <c r="J4" s="85"/>
      <c r="K4" s="85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8.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93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9" t="s">
        <v>94</v>
      </c>
      <c r="E16" s="49" t="s">
        <v>95</v>
      </c>
      <c r="F16" s="18"/>
      <c r="G16" s="18"/>
      <c r="H16" s="18">
        <v>496.97</v>
      </c>
      <c r="I16" s="18">
        <f>K36</f>
        <v>26.97</v>
      </c>
      <c r="J16" s="18">
        <f>I16+H16+G16</f>
        <v>523.94000000000005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8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>
      <c r="C20" s="38">
        <v>43959</v>
      </c>
      <c r="D20" s="90" t="s">
        <v>32</v>
      </c>
      <c r="E20" s="90"/>
      <c r="F20" s="46" t="s">
        <v>96</v>
      </c>
      <c r="G20" s="46"/>
      <c r="H20" s="46"/>
      <c r="I20" s="9"/>
      <c r="J20" s="22">
        <v>0</v>
      </c>
      <c r="K20" s="9">
        <f>H21</f>
        <v>26.97</v>
      </c>
    </row>
    <row r="21" spans="3:11" ht="21">
      <c r="C21" s="39"/>
      <c r="D21" s="8"/>
      <c r="E21" s="8"/>
      <c r="F21" s="46">
        <v>521</v>
      </c>
      <c r="G21" s="46">
        <v>518</v>
      </c>
      <c r="H21" s="47">
        <f>(F21-G21)*8.99</f>
        <v>26.97</v>
      </c>
      <c r="I21" s="9"/>
      <c r="J21" s="9"/>
      <c r="K21" s="9"/>
    </row>
    <row r="22" spans="3:11" ht="21">
      <c r="C22" s="39"/>
      <c r="D22" s="95" t="s">
        <v>74</v>
      </c>
      <c r="E22" s="95"/>
      <c r="F22" s="96">
        <f>F21-G21</f>
        <v>3</v>
      </c>
      <c r="G22" s="96"/>
      <c r="H22" s="47"/>
      <c r="I22" s="9"/>
      <c r="J22" s="9"/>
      <c r="K22" s="9"/>
    </row>
    <row r="23" spans="3:11" ht="21">
      <c r="C23" s="39"/>
      <c r="D23" s="8"/>
      <c r="E23" s="8"/>
      <c r="F23" s="46"/>
      <c r="G23" s="46"/>
      <c r="H23" s="47"/>
      <c r="I23" s="9"/>
      <c r="J23" s="9"/>
      <c r="K23" s="9"/>
    </row>
    <row r="24" spans="3:11" ht="21">
      <c r="C24" s="38">
        <v>43959</v>
      </c>
      <c r="D24" s="8" t="s">
        <v>15</v>
      </c>
      <c r="E24" s="8"/>
      <c r="F24" s="46" t="s">
        <v>97</v>
      </c>
      <c r="G24" s="46"/>
      <c r="H24" s="46"/>
      <c r="I24" s="9"/>
      <c r="J24" s="22">
        <v>0</v>
      </c>
      <c r="K24" s="9">
        <f>H25</f>
        <v>0</v>
      </c>
    </row>
    <row r="25" spans="3:11" ht="21">
      <c r="C25" s="39"/>
      <c r="D25" s="8"/>
      <c r="E25" s="8"/>
      <c r="F25" s="46">
        <v>1</v>
      </c>
      <c r="G25" s="46">
        <v>1</v>
      </c>
      <c r="H25" s="47">
        <f>(F25-G25)*96.72</f>
        <v>0</v>
      </c>
      <c r="I25" s="9"/>
      <c r="J25" s="9"/>
      <c r="K25" s="9"/>
    </row>
    <row r="26" spans="3:11" ht="21">
      <c r="C26" s="39"/>
      <c r="D26" s="95" t="s">
        <v>75</v>
      </c>
      <c r="E26" s="95"/>
      <c r="F26" s="96">
        <f>F25-G25</f>
        <v>0</v>
      </c>
      <c r="G26" s="96"/>
      <c r="H26" s="45"/>
      <c r="I26" s="9"/>
      <c r="J26" s="9"/>
      <c r="K26" s="9"/>
    </row>
    <row r="27" spans="3:11" ht="21">
      <c r="C27" s="39"/>
      <c r="D27" s="65"/>
      <c r="E27" s="65"/>
      <c r="F27" s="66"/>
      <c r="G27" s="66"/>
      <c r="H27" s="45"/>
      <c r="I27" s="9"/>
      <c r="J27" s="9"/>
      <c r="K27" s="9"/>
    </row>
    <row r="28" spans="3:11" ht="21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>
      <c r="C29" s="73"/>
      <c r="D29" s="73"/>
      <c r="E29" s="73"/>
      <c r="F29" s="8"/>
      <c r="G29" s="8"/>
      <c r="H29" s="8"/>
      <c r="I29" s="9"/>
      <c r="J29" s="22"/>
      <c r="K29" s="9"/>
    </row>
    <row r="30" spans="3:11" ht="21">
      <c r="C30" s="73"/>
      <c r="D30" s="73"/>
      <c r="E30" s="73"/>
      <c r="F30" s="91"/>
      <c r="G30" s="92"/>
      <c r="H30" s="92"/>
      <c r="I30" s="9">
        <v>0</v>
      </c>
      <c r="J30" s="22">
        <v>0</v>
      </c>
      <c r="K30" s="9">
        <f>I30+J30</f>
        <v>0</v>
      </c>
    </row>
    <row r="31" spans="3:11" ht="35.1" customHeight="1">
      <c r="C31" s="73"/>
      <c r="D31" s="73"/>
      <c r="E31" s="73"/>
      <c r="F31" s="92"/>
      <c r="G31" s="92"/>
      <c r="H31" s="92"/>
      <c r="I31" s="9"/>
      <c r="J31" s="9"/>
      <c r="K31" s="9"/>
    </row>
    <row r="32" spans="3:11" ht="21">
      <c r="C32" s="40"/>
      <c r="D32" s="44"/>
      <c r="E32" s="44"/>
      <c r="F32" s="64"/>
      <c r="G32" s="64"/>
      <c r="H32" s="64"/>
      <c r="I32" s="9"/>
      <c r="J32" s="9"/>
      <c r="K32" s="9"/>
    </row>
    <row r="33" spans="2:12" ht="21" customHeight="1">
      <c r="C33" s="38"/>
      <c r="D33" s="99"/>
      <c r="E33" s="99"/>
      <c r="F33" s="100"/>
      <c r="G33" s="100"/>
      <c r="H33" s="100"/>
      <c r="I33" s="100"/>
      <c r="J33" s="68"/>
      <c r="K33" s="68"/>
    </row>
    <row r="34" spans="2:12" ht="27" customHeight="1">
      <c r="C34" s="40"/>
      <c r="D34" s="44"/>
      <c r="E34" s="44"/>
      <c r="F34" s="64"/>
      <c r="G34" s="64"/>
      <c r="H34" s="64"/>
      <c r="I34" s="9"/>
      <c r="J34" s="9"/>
      <c r="K34" s="9"/>
    </row>
    <row r="35" spans="2:12" ht="21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26.97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523.94000000000005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8" t="s">
        <v>17</v>
      </c>
      <c r="D41" s="98"/>
      <c r="E41" s="98"/>
      <c r="F41" s="98"/>
      <c r="G41" s="98"/>
      <c r="H41" s="98"/>
      <c r="I41" s="98"/>
      <c r="J41" s="98"/>
      <c r="K41" s="98"/>
      <c r="L41" s="3"/>
    </row>
    <row r="42" spans="2:12" s="8" customFormat="1" ht="21">
      <c r="B42" s="3"/>
      <c r="C42" s="63"/>
      <c r="D42" s="63"/>
      <c r="E42" s="63"/>
      <c r="F42" s="63"/>
      <c r="G42" s="63"/>
      <c r="H42" s="63"/>
      <c r="I42" s="63"/>
      <c r="J42" s="63"/>
      <c r="K42" s="63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93"/>
      <c r="D45" s="93"/>
      <c r="E45" s="93"/>
      <c r="F45" s="93"/>
      <c r="G45" s="93"/>
      <c r="H45" s="93"/>
      <c r="I45" s="93"/>
      <c r="J45" s="93"/>
      <c r="K45" s="93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94" t="s">
        <v>33</v>
      </c>
      <c r="D54" s="94"/>
      <c r="E54" s="94"/>
      <c r="F54" s="8"/>
      <c r="G54" s="94" t="s">
        <v>31</v>
      </c>
      <c r="H54" s="94"/>
      <c r="I54" s="9"/>
      <c r="J54" s="9"/>
      <c r="K54" s="9"/>
    </row>
    <row r="55" spans="3:11" ht="21">
      <c r="C55" s="84" t="s">
        <v>23</v>
      </c>
      <c r="D55" s="84"/>
      <c r="E55" s="84"/>
      <c r="F55" s="8"/>
      <c r="G55" s="84" t="s">
        <v>24</v>
      </c>
      <c r="H55" s="84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2:L60"/>
  <sheetViews>
    <sheetView topLeftCell="A13" workbookViewId="0">
      <selection activeCell="M26" sqref="M26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5" t="s">
        <v>14</v>
      </c>
      <c r="J3" s="85"/>
      <c r="K3" s="85"/>
    </row>
    <row r="4" spans="3:11" ht="21">
      <c r="C4" s="8"/>
      <c r="D4" s="8"/>
      <c r="E4" s="8"/>
      <c r="F4" s="8"/>
      <c r="G4" s="8"/>
      <c r="H4" s="8"/>
      <c r="I4" s="85"/>
      <c r="J4" s="85"/>
      <c r="K4" s="85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8.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98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9" t="s">
        <v>99</v>
      </c>
      <c r="E16" s="49" t="s">
        <v>100</v>
      </c>
      <c r="F16" s="18"/>
      <c r="G16" s="18"/>
      <c r="H16" s="18">
        <v>523.94000000000005</v>
      </c>
      <c r="I16" s="18">
        <f>K36</f>
        <v>27.18</v>
      </c>
      <c r="J16" s="18">
        <f>I16+H16+G16</f>
        <v>551.12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8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>
      <c r="C20" s="38">
        <v>43960</v>
      </c>
      <c r="D20" s="90" t="s">
        <v>32</v>
      </c>
      <c r="E20" s="90"/>
      <c r="F20" s="46" t="s">
        <v>101</v>
      </c>
      <c r="G20" s="46"/>
      <c r="H20" s="46"/>
      <c r="I20" s="9"/>
      <c r="J20" s="22">
        <v>0</v>
      </c>
      <c r="K20" s="9">
        <f>H21</f>
        <v>27.18</v>
      </c>
    </row>
    <row r="21" spans="3:11" ht="21">
      <c r="C21" s="39"/>
      <c r="D21" s="8"/>
      <c r="E21" s="8"/>
      <c r="F21" s="46">
        <v>524</v>
      </c>
      <c r="G21" s="46">
        <v>521</v>
      </c>
      <c r="H21" s="47">
        <f>(F21-G21)*9.06</f>
        <v>27.18</v>
      </c>
      <c r="I21" s="9"/>
      <c r="J21" s="9"/>
      <c r="K21" s="9"/>
    </row>
    <row r="22" spans="3:11" ht="21">
      <c r="C22" s="39"/>
      <c r="D22" s="95" t="s">
        <v>74</v>
      </c>
      <c r="E22" s="95"/>
      <c r="F22" s="96">
        <f>F21-G21</f>
        <v>3</v>
      </c>
      <c r="G22" s="96"/>
      <c r="H22" s="47"/>
      <c r="I22" s="9"/>
      <c r="J22" s="9"/>
      <c r="K22" s="9"/>
    </row>
    <row r="23" spans="3:11" ht="21">
      <c r="C23" s="39"/>
      <c r="D23" s="8"/>
      <c r="E23" s="8"/>
      <c r="F23" s="46"/>
      <c r="G23" s="46"/>
      <c r="H23" s="47"/>
      <c r="I23" s="9"/>
      <c r="J23" s="9"/>
      <c r="K23" s="9"/>
    </row>
    <row r="24" spans="3:11" ht="21">
      <c r="C24" s="38">
        <v>43960</v>
      </c>
      <c r="D24" s="8" t="s">
        <v>15</v>
      </c>
      <c r="E24" s="8"/>
      <c r="F24" s="46" t="s">
        <v>102</v>
      </c>
      <c r="G24" s="46"/>
      <c r="H24" s="46"/>
      <c r="I24" s="9"/>
      <c r="J24" s="22">
        <v>0</v>
      </c>
      <c r="K24" s="9">
        <f>H25</f>
        <v>0</v>
      </c>
    </row>
    <row r="25" spans="3:11" ht="21">
      <c r="C25" s="39"/>
      <c r="D25" s="8"/>
      <c r="E25" s="8"/>
      <c r="F25" s="46">
        <v>1</v>
      </c>
      <c r="G25" s="46">
        <v>1</v>
      </c>
      <c r="H25" s="47">
        <f>(F25-G25)*97.55</f>
        <v>0</v>
      </c>
      <c r="I25" s="9"/>
      <c r="J25" s="9"/>
      <c r="K25" s="9"/>
    </row>
    <row r="26" spans="3:11" ht="21">
      <c r="C26" s="39"/>
      <c r="D26" s="95" t="s">
        <v>75</v>
      </c>
      <c r="E26" s="95"/>
      <c r="F26" s="96">
        <f>F25-G25</f>
        <v>0</v>
      </c>
      <c r="G26" s="96"/>
      <c r="H26" s="45"/>
      <c r="I26" s="9"/>
      <c r="J26" s="9"/>
      <c r="K26" s="9"/>
    </row>
    <row r="27" spans="3:11" ht="21">
      <c r="C27" s="39"/>
      <c r="D27" s="71"/>
      <c r="E27" s="71"/>
      <c r="F27" s="72"/>
      <c r="G27" s="72"/>
      <c r="H27" s="45"/>
      <c r="I27" s="9"/>
      <c r="J27" s="9"/>
      <c r="K27" s="9"/>
    </row>
    <row r="28" spans="3:11" ht="21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>
      <c r="C29" s="73"/>
      <c r="D29" s="73"/>
      <c r="E29" s="73"/>
      <c r="F29" s="8"/>
      <c r="G29" s="8"/>
      <c r="H29" s="8"/>
      <c r="I29" s="9"/>
      <c r="J29" s="22"/>
      <c r="K29" s="9"/>
    </row>
    <row r="30" spans="3:11" ht="21">
      <c r="C30" s="73"/>
      <c r="D30" s="73"/>
      <c r="E30" s="73"/>
      <c r="F30" s="91"/>
      <c r="G30" s="92"/>
      <c r="H30" s="92"/>
      <c r="I30" s="9">
        <v>0</v>
      </c>
      <c r="J30" s="22">
        <v>0</v>
      </c>
      <c r="K30" s="9">
        <f>I30+J30</f>
        <v>0</v>
      </c>
    </row>
    <row r="31" spans="3:11" ht="35.1" customHeight="1">
      <c r="C31" s="73"/>
      <c r="D31" s="73"/>
      <c r="E31" s="73"/>
      <c r="F31" s="92"/>
      <c r="G31" s="92"/>
      <c r="H31" s="92"/>
      <c r="I31" s="9"/>
      <c r="J31" s="9"/>
      <c r="K31" s="9"/>
    </row>
    <row r="32" spans="3:11" ht="21">
      <c r="C32" s="40"/>
      <c r="D32" s="44"/>
      <c r="E32" s="44"/>
      <c r="F32" s="70"/>
      <c r="G32" s="70"/>
      <c r="H32" s="70"/>
      <c r="I32" s="9"/>
      <c r="J32" s="9"/>
      <c r="K32" s="9"/>
    </row>
    <row r="33" spans="2:12" ht="21" customHeight="1">
      <c r="C33" s="38"/>
      <c r="D33" s="99"/>
      <c r="E33" s="99"/>
      <c r="F33" s="100"/>
      <c r="G33" s="100"/>
      <c r="H33" s="100"/>
      <c r="I33" s="100"/>
      <c r="J33" s="68"/>
      <c r="K33" s="68"/>
    </row>
    <row r="34" spans="2:12" ht="27" customHeight="1">
      <c r="C34" s="40"/>
      <c r="D34" s="44"/>
      <c r="E34" s="44"/>
      <c r="F34" s="70"/>
      <c r="G34" s="70"/>
      <c r="H34" s="70"/>
      <c r="I34" s="9"/>
      <c r="J34" s="9"/>
      <c r="K34" s="9"/>
    </row>
    <row r="35" spans="2:12" ht="21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27.18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551.12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8" t="s">
        <v>17</v>
      </c>
      <c r="D41" s="98"/>
      <c r="E41" s="98"/>
      <c r="F41" s="98"/>
      <c r="G41" s="98"/>
      <c r="H41" s="98"/>
      <c r="I41" s="98"/>
      <c r="J41" s="98"/>
      <c r="K41" s="98"/>
      <c r="L41" s="3"/>
    </row>
    <row r="42" spans="2:12" s="8" customFormat="1" ht="21">
      <c r="B42" s="3"/>
      <c r="C42" s="69"/>
      <c r="D42" s="69"/>
      <c r="E42" s="69"/>
      <c r="F42" s="69"/>
      <c r="G42" s="69"/>
      <c r="H42" s="69"/>
      <c r="I42" s="69"/>
      <c r="J42" s="69"/>
      <c r="K42" s="69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93"/>
      <c r="D45" s="93"/>
      <c r="E45" s="93"/>
      <c r="F45" s="93"/>
      <c r="G45" s="93"/>
      <c r="H45" s="93"/>
      <c r="I45" s="93"/>
      <c r="J45" s="93"/>
      <c r="K45" s="93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94" t="s">
        <v>33</v>
      </c>
      <c r="D54" s="94"/>
      <c r="E54" s="94"/>
      <c r="F54" s="8"/>
      <c r="G54" s="94" t="s">
        <v>31</v>
      </c>
      <c r="H54" s="94"/>
      <c r="I54" s="9"/>
      <c r="J54" s="9"/>
      <c r="K54" s="9"/>
    </row>
    <row r="55" spans="3:11" ht="21">
      <c r="C55" s="84" t="s">
        <v>23</v>
      </c>
      <c r="D55" s="84"/>
      <c r="E55" s="84"/>
      <c r="F55" s="8"/>
      <c r="G55" s="84" t="s">
        <v>24</v>
      </c>
      <c r="H55" s="84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5:K45"/>
    <mergeCell ref="C54:E54"/>
    <mergeCell ref="G54:H54"/>
    <mergeCell ref="C55:E55"/>
    <mergeCell ref="G55:H55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</mergeCells>
  <pageMargins left="0.7" right="0.7" top="0.75" bottom="0.75" header="0.3" footer="0.3"/>
  <pageSetup scale="5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2:L60"/>
  <sheetViews>
    <sheetView workbookViewId="0">
      <selection activeCell="K10" sqref="K10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5" t="s">
        <v>14</v>
      </c>
      <c r="J3" s="85"/>
      <c r="K3" s="85"/>
    </row>
    <row r="4" spans="3:11" ht="21">
      <c r="C4" s="8"/>
      <c r="D4" s="8"/>
      <c r="E4" s="8"/>
      <c r="F4" s="8"/>
      <c r="G4" s="8"/>
      <c r="H4" s="8"/>
      <c r="I4" s="85"/>
      <c r="J4" s="85"/>
      <c r="K4" s="85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8.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103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9" t="s">
        <v>104</v>
      </c>
      <c r="E16" s="49" t="s">
        <v>105</v>
      </c>
      <c r="F16" s="18"/>
      <c r="G16" s="18"/>
      <c r="H16" s="18">
        <v>551.12</v>
      </c>
      <c r="I16" s="18">
        <f>K36</f>
        <v>0</v>
      </c>
      <c r="J16" s="18">
        <f>I16+H16+G16</f>
        <v>551.12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8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>
      <c r="C20" s="38">
        <v>43961</v>
      </c>
      <c r="D20" s="90" t="s">
        <v>32</v>
      </c>
      <c r="E20" s="90"/>
      <c r="F20" s="46" t="s">
        <v>106</v>
      </c>
      <c r="G20" s="46"/>
      <c r="H20" s="46"/>
      <c r="I20" s="9"/>
      <c r="J20" s="22">
        <v>0</v>
      </c>
      <c r="K20" s="9">
        <f>H21</f>
        <v>0</v>
      </c>
    </row>
    <row r="21" spans="3:11" ht="21">
      <c r="C21" s="39"/>
      <c r="D21" s="8"/>
      <c r="E21" s="8"/>
      <c r="F21" s="46">
        <v>524</v>
      </c>
      <c r="G21" s="46">
        <v>524</v>
      </c>
      <c r="H21" s="47">
        <f>(F21-G21)*8.63</f>
        <v>0</v>
      </c>
      <c r="I21" s="9"/>
      <c r="J21" s="9"/>
      <c r="K21" s="9"/>
    </row>
    <row r="22" spans="3:11" ht="21">
      <c r="C22" s="39"/>
      <c r="D22" s="95" t="s">
        <v>74</v>
      </c>
      <c r="E22" s="95"/>
      <c r="F22" s="96">
        <f>F21-G21</f>
        <v>0</v>
      </c>
      <c r="G22" s="96"/>
      <c r="H22" s="47"/>
      <c r="I22" s="9"/>
      <c r="J22" s="9"/>
      <c r="K22" s="9"/>
    </row>
    <row r="23" spans="3:11" ht="21">
      <c r="C23" s="39"/>
      <c r="D23" s="8"/>
      <c r="E23" s="8"/>
      <c r="F23" s="46"/>
      <c r="G23" s="46"/>
      <c r="H23" s="47"/>
      <c r="I23" s="9"/>
      <c r="J23" s="9"/>
      <c r="K23" s="9"/>
    </row>
    <row r="24" spans="3:11" ht="21">
      <c r="C24" s="38">
        <v>43961</v>
      </c>
      <c r="D24" s="8" t="s">
        <v>15</v>
      </c>
      <c r="E24" s="8"/>
      <c r="F24" s="46" t="s">
        <v>107</v>
      </c>
      <c r="G24" s="46"/>
      <c r="H24" s="46"/>
      <c r="I24" s="9"/>
      <c r="J24" s="22">
        <v>0</v>
      </c>
      <c r="K24" s="9">
        <f>H25</f>
        <v>0</v>
      </c>
    </row>
    <row r="25" spans="3:11" ht="21">
      <c r="C25" s="39"/>
      <c r="D25" s="8"/>
      <c r="E25" s="8"/>
      <c r="F25" s="46">
        <v>1</v>
      </c>
      <c r="G25" s="46">
        <v>1</v>
      </c>
      <c r="H25" s="47">
        <f>(F25-G25)*98.07</f>
        <v>0</v>
      </c>
      <c r="I25" s="9"/>
      <c r="J25" s="9"/>
      <c r="K25" s="9"/>
    </row>
    <row r="26" spans="3:11" ht="21">
      <c r="C26" s="39"/>
      <c r="D26" s="95" t="s">
        <v>75</v>
      </c>
      <c r="E26" s="95"/>
      <c r="F26" s="96">
        <f>F25-G25</f>
        <v>0</v>
      </c>
      <c r="G26" s="96"/>
      <c r="H26" s="45"/>
      <c r="I26" s="9"/>
      <c r="J26" s="9"/>
      <c r="K26" s="9"/>
    </row>
    <row r="27" spans="3:11" ht="21">
      <c r="C27" s="39"/>
      <c r="D27" s="76"/>
      <c r="E27" s="76"/>
      <c r="F27" s="77"/>
      <c r="G27" s="77"/>
      <c r="H27" s="45"/>
      <c r="I27" s="9"/>
      <c r="J27" s="9"/>
      <c r="K27" s="9"/>
    </row>
    <row r="28" spans="3:11" ht="21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>
      <c r="C29" s="73"/>
      <c r="D29" s="73"/>
      <c r="E29" s="73"/>
      <c r="F29" s="8"/>
      <c r="G29" s="8"/>
      <c r="H29" s="8"/>
      <c r="I29" s="9"/>
      <c r="J29" s="22"/>
      <c r="K29" s="9"/>
    </row>
    <row r="30" spans="3:11" ht="21">
      <c r="C30" s="73"/>
      <c r="D30" s="73"/>
      <c r="E30" s="73"/>
      <c r="F30" s="91"/>
      <c r="G30" s="92"/>
      <c r="H30" s="92"/>
      <c r="I30" s="9">
        <v>0</v>
      </c>
      <c r="J30" s="22">
        <v>0</v>
      </c>
      <c r="K30" s="9">
        <f>I30+J30</f>
        <v>0</v>
      </c>
    </row>
    <row r="31" spans="3:11" ht="35.1" customHeight="1">
      <c r="C31" s="73"/>
      <c r="D31" s="73"/>
      <c r="E31" s="73"/>
      <c r="F31" s="92"/>
      <c r="G31" s="92"/>
      <c r="H31" s="92"/>
      <c r="I31" s="9"/>
      <c r="J31" s="9"/>
      <c r="K31" s="9"/>
    </row>
    <row r="32" spans="3:11" ht="21">
      <c r="C32" s="40"/>
      <c r="D32" s="44"/>
      <c r="E32" s="44"/>
      <c r="F32" s="75"/>
      <c r="G32" s="75"/>
      <c r="H32" s="75"/>
      <c r="I32" s="9"/>
      <c r="J32" s="9"/>
      <c r="K32" s="9"/>
    </row>
    <row r="33" spans="2:12" ht="21" customHeight="1">
      <c r="C33" s="38"/>
      <c r="D33" s="99"/>
      <c r="E33" s="99"/>
      <c r="F33" s="100"/>
      <c r="G33" s="100"/>
      <c r="H33" s="100"/>
      <c r="I33" s="100"/>
      <c r="J33" s="68"/>
      <c r="K33" s="68"/>
    </row>
    <row r="34" spans="2:12" ht="27" customHeight="1">
      <c r="C34" s="40"/>
      <c r="D34" s="44"/>
      <c r="E34" s="44"/>
      <c r="F34" s="75"/>
      <c r="G34" s="75"/>
      <c r="H34" s="75"/>
      <c r="I34" s="9"/>
      <c r="J34" s="9"/>
      <c r="K34" s="9"/>
    </row>
    <row r="35" spans="2:12" ht="21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0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551.12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8" t="s">
        <v>17</v>
      </c>
      <c r="D41" s="98"/>
      <c r="E41" s="98"/>
      <c r="F41" s="98"/>
      <c r="G41" s="98"/>
      <c r="H41" s="98"/>
      <c r="I41" s="98"/>
      <c r="J41" s="98"/>
      <c r="K41" s="98"/>
      <c r="L41" s="3"/>
    </row>
    <row r="42" spans="2:12" s="8" customFormat="1" ht="21">
      <c r="B42" s="3"/>
      <c r="C42" s="74"/>
      <c r="D42" s="74"/>
      <c r="E42" s="74"/>
      <c r="F42" s="74"/>
      <c r="G42" s="74"/>
      <c r="H42" s="74"/>
      <c r="I42" s="74"/>
      <c r="J42" s="74"/>
      <c r="K42" s="7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93"/>
      <c r="D45" s="93"/>
      <c r="E45" s="93"/>
      <c r="F45" s="93"/>
      <c r="G45" s="93"/>
      <c r="H45" s="93"/>
      <c r="I45" s="93"/>
      <c r="J45" s="93"/>
      <c r="K45" s="93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94" t="s">
        <v>33</v>
      </c>
      <c r="D54" s="94"/>
      <c r="E54" s="94"/>
      <c r="F54" s="8"/>
      <c r="G54" s="94" t="s">
        <v>31</v>
      </c>
      <c r="H54" s="94"/>
      <c r="I54" s="9"/>
      <c r="J54" s="9"/>
      <c r="K54" s="9"/>
    </row>
    <row r="55" spans="3:11" ht="21">
      <c r="C55" s="84" t="s">
        <v>23</v>
      </c>
      <c r="D55" s="84"/>
      <c r="E55" s="84"/>
      <c r="F55" s="8"/>
      <c r="G55" s="84" t="s">
        <v>24</v>
      </c>
      <c r="H55" s="84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5:K45"/>
    <mergeCell ref="C54:E54"/>
    <mergeCell ref="G54:H54"/>
    <mergeCell ref="C55:E55"/>
    <mergeCell ref="G55:H55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</mergeCells>
  <pageMargins left="0.7" right="0.7" top="0.75" bottom="0.75" header="0.3" footer="0.3"/>
  <pageSetup scale="55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2:L60"/>
  <sheetViews>
    <sheetView topLeftCell="A10" workbookViewId="0">
      <selection activeCell="H21" sqref="H21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5" t="s">
        <v>14</v>
      </c>
      <c r="J3" s="85"/>
      <c r="K3" s="85"/>
    </row>
    <row r="4" spans="3:11" ht="21">
      <c r="C4" s="8"/>
      <c r="D4" s="8"/>
      <c r="E4" s="8"/>
      <c r="F4" s="8"/>
      <c r="G4" s="8"/>
      <c r="H4" s="8"/>
      <c r="I4" s="85"/>
      <c r="J4" s="85"/>
      <c r="K4" s="85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8.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108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9" t="s">
        <v>109</v>
      </c>
      <c r="E16" s="49" t="s">
        <v>110</v>
      </c>
      <c r="F16" s="18"/>
      <c r="G16" s="18"/>
      <c r="H16" s="18">
        <v>551.12</v>
      </c>
      <c r="I16" s="18">
        <f>K36</f>
        <v>0</v>
      </c>
      <c r="J16" s="18">
        <f>I16+H16+G16</f>
        <v>551.12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8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>
      <c r="C20" s="38">
        <v>43962</v>
      </c>
      <c r="D20" s="90" t="s">
        <v>32</v>
      </c>
      <c r="E20" s="90"/>
      <c r="F20" s="46" t="s">
        <v>111</v>
      </c>
      <c r="G20" s="46"/>
      <c r="H20" s="46"/>
      <c r="I20" s="9"/>
      <c r="J20" s="22">
        <v>0</v>
      </c>
      <c r="K20" s="9">
        <f>H21</f>
        <v>0</v>
      </c>
    </row>
    <row r="21" spans="3:11" ht="21">
      <c r="C21" s="39"/>
      <c r="D21" s="8"/>
      <c r="E21" s="8"/>
      <c r="F21" s="46">
        <v>524</v>
      </c>
      <c r="G21" s="46">
        <v>524</v>
      </c>
      <c r="H21" s="47">
        <f>(F21-G21)*7.32</f>
        <v>0</v>
      </c>
      <c r="I21" s="9"/>
      <c r="J21" s="9"/>
      <c r="K21" s="9"/>
    </row>
    <row r="22" spans="3:11" ht="21">
      <c r="C22" s="39"/>
      <c r="D22" s="95" t="s">
        <v>74</v>
      </c>
      <c r="E22" s="95"/>
      <c r="F22" s="96">
        <f>F21-G21</f>
        <v>0</v>
      </c>
      <c r="G22" s="96"/>
      <c r="H22" s="47"/>
      <c r="I22" s="9"/>
      <c r="J22" s="9"/>
      <c r="K22" s="9"/>
    </row>
    <row r="23" spans="3:11" ht="21">
      <c r="C23" s="39"/>
      <c r="D23" s="8"/>
      <c r="E23" s="8"/>
      <c r="F23" s="46"/>
      <c r="G23" s="46"/>
      <c r="H23" s="47"/>
      <c r="I23" s="9"/>
      <c r="J23" s="9"/>
      <c r="K23" s="9"/>
    </row>
    <row r="24" spans="3:11" ht="21">
      <c r="C24" s="38">
        <v>43962</v>
      </c>
      <c r="D24" s="8" t="s">
        <v>15</v>
      </c>
      <c r="E24" s="8"/>
      <c r="F24" s="46" t="s">
        <v>112</v>
      </c>
      <c r="G24" s="46"/>
      <c r="H24" s="46"/>
      <c r="I24" s="9"/>
      <c r="J24" s="22">
        <v>0</v>
      </c>
      <c r="K24" s="9">
        <f>H25</f>
        <v>0</v>
      </c>
    </row>
    <row r="25" spans="3:11" ht="21">
      <c r="C25" s="39"/>
      <c r="D25" s="8"/>
      <c r="E25" s="8"/>
      <c r="F25" s="46">
        <v>1</v>
      </c>
      <c r="G25" s="46">
        <v>1</v>
      </c>
      <c r="H25" s="47">
        <f>(F25-G25)*98.56</f>
        <v>0</v>
      </c>
      <c r="I25" s="9"/>
      <c r="J25" s="9"/>
      <c r="K25" s="9"/>
    </row>
    <row r="26" spans="3:11" ht="21">
      <c r="C26" s="39"/>
      <c r="D26" s="95" t="s">
        <v>75</v>
      </c>
      <c r="E26" s="95"/>
      <c r="F26" s="96">
        <f>F25-G25</f>
        <v>0</v>
      </c>
      <c r="G26" s="96"/>
      <c r="H26" s="45"/>
      <c r="I26" s="9"/>
      <c r="J26" s="9"/>
      <c r="K26" s="9"/>
    </row>
    <row r="27" spans="3:11" ht="21">
      <c r="C27" s="39"/>
      <c r="D27" s="80"/>
      <c r="E27" s="80"/>
      <c r="F27" s="81"/>
      <c r="G27" s="81"/>
      <c r="H27" s="45"/>
      <c r="I27" s="9"/>
      <c r="J27" s="9"/>
      <c r="K27" s="9"/>
    </row>
    <row r="28" spans="3:11" ht="21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>
      <c r="C29" s="73"/>
      <c r="D29" s="73"/>
      <c r="E29" s="73"/>
      <c r="F29" s="8"/>
      <c r="G29" s="8"/>
      <c r="H29" s="8"/>
      <c r="I29" s="9"/>
      <c r="J29" s="22"/>
      <c r="K29" s="9"/>
    </row>
    <row r="30" spans="3:11" ht="21">
      <c r="C30" s="73"/>
      <c r="D30" s="73"/>
      <c r="E30" s="73"/>
      <c r="F30" s="91"/>
      <c r="G30" s="92"/>
      <c r="H30" s="92"/>
      <c r="I30" s="9">
        <v>0</v>
      </c>
      <c r="J30" s="22">
        <v>0</v>
      </c>
      <c r="K30" s="9">
        <f>I30+J30</f>
        <v>0</v>
      </c>
    </row>
    <row r="31" spans="3:11" ht="35.1" customHeight="1">
      <c r="C31" s="73"/>
      <c r="D31" s="73"/>
      <c r="E31" s="73"/>
      <c r="F31" s="92"/>
      <c r="G31" s="92"/>
      <c r="H31" s="92"/>
      <c r="I31" s="9"/>
      <c r="J31" s="9"/>
      <c r="K31" s="9"/>
    </row>
    <row r="32" spans="3:11" ht="21">
      <c r="C32" s="40"/>
      <c r="D32" s="44"/>
      <c r="E32" s="44"/>
      <c r="F32" s="79"/>
      <c r="G32" s="79"/>
      <c r="H32" s="79"/>
      <c r="I32" s="9"/>
      <c r="J32" s="9"/>
      <c r="K32" s="9"/>
    </row>
    <row r="33" spans="2:12" ht="21" customHeight="1">
      <c r="C33" s="38"/>
      <c r="D33" s="99"/>
      <c r="E33" s="99"/>
      <c r="F33" s="100"/>
      <c r="G33" s="100"/>
      <c r="H33" s="100"/>
      <c r="I33" s="100"/>
      <c r="J33" s="68"/>
      <c r="K33" s="68"/>
    </row>
    <row r="34" spans="2:12" ht="27" customHeight="1">
      <c r="C34" s="40"/>
      <c r="D34" s="44"/>
      <c r="E34" s="44"/>
      <c r="F34" s="79"/>
      <c r="G34" s="79"/>
      <c r="H34" s="79"/>
      <c r="I34" s="9"/>
      <c r="J34" s="9"/>
      <c r="K34" s="9"/>
    </row>
    <row r="35" spans="2:12" ht="21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0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551.12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8" t="s">
        <v>17</v>
      </c>
      <c r="D41" s="98"/>
      <c r="E41" s="98"/>
      <c r="F41" s="98"/>
      <c r="G41" s="98"/>
      <c r="H41" s="98"/>
      <c r="I41" s="98"/>
      <c r="J41" s="98"/>
      <c r="K41" s="98"/>
      <c r="L41" s="3"/>
    </row>
    <row r="42" spans="2:12" s="8" customFormat="1" ht="21">
      <c r="B42" s="3"/>
      <c r="C42" s="78"/>
      <c r="D42" s="78"/>
      <c r="E42" s="78"/>
      <c r="F42" s="78"/>
      <c r="G42" s="78"/>
      <c r="H42" s="78"/>
      <c r="I42" s="78"/>
      <c r="J42" s="78"/>
      <c r="K42" s="78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93"/>
      <c r="D45" s="93"/>
      <c r="E45" s="93"/>
      <c r="F45" s="93"/>
      <c r="G45" s="93"/>
      <c r="H45" s="93"/>
      <c r="I45" s="93"/>
      <c r="J45" s="93"/>
      <c r="K45" s="93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94" t="s">
        <v>33</v>
      </c>
      <c r="D54" s="94"/>
      <c r="E54" s="94"/>
      <c r="F54" s="8"/>
      <c r="G54" s="94" t="s">
        <v>31</v>
      </c>
      <c r="H54" s="94"/>
      <c r="I54" s="9"/>
      <c r="J54" s="9"/>
      <c r="K54" s="9"/>
    </row>
    <row r="55" spans="3:11" ht="21">
      <c r="C55" s="84" t="s">
        <v>23</v>
      </c>
      <c r="D55" s="84"/>
      <c r="E55" s="84"/>
      <c r="F55" s="8"/>
      <c r="G55" s="84" t="s">
        <v>24</v>
      </c>
      <c r="H55" s="84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2:L60"/>
  <sheetViews>
    <sheetView tabSelected="1" topLeftCell="A16" workbookViewId="0">
      <selection activeCell="H17" sqref="H17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5" t="s">
        <v>14</v>
      </c>
      <c r="J3" s="85"/>
      <c r="K3" s="85"/>
    </row>
    <row r="4" spans="3:11" ht="21">
      <c r="C4" s="8"/>
      <c r="D4" s="8"/>
      <c r="E4" s="8"/>
      <c r="F4" s="8"/>
      <c r="G4" s="8"/>
      <c r="H4" s="8"/>
      <c r="I4" s="85"/>
      <c r="J4" s="85"/>
      <c r="K4" s="85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8.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113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9" t="s">
        <v>114</v>
      </c>
      <c r="E16" s="49" t="s">
        <v>115</v>
      </c>
      <c r="F16" s="18"/>
      <c r="G16" s="18"/>
      <c r="H16" s="18">
        <f>[1]Sheet1!$E$20+[1]Sheet1!$L$20</f>
        <v>567.45000000000005</v>
      </c>
      <c r="I16" s="18">
        <f>K36</f>
        <v>0</v>
      </c>
      <c r="J16" s="18">
        <f>I16+H16+G16</f>
        <v>567.45000000000005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8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>
      <c r="C20" s="38">
        <v>44170</v>
      </c>
      <c r="D20" s="90" t="s">
        <v>32</v>
      </c>
      <c r="E20" s="90"/>
      <c r="F20" s="46" t="s">
        <v>118</v>
      </c>
      <c r="G20" s="46"/>
      <c r="H20" s="46"/>
      <c r="I20" s="9"/>
      <c r="J20" s="22">
        <v>0</v>
      </c>
      <c r="K20" s="9">
        <f>H21</f>
        <v>0</v>
      </c>
    </row>
    <row r="21" spans="3:11" ht="21">
      <c r="C21" s="39"/>
      <c r="D21" s="8"/>
      <c r="E21" s="8"/>
      <c r="F21" s="46">
        <v>524</v>
      </c>
      <c r="G21" s="46">
        <v>524</v>
      </c>
      <c r="H21" s="47">
        <f>(F21-G21)*7.32</f>
        <v>0</v>
      </c>
      <c r="I21" s="9"/>
      <c r="J21" s="9"/>
      <c r="K21" s="9"/>
    </row>
    <row r="22" spans="3:11" ht="21">
      <c r="C22" s="39"/>
      <c r="D22" s="95" t="s">
        <v>74</v>
      </c>
      <c r="E22" s="95"/>
      <c r="F22" s="96">
        <f>F21-G21</f>
        <v>0</v>
      </c>
      <c r="G22" s="96"/>
      <c r="H22" s="47"/>
      <c r="I22" s="9"/>
      <c r="J22" s="9"/>
      <c r="K22" s="9"/>
    </row>
    <row r="23" spans="3:11" ht="21">
      <c r="C23" s="39"/>
      <c r="D23" s="8"/>
      <c r="E23" s="8"/>
      <c r="F23" s="46"/>
      <c r="G23" s="46"/>
      <c r="H23" s="47"/>
      <c r="I23" s="9"/>
      <c r="J23" s="9"/>
      <c r="K23" s="9"/>
    </row>
    <row r="24" spans="3:11" ht="21">
      <c r="C24" s="38">
        <v>44170</v>
      </c>
      <c r="D24" s="8" t="s">
        <v>15</v>
      </c>
      <c r="E24" s="8"/>
      <c r="F24" s="46" t="s">
        <v>119</v>
      </c>
      <c r="G24" s="46"/>
      <c r="H24" s="46"/>
      <c r="I24" s="9"/>
      <c r="J24" s="22">
        <v>0</v>
      </c>
      <c r="K24" s="9">
        <f>H25</f>
        <v>0</v>
      </c>
    </row>
    <row r="25" spans="3:11" ht="21">
      <c r="C25" s="39"/>
      <c r="D25" s="8"/>
      <c r="E25" s="8"/>
      <c r="F25" s="46">
        <v>1</v>
      </c>
      <c r="G25" s="46">
        <v>1</v>
      </c>
      <c r="H25" s="47">
        <f>(F25-G25)*98.56</f>
        <v>0</v>
      </c>
      <c r="I25" s="9"/>
      <c r="J25" s="9"/>
      <c r="K25" s="9"/>
    </row>
    <row r="26" spans="3:11" ht="21">
      <c r="C26" s="39"/>
      <c r="D26" s="95" t="s">
        <v>75</v>
      </c>
      <c r="E26" s="95"/>
      <c r="F26" s="96">
        <f>F25-G25</f>
        <v>0</v>
      </c>
      <c r="G26" s="96"/>
      <c r="H26" s="45"/>
      <c r="I26" s="9"/>
      <c r="J26" s="9"/>
      <c r="K26" s="9"/>
    </row>
    <row r="27" spans="3:11" ht="21">
      <c r="C27" s="38">
        <v>44170</v>
      </c>
      <c r="D27" s="101" t="s">
        <v>116</v>
      </c>
      <c r="E27" s="101"/>
      <c r="F27" s="46" t="s">
        <v>117</v>
      </c>
      <c r="G27" s="46"/>
      <c r="H27" s="46"/>
      <c r="I27" s="9"/>
      <c r="J27" s="22">
        <v>0</v>
      </c>
      <c r="K27" s="9">
        <f>H28</f>
        <v>1369.8</v>
      </c>
    </row>
    <row r="28" spans="3:11" ht="21" customHeight="1">
      <c r="C28" s="39"/>
      <c r="D28" s="8"/>
      <c r="E28" s="8"/>
      <c r="F28" s="46">
        <v>22.83</v>
      </c>
      <c r="G28" s="46">
        <v>60</v>
      </c>
      <c r="H28" s="47">
        <f>F28*G28</f>
        <v>1369.8</v>
      </c>
      <c r="I28" s="9"/>
      <c r="J28" s="9"/>
      <c r="K28" s="9"/>
    </row>
    <row r="29" spans="3:11" ht="21" customHeight="1">
      <c r="C29" s="73"/>
      <c r="D29" s="73"/>
      <c r="E29" s="73"/>
      <c r="F29" s="8"/>
      <c r="G29" s="8"/>
      <c r="H29" s="8"/>
      <c r="I29" s="9"/>
      <c r="J29" s="22"/>
      <c r="K29" s="9"/>
    </row>
    <row r="30" spans="3:11" ht="21">
      <c r="C30" s="73"/>
      <c r="D30" s="73"/>
      <c r="E30" s="73"/>
      <c r="F30" s="91"/>
      <c r="G30" s="92"/>
      <c r="H30" s="92"/>
      <c r="I30" s="9">
        <v>0</v>
      </c>
      <c r="J30" s="22">
        <v>0</v>
      </c>
      <c r="K30" s="9">
        <f>I30+J30</f>
        <v>0</v>
      </c>
    </row>
    <row r="31" spans="3:11" ht="35.1" customHeight="1">
      <c r="C31" s="73"/>
      <c r="D31" s="73"/>
      <c r="E31" s="73"/>
      <c r="F31" s="92"/>
      <c r="G31" s="92"/>
      <c r="H31" s="92"/>
      <c r="I31" s="9"/>
      <c r="J31" s="9"/>
      <c r="K31" s="9"/>
    </row>
    <row r="32" spans="3:11" ht="21">
      <c r="C32" s="40"/>
      <c r="D32" s="44"/>
      <c r="E32" s="44"/>
      <c r="F32" s="83"/>
      <c r="G32" s="83"/>
      <c r="H32" s="83"/>
      <c r="I32" s="9"/>
      <c r="J32" s="9"/>
      <c r="K32" s="9"/>
    </row>
    <row r="33" spans="2:12" ht="21" customHeight="1">
      <c r="C33" s="38"/>
      <c r="D33" s="99"/>
      <c r="E33" s="99"/>
      <c r="F33" s="100"/>
      <c r="G33" s="100"/>
      <c r="H33" s="100"/>
      <c r="I33" s="100"/>
      <c r="J33" s="68"/>
      <c r="K33" s="68"/>
    </row>
    <row r="34" spans="2:12" ht="27" customHeight="1">
      <c r="C34" s="40"/>
      <c r="D34" s="44"/>
      <c r="E34" s="44"/>
      <c r="F34" s="83"/>
      <c r="G34" s="83"/>
      <c r="H34" s="83"/>
      <c r="I34" s="9"/>
      <c r="J34" s="9"/>
      <c r="K34" s="9"/>
    </row>
    <row r="35" spans="2:12" ht="21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0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567.45000000000005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8" t="s">
        <v>17</v>
      </c>
      <c r="D41" s="98"/>
      <c r="E41" s="98"/>
      <c r="F41" s="98"/>
      <c r="G41" s="98"/>
      <c r="H41" s="98"/>
      <c r="I41" s="98"/>
      <c r="J41" s="98"/>
      <c r="K41" s="98"/>
      <c r="L41" s="3"/>
    </row>
    <row r="42" spans="2:12" s="8" customFormat="1" ht="21">
      <c r="B42" s="3"/>
      <c r="C42" s="82"/>
      <c r="D42" s="82"/>
      <c r="E42" s="82"/>
      <c r="F42" s="82"/>
      <c r="G42" s="82"/>
      <c r="H42" s="82"/>
      <c r="I42" s="82"/>
      <c r="J42" s="82"/>
      <c r="K42" s="82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93"/>
      <c r="D45" s="93"/>
      <c r="E45" s="93"/>
      <c r="F45" s="93"/>
      <c r="G45" s="93"/>
      <c r="H45" s="93"/>
      <c r="I45" s="93"/>
      <c r="J45" s="93"/>
      <c r="K45" s="93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94" t="s">
        <v>33</v>
      </c>
      <c r="D54" s="94"/>
      <c r="E54" s="94"/>
      <c r="F54" s="8"/>
      <c r="G54" s="94" t="s">
        <v>31</v>
      </c>
      <c r="H54" s="94"/>
      <c r="I54" s="9"/>
      <c r="J54" s="9"/>
      <c r="K54" s="9"/>
    </row>
    <row r="55" spans="3:11" ht="21">
      <c r="C55" s="84" t="s">
        <v>23</v>
      </c>
      <c r="D55" s="84"/>
      <c r="E55" s="84"/>
      <c r="F55" s="8"/>
      <c r="G55" s="84" t="s">
        <v>24</v>
      </c>
      <c r="H55" s="84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9">
    <mergeCell ref="C45:K45"/>
    <mergeCell ref="C54:E54"/>
    <mergeCell ref="G54:H54"/>
    <mergeCell ref="C55:E55"/>
    <mergeCell ref="G55:H55"/>
    <mergeCell ref="D27:E27"/>
    <mergeCell ref="D26:E26"/>
    <mergeCell ref="F26:G26"/>
    <mergeCell ref="F30:H31"/>
    <mergeCell ref="D33:E33"/>
    <mergeCell ref="F33:I33"/>
    <mergeCell ref="C41:K41"/>
    <mergeCell ref="I3:K4"/>
    <mergeCell ref="C14:K14"/>
    <mergeCell ref="D19:E19"/>
    <mergeCell ref="F19:H19"/>
    <mergeCell ref="D20:E20"/>
    <mergeCell ref="D22:E22"/>
    <mergeCell ref="F22:G22"/>
  </mergeCells>
  <pageMargins left="0.7" right="0.7" top="0.75" bottom="0.75" header="0.3" footer="0.3"/>
  <pageSetup scale="5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L60"/>
  <sheetViews>
    <sheetView topLeftCell="A13" workbookViewId="0">
      <selection activeCell="F25" sqref="F25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5" t="s">
        <v>14</v>
      </c>
      <c r="J3" s="85"/>
      <c r="K3" s="85"/>
    </row>
    <row r="4" spans="3:11" ht="21">
      <c r="C4" s="8"/>
      <c r="D4" s="8"/>
      <c r="E4" s="8"/>
      <c r="F4" s="8"/>
      <c r="G4" s="8"/>
      <c r="H4" s="8"/>
      <c r="I4" s="85"/>
      <c r="J4" s="85"/>
      <c r="K4" s="85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8.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41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9" t="s">
        <v>42</v>
      </c>
      <c r="E16" s="49" t="s">
        <v>43</v>
      </c>
      <c r="F16" s="18"/>
      <c r="G16" s="18"/>
      <c r="H16" s="18"/>
      <c r="I16" s="18">
        <f>K35</f>
        <v>17.38</v>
      </c>
      <c r="J16" s="18">
        <f>I16+H16+G16</f>
        <v>17.38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8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>
      <c r="C20" s="38">
        <v>43597</v>
      </c>
      <c r="D20" s="90" t="s">
        <v>32</v>
      </c>
      <c r="E20" s="90"/>
      <c r="F20" s="46" t="s">
        <v>44</v>
      </c>
      <c r="G20" s="46"/>
      <c r="H20" s="46"/>
      <c r="I20" s="9"/>
      <c r="J20" s="22">
        <v>0</v>
      </c>
      <c r="K20" s="9">
        <f>H21</f>
        <v>17.38</v>
      </c>
    </row>
    <row r="21" spans="3:11" ht="21">
      <c r="C21" s="39"/>
      <c r="D21" s="8"/>
      <c r="E21" s="8"/>
      <c r="F21" s="46">
        <v>492</v>
      </c>
      <c r="G21" s="46">
        <v>491</v>
      </c>
      <c r="H21" s="47">
        <f>(F21-G21)*17.38</f>
        <v>17.38</v>
      </c>
      <c r="I21" s="9"/>
      <c r="J21" s="9"/>
      <c r="K21" s="9"/>
    </row>
    <row r="22" spans="3:11" ht="21">
      <c r="C22" s="39"/>
      <c r="D22" s="8"/>
      <c r="E22" s="8"/>
      <c r="F22" s="46"/>
      <c r="G22" s="46"/>
      <c r="H22" s="47"/>
      <c r="I22" s="9"/>
      <c r="J22" s="9"/>
      <c r="K22" s="9"/>
    </row>
    <row r="23" spans="3:11" ht="21">
      <c r="C23" s="39"/>
      <c r="D23" s="8"/>
      <c r="E23" s="8"/>
      <c r="F23" s="46"/>
      <c r="G23" s="46"/>
      <c r="H23" s="47"/>
      <c r="I23" s="9"/>
      <c r="J23" s="9"/>
      <c r="K23" s="9"/>
    </row>
    <row r="24" spans="3:11" ht="21">
      <c r="C24" s="38">
        <v>43597</v>
      </c>
      <c r="D24" s="8" t="s">
        <v>15</v>
      </c>
      <c r="E24" s="8"/>
      <c r="F24" s="46" t="s">
        <v>45</v>
      </c>
      <c r="G24" s="46"/>
      <c r="H24" s="46"/>
      <c r="I24" s="9"/>
      <c r="J24" s="22">
        <v>0</v>
      </c>
      <c r="K24" s="9">
        <f>H25</f>
        <v>0</v>
      </c>
    </row>
    <row r="25" spans="3:11" ht="21">
      <c r="C25" s="39"/>
      <c r="D25" s="8"/>
      <c r="E25" s="8"/>
      <c r="F25" s="46">
        <v>0</v>
      </c>
      <c r="G25" s="46">
        <v>0</v>
      </c>
      <c r="H25" s="47">
        <f>(F25-G25)*115.78</f>
        <v>0</v>
      </c>
      <c r="I25" s="9"/>
      <c r="J25" s="9"/>
      <c r="K25" s="9"/>
    </row>
    <row r="26" spans="3:11" ht="21">
      <c r="C26" s="39"/>
      <c r="D26" s="8"/>
      <c r="E26" s="8"/>
      <c r="F26" s="37"/>
      <c r="G26" s="37"/>
      <c r="H26" s="45"/>
      <c r="I26" s="9"/>
      <c r="J26" s="9"/>
      <c r="K26" s="9"/>
    </row>
    <row r="27" spans="3:11" ht="21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8"/>
      <c r="D28" s="8"/>
      <c r="E28" s="8"/>
      <c r="F28" s="8"/>
      <c r="G28" s="8"/>
      <c r="H28" s="8"/>
      <c r="I28" s="9"/>
      <c r="J28" s="22"/>
      <c r="K28" s="9"/>
    </row>
    <row r="29" spans="3:11" ht="21">
      <c r="C29" s="38"/>
      <c r="D29" s="44"/>
      <c r="E29" s="44"/>
      <c r="F29" s="91"/>
      <c r="G29" s="92"/>
      <c r="H29" s="92"/>
      <c r="I29" s="9">
        <v>0</v>
      </c>
      <c r="J29" s="22">
        <v>0</v>
      </c>
      <c r="K29" s="9">
        <f>I29+J29</f>
        <v>0</v>
      </c>
    </row>
    <row r="30" spans="3:11" ht="21">
      <c r="C30" s="40"/>
      <c r="D30" s="44"/>
      <c r="E30" s="44"/>
      <c r="F30" s="92"/>
      <c r="G30" s="92"/>
      <c r="H30" s="92"/>
      <c r="I30" s="9"/>
      <c r="J30" s="9"/>
      <c r="K30" s="9"/>
    </row>
    <row r="31" spans="3:11" ht="21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>
      <c r="C32" s="38"/>
      <c r="D32" s="44"/>
      <c r="E32" s="44"/>
      <c r="F32" s="91"/>
      <c r="G32" s="92"/>
      <c r="H32" s="92"/>
      <c r="I32" s="9"/>
      <c r="J32" s="9">
        <v>0</v>
      </c>
      <c r="K32" s="9">
        <f>I32+J32</f>
        <v>0</v>
      </c>
    </row>
    <row r="33" spans="2:12" ht="27" customHeight="1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17.38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17.38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84" t="s">
        <v>17</v>
      </c>
      <c r="D40" s="84"/>
      <c r="E40" s="84"/>
      <c r="F40" s="84"/>
      <c r="G40" s="84"/>
      <c r="H40" s="84"/>
      <c r="I40" s="84"/>
      <c r="J40" s="84"/>
      <c r="K40" s="84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93"/>
      <c r="D45" s="93"/>
      <c r="E45" s="93"/>
      <c r="F45" s="93"/>
      <c r="G45" s="93"/>
      <c r="H45" s="93"/>
      <c r="I45" s="93"/>
      <c r="J45" s="93"/>
      <c r="K45" s="93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94" t="s">
        <v>33</v>
      </c>
      <c r="D54" s="94"/>
      <c r="E54" s="94"/>
      <c r="F54" s="8"/>
      <c r="G54" s="94" t="s">
        <v>31</v>
      </c>
      <c r="H54" s="94"/>
      <c r="I54" s="9"/>
      <c r="J54" s="9"/>
      <c r="K54" s="9"/>
    </row>
    <row r="55" spans="3:11" ht="21">
      <c r="C55" s="84" t="s">
        <v>23</v>
      </c>
      <c r="D55" s="84"/>
      <c r="E55" s="84"/>
      <c r="F55" s="8"/>
      <c r="G55" s="84" t="s">
        <v>24</v>
      </c>
      <c r="H55" s="84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23622047244094488" right="0.23622047244094488" top="0.74803149606299213" bottom="0.74803149606299213" header="0.31496062992125984" footer="0.31496062992125984"/>
  <pageSetup paperSize="9" scale="6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L60"/>
  <sheetViews>
    <sheetView zoomScale="85" zoomScaleNormal="85" workbookViewId="0">
      <selection activeCell="H6" sqref="H6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5" t="s">
        <v>14</v>
      </c>
      <c r="J3" s="85"/>
      <c r="K3" s="85"/>
    </row>
    <row r="4" spans="3:11" ht="21">
      <c r="C4" s="8"/>
      <c r="D4" s="8"/>
      <c r="E4" s="8"/>
      <c r="F4" s="8"/>
      <c r="G4" s="8"/>
      <c r="H4" s="8"/>
      <c r="I4" s="85"/>
      <c r="J4" s="85"/>
      <c r="K4" s="85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8.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46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9" t="s">
        <v>47</v>
      </c>
      <c r="E16" s="49" t="s">
        <v>48</v>
      </c>
      <c r="F16" s="18"/>
      <c r="G16" s="18"/>
      <c r="H16" s="18">
        <v>17.38</v>
      </c>
      <c r="I16" s="18">
        <f>K35</f>
        <v>133.99</v>
      </c>
      <c r="J16" s="18">
        <f>I16+H16+G16</f>
        <v>151.37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8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>
      <c r="C20" s="38">
        <v>43952</v>
      </c>
      <c r="D20" s="90" t="s">
        <v>32</v>
      </c>
      <c r="E20" s="90"/>
      <c r="F20" s="46" t="s">
        <v>49</v>
      </c>
      <c r="G20" s="46"/>
      <c r="H20" s="46"/>
      <c r="I20" s="9"/>
      <c r="J20" s="22">
        <v>0</v>
      </c>
      <c r="K20" s="9">
        <f>H21</f>
        <v>18.059999999999999</v>
      </c>
    </row>
    <row r="21" spans="3:11" ht="21">
      <c r="C21" s="39"/>
      <c r="D21" s="8"/>
      <c r="E21" s="8"/>
      <c r="F21" s="46">
        <v>493</v>
      </c>
      <c r="G21" s="46">
        <v>492</v>
      </c>
      <c r="H21" s="47">
        <f>(F21-G21)*18.06</f>
        <v>18.059999999999999</v>
      </c>
      <c r="I21" s="9"/>
      <c r="J21" s="9"/>
      <c r="K21" s="9"/>
    </row>
    <row r="22" spans="3:11" ht="21">
      <c r="C22" s="39"/>
      <c r="D22" s="8"/>
      <c r="E22" s="8"/>
      <c r="F22" s="46"/>
      <c r="G22" s="46"/>
      <c r="H22" s="47"/>
      <c r="I22" s="9"/>
      <c r="J22" s="9"/>
      <c r="K22" s="9"/>
    </row>
    <row r="23" spans="3:11" ht="21">
      <c r="C23" s="39"/>
      <c r="D23" s="8"/>
      <c r="E23" s="8"/>
      <c r="F23" s="46"/>
      <c r="G23" s="46"/>
      <c r="H23" s="47"/>
      <c r="I23" s="9"/>
      <c r="J23" s="9"/>
      <c r="K23" s="9"/>
    </row>
    <row r="24" spans="3:11" ht="21">
      <c r="C24" s="38">
        <v>43952</v>
      </c>
      <c r="D24" s="8" t="s">
        <v>15</v>
      </c>
      <c r="E24" s="8"/>
      <c r="F24" s="46" t="s">
        <v>50</v>
      </c>
      <c r="G24" s="46"/>
      <c r="H24" s="46"/>
      <c r="I24" s="9"/>
      <c r="J24" s="22">
        <v>0</v>
      </c>
      <c r="K24" s="9">
        <f>H25</f>
        <v>115.93</v>
      </c>
    </row>
    <row r="25" spans="3:11" ht="21">
      <c r="C25" s="39"/>
      <c r="D25" s="8"/>
      <c r="E25" s="8"/>
      <c r="F25" s="46">
        <v>1</v>
      </c>
      <c r="G25" s="46">
        <v>0</v>
      </c>
      <c r="H25" s="47">
        <f>(F25-G25)*115.93</f>
        <v>115.93</v>
      </c>
      <c r="I25" s="9"/>
      <c r="J25" s="9"/>
      <c r="K25" s="9"/>
    </row>
    <row r="26" spans="3:11" ht="21">
      <c r="C26" s="39"/>
      <c r="D26" s="8"/>
      <c r="E26" s="8"/>
      <c r="F26" s="37"/>
      <c r="G26" s="37"/>
      <c r="H26" s="45"/>
      <c r="I26" s="9"/>
      <c r="J26" s="9"/>
      <c r="K26" s="9"/>
    </row>
    <row r="27" spans="3:11" ht="21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8"/>
      <c r="D28" s="8"/>
      <c r="E28" s="8"/>
      <c r="F28" s="8"/>
      <c r="G28" s="8"/>
      <c r="H28" s="8"/>
      <c r="I28" s="9"/>
      <c r="J28" s="22"/>
      <c r="K28" s="9"/>
    </row>
    <row r="29" spans="3:11" ht="21">
      <c r="C29" s="38"/>
      <c r="D29" s="44"/>
      <c r="E29" s="44"/>
      <c r="F29" s="91"/>
      <c r="G29" s="92"/>
      <c r="H29" s="92"/>
      <c r="I29" s="9">
        <v>0</v>
      </c>
      <c r="J29" s="22">
        <v>0</v>
      </c>
      <c r="K29" s="9">
        <f>I29+J29</f>
        <v>0</v>
      </c>
    </row>
    <row r="30" spans="3:11" ht="21">
      <c r="C30" s="40"/>
      <c r="D30" s="44"/>
      <c r="E30" s="44"/>
      <c r="F30" s="92"/>
      <c r="G30" s="92"/>
      <c r="H30" s="92"/>
      <c r="I30" s="9"/>
      <c r="J30" s="9"/>
      <c r="K30" s="9"/>
    </row>
    <row r="31" spans="3:11" ht="21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>
      <c r="C32" s="38"/>
      <c r="D32" s="44"/>
      <c r="E32" s="44"/>
      <c r="F32" s="91"/>
      <c r="G32" s="92"/>
      <c r="H32" s="92"/>
      <c r="I32" s="9"/>
      <c r="J32" s="9">
        <v>0</v>
      </c>
      <c r="K32" s="9">
        <f>I32+J32</f>
        <v>0</v>
      </c>
    </row>
    <row r="33" spans="2:12" ht="27" customHeight="1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133.99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151.37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84" t="s">
        <v>17</v>
      </c>
      <c r="D40" s="84"/>
      <c r="E40" s="84"/>
      <c r="F40" s="84"/>
      <c r="G40" s="84"/>
      <c r="H40" s="84"/>
      <c r="I40" s="84"/>
      <c r="J40" s="84"/>
      <c r="K40" s="84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93"/>
      <c r="D45" s="93"/>
      <c r="E45" s="93"/>
      <c r="F45" s="93"/>
      <c r="G45" s="93"/>
      <c r="H45" s="93"/>
      <c r="I45" s="93"/>
      <c r="J45" s="93"/>
      <c r="K45" s="93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94" t="s">
        <v>33</v>
      </c>
      <c r="D54" s="94"/>
      <c r="E54" s="94"/>
      <c r="F54" s="8"/>
      <c r="G54" s="94" t="s">
        <v>31</v>
      </c>
      <c r="H54" s="94"/>
      <c r="I54" s="9"/>
      <c r="J54" s="9"/>
      <c r="K54" s="9"/>
    </row>
    <row r="55" spans="3:11" ht="21">
      <c r="C55" s="84" t="s">
        <v>23</v>
      </c>
      <c r="D55" s="84"/>
      <c r="E55" s="84"/>
      <c r="F55" s="8"/>
      <c r="G55" s="84" t="s">
        <v>24</v>
      </c>
      <c r="H55" s="84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L60"/>
  <sheetViews>
    <sheetView zoomScale="70" zoomScaleNormal="70" workbookViewId="0">
      <selection activeCell="H11" sqref="H11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5" t="s">
        <v>14</v>
      </c>
      <c r="J3" s="85"/>
      <c r="K3" s="85"/>
    </row>
    <row r="4" spans="3:11" ht="21">
      <c r="C4" s="8"/>
      <c r="D4" s="8"/>
      <c r="E4" s="8"/>
      <c r="F4" s="8"/>
      <c r="G4" s="8"/>
      <c r="H4" s="8"/>
      <c r="I4" s="85"/>
      <c r="J4" s="85"/>
      <c r="K4" s="85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8.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51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9" t="s">
        <v>52</v>
      </c>
      <c r="E16" s="49" t="s">
        <v>53</v>
      </c>
      <c r="F16" s="18"/>
      <c r="G16" s="18"/>
      <c r="H16" s="18">
        <v>151.37</v>
      </c>
      <c r="I16" s="18">
        <f>K35</f>
        <v>87</v>
      </c>
      <c r="J16" s="18">
        <f>I16+H16+G16</f>
        <v>238.37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8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>
      <c r="C20" s="38">
        <v>43953</v>
      </c>
      <c r="D20" s="90" t="s">
        <v>32</v>
      </c>
      <c r="E20" s="90"/>
      <c r="F20" s="46" t="s">
        <v>54</v>
      </c>
      <c r="G20" s="46"/>
      <c r="H20" s="46"/>
      <c r="I20" s="9"/>
      <c r="J20" s="22">
        <v>0</v>
      </c>
      <c r="K20" s="9">
        <f>H21</f>
        <v>87</v>
      </c>
    </row>
    <row r="21" spans="3:11" ht="21">
      <c r="C21" s="39"/>
      <c r="D21" s="8"/>
      <c r="E21" s="8"/>
      <c r="F21" s="46">
        <v>498</v>
      </c>
      <c r="G21" s="46">
        <v>493</v>
      </c>
      <c r="H21" s="47">
        <f>(F21-G21)*17.4</f>
        <v>87</v>
      </c>
      <c r="I21" s="9"/>
      <c r="J21" s="9"/>
      <c r="K21" s="9"/>
    </row>
    <row r="22" spans="3:11" ht="21">
      <c r="C22" s="39"/>
      <c r="D22" s="8"/>
      <c r="E22" s="8"/>
      <c r="F22" s="46"/>
      <c r="G22" s="46"/>
      <c r="H22" s="47"/>
      <c r="I22" s="9"/>
      <c r="J22" s="9"/>
      <c r="K22" s="9"/>
    </row>
    <row r="23" spans="3:11" ht="21">
      <c r="C23" s="39"/>
      <c r="D23" s="8"/>
      <c r="E23" s="8"/>
      <c r="F23" s="46"/>
      <c r="G23" s="46"/>
      <c r="H23" s="47"/>
      <c r="I23" s="9"/>
      <c r="J23" s="9"/>
      <c r="K23" s="9"/>
    </row>
    <row r="24" spans="3:11" ht="21">
      <c r="C24" s="38">
        <v>43953</v>
      </c>
      <c r="D24" s="8" t="s">
        <v>15</v>
      </c>
      <c r="E24" s="8"/>
      <c r="F24" s="46" t="s">
        <v>55</v>
      </c>
      <c r="G24" s="46"/>
      <c r="H24" s="46"/>
      <c r="I24" s="9"/>
      <c r="J24" s="22">
        <v>0</v>
      </c>
      <c r="K24" s="9">
        <f>H25</f>
        <v>0</v>
      </c>
    </row>
    <row r="25" spans="3:11" ht="21">
      <c r="C25" s="39"/>
      <c r="D25" s="8"/>
      <c r="E25" s="8"/>
      <c r="F25" s="46">
        <v>1</v>
      </c>
      <c r="G25" s="46">
        <v>1</v>
      </c>
      <c r="H25" s="47">
        <f>(F25-G25)*116.17</f>
        <v>0</v>
      </c>
      <c r="I25" s="9"/>
      <c r="J25" s="9"/>
      <c r="K25" s="9"/>
    </row>
    <row r="26" spans="3:11" ht="21">
      <c r="C26" s="39"/>
      <c r="D26" s="8"/>
      <c r="E26" s="8"/>
      <c r="F26" s="37"/>
      <c r="G26" s="37"/>
      <c r="H26" s="45"/>
      <c r="I26" s="9"/>
      <c r="J26" s="9"/>
      <c r="K26" s="9"/>
    </row>
    <row r="27" spans="3:11" ht="21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8"/>
      <c r="D28" s="8"/>
      <c r="E28" s="8"/>
      <c r="F28" s="8"/>
      <c r="G28" s="8"/>
      <c r="H28" s="8"/>
      <c r="I28" s="9"/>
      <c r="J28" s="22"/>
      <c r="K28" s="9"/>
    </row>
    <row r="29" spans="3:11" ht="21">
      <c r="C29" s="38"/>
      <c r="D29" s="44"/>
      <c r="E29" s="44"/>
      <c r="F29" s="91"/>
      <c r="G29" s="92"/>
      <c r="H29" s="92"/>
      <c r="I29" s="9">
        <v>0</v>
      </c>
      <c r="J29" s="22">
        <v>0</v>
      </c>
      <c r="K29" s="9">
        <f>I29+J29</f>
        <v>0</v>
      </c>
    </row>
    <row r="30" spans="3:11" ht="21">
      <c r="C30" s="40"/>
      <c r="D30" s="44"/>
      <c r="E30" s="44"/>
      <c r="F30" s="92"/>
      <c r="G30" s="92"/>
      <c r="H30" s="92"/>
      <c r="I30" s="9"/>
      <c r="J30" s="9"/>
      <c r="K30" s="9"/>
    </row>
    <row r="31" spans="3:11" ht="21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>
      <c r="C32" s="38"/>
      <c r="D32" s="44"/>
      <c r="E32" s="44"/>
      <c r="F32" s="91"/>
      <c r="G32" s="92"/>
      <c r="H32" s="92"/>
      <c r="I32" s="9"/>
      <c r="J32" s="9">
        <v>0</v>
      </c>
      <c r="K32" s="9">
        <f>I32+J32</f>
        <v>0</v>
      </c>
    </row>
    <row r="33" spans="2:12" ht="27" customHeight="1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87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238.37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84" t="s">
        <v>17</v>
      </c>
      <c r="D40" s="84"/>
      <c r="E40" s="84"/>
      <c r="F40" s="84"/>
      <c r="G40" s="84"/>
      <c r="H40" s="84"/>
      <c r="I40" s="84"/>
      <c r="J40" s="84"/>
      <c r="K40" s="84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93"/>
      <c r="D45" s="93"/>
      <c r="E45" s="93"/>
      <c r="F45" s="93"/>
      <c r="G45" s="93"/>
      <c r="H45" s="93"/>
      <c r="I45" s="93"/>
      <c r="J45" s="93"/>
      <c r="K45" s="93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94" t="s">
        <v>33</v>
      </c>
      <c r="D54" s="94"/>
      <c r="E54" s="94"/>
      <c r="F54" s="8"/>
      <c r="G54" s="94" t="s">
        <v>31</v>
      </c>
      <c r="H54" s="94"/>
      <c r="I54" s="9"/>
      <c r="J54" s="9"/>
      <c r="K54" s="9"/>
    </row>
    <row r="55" spans="3:11" ht="21">
      <c r="C55" s="84" t="s">
        <v>23</v>
      </c>
      <c r="D55" s="84"/>
      <c r="E55" s="84"/>
      <c r="F55" s="8"/>
      <c r="G55" s="84" t="s">
        <v>24</v>
      </c>
      <c r="H55" s="84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L60"/>
  <sheetViews>
    <sheetView topLeftCell="A9" zoomScale="70" zoomScaleNormal="70" workbookViewId="0">
      <selection activeCell="F22" sqref="F22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5" t="s">
        <v>14</v>
      </c>
      <c r="J3" s="85"/>
      <c r="K3" s="85"/>
    </row>
    <row r="4" spans="3:11" ht="21">
      <c r="C4" s="8"/>
      <c r="D4" s="8"/>
      <c r="E4" s="8"/>
      <c r="F4" s="8"/>
      <c r="G4" s="8"/>
      <c r="H4" s="8"/>
      <c r="I4" s="85"/>
      <c r="J4" s="85"/>
      <c r="K4" s="85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8.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56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9" t="s">
        <v>57</v>
      </c>
      <c r="E16" s="49" t="s">
        <v>58</v>
      </c>
      <c r="F16" s="18"/>
      <c r="G16" s="18"/>
      <c r="H16" s="18">
        <v>238.37</v>
      </c>
      <c r="I16" s="18">
        <f>K35</f>
        <v>110.81</v>
      </c>
      <c r="J16" s="18">
        <f>I16+H16+G16</f>
        <v>349.18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8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>
      <c r="C20" s="38">
        <v>43954</v>
      </c>
      <c r="D20" s="90" t="s">
        <v>32</v>
      </c>
      <c r="E20" s="90"/>
      <c r="F20" s="46" t="s">
        <v>59</v>
      </c>
      <c r="G20" s="46"/>
      <c r="H20" s="46"/>
      <c r="I20" s="9"/>
      <c r="J20" s="22">
        <v>0</v>
      </c>
      <c r="K20" s="9">
        <f>H21</f>
        <v>110.81</v>
      </c>
    </row>
    <row r="21" spans="3:11" ht="21">
      <c r="C21" s="39"/>
      <c r="D21" s="8"/>
      <c r="E21" s="8"/>
      <c r="F21" s="46">
        <v>505</v>
      </c>
      <c r="G21" s="46">
        <v>498</v>
      </c>
      <c r="H21" s="47">
        <f>(F21-G21)*15.83</f>
        <v>110.81</v>
      </c>
      <c r="I21" s="9"/>
      <c r="J21" s="9"/>
      <c r="K21" s="9"/>
    </row>
    <row r="22" spans="3:11" ht="21">
      <c r="C22" s="39"/>
      <c r="D22" s="8"/>
      <c r="E22" s="8"/>
      <c r="F22" s="46"/>
      <c r="G22" s="46"/>
      <c r="H22" s="47"/>
      <c r="I22" s="9"/>
      <c r="J22" s="9"/>
      <c r="K22" s="9"/>
    </row>
    <row r="23" spans="3:11" ht="21">
      <c r="C23" s="39"/>
      <c r="D23" s="8"/>
      <c r="E23" s="8"/>
      <c r="F23" s="46"/>
      <c r="G23" s="46"/>
      <c r="H23" s="47"/>
      <c r="I23" s="9"/>
      <c r="J23" s="9"/>
      <c r="K23" s="9"/>
    </row>
    <row r="24" spans="3:11" ht="21">
      <c r="C24" s="38">
        <v>43954</v>
      </c>
      <c r="D24" s="8" t="s">
        <v>15</v>
      </c>
      <c r="E24" s="8"/>
      <c r="F24" s="46" t="s">
        <v>60</v>
      </c>
      <c r="G24" s="46"/>
      <c r="H24" s="46"/>
      <c r="I24" s="9"/>
      <c r="J24" s="22">
        <v>0</v>
      </c>
      <c r="K24" s="9">
        <f>H25</f>
        <v>0</v>
      </c>
    </row>
    <row r="25" spans="3:11" ht="21">
      <c r="C25" s="39"/>
      <c r="D25" s="8"/>
      <c r="E25" s="8"/>
      <c r="F25" s="46">
        <v>1</v>
      </c>
      <c r="G25" s="46">
        <v>1</v>
      </c>
      <c r="H25" s="47">
        <f>(F25-G25)*116.17</f>
        <v>0</v>
      </c>
      <c r="I25" s="9"/>
      <c r="J25" s="9"/>
      <c r="K25" s="9"/>
    </row>
    <row r="26" spans="3:11" ht="21">
      <c r="C26" s="39"/>
      <c r="D26" s="8"/>
      <c r="E26" s="8"/>
      <c r="F26" s="37"/>
      <c r="G26" s="37"/>
      <c r="H26" s="45"/>
      <c r="I26" s="9"/>
      <c r="J26" s="9"/>
      <c r="K26" s="9"/>
    </row>
    <row r="27" spans="3:11" ht="21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8"/>
      <c r="D28" s="8"/>
      <c r="E28" s="8"/>
      <c r="F28" s="8"/>
      <c r="G28" s="8"/>
      <c r="H28" s="8"/>
      <c r="I28" s="9"/>
      <c r="J28" s="22"/>
      <c r="K28" s="9"/>
    </row>
    <row r="29" spans="3:11" ht="21">
      <c r="C29" s="38"/>
      <c r="D29" s="44"/>
      <c r="E29" s="44"/>
      <c r="F29" s="91"/>
      <c r="G29" s="92"/>
      <c r="H29" s="92"/>
      <c r="I29" s="9">
        <v>0</v>
      </c>
      <c r="J29" s="22">
        <v>0</v>
      </c>
      <c r="K29" s="9">
        <f>I29+J29</f>
        <v>0</v>
      </c>
    </row>
    <row r="30" spans="3:11" ht="21">
      <c r="C30" s="40"/>
      <c r="D30" s="44"/>
      <c r="E30" s="44"/>
      <c r="F30" s="92"/>
      <c r="G30" s="92"/>
      <c r="H30" s="92"/>
      <c r="I30" s="9"/>
      <c r="J30" s="9"/>
      <c r="K30" s="9"/>
    </row>
    <row r="31" spans="3:11" ht="21">
      <c r="C31" s="40"/>
      <c r="D31" s="44"/>
      <c r="E31" s="44"/>
      <c r="F31" s="54"/>
      <c r="G31" s="54"/>
      <c r="H31" s="54"/>
      <c r="I31" s="9"/>
      <c r="J31" s="9"/>
      <c r="K31" s="9"/>
    </row>
    <row r="32" spans="3:11" ht="21">
      <c r="C32" s="38"/>
      <c r="D32" s="44"/>
      <c r="E32" s="44"/>
      <c r="F32" s="91"/>
      <c r="G32" s="92"/>
      <c r="H32" s="92"/>
      <c r="I32" s="9"/>
      <c r="J32" s="9">
        <v>0</v>
      </c>
      <c r="K32" s="9">
        <f>I32+J32</f>
        <v>0</v>
      </c>
    </row>
    <row r="33" spans="2:12" ht="27" customHeight="1">
      <c r="C33" s="40"/>
      <c r="D33" s="44"/>
      <c r="E33" s="44"/>
      <c r="F33" s="54"/>
      <c r="G33" s="54"/>
      <c r="H33" s="54"/>
      <c r="I33" s="9"/>
      <c r="J33" s="9"/>
      <c r="K33" s="9"/>
    </row>
    <row r="34" spans="2:12" ht="21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110.81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349.18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84" t="s">
        <v>17</v>
      </c>
      <c r="D40" s="84"/>
      <c r="E40" s="84"/>
      <c r="F40" s="84"/>
      <c r="G40" s="84"/>
      <c r="H40" s="84"/>
      <c r="I40" s="84"/>
      <c r="J40" s="84"/>
      <c r="K40" s="84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93"/>
      <c r="D45" s="93"/>
      <c r="E45" s="93"/>
      <c r="F45" s="93"/>
      <c r="G45" s="93"/>
      <c r="H45" s="93"/>
      <c r="I45" s="93"/>
      <c r="J45" s="93"/>
      <c r="K45" s="93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94" t="s">
        <v>33</v>
      </c>
      <c r="D54" s="94"/>
      <c r="E54" s="94"/>
      <c r="F54" s="8"/>
      <c r="G54" s="94" t="s">
        <v>31</v>
      </c>
      <c r="H54" s="94"/>
      <c r="I54" s="9"/>
      <c r="J54" s="9"/>
      <c r="K54" s="9"/>
    </row>
    <row r="55" spans="3:11" ht="21">
      <c r="C55" s="84" t="s">
        <v>23</v>
      </c>
      <c r="D55" s="84"/>
      <c r="E55" s="84"/>
      <c r="F55" s="8"/>
      <c r="G55" s="84" t="s">
        <v>24</v>
      </c>
      <c r="H55" s="84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L60"/>
  <sheetViews>
    <sheetView topLeftCell="A13" zoomScale="70" zoomScaleNormal="70" workbookViewId="0">
      <selection activeCell="A43" sqref="A43:XFD43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5" t="s">
        <v>14</v>
      </c>
      <c r="J3" s="85"/>
      <c r="K3" s="85"/>
    </row>
    <row r="4" spans="3:11" ht="21">
      <c r="C4" s="8"/>
      <c r="D4" s="8"/>
      <c r="E4" s="8"/>
      <c r="F4" s="8"/>
      <c r="G4" s="8"/>
      <c r="H4" s="8"/>
      <c r="I4" s="85"/>
      <c r="J4" s="85"/>
      <c r="K4" s="85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8.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61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9" t="s">
        <v>62</v>
      </c>
      <c r="E16" s="49" t="s">
        <v>63</v>
      </c>
      <c r="F16" s="18"/>
      <c r="G16" s="18"/>
      <c r="H16" s="18">
        <v>349.18</v>
      </c>
      <c r="I16" s="18">
        <f>K35</f>
        <v>63.32</v>
      </c>
      <c r="J16" s="18">
        <f>I16+H16+G16</f>
        <v>412.5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8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>
      <c r="C20" s="38">
        <v>43955</v>
      </c>
      <c r="D20" s="90" t="s">
        <v>32</v>
      </c>
      <c r="E20" s="90"/>
      <c r="F20" s="46" t="s">
        <v>64</v>
      </c>
      <c r="G20" s="46"/>
      <c r="H20" s="46"/>
      <c r="I20" s="9"/>
      <c r="J20" s="22">
        <v>0</v>
      </c>
      <c r="K20" s="9">
        <f>H21</f>
        <v>63.32</v>
      </c>
    </row>
    <row r="21" spans="3:11" ht="21">
      <c r="C21" s="39"/>
      <c r="D21" s="8"/>
      <c r="E21" s="8"/>
      <c r="F21" s="46">
        <v>509</v>
      </c>
      <c r="G21" s="46">
        <v>505</v>
      </c>
      <c r="H21" s="47">
        <f>(F21-G21)*15.83</f>
        <v>63.32</v>
      </c>
      <c r="I21" s="9"/>
      <c r="J21" s="9"/>
      <c r="K21" s="9"/>
    </row>
    <row r="22" spans="3:11" ht="21">
      <c r="C22" s="39"/>
      <c r="D22" s="8"/>
      <c r="E22" s="8"/>
      <c r="F22" s="46"/>
      <c r="G22" s="46"/>
      <c r="H22" s="47"/>
      <c r="I22" s="9"/>
      <c r="J22" s="9"/>
      <c r="K22" s="9"/>
    </row>
    <row r="23" spans="3:11" ht="21">
      <c r="C23" s="39"/>
      <c r="D23" s="8"/>
      <c r="E23" s="8"/>
      <c r="F23" s="46"/>
      <c r="G23" s="46"/>
      <c r="H23" s="47"/>
      <c r="I23" s="9"/>
      <c r="J23" s="9"/>
      <c r="K23" s="9"/>
    </row>
    <row r="24" spans="3:11" ht="21">
      <c r="C24" s="38">
        <v>43955</v>
      </c>
      <c r="D24" s="8" t="s">
        <v>15</v>
      </c>
      <c r="E24" s="8"/>
      <c r="F24" s="46" t="s">
        <v>65</v>
      </c>
      <c r="G24" s="46"/>
      <c r="H24" s="46"/>
      <c r="I24" s="9"/>
      <c r="J24" s="22">
        <v>0</v>
      </c>
      <c r="K24" s="9">
        <f>H25</f>
        <v>0</v>
      </c>
    </row>
    <row r="25" spans="3:11" ht="21">
      <c r="C25" s="39"/>
      <c r="D25" s="8"/>
      <c r="E25" s="8"/>
      <c r="F25" s="46">
        <v>1</v>
      </c>
      <c r="G25" s="46">
        <v>1</v>
      </c>
      <c r="H25" s="47">
        <f>(F25-G25)*116.17</f>
        <v>0</v>
      </c>
      <c r="I25" s="9"/>
      <c r="J25" s="9"/>
      <c r="K25" s="9"/>
    </row>
    <row r="26" spans="3:11" ht="21">
      <c r="C26" s="39"/>
      <c r="D26" s="8"/>
      <c r="E26" s="8"/>
      <c r="F26" s="37"/>
      <c r="G26" s="37"/>
      <c r="H26" s="45"/>
      <c r="I26" s="9"/>
      <c r="J26" s="9"/>
      <c r="K26" s="9"/>
    </row>
    <row r="27" spans="3:11" ht="21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8"/>
      <c r="D28" s="8"/>
      <c r="E28" s="8"/>
      <c r="F28" s="8"/>
      <c r="G28" s="8"/>
      <c r="H28" s="8"/>
      <c r="I28" s="9"/>
      <c r="J28" s="22"/>
      <c r="K28" s="9"/>
    </row>
    <row r="29" spans="3:11" ht="21">
      <c r="C29" s="38"/>
      <c r="D29" s="44"/>
      <c r="E29" s="44"/>
      <c r="F29" s="91"/>
      <c r="G29" s="92"/>
      <c r="H29" s="92"/>
      <c r="I29" s="9">
        <v>0</v>
      </c>
      <c r="J29" s="22">
        <v>0</v>
      </c>
      <c r="K29" s="9">
        <f>I29+J29</f>
        <v>0</v>
      </c>
    </row>
    <row r="30" spans="3:11" ht="21">
      <c r="C30" s="40"/>
      <c r="D30" s="44"/>
      <c r="E30" s="44"/>
      <c r="F30" s="92"/>
      <c r="G30" s="92"/>
      <c r="H30" s="92"/>
      <c r="I30" s="9"/>
      <c r="J30" s="9"/>
      <c r="K30" s="9"/>
    </row>
    <row r="31" spans="3:11" ht="21">
      <c r="C31" s="40"/>
      <c r="D31" s="44"/>
      <c r="E31" s="44"/>
      <c r="F31" s="55"/>
      <c r="G31" s="55"/>
      <c r="H31" s="55"/>
      <c r="I31" s="9"/>
      <c r="J31" s="9"/>
      <c r="K31" s="9"/>
    </row>
    <row r="32" spans="3:11" ht="21">
      <c r="C32" s="38"/>
      <c r="D32" s="44"/>
      <c r="E32" s="44"/>
      <c r="F32" s="91"/>
      <c r="G32" s="92"/>
      <c r="H32" s="92"/>
      <c r="I32" s="9"/>
      <c r="J32" s="9">
        <v>0</v>
      </c>
      <c r="K32" s="9">
        <f>I32+J32</f>
        <v>0</v>
      </c>
    </row>
    <row r="33" spans="2:12" ht="27" customHeight="1">
      <c r="C33" s="40"/>
      <c r="D33" s="44"/>
      <c r="E33" s="44"/>
      <c r="F33" s="55"/>
      <c r="G33" s="55"/>
      <c r="H33" s="55"/>
      <c r="I33" s="9"/>
      <c r="J33" s="9"/>
      <c r="K33" s="9"/>
    </row>
    <row r="34" spans="2:12" ht="21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63.32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412.5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84" t="s">
        <v>17</v>
      </c>
      <c r="D40" s="84"/>
      <c r="E40" s="84"/>
      <c r="F40" s="84"/>
      <c r="G40" s="84"/>
      <c r="H40" s="84"/>
      <c r="I40" s="84"/>
      <c r="J40" s="84"/>
      <c r="K40" s="84"/>
      <c r="L40" s="3"/>
    </row>
    <row r="41" spans="2:12" s="8" customFormat="1" ht="21">
      <c r="B41" s="3"/>
      <c r="C41" s="57" t="s">
        <v>66</v>
      </c>
      <c r="D41" s="57" t="s">
        <v>67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58"/>
      <c r="D42" s="57" t="s">
        <v>68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93"/>
      <c r="D45" s="93"/>
      <c r="E45" s="93"/>
      <c r="F45" s="93"/>
      <c r="G45" s="93"/>
      <c r="H45" s="93"/>
      <c r="I45" s="93"/>
      <c r="J45" s="93"/>
      <c r="K45" s="93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94" t="s">
        <v>33</v>
      </c>
      <c r="D54" s="94"/>
      <c r="E54" s="94"/>
      <c r="F54" s="8"/>
      <c r="G54" s="94" t="s">
        <v>31</v>
      </c>
      <c r="H54" s="94"/>
      <c r="I54" s="9"/>
      <c r="J54" s="9"/>
      <c r="K54" s="9"/>
    </row>
    <row r="55" spans="3:11" ht="21">
      <c r="C55" s="84" t="s">
        <v>23</v>
      </c>
      <c r="D55" s="84"/>
      <c r="E55" s="84"/>
      <c r="F55" s="8"/>
      <c r="G55" s="84" t="s">
        <v>24</v>
      </c>
      <c r="H55" s="84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L62"/>
  <sheetViews>
    <sheetView topLeftCell="A10" zoomScale="70" zoomScaleNormal="70" workbookViewId="0">
      <selection activeCell="F22" sqref="F22:G22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5" t="s">
        <v>14</v>
      </c>
      <c r="J3" s="85"/>
      <c r="K3" s="85"/>
    </row>
    <row r="4" spans="3:11" ht="21">
      <c r="C4" s="8"/>
      <c r="D4" s="8"/>
      <c r="E4" s="8"/>
      <c r="F4" s="8"/>
      <c r="G4" s="8"/>
      <c r="H4" s="8"/>
      <c r="I4" s="85"/>
      <c r="J4" s="85"/>
      <c r="K4" s="85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8.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69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9" t="s">
        <v>70</v>
      </c>
      <c r="E16" s="49" t="s">
        <v>71</v>
      </c>
      <c r="F16" s="18"/>
      <c r="G16" s="18"/>
      <c r="H16" s="18">
        <v>412.5</v>
      </c>
      <c r="I16" s="18">
        <f>K36</f>
        <v>52.704000000000001</v>
      </c>
      <c r="J16" s="18">
        <f>I16+H16+G16</f>
        <v>465.20400000000001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8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>
      <c r="C20" s="38">
        <v>43956</v>
      </c>
      <c r="D20" s="90" t="s">
        <v>32</v>
      </c>
      <c r="E20" s="90"/>
      <c r="F20" s="46" t="s">
        <v>72</v>
      </c>
      <c r="G20" s="46"/>
      <c r="H20" s="46"/>
      <c r="I20" s="9"/>
      <c r="J20" s="22">
        <v>0</v>
      </c>
      <c r="K20" s="9">
        <f>H21</f>
        <v>43.92</v>
      </c>
    </row>
    <row r="21" spans="3:11" ht="21">
      <c r="C21" s="39"/>
      <c r="D21" s="8"/>
      <c r="E21" s="8"/>
      <c r="F21" s="46">
        <v>513</v>
      </c>
      <c r="G21" s="46">
        <v>509</v>
      </c>
      <c r="H21" s="47">
        <f>(F21-G21)*10.98</f>
        <v>43.92</v>
      </c>
      <c r="I21" s="9"/>
      <c r="J21" s="9"/>
      <c r="K21" s="9"/>
    </row>
    <row r="22" spans="3:11" ht="21">
      <c r="C22" s="39"/>
      <c r="D22" s="95" t="s">
        <v>74</v>
      </c>
      <c r="E22" s="95"/>
      <c r="F22" s="96">
        <f>F21-G21</f>
        <v>4</v>
      </c>
      <c r="G22" s="96"/>
      <c r="H22" s="47"/>
      <c r="I22" s="9"/>
      <c r="J22" s="9"/>
      <c r="K22" s="9"/>
    </row>
    <row r="23" spans="3:11" ht="21">
      <c r="C23" s="39"/>
      <c r="D23" s="8"/>
      <c r="E23" s="8"/>
      <c r="F23" s="46"/>
      <c r="G23" s="46"/>
      <c r="H23" s="47"/>
      <c r="I23" s="9"/>
      <c r="J23" s="9"/>
      <c r="K23" s="9"/>
    </row>
    <row r="24" spans="3:11" ht="21">
      <c r="C24" s="38">
        <v>43956</v>
      </c>
      <c r="D24" s="8" t="s">
        <v>15</v>
      </c>
      <c r="E24" s="8"/>
      <c r="F24" s="46" t="s">
        <v>73</v>
      </c>
      <c r="G24" s="46"/>
      <c r="H24" s="46"/>
      <c r="I24" s="9"/>
      <c r="J24" s="22">
        <v>0</v>
      </c>
      <c r="K24" s="9">
        <f>H25</f>
        <v>0</v>
      </c>
    </row>
    <row r="25" spans="3:11" ht="21">
      <c r="C25" s="39"/>
      <c r="D25" s="8"/>
      <c r="E25" s="8"/>
      <c r="F25" s="46">
        <v>1</v>
      </c>
      <c r="G25" s="46">
        <v>1</v>
      </c>
      <c r="H25" s="47">
        <f>(F25-G25)*97.76</f>
        <v>0</v>
      </c>
      <c r="I25" s="9"/>
      <c r="J25" s="9"/>
      <c r="K25" s="9"/>
    </row>
    <row r="26" spans="3:11" ht="21">
      <c r="C26" s="39"/>
      <c r="D26" s="95" t="s">
        <v>75</v>
      </c>
      <c r="E26" s="95"/>
      <c r="F26" s="96">
        <f>F25-G25</f>
        <v>0</v>
      </c>
      <c r="G26" s="96"/>
      <c r="H26" s="45"/>
      <c r="I26" s="9"/>
      <c r="J26" s="9"/>
      <c r="K26" s="9"/>
    </row>
    <row r="27" spans="3:11" ht="21">
      <c r="C27" s="39"/>
      <c r="D27" s="61"/>
      <c r="E27" s="61"/>
      <c r="F27" s="62"/>
      <c r="G27" s="62"/>
      <c r="H27" s="45"/>
      <c r="I27" s="9"/>
      <c r="J27" s="9"/>
      <c r="K27" s="9"/>
    </row>
    <row r="28" spans="3:11" ht="21">
      <c r="C28" s="38"/>
      <c r="D28" s="7" t="s">
        <v>76</v>
      </c>
      <c r="E28" s="8"/>
      <c r="F28" s="8"/>
      <c r="G28" s="8"/>
      <c r="H28" s="8"/>
      <c r="I28" s="9">
        <f>(H21+H25)*20%</f>
        <v>8.7840000000000007</v>
      </c>
      <c r="J28" s="22">
        <v>0</v>
      </c>
      <c r="K28" s="9">
        <f>I28</f>
        <v>8.7840000000000007</v>
      </c>
    </row>
    <row r="29" spans="3:11" ht="21">
      <c r="C29" s="97" t="s">
        <v>77</v>
      </c>
      <c r="D29" s="97"/>
      <c r="E29" s="97"/>
      <c r="F29" s="8"/>
      <c r="G29" s="8"/>
      <c r="H29" s="8"/>
      <c r="I29" s="9"/>
      <c r="J29" s="22"/>
      <c r="K29" s="9"/>
    </row>
    <row r="30" spans="3:11" ht="21">
      <c r="C30" s="97"/>
      <c r="D30" s="97"/>
      <c r="E30" s="97"/>
      <c r="F30" s="91"/>
      <c r="G30" s="92"/>
      <c r="H30" s="92"/>
      <c r="I30" s="9">
        <v>0</v>
      </c>
      <c r="J30" s="22">
        <v>0</v>
      </c>
      <c r="K30" s="9">
        <f>I30+J30</f>
        <v>0</v>
      </c>
    </row>
    <row r="31" spans="3:11" ht="21">
      <c r="C31" s="97"/>
      <c r="D31" s="97"/>
      <c r="E31" s="97"/>
      <c r="F31" s="92"/>
      <c r="G31" s="92"/>
      <c r="H31" s="92"/>
      <c r="I31" s="9"/>
      <c r="J31" s="9"/>
      <c r="K31" s="9"/>
    </row>
    <row r="32" spans="3:11" ht="21">
      <c r="C32" s="40"/>
      <c r="D32" s="44"/>
      <c r="E32" s="44"/>
      <c r="F32" s="56"/>
      <c r="G32" s="56"/>
      <c r="H32" s="56"/>
      <c r="I32" s="9"/>
      <c r="J32" s="9"/>
      <c r="K32" s="9"/>
    </row>
    <row r="33" spans="2:12" ht="21">
      <c r="C33" s="38"/>
      <c r="D33" s="44"/>
      <c r="E33" s="44"/>
      <c r="F33" s="91"/>
      <c r="G33" s="92"/>
      <c r="H33" s="92"/>
      <c r="I33" s="9"/>
      <c r="J33" s="9">
        <v>0</v>
      </c>
      <c r="K33" s="9">
        <f>I33+J33</f>
        <v>0</v>
      </c>
    </row>
    <row r="34" spans="2:12" ht="27" customHeight="1">
      <c r="C34" s="40"/>
      <c r="D34" s="44"/>
      <c r="E34" s="44"/>
      <c r="F34" s="56"/>
      <c r="G34" s="56"/>
      <c r="H34" s="56"/>
      <c r="I34" s="9"/>
      <c r="J34" s="9"/>
      <c r="K34" s="9"/>
    </row>
    <row r="35" spans="2:12" ht="21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52.704000000000001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465.20400000000001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84" t="s">
        <v>17</v>
      </c>
      <c r="D41" s="84"/>
      <c r="E41" s="84"/>
      <c r="F41" s="84"/>
      <c r="G41" s="84"/>
      <c r="H41" s="84"/>
      <c r="I41" s="84"/>
      <c r="J41" s="84"/>
      <c r="K41" s="84"/>
      <c r="L41" s="3"/>
    </row>
    <row r="42" spans="2:12" s="8" customFormat="1" ht="21">
      <c r="B42" s="3"/>
      <c r="C42" s="57" t="s">
        <v>66</v>
      </c>
      <c r="D42" s="57" t="s">
        <v>67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1">
      <c r="B43" s="3"/>
      <c r="C43" s="58"/>
      <c r="D43" s="57" t="s">
        <v>68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>
      <c r="B44" s="3"/>
      <c r="C44" s="58"/>
      <c r="D44" s="57"/>
      <c r="E44" s="3"/>
      <c r="F44" s="3"/>
      <c r="G44" s="3"/>
      <c r="H44" s="3"/>
      <c r="I44" s="4"/>
      <c r="J44" s="4"/>
      <c r="K44" s="4"/>
      <c r="L44" s="3"/>
    </row>
    <row r="45" spans="2:12" s="8" customFormat="1" ht="28.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>
      <c r="C47" s="93"/>
      <c r="D47" s="93"/>
      <c r="E47" s="93"/>
      <c r="F47" s="93"/>
      <c r="G47" s="93"/>
      <c r="H47" s="93"/>
      <c r="I47" s="93"/>
      <c r="J47" s="93"/>
      <c r="K47" s="93"/>
    </row>
    <row r="48" spans="2:12" ht="30" customHeight="1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>
      <c r="C50" s="8"/>
      <c r="D50" s="8"/>
      <c r="E50" s="8"/>
      <c r="F50" s="8"/>
      <c r="G50" s="8"/>
      <c r="H50" s="8"/>
      <c r="I50" s="9"/>
      <c r="J50" s="9"/>
      <c r="K50" s="9"/>
    </row>
    <row r="53" spans="3:11" ht="21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>
      <c r="C54" s="8"/>
      <c r="D54" s="8"/>
      <c r="E54" s="8"/>
      <c r="F54" s="8"/>
      <c r="G54" s="8"/>
      <c r="H54" s="8"/>
      <c r="I54" s="9"/>
      <c r="J54" s="9"/>
      <c r="K54" s="9"/>
    </row>
    <row r="55" spans="3:11" ht="21">
      <c r="C55" s="8"/>
      <c r="D55" s="8"/>
      <c r="E55" s="8"/>
      <c r="F55" s="8"/>
      <c r="G55" s="8"/>
      <c r="H55" s="8"/>
      <c r="I55" s="9"/>
      <c r="J55" s="9"/>
      <c r="K55" s="9"/>
    </row>
    <row r="56" spans="3:11" ht="21">
      <c r="C56" s="94" t="s">
        <v>33</v>
      </c>
      <c r="D56" s="94"/>
      <c r="E56" s="94"/>
      <c r="F56" s="8"/>
      <c r="G56" s="94" t="s">
        <v>31</v>
      </c>
      <c r="H56" s="94"/>
      <c r="I56" s="9"/>
      <c r="J56" s="9"/>
      <c r="K56" s="9"/>
    </row>
    <row r="57" spans="3:11" ht="21">
      <c r="C57" s="84" t="s">
        <v>23</v>
      </c>
      <c r="D57" s="84"/>
      <c r="E57" s="84"/>
      <c r="F57" s="8"/>
      <c r="G57" s="84" t="s">
        <v>24</v>
      </c>
      <c r="H57" s="84"/>
      <c r="I57" s="9"/>
      <c r="J57" s="9"/>
      <c r="K57" s="9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  <row r="61" spans="3:11" ht="21">
      <c r="C61" s="7"/>
      <c r="D61" s="8"/>
      <c r="E61" s="8"/>
      <c r="F61" s="8"/>
      <c r="G61" s="8"/>
      <c r="H61" s="8"/>
      <c r="I61" s="9"/>
      <c r="J61" s="9"/>
      <c r="K61" s="9"/>
    </row>
    <row r="62" spans="3:11" ht="21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C41:K41"/>
    <mergeCell ref="C47:K47"/>
    <mergeCell ref="C56:E56"/>
    <mergeCell ref="G56:H56"/>
    <mergeCell ref="C57:E57"/>
    <mergeCell ref="G57:H57"/>
    <mergeCell ref="I3:K4"/>
    <mergeCell ref="C14:K14"/>
    <mergeCell ref="D19:E19"/>
    <mergeCell ref="F19:H19"/>
    <mergeCell ref="D20:E20"/>
    <mergeCell ref="F33:H33"/>
    <mergeCell ref="F30:H31"/>
    <mergeCell ref="D22:E22"/>
    <mergeCell ref="F22:G22"/>
    <mergeCell ref="D26:E26"/>
    <mergeCell ref="F26:G26"/>
    <mergeCell ref="C29:E31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2:L62"/>
  <sheetViews>
    <sheetView topLeftCell="A13" workbookViewId="0">
      <selection activeCell="K34" sqref="K34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5" t="s">
        <v>14</v>
      </c>
      <c r="J3" s="85"/>
      <c r="K3" s="85"/>
    </row>
    <row r="4" spans="3:11" ht="21">
      <c r="C4" s="8"/>
      <c r="D4" s="8"/>
      <c r="E4" s="8"/>
      <c r="F4" s="8"/>
      <c r="G4" s="8"/>
      <c r="H4" s="8"/>
      <c r="I4" s="85"/>
      <c r="J4" s="85"/>
      <c r="K4" s="85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8.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78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9" t="s">
        <v>79</v>
      </c>
      <c r="E16" s="49" t="s">
        <v>80</v>
      </c>
      <c r="F16" s="18"/>
      <c r="G16" s="18"/>
      <c r="H16" s="18">
        <v>465.2</v>
      </c>
      <c r="I16" s="18">
        <f>K36</f>
        <v>-16.329999999999998</v>
      </c>
      <c r="J16" s="18">
        <f>I16+H16+G16</f>
        <v>448.87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8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>
      <c r="C20" s="38">
        <v>43957</v>
      </c>
      <c r="D20" s="90" t="s">
        <v>32</v>
      </c>
      <c r="E20" s="90"/>
      <c r="F20" s="46" t="s">
        <v>81</v>
      </c>
      <c r="G20" s="46"/>
      <c r="H20" s="46"/>
      <c r="I20" s="9"/>
      <c r="J20" s="22">
        <v>0</v>
      </c>
      <c r="K20" s="9">
        <f>H21</f>
        <v>0</v>
      </c>
    </row>
    <row r="21" spans="3:11" ht="21">
      <c r="C21" s="39"/>
      <c r="D21" s="8"/>
      <c r="E21" s="8"/>
      <c r="F21" s="46">
        <v>513</v>
      </c>
      <c r="G21" s="46">
        <v>513</v>
      </c>
      <c r="H21" s="47">
        <f>(F21-G21)*9.79</f>
        <v>0</v>
      </c>
      <c r="I21" s="9"/>
      <c r="J21" s="9"/>
      <c r="K21" s="9"/>
    </row>
    <row r="22" spans="3:11" ht="21">
      <c r="C22" s="39"/>
      <c r="D22" s="95" t="s">
        <v>74</v>
      </c>
      <c r="E22" s="95"/>
      <c r="F22" s="96">
        <f>F21-G21</f>
        <v>0</v>
      </c>
      <c r="G22" s="96"/>
      <c r="H22" s="47"/>
      <c r="I22" s="9"/>
      <c r="J22" s="9"/>
      <c r="K22" s="9"/>
    </row>
    <row r="23" spans="3:11" ht="21">
      <c r="C23" s="39"/>
      <c r="D23" s="8"/>
      <c r="E23" s="8"/>
      <c r="F23" s="46"/>
      <c r="G23" s="46"/>
      <c r="H23" s="47"/>
      <c r="I23" s="9"/>
      <c r="J23" s="9"/>
      <c r="K23" s="9"/>
    </row>
    <row r="24" spans="3:11" ht="21">
      <c r="C24" s="38">
        <v>43957</v>
      </c>
      <c r="D24" s="8" t="s">
        <v>15</v>
      </c>
      <c r="E24" s="8"/>
      <c r="F24" s="46" t="s">
        <v>82</v>
      </c>
      <c r="G24" s="46"/>
      <c r="H24" s="46"/>
      <c r="I24" s="9"/>
      <c r="J24" s="22">
        <v>0</v>
      </c>
      <c r="K24" s="9">
        <f>H25</f>
        <v>0</v>
      </c>
    </row>
    <row r="25" spans="3:11" ht="21">
      <c r="C25" s="39"/>
      <c r="D25" s="8"/>
      <c r="E25" s="8"/>
      <c r="F25" s="46">
        <v>1</v>
      </c>
      <c r="G25" s="46">
        <v>1</v>
      </c>
      <c r="H25" s="47">
        <f>(F25-G25)*97.76</f>
        <v>0</v>
      </c>
      <c r="I25" s="9"/>
      <c r="J25" s="9"/>
      <c r="K25" s="9"/>
    </row>
    <row r="26" spans="3:11" ht="21">
      <c r="C26" s="39"/>
      <c r="D26" s="95" t="s">
        <v>75</v>
      </c>
      <c r="E26" s="95"/>
      <c r="F26" s="96">
        <f>F25-G25</f>
        <v>0</v>
      </c>
      <c r="G26" s="96"/>
      <c r="H26" s="45"/>
      <c r="I26" s="9"/>
      <c r="J26" s="9"/>
      <c r="K26" s="9"/>
    </row>
    <row r="27" spans="3:11" ht="21">
      <c r="C27" s="39"/>
      <c r="D27" s="61"/>
      <c r="E27" s="61"/>
      <c r="F27" s="62"/>
      <c r="G27" s="62"/>
      <c r="H27" s="45"/>
      <c r="I27" s="9"/>
      <c r="J27" s="9"/>
      <c r="K27" s="9"/>
    </row>
    <row r="28" spans="3:11" ht="21">
      <c r="C28" s="38"/>
      <c r="D28" s="7" t="s">
        <v>76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customHeight="1">
      <c r="C29" s="97" t="s">
        <v>85</v>
      </c>
      <c r="D29" s="97"/>
      <c r="E29" s="97"/>
      <c r="F29" s="8"/>
      <c r="G29" s="8"/>
      <c r="H29" s="8"/>
      <c r="I29" s="9"/>
      <c r="J29" s="22"/>
      <c r="K29" s="9"/>
    </row>
    <row r="30" spans="3:11" ht="21">
      <c r="C30" s="97"/>
      <c r="D30" s="97"/>
      <c r="E30" s="97"/>
      <c r="F30" s="91"/>
      <c r="G30" s="92"/>
      <c r="H30" s="92"/>
      <c r="I30" s="9">
        <v>0</v>
      </c>
      <c r="J30" s="22">
        <v>0</v>
      </c>
      <c r="K30" s="9">
        <f>I30+J30</f>
        <v>0</v>
      </c>
    </row>
    <row r="31" spans="3:11" ht="35.1" customHeight="1">
      <c r="C31" s="97"/>
      <c r="D31" s="97"/>
      <c r="E31" s="97"/>
      <c r="F31" s="92"/>
      <c r="G31" s="92"/>
      <c r="H31" s="92"/>
      <c r="I31" s="9"/>
      <c r="J31" s="9"/>
      <c r="K31" s="9"/>
    </row>
    <row r="32" spans="3:11" ht="21">
      <c r="C32" s="40"/>
      <c r="D32" s="44"/>
      <c r="E32" s="44"/>
      <c r="F32" s="60"/>
      <c r="G32" s="60"/>
      <c r="H32" s="60"/>
      <c r="I32" s="9"/>
      <c r="J32" s="9"/>
      <c r="K32" s="9"/>
    </row>
    <row r="33" spans="2:12" ht="96.95" customHeight="1">
      <c r="C33" s="38"/>
      <c r="D33" s="99" t="s">
        <v>86</v>
      </c>
      <c r="E33" s="99"/>
      <c r="F33" s="100" t="s">
        <v>87</v>
      </c>
      <c r="G33" s="100"/>
      <c r="H33" s="100"/>
      <c r="I33" s="100"/>
      <c r="J33" s="68">
        <v>0</v>
      </c>
      <c r="K33" s="68">
        <f>(10.62+5.71)</f>
        <v>16.329999999999998</v>
      </c>
    </row>
    <row r="34" spans="2:12" ht="27" customHeight="1">
      <c r="C34" s="40"/>
      <c r="D34" s="44"/>
      <c r="E34" s="44"/>
      <c r="F34" s="60"/>
      <c r="G34" s="60"/>
      <c r="H34" s="60"/>
      <c r="I34" s="9"/>
      <c r="J34" s="9"/>
      <c r="K34" s="9"/>
    </row>
    <row r="35" spans="2:12" ht="21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-16.329999999999998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448.87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8" t="s">
        <v>17</v>
      </c>
      <c r="D41" s="98"/>
      <c r="E41" s="98"/>
      <c r="F41" s="98"/>
      <c r="G41" s="98"/>
      <c r="H41" s="98"/>
      <c r="I41" s="98"/>
      <c r="J41" s="98"/>
      <c r="K41" s="98"/>
      <c r="L41" s="3"/>
    </row>
    <row r="42" spans="2:12" s="8" customFormat="1" ht="21">
      <c r="B42" s="3"/>
      <c r="C42" s="59"/>
      <c r="D42" s="59"/>
      <c r="E42" s="59"/>
      <c r="F42" s="59"/>
      <c r="G42" s="59"/>
      <c r="H42" s="59"/>
      <c r="I42" s="59"/>
      <c r="J42" s="59"/>
      <c r="K42" s="59"/>
      <c r="L42" s="3"/>
    </row>
    <row r="43" spans="2:12" s="8" customFormat="1" ht="23.25">
      <c r="B43" s="3"/>
      <c r="C43" s="67" t="s">
        <v>66</v>
      </c>
      <c r="D43" s="57" t="s">
        <v>83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>
      <c r="B44" s="3"/>
      <c r="C44" s="1"/>
      <c r="D44" s="57" t="s">
        <v>84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>
      <c r="B45" s="3"/>
      <c r="C45" s="3"/>
      <c r="D45" s="57" t="s">
        <v>68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>
      <c r="C47" s="93"/>
      <c r="D47" s="93"/>
      <c r="E47" s="93"/>
      <c r="F47" s="93"/>
      <c r="G47" s="93"/>
      <c r="H47" s="93"/>
      <c r="I47" s="93"/>
      <c r="J47" s="93"/>
      <c r="K47" s="93"/>
    </row>
    <row r="48" spans="2:12" ht="30" customHeight="1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>
      <c r="C50" s="8"/>
      <c r="D50" s="8"/>
      <c r="E50" s="8"/>
      <c r="F50" s="8"/>
      <c r="G50" s="8"/>
      <c r="H50" s="8"/>
      <c r="I50" s="9"/>
      <c r="J50" s="9"/>
      <c r="K50" s="9"/>
    </row>
    <row r="53" spans="3:11" ht="21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>
      <c r="C54" s="8"/>
      <c r="D54" s="8"/>
      <c r="E54" s="8"/>
      <c r="F54" s="8"/>
      <c r="G54" s="8"/>
      <c r="H54" s="8"/>
      <c r="I54" s="9"/>
      <c r="J54" s="9"/>
      <c r="K54" s="9"/>
    </row>
    <row r="55" spans="3:11" ht="21">
      <c r="C55" s="8"/>
      <c r="D55" s="8"/>
      <c r="E55" s="8"/>
      <c r="F55" s="8"/>
      <c r="G55" s="8"/>
      <c r="H55" s="8"/>
      <c r="I55" s="9"/>
      <c r="J55" s="9"/>
      <c r="K55" s="9"/>
    </row>
    <row r="56" spans="3:11" ht="21">
      <c r="C56" s="94" t="s">
        <v>33</v>
      </c>
      <c r="D56" s="94"/>
      <c r="E56" s="94"/>
      <c r="F56" s="8"/>
      <c r="G56" s="94" t="s">
        <v>31</v>
      </c>
      <c r="H56" s="94"/>
      <c r="I56" s="9"/>
      <c r="J56" s="9"/>
      <c r="K56" s="9"/>
    </row>
    <row r="57" spans="3:11" ht="21">
      <c r="C57" s="84" t="s">
        <v>23</v>
      </c>
      <c r="D57" s="84"/>
      <c r="E57" s="84"/>
      <c r="F57" s="8"/>
      <c r="G57" s="84" t="s">
        <v>24</v>
      </c>
      <c r="H57" s="84"/>
      <c r="I57" s="9"/>
      <c r="J57" s="9"/>
      <c r="K57" s="9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  <row r="61" spans="3:11" ht="21">
      <c r="C61" s="7"/>
      <c r="D61" s="8"/>
      <c r="E61" s="8"/>
      <c r="F61" s="8"/>
      <c r="G61" s="8"/>
      <c r="H61" s="8"/>
      <c r="I61" s="9"/>
      <c r="J61" s="9"/>
      <c r="K61" s="9"/>
    </row>
    <row r="62" spans="3:11" ht="21">
      <c r="C62" s="8"/>
      <c r="D62" s="8"/>
      <c r="E62" s="8"/>
      <c r="F62" s="8"/>
      <c r="G62" s="8"/>
      <c r="H62" s="8"/>
      <c r="I62" s="9"/>
      <c r="J62" s="9"/>
      <c r="K62" s="9"/>
    </row>
  </sheetData>
  <mergeCells count="19">
    <mergeCell ref="C47:K47"/>
    <mergeCell ref="C56:E56"/>
    <mergeCell ref="G56:H56"/>
    <mergeCell ref="C57:E57"/>
    <mergeCell ref="G57:H57"/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2:L60"/>
  <sheetViews>
    <sheetView topLeftCell="A12" workbookViewId="0">
      <selection activeCell="H21" sqref="H21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5" t="s">
        <v>14</v>
      </c>
      <c r="J3" s="85"/>
      <c r="K3" s="85"/>
    </row>
    <row r="4" spans="3:11" ht="21">
      <c r="C4" s="8"/>
      <c r="D4" s="8"/>
      <c r="E4" s="8"/>
      <c r="F4" s="8"/>
      <c r="G4" s="8"/>
      <c r="H4" s="8"/>
      <c r="I4" s="85"/>
      <c r="J4" s="85"/>
      <c r="K4" s="85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8.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88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9" t="s">
        <v>89</v>
      </c>
      <c r="E16" s="49" t="s">
        <v>90</v>
      </c>
      <c r="F16" s="18"/>
      <c r="G16" s="18"/>
      <c r="H16" s="18">
        <v>448.87</v>
      </c>
      <c r="I16" s="18">
        <f>K36</f>
        <v>48.099999999999994</v>
      </c>
      <c r="J16" s="18">
        <f>I16+H16+G16</f>
        <v>496.97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8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>
      <c r="C20" s="38">
        <v>43958</v>
      </c>
      <c r="D20" s="90" t="s">
        <v>32</v>
      </c>
      <c r="E20" s="90"/>
      <c r="F20" s="46" t="s">
        <v>91</v>
      </c>
      <c r="G20" s="46"/>
      <c r="H20" s="46"/>
      <c r="I20" s="9"/>
      <c r="J20" s="22">
        <v>0</v>
      </c>
      <c r="K20" s="9">
        <f>H21</f>
        <v>48.099999999999994</v>
      </c>
    </row>
    <row r="21" spans="3:11" ht="21">
      <c r="C21" s="39"/>
      <c r="D21" s="8"/>
      <c r="E21" s="8"/>
      <c r="F21" s="46">
        <v>518</v>
      </c>
      <c r="G21" s="46">
        <v>513</v>
      </c>
      <c r="H21" s="47">
        <f>(F21-G21)*9.62</f>
        <v>48.099999999999994</v>
      </c>
      <c r="I21" s="9"/>
      <c r="J21" s="9"/>
      <c r="K21" s="9"/>
    </row>
    <row r="22" spans="3:11" ht="21">
      <c r="C22" s="39"/>
      <c r="D22" s="95" t="s">
        <v>74</v>
      </c>
      <c r="E22" s="95"/>
      <c r="F22" s="96">
        <f>F21-G21</f>
        <v>5</v>
      </c>
      <c r="G22" s="96"/>
      <c r="H22" s="47"/>
      <c r="I22" s="9"/>
      <c r="J22" s="9"/>
      <c r="K22" s="9"/>
    </row>
    <row r="23" spans="3:11" ht="21">
      <c r="C23" s="39"/>
      <c r="D23" s="8"/>
      <c r="E23" s="8"/>
      <c r="F23" s="46"/>
      <c r="G23" s="46"/>
      <c r="H23" s="47"/>
      <c r="I23" s="9"/>
      <c r="J23" s="9"/>
      <c r="K23" s="9"/>
    </row>
    <row r="24" spans="3:11" ht="21">
      <c r="C24" s="38">
        <v>43958</v>
      </c>
      <c r="D24" s="8" t="s">
        <v>15</v>
      </c>
      <c r="E24" s="8"/>
      <c r="F24" s="46" t="s">
        <v>92</v>
      </c>
      <c r="G24" s="46"/>
      <c r="H24" s="46"/>
      <c r="I24" s="9"/>
      <c r="J24" s="22">
        <v>0</v>
      </c>
      <c r="K24" s="9">
        <f>H25</f>
        <v>0</v>
      </c>
    </row>
    <row r="25" spans="3:11" ht="21">
      <c r="C25" s="39"/>
      <c r="D25" s="8"/>
      <c r="E25" s="8"/>
      <c r="F25" s="46">
        <v>1</v>
      </c>
      <c r="G25" s="46">
        <v>1</v>
      </c>
      <c r="H25" s="47">
        <f>(F25-G25)*96.22</f>
        <v>0</v>
      </c>
      <c r="I25" s="9"/>
      <c r="J25" s="9"/>
      <c r="K25" s="9"/>
    </row>
    <row r="26" spans="3:11" ht="21">
      <c r="C26" s="39"/>
      <c r="D26" s="95" t="s">
        <v>75</v>
      </c>
      <c r="E26" s="95"/>
      <c r="F26" s="96">
        <f>F25-G25</f>
        <v>0</v>
      </c>
      <c r="G26" s="96"/>
      <c r="H26" s="45"/>
      <c r="I26" s="9"/>
      <c r="J26" s="9"/>
      <c r="K26" s="9"/>
    </row>
    <row r="27" spans="3:11" ht="21">
      <c r="C27" s="39"/>
      <c r="D27" s="65"/>
      <c r="E27" s="65"/>
      <c r="F27" s="66"/>
      <c r="G27" s="66"/>
      <c r="H27" s="45"/>
      <c r="I27" s="9"/>
      <c r="J27" s="9"/>
      <c r="K27" s="9"/>
    </row>
    <row r="28" spans="3:11" ht="21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>
      <c r="C29" s="73"/>
      <c r="D29" s="73"/>
      <c r="E29" s="73"/>
      <c r="F29" s="8"/>
      <c r="G29" s="8"/>
      <c r="H29" s="8"/>
      <c r="I29" s="9"/>
      <c r="J29" s="22"/>
      <c r="K29" s="9"/>
    </row>
    <row r="30" spans="3:11" ht="21">
      <c r="C30" s="73"/>
      <c r="D30" s="73"/>
      <c r="E30" s="73"/>
      <c r="F30" s="91"/>
      <c r="G30" s="92"/>
      <c r="H30" s="92"/>
      <c r="I30" s="9">
        <v>0</v>
      </c>
      <c r="J30" s="22">
        <v>0</v>
      </c>
      <c r="K30" s="9">
        <f>I30+J30</f>
        <v>0</v>
      </c>
    </row>
    <row r="31" spans="3:11" ht="35.1" customHeight="1">
      <c r="C31" s="73"/>
      <c r="D31" s="73"/>
      <c r="E31" s="73"/>
      <c r="F31" s="92"/>
      <c r="G31" s="92"/>
      <c r="H31" s="92"/>
      <c r="I31" s="9"/>
      <c r="J31" s="9"/>
      <c r="K31" s="9"/>
    </row>
    <row r="32" spans="3:11" ht="21">
      <c r="C32" s="40"/>
      <c r="D32" s="44"/>
      <c r="E32" s="44"/>
      <c r="F32" s="64"/>
      <c r="G32" s="64"/>
      <c r="H32" s="64"/>
      <c r="I32" s="9"/>
      <c r="J32" s="9"/>
      <c r="K32" s="9"/>
    </row>
    <row r="33" spans="2:12" ht="21" customHeight="1">
      <c r="C33" s="38"/>
      <c r="D33" s="99"/>
      <c r="E33" s="99"/>
      <c r="F33" s="100"/>
      <c r="G33" s="100"/>
      <c r="H33" s="100"/>
      <c r="I33" s="100"/>
      <c r="J33" s="68"/>
      <c r="K33" s="68"/>
    </row>
    <row r="34" spans="2:12" ht="27" customHeight="1">
      <c r="C34" s="40"/>
      <c r="D34" s="44"/>
      <c r="E34" s="44"/>
      <c r="F34" s="64"/>
      <c r="G34" s="64"/>
      <c r="H34" s="64"/>
      <c r="I34" s="9"/>
      <c r="J34" s="9"/>
      <c r="K34" s="9"/>
    </row>
    <row r="35" spans="2:12" ht="21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48.099999999999994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496.97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8" t="s">
        <v>17</v>
      </c>
      <c r="D41" s="98"/>
      <c r="E41" s="98"/>
      <c r="F41" s="98"/>
      <c r="G41" s="98"/>
      <c r="H41" s="98"/>
      <c r="I41" s="98"/>
      <c r="J41" s="98"/>
      <c r="K41" s="98"/>
      <c r="L41" s="3"/>
    </row>
    <row r="42" spans="2:12" s="8" customFormat="1" ht="21">
      <c r="B42" s="3"/>
      <c r="C42" s="63"/>
      <c r="D42" s="63"/>
      <c r="E42" s="63"/>
      <c r="F42" s="63"/>
      <c r="G42" s="63"/>
      <c r="H42" s="63"/>
      <c r="I42" s="63"/>
      <c r="J42" s="63"/>
      <c r="K42" s="63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93"/>
      <c r="D45" s="93"/>
      <c r="E45" s="93"/>
      <c r="F45" s="93"/>
      <c r="G45" s="93"/>
      <c r="H45" s="93"/>
      <c r="I45" s="93"/>
      <c r="J45" s="93"/>
      <c r="K45" s="93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94" t="s">
        <v>33</v>
      </c>
      <c r="D54" s="94"/>
      <c r="E54" s="94"/>
      <c r="F54" s="8"/>
      <c r="G54" s="94" t="s">
        <v>31</v>
      </c>
      <c r="H54" s="94"/>
      <c r="I54" s="9"/>
      <c r="J54" s="9"/>
      <c r="K54" s="9"/>
    </row>
    <row r="55" spans="3:11" ht="21">
      <c r="C55" s="84" t="s">
        <v>23</v>
      </c>
      <c r="D55" s="84"/>
      <c r="E55" s="84"/>
      <c r="F55" s="8"/>
      <c r="G55" s="84" t="s">
        <v>24</v>
      </c>
      <c r="H55" s="84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F30:H31"/>
    <mergeCell ref="D33:E33"/>
    <mergeCell ref="F33:I33"/>
    <mergeCell ref="C41:K41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OCTOBER 2019</vt:lpstr>
      <vt:lpstr>NOVEMBER 2019</vt:lpstr>
      <vt:lpstr>DECEMBER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DEC 2020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2020-02-05T07:00:03Z</cp:lastPrinted>
  <dcterms:created xsi:type="dcterms:W3CDTF">2018-02-28T02:33:50Z</dcterms:created>
  <dcterms:modified xsi:type="dcterms:W3CDTF">2020-11-28T01:06:34Z</dcterms:modified>
</cp:coreProperties>
</file>