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7A1AE447-C6E6-4556-ABBB-BDC5212DC297}" xr6:coauthVersionLast="45" xr6:coauthVersionMax="45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externalReferences>
    <externalReference r:id="rId15"/>
  </externalReferences>
  <definedNames>
    <definedName name="_xlnm.Print_Area" localSheetId="6">'APR 2020'!$A$1:$K$59</definedName>
    <definedName name="_xlnm.Print_Area" localSheetId="10">'AUG 2020'!$A$1:$K$54</definedName>
    <definedName name="_xlnm.Print_Area" localSheetId="4">'FEB 2020'!$A$1:$K$57</definedName>
    <definedName name="_xlnm.Print_Area" localSheetId="9">'JUL 2020'!$A$1:$K$54</definedName>
    <definedName name="_xlnm.Print_Area" localSheetId="8">'JUN 2020'!$A$1:$K$54</definedName>
    <definedName name="_xlnm.Print_Area" localSheetId="5">'MAR 2020'!$A$1:$K$57</definedName>
    <definedName name="_xlnm.Print_Area" localSheetId="7">'MAY 2020'!$A$1:$K$59</definedName>
    <definedName name="_xlnm.Print_Area" localSheetId="13">'NOV 2020'!$A$1:$K$54</definedName>
    <definedName name="_xlnm.Print_Area" localSheetId="12">'OCT 2020'!$A$1:$K$54</definedName>
    <definedName name="_xlnm.Print_Area" localSheetId="11">'SEPT 2020'!$A$1:$K$54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5" l="1"/>
  <c r="H21" i="15"/>
  <c r="H16" i="15" l="1"/>
  <c r="G16" i="15"/>
  <c r="K33" i="15" l="1"/>
  <c r="H29" i="15"/>
  <c r="K29" i="15" s="1"/>
  <c r="F26" i="15"/>
  <c r="K24" i="15"/>
  <c r="F22" i="15"/>
  <c r="K20" i="15"/>
  <c r="K34" i="15" l="1"/>
  <c r="I16" i="15" s="1"/>
  <c r="J16" i="15" s="1"/>
  <c r="K36" i="15" l="1"/>
  <c r="H29" i="14"/>
  <c r="K29" i="14" s="1"/>
  <c r="H21" i="14" l="1"/>
  <c r="H25" i="14"/>
  <c r="K33" i="14" l="1"/>
  <c r="F26" i="14"/>
  <c r="K24" i="14"/>
  <c r="F22" i="14"/>
  <c r="K20" i="14"/>
  <c r="K34" i="14" l="1"/>
  <c r="I16" i="14"/>
  <c r="K36" i="14" s="1"/>
  <c r="H25" i="13"/>
  <c r="K24" i="13" s="1"/>
  <c r="H21" i="13"/>
  <c r="K20" i="13" s="1"/>
  <c r="K33" i="13"/>
  <c r="K29" i="13"/>
  <c r="K27" i="13"/>
  <c r="F26" i="13"/>
  <c r="F22" i="13"/>
  <c r="J16" i="14" l="1"/>
  <c r="K34" i="13"/>
  <c r="I16" i="13" s="1"/>
  <c r="K36" i="13" s="1"/>
  <c r="J16" i="13"/>
  <c r="H25" i="12"/>
  <c r="H21" i="12"/>
  <c r="K33" i="12" l="1"/>
  <c r="K29" i="12"/>
  <c r="K27" i="12"/>
  <c r="F26" i="12"/>
  <c r="K24" i="12"/>
  <c r="F22" i="12"/>
  <c r="K20" i="12"/>
  <c r="K34" i="12" l="1"/>
  <c r="I16" i="12" s="1"/>
  <c r="K36" i="12" s="1"/>
  <c r="H25" i="11"/>
  <c r="K24" i="11" s="1"/>
  <c r="H21" i="11"/>
  <c r="K20" i="11" s="1"/>
  <c r="K33" i="11"/>
  <c r="K29" i="11"/>
  <c r="K27" i="11"/>
  <c r="F26" i="11"/>
  <c r="F22" i="11"/>
  <c r="J16" i="12" l="1"/>
  <c r="K34" i="11"/>
  <c r="I16" i="11" s="1"/>
  <c r="K36" i="11" s="1"/>
  <c r="K31" i="10"/>
  <c r="K33" i="10"/>
  <c r="H25" i="10"/>
  <c r="K24" i="10" s="1"/>
  <c r="H21" i="10"/>
  <c r="K20" i="10" s="1"/>
  <c r="K29" i="10"/>
  <c r="F26" i="10"/>
  <c r="F22" i="10"/>
  <c r="J16" i="11" l="1"/>
  <c r="K27" i="10"/>
  <c r="K34" i="10" s="1"/>
  <c r="K33" i="9"/>
  <c r="F26" i="8"/>
  <c r="F22" i="8"/>
  <c r="F26" i="7"/>
  <c r="F22" i="7"/>
  <c r="F26" i="9"/>
  <c r="F22" i="9"/>
  <c r="K35" i="9"/>
  <c r="H21" i="9"/>
  <c r="I16" i="10" l="1"/>
  <c r="K36" i="10" s="1"/>
  <c r="K30" i="9"/>
  <c r="H25" i="9"/>
  <c r="K24" i="9" s="1"/>
  <c r="J16" i="10" l="1"/>
  <c r="I28" i="9"/>
  <c r="K28" i="9" s="1"/>
  <c r="K20" i="9"/>
  <c r="H25" i="8"/>
  <c r="H21" i="8"/>
  <c r="K36" i="9" l="1"/>
  <c r="I16" i="9" s="1"/>
  <c r="I28" i="8"/>
  <c r="K35" i="8"/>
  <c r="K33" i="8"/>
  <c r="K30" i="8"/>
  <c r="K28" i="8"/>
  <c r="K24" i="8"/>
  <c r="K20" i="8"/>
  <c r="K38" i="9" l="1"/>
  <c r="J16" i="9"/>
  <c r="K36" i="8"/>
  <c r="I16" i="8" s="1"/>
  <c r="J16" i="8" s="1"/>
  <c r="K34" i="7"/>
  <c r="K32" i="7"/>
  <c r="K29" i="7"/>
  <c r="K27" i="7"/>
  <c r="H25" i="7"/>
  <c r="K24" i="7" s="1"/>
  <c r="H21" i="7"/>
  <c r="K20" i="7" s="1"/>
  <c r="K35" i="7" l="1"/>
  <c r="I16" i="7" s="1"/>
  <c r="K38" i="8"/>
  <c r="K37" i="7"/>
  <c r="J16" i="7"/>
  <c r="H25" i="6"/>
  <c r="H21" i="6"/>
  <c r="K34" i="6" l="1"/>
  <c r="K32" i="6"/>
  <c r="K29" i="6"/>
  <c r="K27" i="6"/>
  <c r="K24" i="6"/>
  <c r="K20" i="6"/>
  <c r="K35" i="6" l="1"/>
  <c r="I16" i="6" s="1"/>
  <c r="K37" i="6" s="1"/>
  <c r="J16" i="6"/>
  <c r="H25" i="5"/>
  <c r="H21" i="5"/>
  <c r="K34" i="5" l="1"/>
  <c r="K32" i="5"/>
  <c r="K29" i="5"/>
  <c r="K27" i="5"/>
  <c r="K24" i="5"/>
  <c r="K20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24" i="3" s="1"/>
  <c r="H21" i="3"/>
  <c r="K20" i="3" s="1"/>
  <c r="K34" i="3"/>
  <c r="K32" i="3"/>
  <c r="K29" i="3"/>
  <c r="K27" i="3"/>
  <c r="K37" i="4" l="1"/>
  <c r="K35" i="3"/>
  <c r="I16" i="3" s="1"/>
  <c r="J16" i="3" s="1"/>
  <c r="H25" i="2"/>
  <c r="K37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<sst xmlns="http://schemas.openxmlformats.org/spreadsheetml/2006/main" count="613" uniqueCount="128">
  <si>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</si>
  <si>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</si>
  <si>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</si>
  <si>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</si>
  <si>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</si>
  <si>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</si>
  <si>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</si>
  <si>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</si>
  <si>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</si>
  <si>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</si>
  <si>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</si>
  <si>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</si>
  <si>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</si>
  <si>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</si>
  <si>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</si>
  <si>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</si>
  <si>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</si>
  <si>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</si>
  <si>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</si>
  <si>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</si>
  <si>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</si>
  <si>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</si>
  <si>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</si>
  <si>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</si>
  <si>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</si>
  <si>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</si>
  <si>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</si>
  <si>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</si>
  <si>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</si>
  <si>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</si>
  <si>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</si>
  <si>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</si>
  <si>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</si>
  <si>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</si>
  <si>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</si>
  <si>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</si>
  <si>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</si>
  <si>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ORLAND ALIMBUYUGUEN</t>
    </r>
  </si>
  <si>
    <t>UNIT: 36B06</t>
  </si>
  <si>
    <t>PRES: OCT 25 2019 - PREV: OCT 8 2019 * 16.42</t>
  </si>
  <si>
    <t>PRES: OCT 25 2019 - PREV: OCT 8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</si>
  <si>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</si>
  <si>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</si>
  <si>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</si>
  <si>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</si>
  <si>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</si>
  <si>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</si>
  <si>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</si>
  <si>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</si>
  <si>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</si>
  <si>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</si>
  <si>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</si>
  <si>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</si>
  <si>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</si>
  <si>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</si>
  <si>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</si>
  <si>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</si>
  <si>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</si>
  <si>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</si>
  <si>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</si>
  <si>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</si>
  <si>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SUBJECT FOR DISCONNECTION OF UTILITIES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</si>
  <si>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</si>
  <si>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</si>
  <si>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</si>
  <si>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</si>
  <si>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</si>
  <si>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</si>
  <si>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</si>
  <si>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</si>
  <si>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</si>
  <si>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</si>
  <si>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</si>
  <si>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</si>
  <si>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</si>
  <si>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</si>
  <si>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</si>
  <si>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</si>
  <si>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</si>
  <si>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</si>
  <si>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</si>
  <si>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</si>
  <si>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</si>
  <si>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t>TOTAL CONSUMED KW</t>
  </si>
  <si>
    <t>TOTAL CONSUMED CUBIC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</si>
  <si>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</si>
  <si>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</si>
  <si>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>ELECTRICITY:
MAR 2020 - 447 kWh x 10.98 = 4,908.06 + 20% (AC) = 5,889.67 - 7,076.01 (billing Mar2020) = 1,1</t>
    </r>
    <r>
      <rPr>
        <b/>
        <u/>
        <sz val="14"/>
        <color rgb="FFFF0000"/>
        <rFont val="Calibri"/>
        <family val="2"/>
        <scheme val="minor"/>
      </rPr>
      <t>86.34</t>
    </r>
    <r>
      <rPr>
        <b/>
        <sz val="14"/>
        <color rgb="FFFF0000"/>
        <rFont val="Calibri"/>
        <family val="2"/>
        <scheme val="minor"/>
      </rPr>
      <t xml:space="preserve">
APR 2020 - 460 kWh x 9.79 = 4,150.96 + 20% (AC) = 4,981.15 - 5,586.62 (billing Apr2020) = </t>
    </r>
    <r>
      <rPr>
        <b/>
        <u/>
        <sz val="14"/>
        <color rgb="FFFF0000"/>
        <rFont val="Calibri"/>
        <family val="2"/>
        <scheme val="minor"/>
      </rPr>
      <t>605.47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</si>
  <si>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</si>
  <si>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</si>
  <si>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</si>
  <si>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</si>
  <si>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</si>
  <si>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2020 - 11 cubic x 96.92 = 1,066.12 + 20% (AC) = 1,279.34 - 1,290.41 (billing Mar2020) = </t>
    </r>
    <r>
      <rPr>
        <b/>
        <u/>
        <sz val="14"/>
        <color rgb="FFFF0000"/>
        <rFont val="Calibri"/>
        <family val="2"/>
        <scheme val="minor"/>
      </rPr>
      <t>11.07</t>
    </r>
    <r>
      <rPr>
        <b/>
        <sz val="14"/>
        <color rgb="FFFF0000"/>
        <rFont val="Calibri"/>
        <family val="2"/>
        <scheme val="minor"/>
      </rPr>
      <t xml:space="preserve">
APR 2020 - 5 cubic x 96.21 = 481.05 + 20% (AC) = 577.26 - 586.56 (billing Apr2020) = </t>
    </r>
    <r>
      <rPr>
        <b/>
        <u/>
        <sz val="14"/>
        <color rgb="FFFF0000"/>
        <rFont val="Calibri"/>
        <family val="2"/>
        <scheme val="minor"/>
      </rPr>
      <t xml:space="preserve">9.30
</t>
    </r>
    <r>
      <rPr>
        <b/>
        <sz val="14"/>
        <color rgb="FFFF0000"/>
        <rFont val="Calibri"/>
        <family val="2"/>
        <scheme val="minor"/>
      </rPr>
      <t xml:space="preserve">MAY 2020 - 5 cubic x 95.58 = 477.90 + 20% (AC) = 573.48 - 586.56 (billing May2020) = </t>
    </r>
    <r>
      <rPr>
        <b/>
        <u/>
        <sz val="14"/>
        <color rgb="FFFF0000"/>
        <rFont val="Calibri"/>
        <family val="2"/>
        <scheme val="minor"/>
      </rPr>
      <t>13.08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</si>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</sst>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43" fontId="19" fillId="0" borderId="0" xfId="1" applyFont="1"/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7042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226143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36B06%20-%20ALIMBUYUGU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0">
          <cell r="E20">
            <v>1478.4</v>
          </cell>
          <cell r="L20">
            <v>3563.37</v>
          </cell>
        </row>
      </sheetData>
      <sheetData sheetId="1">
        <row r="14">
          <cell r="E14">
            <v>10662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view="pageBreakPreview" topLeftCell="A7" zoomScaleNormal="55" zoomScaleSheetLayoutView="10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264.94</v>
      </c>
      <c r="J16" s="18">
        <f>I16+H16+G16</f>
        <v>264.94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5" t="s">
        <v>32</v>
      </c>
      <c r="E20" s="85"/>
      <c r="F20" s="46" t="s">
        <v>39</v>
      </c>
      <c r="G20" s="46"/>
      <c r="H20" s="46"/>
      <c r="I20" s="9"/>
      <c r="J20" s="22">
        <v>0</v>
      </c>
      <c r="K20" s="9">
        <f>H21</f>
        <v>32.840000000000003</v>
      </c>
    </row>
    <row r="21" spans="3:11" ht="21" x14ac:dyDescent="0.35">
      <c r="C21" s="39"/>
      <c r="D21" s="8"/>
      <c r="E21" s="8"/>
      <c r="F21" s="46">
        <v>327</v>
      </c>
      <c r="G21" s="46">
        <v>325</v>
      </c>
      <c r="H21" s="47">
        <f>(F21-G21)*16.42</f>
        <v>32.840000000000003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232.1</v>
      </c>
    </row>
    <row r="25" spans="3:11" ht="21" x14ac:dyDescent="0.35">
      <c r="C25" s="39"/>
      <c r="D25" s="8"/>
      <c r="E25" s="8"/>
      <c r="F25" s="46">
        <v>2</v>
      </c>
      <c r="G25" s="46">
        <v>0</v>
      </c>
      <c r="H25" s="47">
        <f>(F25-G25)*116.05</f>
        <v>232.1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264.94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264.94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57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/>
      <c r="I16" s="18">
        <f>K34</f>
        <v>5673.6200000000008</v>
      </c>
      <c r="J16" s="18">
        <f>I16+H16+G16</f>
        <v>5673.6200000000008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97</v>
      </c>
      <c r="G20" s="46"/>
      <c r="H20" s="46"/>
      <c r="I20" s="9"/>
      <c r="J20" s="22">
        <v>0</v>
      </c>
      <c r="K20" s="9">
        <f>H21</f>
        <v>4512.9800000000005</v>
      </c>
    </row>
    <row r="21" spans="3:11" ht="21" x14ac:dyDescent="0.35">
      <c r="C21" s="39"/>
      <c r="D21" s="8"/>
      <c r="E21" s="8"/>
      <c r="F21" s="46">
        <v>3317</v>
      </c>
      <c r="G21" s="46">
        <v>2815</v>
      </c>
      <c r="H21" s="47">
        <f>(F21-G21)*8.99</f>
        <v>4512.9800000000005</v>
      </c>
      <c r="I21" s="9"/>
      <c r="J21" s="9"/>
      <c r="K21" s="9"/>
    </row>
    <row r="22" spans="3:11" ht="21" x14ac:dyDescent="0.35">
      <c r="C22" s="39"/>
      <c r="D22" s="91" t="s">
        <v>83</v>
      </c>
      <c r="E22" s="91"/>
      <c r="F22" s="90">
        <f>F21-G21</f>
        <v>502</v>
      </c>
      <c r="G22" s="90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1160.6399999999999</v>
      </c>
    </row>
    <row r="25" spans="3:11" ht="21" x14ac:dyDescent="0.35">
      <c r="C25" s="39"/>
      <c r="D25" s="8"/>
      <c r="E25" s="8"/>
      <c r="F25" s="46">
        <v>63</v>
      </c>
      <c r="G25" s="46">
        <v>51</v>
      </c>
      <c r="H25" s="47">
        <f>(F25-G25)*96.72</f>
        <v>1160.6399999999999</v>
      </c>
      <c r="I25" s="9"/>
      <c r="J25" s="9"/>
      <c r="K25" s="9"/>
    </row>
    <row r="26" spans="3:11" ht="21" x14ac:dyDescent="0.35">
      <c r="C26" s="39"/>
      <c r="D26" s="91" t="s">
        <v>84</v>
      </c>
      <c r="E26" s="91"/>
      <c r="F26" s="90">
        <f>F25-G25</f>
        <v>12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2"/>
      <c r="K31" s="62"/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5673.6200000000008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5673.6200000000008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10" t="s">
        <v>18</v>
      </c>
      <c r="D41" s="67"/>
      <c r="E41" s="67"/>
      <c r="F41" s="67"/>
      <c r="G41" s="67"/>
      <c r="H41" s="67"/>
      <c r="I41" s="67"/>
      <c r="J41" s="67"/>
      <c r="K41" s="67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57"/>
  <sheetViews>
    <sheetView zoomScale="70" zoomScaleNormal="70" workbookViewId="0">
      <selection activeCell="N10" sqref="N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/>
      <c r="I16" s="18">
        <f>K34</f>
        <v>5383.5</v>
      </c>
      <c r="J16" s="18">
        <f>I16+H16+G16</f>
        <v>5383.5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102</v>
      </c>
      <c r="G20" s="46"/>
      <c r="H20" s="46"/>
      <c r="I20" s="9"/>
      <c r="J20" s="22">
        <v>0</v>
      </c>
      <c r="K20" s="9">
        <f>H21</f>
        <v>4212.9000000000005</v>
      </c>
    </row>
    <row r="21" spans="3:11" ht="21" x14ac:dyDescent="0.35">
      <c r="C21" s="39"/>
      <c r="D21" s="8"/>
      <c r="E21" s="8"/>
      <c r="F21" s="46">
        <v>3782</v>
      </c>
      <c r="G21" s="46">
        <v>3317</v>
      </c>
      <c r="H21" s="47">
        <f>(F21-G21)*9.06</f>
        <v>4212.9000000000005</v>
      </c>
      <c r="I21" s="9"/>
      <c r="J21" s="9"/>
      <c r="K21" s="9"/>
    </row>
    <row r="22" spans="3:11" ht="21" x14ac:dyDescent="0.35">
      <c r="C22" s="39"/>
      <c r="D22" s="91" t="s">
        <v>83</v>
      </c>
      <c r="E22" s="91"/>
      <c r="F22" s="90">
        <f>F21-G21</f>
        <v>465</v>
      </c>
      <c r="G22" s="90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1170.5999999999999</v>
      </c>
    </row>
    <row r="25" spans="3:11" ht="21" x14ac:dyDescent="0.35">
      <c r="C25" s="39"/>
      <c r="D25" s="8"/>
      <c r="E25" s="8"/>
      <c r="F25" s="46">
        <v>75</v>
      </c>
      <c r="G25" s="46">
        <v>63</v>
      </c>
      <c r="H25" s="47">
        <f>(F25-G25)*97.55</f>
        <v>1170.5999999999999</v>
      </c>
      <c r="I25" s="9"/>
      <c r="J25" s="9"/>
      <c r="K25" s="9"/>
    </row>
    <row r="26" spans="3:11" ht="21" x14ac:dyDescent="0.35">
      <c r="C26" s="39"/>
      <c r="D26" s="91" t="s">
        <v>84</v>
      </c>
      <c r="E26" s="91"/>
      <c r="F26" s="90">
        <f>F25-G25</f>
        <v>12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2"/>
      <c r="K31" s="62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5383.5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5383.5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57"/>
  <sheetViews>
    <sheetView topLeftCell="A7" zoomScale="70" zoomScaleNormal="70" workbookViewId="0">
      <selection activeCell="Q22" sqref="Q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5383.5</v>
      </c>
      <c r="I16" s="18">
        <f>K34</f>
        <v>5658.95</v>
      </c>
      <c r="J16" s="18">
        <f>I16+H16+G16</f>
        <v>11042.45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107</v>
      </c>
      <c r="G20" s="46"/>
      <c r="H20" s="46"/>
      <c r="I20" s="9"/>
      <c r="J20" s="22">
        <v>0</v>
      </c>
      <c r="K20" s="9">
        <f>H21</f>
        <v>4384.04</v>
      </c>
    </row>
    <row r="21" spans="3:11" ht="21" x14ac:dyDescent="0.35">
      <c r="C21" s="39"/>
      <c r="D21" s="8"/>
      <c r="E21" s="8"/>
      <c r="F21" s="46">
        <v>4290</v>
      </c>
      <c r="G21" s="46">
        <v>3782</v>
      </c>
      <c r="H21" s="47">
        <f>(F21-G21)*8.63</f>
        <v>4384.04</v>
      </c>
      <c r="I21" s="9"/>
      <c r="J21" s="9"/>
      <c r="K21" s="9"/>
    </row>
    <row r="22" spans="3:11" ht="21" x14ac:dyDescent="0.35">
      <c r="C22" s="39"/>
      <c r="D22" s="91" t="s">
        <v>83</v>
      </c>
      <c r="E22" s="91"/>
      <c r="F22" s="90">
        <f>F21-G21</f>
        <v>508</v>
      </c>
      <c r="G22" s="90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1274.9099999999999</v>
      </c>
    </row>
    <row r="25" spans="3:11" ht="21" x14ac:dyDescent="0.35">
      <c r="C25" s="39"/>
      <c r="D25" s="8"/>
      <c r="E25" s="8"/>
      <c r="F25" s="46">
        <v>88</v>
      </c>
      <c r="G25" s="46">
        <v>75</v>
      </c>
      <c r="H25" s="47">
        <f>(F25-G25)*98.07</f>
        <v>1274.9099999999999</v>
      </c>
      <c r="I25" s="9"/>
      <c r="J25" s="9"/>
      <c r="K25" s="9"/>
    </row>
    <row r="26" spans="3:11" ht="21" x14ac:dyDescent="0.35">
      <c r="C26" s="39"/>
      <c r="D26" s="91" t="s">
        <v>84</v>
      </c>
      <c r="E26" s="91"/>
      <c r="F26" s="90">
        <f>F25-G25</f>
        <v>13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2"/>
      <c r="K31" s="62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5658.95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11042.45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57"/>
  <sheetViews>
    <sheetView topLeftCell="A10" zoomScale="70" zoomScaleNormal="70" workbookViewId="0">
      <selection activeCell="T12" sqref="T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>
        <v>8529.6</v>
      </c>
      <c r="H16" s="18">
        <v>42.45</v>
      </c>
      <c r="I16" s="18">
        <f>K34</f>
        <v>7131.7199999999993</v>
      </c>
      <c r="J16" s="18">
        <f>I16+H16+G16</f>
        <v>15703.77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6" t="s">
        <v>117</v>
      </c>
      <c r="E20" s="96"/>
      <c r="F20" s="46" t="s">
        <v>111</v>
      </c>
      <c r="G20" s="46"/>
      <c r="H20" s="46"/>
      <c r="I20" s="9"/>
      <c r="J20" s="22">
        <v>0</v>
      </c>
      <c r="K20" s="9">
        <f>H21</f>
        <v>3520.92</v>
      </c>
    </row>
    <row r="21" spans="3:11" ht="21" x14ac:dyDescent="0.35">
      <c r="C21" s="39"/>
      <c r="D21" s="8"/>
      <c r="E21" s="8"/>
      <c r="F21" s="46">
        <v>4771</v>
      </c>
      <c r="G21" s="46">
        <v>4290</v>
      </c>
      <c r="H21" s="47">
        <f>(F21-G21)*7.32</f>
        <v>3520.92</v>
      </c>
      <c r="I21" s="9"/>
      <c r="J21" s="9"/>
      <c r="K21" s="9"/>
    </row>
    <row r="22" spans="3:11" ht="21" x14ac:dyDescent="0.35">
      <c r="C22" s="39"/>
      <c r="D22" s="91" t="s">
        <v>83</v>
      </c>
      <c r="E22" s="91"/>
      <c r="F22" s="90">
        <f>F21-G21</f>
        <v>481</v>
      </c>
      <c r="G22" s="90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118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1478.4</v>
      </c>
    </row>
    <row r="25" spans="3:11" ht="21" x14ac:dyDescent="0.35">
      <c r="C25" s="39"/>
      <c r="D25" s="8"/>
      <c r="E25" s="8"/>
      <c r="F25" s="46">
        <v>103</v>
      </c>
      <c r="G25" s="46">
        <v>88</v>
      </c>
      <c r="H25" s="47">
        <f>(F25-G25)*98.56</f>
        <v>1478.4</v>
      </c>
      <c r="I25" s="9"/>
      <c r="J25" s="9"/>
      <c r="K25" s="9"/>
    </row>
    <row r="26" spans="3:11" ht="21" x14ac:dyDescent="0.35">
      <c r="C26" s="39"/>
      <c r="D26" s="91" t="s">
        <v>84</v>
      </c>
      <c r="E26" s="91"/>
      <c r="F26" s="90">
        <f>F25-G25</f>
        <v>15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x14ac:dyDescent="0.35">
      <c r="C28" s="38">
        <v>43962</v>
      </c>
      <c r="D28" s="96" t="s">
        <v>116</v>
      </c>
      <c r="E28" s="96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35.54</v>
      </c>
      <c r="G29" s="46">
        <v>60</v>
      </c>
      <c r="H29" s="47">
        <f>F29*G29</f>
        <v>2132.4</v>
      </c>
      <c r="I29" s="9"/>
      <c r="J29" s="22">
        <v>0</v>
      </c>
      <c r="K29" s="9">
        <f>H29</f>
        <v>2132.4</v>
      </c>
    </row>
    <row r="30" spans="3:11" ht="35.1" customHeight="1" x14ac:dyDescent="0.35">
      <c r="C30" s="69"/>
      <c r="D30" s="69"/>
      <c r="E30" s="69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2"/>
      <c r="K31" s="62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7131.7199999999993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15703.77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57"/>
  <sheetViews>
    <sheetView tabSelected="1" topLeftCell="A13" zoomScale="70" zoomScaleNormal="70" workbookViewId="0">
      <selection activeCell="Q22" sqref="Q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121</v>
      </c>
      <c r="E16" s="49" t="s">
        <v>122</v>
      </c>
      <c r="F16" s="18"/>
      <c r="G16" s="18">
        <f>[1]Sheet2!$E$14</f>
        <v>10662</v>
      </c>
      <c r="H16" s="18">
        <f>[1]Sheet1!$E$20+[1]Sheet1!$L$20</f>
        <v>5041.7700000000004</v>
      </c>
      <c r="I16" s="18">
        <f>K34</f>
        <v>6582.7099999999991</v>
      </c>
      <c r="J16" s="18">
        <f>I16+H16+G16</f>
        <v>22286.48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6" t="s">
        <v>124</v>
      </c>
      <c r="E20" s="96"/>
      <c r="F20" s="46" t="s">
        <v>126</v>
      </c>
      <c r="G20" s="46"/>
      <c r="H20" s="46"/>
      <c r="I20" s="9"/>
      <c r="J20" s="22">
        <v>0</v>
      </c>
      <c r="K20" s="9">
        <f>H21</f>
        <v>3175.9199999999996</v>
      </c>
    </row>
    <row r="21" spans="3:11" ht="21" x14ac:dyDescent="0.35">
      <c r="C21" s="39"/>
      <c r="D21" s="8"/>
      <c r="E21" s="8"/>
      <c r="F21" s="46">
        <v>5167</v>
      </c>
      <c r="G21" s="46">
        <v>4771</v>
      </c>
      <c r="H21" s="47">
        <f>(F21-G21)*8.02</f>
        <v>3175.9199999999996</v>
      </c>
      <c r="I21" s="9"/>
      <c r="J21" s="9"/>
      <c r="K21" s="9"/>
    </row>
    <row r="22" spans="3:11" ht="21" x14ac:dyDescent="0.35">
      <c r="C22" s="39"/>
      <c r="D22" s="91" t="s">
        <v>83</v>
      </c>
      <c r="E22" s="91"/>
      <c r="F22" s="90">
        <f>F21-G21</f>
        <v>396</v>
      </c>
      <c r="G22" s="90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127</v>
      </c>
      <c r="G24" s="46"/>
      <c r="H24" s="46"/>
      <c r="I24" s="9"/>
      <c r="J24" s="22">
        <v>0</v>
      </c>
      <c r="K24" s="9">
        <f>H25</f>
        <v>1274.3900000000001</v>
      </c>
    </row>
    <row r="25" spans="3:11" ht="21" x14ac:dyDescent="0.35">
      <c r="C25" s="39"/>
      <c r="D25" s="8"/>
      <c r="E25" s="8"/>
      <c r="F25" s="46">
        <v>116</v>
      </c>
      <c r="G25" s="46">
        <v>103</v>
      </c>
      <c r="H25" s="47">
        <f>(F25-G25)*98.03</f>
        <v>1274.3900000000001</v>
      </c>
      <c r="I25" s="9"/>
      <c r="J25" s="9"/>
      <c r="K25" s="9"/>
    </row>
    <row r="26" spans="3:11" ht="21" x14ac:dyDescent="0.35">
      <c r="C26" s="39"/>
      <c r="D26" s="91" t="s">
        <v>84</v>
      </c>
      <c r="E26" s="91"/>
      <c r="F26" s="90">
        <f>F25-G25</f>
        <v>13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x14ac:dyDescent="0.35">
      <c r="C28" s="38">
        <v>44170</v>
      </c>
      <c r="D28" s="96" t="s">
        <v>116</v>
      </c>
      <c r="E28" s="96"/>
      <c r="F28" s="46" t="s">
        <v>123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35.54</v>
      </c>
      <c r="G29" s="46">
        <v>60</v>
      </c>
      <c r="H29" s="47">
        <f>F29*G29</f>
        <v>2132.4</v>
      </c>
      <c r="I29" s="9"/>
      <c r="J29" s="22">
        <v>0</v>
      </c>
      <c r="K29" s="9">
        <f>H29</f>
        <v>2132.4</v>
      </c>
    </row>
    <row r="30" spans="3:11" ht="35.1" customHeight="1" x14ac:dyDescent="0.35">
      <c r="C30" s="69"/>
      <c r="D30" s="69"/>
      <c r="E30" s="69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2"/>
      <c r="K31" s="62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6582.7099999999991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22286.48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76"/>
      <c r="E41" s="76"/>
      <c r="F41" s="76"/>
      <c r="G41" s="76"/>
      <c r="H41" s="76"/>
      <c r="I41" s="76"/>
      <c r="J41" s="76"/>
      <c r="K41" s="7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125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4" workbookViewId="0">
      <selection activeCell="I6" sqref="I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264.94</v>
      </c>
      <c r="I16" s="18">
        <f>K35</f>
        <v>34.76</v>
      </c>
      <c r="J16" s="18">
        <f>I16+H16+G16</f>
        <v>299.7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44</v>
      </c>
      <c r="G20" s="46"/>
      <c r="H20" s="46"/>
      <c r="I20" s="9"/>
      <c r="J20" s="22">
        <v>0</v>
      </c>
      <c r="K20" s="9">
        <f>H21</f>
        <v>34.76</v>
      </c>
    </row>
    <row r="21" spans="3:11" ht="21" x14ac:dyDescent="0.35">
      <c r="C21" s="39"/>
      <c r="D21" s="8"/>
      <c r="E21" s="8"/>
      <c r="F21" s="46">
        <v>329</v>
      </c>
      <c r="G21" s="46">
        <v>327</v>
      </c>
      <c r="H21" s="47">
        <f>(F21-G21)*17.38</f>
        <v>34.76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299.7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12" zoomScale="85" zoomScaleNormal="85" workbookViewId="0">
      <selection activeCell="N11" sqref="N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299.7</v>
      </c>
      <c r="I16" s="18">
        <f>K35</f>
        <v>242.35</v>
      </c>
      <c r="J16" s="18">
        <f>I16+H16+G16</f>
        <v>542.04999999999995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49</v>
      </c>
      <c r="G20" s="46"/>
      <c r="H20" s="46"/>
      <c r="I20" s="9"/>
      <c r="J20" s="22">
        <v>0</v>
      </c>
      <c r="K20" s="9">
        <f>H21</f>
        <v>126.41999999999999</v>
      </c>
    </row>
    <row r="21" spans="3:11" ht="21" x14ac:dyDescent="0.35">
      <c r="C21" s="39"/>
      <c r="D21" s="8"/>
      <c r="E21" s="8"/>
      <c r="F21" s="46">
        <v>336</v>
      </c>
      <c r="G21" s="46">
        <v>329</v>
      </c>
      <c r="H21" s="47">
        <f>(F21-G21)*18.06</f>
        <v>126.41999999999999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242.35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542.04999999999995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10" zoomScale="70" zoomScaleNormal="70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542.04999999999995</v>
      </c>
      <c r="I16" s="18">
        <f>K35</f>
        <v>5058.28</v>
      </c>
      <c r="J16" s="18">
        <f>I16+H16+G16</f>
        <v>5600.33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54</v>
      </c>
      <c r="G20" s="46"/>
      <c r="H20" s="46"/>
      <c r="I20" s="9"/>
      <c r="J20" s="22">
        <v>0</v>
      </c>
      <c r="K20" s="9">
        <f>H21</f>
        <v>4593.5999999999995</v>
      </c>
    </row>
    <row r="21" spans="3:11" ht="21" x14ac:dyDescent="0.35">
      <c r="C21" s="39"/>
      <c r="D21" s="8"/>
      <c r="E21" s="8"/>
      <c r="F21" s="46">
        <v>600</v>
      </c>
      <c r="G21" s="46">
        <v>336</v>
      </c>
      <c r="H21" s="47">
        <f>(F21-G21)*17.4</f>
        <v>4593.5999999999995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464.68</v>
      </c>
    </row>
    <row r="25" spans="3:11" ht="21" x14ac:dyDescent="0.35">
      <c r="C25" s="39"/>
      <c r="D25" s="8"/>
      <c r="E25" s="8"/>
      <c r="F25" s="46">
        <v>7</v>
      </c>
      <c r="G25" s="46">
        <v>3</v>
      </c>
      <c r="H25" s="47">
        <f>(F25-G25)*116.17</f>
        <v>464.68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5058.28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5600.33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5600.33</v>
      </c>
      <c r="I16" s="18">
        <f>K35</f>
        <v>7692.2300000000005</v>
      </c>
      <c r="J16" s="18">
        <f>I16+H16+G16</f>
        <v>13292.560000000001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59</v>
      </c>
      <c r="G20" s="46"/>
      <c r="H20" s="46"/>
      <c r="I20" s="9"/>
      <c r="J20" s="22">
        <v>0</v>
      </c>
      <c r="K20" s="9">
        <f>H21</f>
        <v>6284.51</v>
      </c>
    </row>
    <row r="21" spans="3:11" ht="21" x14ac:dyDescent="0.35">
      <c r="C21" s="39"/>
      <c r="D21" s="8"/>
      <c r="E21" s="8"/>
      <c r="F21" s="46">
        <v>997</v>
      </c>
      <c r="G21" s="46">
        <v>600</v>
      </c>
      <c r="H21" s="47">
        <f>(F21-G21)*15.83</f>
        <v>6284.51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1407.72</v>
      </c>
    </row>
    <row r="25" spans="3:11" ht="21" x14ac:dyDescent="0.35">
      <c r="C25" s="39"/>
      <c r="D25" s="8"/>
      <c r="E25" s="8"/>
      <c r="F25" s="46">
        <v>19</v>
      </c>
      <c r="G25" s="46">
        <v>7</v>
      </c>
      <c r="H25" s="47">
        <f>(F25-G25)*117.31</f>
        <v>1407.72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7692.2300000000005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13292.560000000001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3.25" x14ac:dyDescent="0.35">
      <c r="B41" s="3"/>
      <c r="C41" s="56" t="s">
        <v>61</v>
      </c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63</v>
      </c>
      <c r="E16" s="49" t="s">
        <v>64</v>
      </c>
      <c r="F16" s="18"/>
      <c r="G16" s="18"/>
      <c r="H16" s="18"/>
      <c r="I16" s="18">
        <f>K35</f>
        <v>8366.42</v>
      </c>
      <c r="J16" s="18">
        <f>I16+H16+G16</f>
        <v>8366.42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65</v>
      </c>
      <c r="G20" s="46"/>
      <c r="H20" s="46"/>
      <c r="I20" s="9"/>
      <c r="J20" s="22">
        <v>0</v>
      </c>
      <c r="K20" s="9">
        <f>H21</f>
        <v>7076.01</v>
      </c>
    </row>
    <row r="21" spans="3:11" ht="21" x14ac:dyDescent="0.35">
      <c r="C21" s="39"/>
      <c r="D21" s="8"/>
      <c r="E21" s="8"/>
      <c r="F21" s="46">
        <v>1444</v>
      </c>
      <c r="G21" s="46">
        <v>997</v>
      </c>
      <c r="H21" s="47">
        <f>(F21-G21)*15.83</f>
        <v>7076.01</v>
      </c>
      <c r="I21" s="9"/>
      <c r="J21" s="9"/>
      <c r="K21" s="9"/>
    </row>
    <row r="22" spans="3:11" ht="21" x14ac:dyDescent="0.35">
      <c r="C22" s="39"/>
      <c r="D22" s="91" t="s">
        <v>83</v>
      </c>
      <c r="E22" s="91"/>
      <c r="F22" s="90">
        <f>F21-G21</f>
        <v>447</v>
      </c>
      <c r="G22" s="90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1290.4100000000001</v>
      </c>
    </row>
    <row r="25" spans="3:11" ht="21" x14ac:dyDescent="0.35">
      <c r="C25" s="39"/>
      <c r="D25" s="8"/>
      <c r="E25" s="8"/>
      <c r="F25" s="46">
        <v>30</v>
      </c>
      <c r="G25" s="46">
        <v>19</v>
      </c>
      <c r="H25" s="47">
        <f>(F25-G25)*117.31</f>
        <v>1290.4100000000001</v>
      </c>
      <c r="I25" s="9"/>
      <c r="J25" s="9"/>
      <c r="K25" s="9"/>
    </row>
    <row r="26" spans="3:11" ht="21" x14ac:dyDescent="0.35">
      <c r="C26" s="39"/>
      <c r="D26" s="91" t="s">
        <v>84</v>
      </c>
      <c r="E26" s="91"/>
      <c r="F26" s="90">
        <f>F25-G25</f>
        <v>11</v>
      </c>
      <c r="G26" s="9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8366.42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8366.42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8" t="s">
        <v>67</v>
      </c>
      <c r="D41" s="58" t="s">
        <v>68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69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2"/>
  <sheetViews>
    <sheetView topLeftCell="A7" zoomScale="70" zoomScaleNormal="70" workbookViewId="0">
      <selection activeCell="T21" sqref="T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71</v>
      </c>
      <c r="E16" s="49" t="s">
        <v>72</v>
      </c>
      <c r="F16" s="18"/>
      <c r="G16" s="18"/>
      <c r="H16" s="18"/>
      <c r="I16" s="18">
        <f>K36</f>
        <v>6173.1840000000011</v>
      </c>
      <c r="J16" s="18">
        <f>I16+H16+G16</f>
        <v>6173.1840000000011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73</v>
      </c>
      <c r="G20" s="46"/>
      <c r="H20" s="46"/>
      <c r="I20" s="9"/>
      <c r="J20" s="22">
        <v>0</v>
      </c>
      <c r="K20" s="9">
        <f>H21</f>
        <v>4655.5200000000004</v>
      </c>
    </row>
    <row r="21" spans="3:11" ht="21" x14ac:dyDescent="0.35">
      <c r="C21" s="39"/>
      <c r="D21" s="8"/>
      <c r="E21" s="8"/>
      <c r="F21" s="46">
        <v>1868</v>
      </c>
      <c r="G21" s="46">
        <v>1444</v>
      </c>
      <c r="H21" s="47">
        <f>(F21-G21)*10.98</f>
        <v>4655.5200000000004</v>
      </c>
      <c r="I21" s="9"/>
      <c r="J21" s="9"/>
      <c r="K21" s="9"/>
    </row>
    <row r="22" spans="3:11" ht="21" x14ac:dyDescent="0.35">
      <c r="C22" s="39"/>
      <c r="D22" s="91" t="s">
        <v>83</v>
      </c>
      <c r="E22" s="91"/>
      <c r="F22" s="90">
        <f>F21-G21</f>
        <v>424</v>
      </c>
      <c r="G22" s="90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74</v>
      </c>
      <c r="G24" s="46"/>
      <c r="H24" s="46"/>
      <c r="I24" s="9"/>
      <c r="J24" s="22">
        <v>0</v>
      </c>
      <c r="K24" s="9">
        <f>H25</f>
        <v>488.8</v>
      </c>
    </row>
    <row r="25" spans="3:11" ht="21" x14ac:dyDescent="0.35">
      <c r="C25" s="39"/>
      <c r="D25" s="8"/>
      <c r="E25" s="8"/>
      <c r="F25" s="46">
        <v>35</v>
      </c>
      <c r="G25" s="46">
        <v>30</v>
      </c>
      <c r="H25" s="47">
        <f>(F25-G25)*97.76</f>
        <v>488.8</v>
      </c>
      <c r="I25" s="9"/>
      <c r="J25" s="9"/>
      <c r="K25" s="9"/>
    </row>
    <row r="26" spans="3:11" ht="21" x14ac:dyDescent="0.35">
      <c r="C26" s="39"/>
      <c r="D26" s="91" t="s">
        <v>84</v>
      </c>
      <c r="E26" s="91"/>
      <c r="F26" s="90">
        <f>F25-G25</f>
        <v>5</v>
      </c>
      <c r="G26" s="90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75</v>
      </c>
      <c r="E28" s="8"/>
      <c r="F28" s="8"/>
      <c r="G28" s="8"/>
      <c r="H28" s="8"/>
      <c r="I28" s="9">
        <f>(H21+H25)*20%</f>
        <v>1028.8640000000003</v>
      </c>
      <c r="J28" s="22">
        <v>0</v>
      </c>
      <c r="K28" s="9">
        <f>I28</f>
        <v>1028.8640000000003</v>
      </c>
    </row>
    <row r="29" spans="3:11" ht="21" x14ac:dyDescent="0.35">
      <c r="C29" s="38"/>
      <c r="D29" s="8"/>
      <c r="E29" s="8"/>
      <c r="F29" s="8"/>
      <c r="G29" s="8"/>
      <c r="H29" s="8"/>
      <c r="I29" s="9"/>
      <c r="J29" s="22"/>
      <c r="K29" s="9"/>
    </row>
    <row r="30" spans="3:11" ht="21" x14ac:dyDescent="0.35">
      <c r="C30" s="38"/>
      <c r="D30" s="44"/>
      <c r="E30" s="44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40"/>
      <c r="D31" s="44"/>
      <c r="E31" s="44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6173.1840000000011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6173.1840000000011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6" t="s">
        <v>67</v>
      </c>
      <c r="D42" s="59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9" t="s">
        <v>69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7">
    <mergeCell ref="F22:G22"/>
    <mergeCell ref="D26:E26"/>
    <mergeCell ref="F26:G26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2"/>
  <sheetViews>
    <sheetView topLeftCell="A13" workbookViewId="0">
      <selection activeCell="I7" sqref="I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77</v>
      </c>
      <c r="E16" s="49" t="s">
        <v>78</v>
      </c>
      <c r="F16" s="18"/>
      <c r="G16" s="18"/>
      <c r="H16" s="18"/>
      <c r="I16" s="18">
        <f>K36</f>
        <v>3717.1619999999998</v>
      </c>
      <c r="J16" s="18">
        <f>I16+H16+G16</f>
        <v>3717.1619999999998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79</v>
      </c>
      <c r="G20" s="46"/>
      <c r="H20" s="46"/>
      <c r="I20" s="9"/>
      <c r="J20" s="22">
        <v>0</v>
      </c>
      <c r="K20" s="9">
        <f>H21</f>
        <v>4102.0099999999993</v>
      </c>
    </row>
    <row r="21" spans="3:11" ht="21" x14ac:dyDescent="0.35">
      <c r="C21" s="39"/>
      <c r="D21" s="8"/>
      <c r="E21" s="8"/>
      <c r="F21" s="46">
        <v>2287</v>
      </c>
      <c r="G21" s="46">
        <v>1868</v>
      </c>
      <c r="H21" s="47">
        <f>(F21-G21)*9.79</f>
        <v>4102.0099999999993</v>
      </c>
      <c r="I21" s="9"/>
      <c r="J21" s="9"/>
      <c r="K21" s="9"/>
    </row>
    <row r="22" spans="3:11" ht="21" x14ac:dyDescent="0.35">
      <c r="C22" s="39"/>
      <c r="D22" s="91" t="s">
        <v>83</v>
      </c>
      <c r="E22" s="91"/>
      <c r="F22" s="90">
        <f>F21-G21</f>
        <v>419</v>
      </c>
      <c r="G22" s="90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80</v>
      </c>
      <c r="G24" s="46"/>
      <c r="H24" s="46"/>
      <c r="I24" s="9"/>
      <c r="J24" s="22">
        <v>0</v>
      </c>
      <c r="K24" s="9">
        <f>H25</f>
        <v>488.8</v>
      </c>
    </row>
    <row r="25" spans="3:11" ht="21" x14ac:dyDescent="0.35">
      <c r="C25" s="39"/>
      <c r="D25" s="8"/>
      <c r="E25" s="8"/>
      <c r="F25" s="46">
        <v>40</v>
      </c>
      <c r="G25" s="46">
        <v>35</v>
      </c>
      <c r="H25" s="47">
        <f>(F25-G25)*97.76</f>
        <v>488.8</v>
      </c>
      <c r="I25" s="9"/>
      <c r="J25" s="9"/>
      <c r="K25" s="9"/>
    </row>
    <row r="26" spans="3:11" ht="21" x14ac:dyDescent="0.35">
      <c r="C26" s="39"/>
      <c r="D26" s="91" t="s">
        <v>84</v>
      </c>
      <c r="E26" s="91"/>
      <c r="F26" s="90">
        <f>F25-G25</f>
        <v>5</v>
      </c>
      <c r="G26" s="90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75</v>
      </c>
      <c r="E28" s="8"/>
      <c r="F28" s="8"/>
      <c r="G28" s="8"/>
      <c r="H28" s="8"/>
      <c r="I28" s="9">
        <f>(H21+H25)*20%</f>
        <v>918.16199999999992</v>
      </c>
      <c r="J28" s="22">
        <v>0</v>
      </c>
      <c r="K28" s="9">
        <f>I28</f>
        <v>918.16199999999992</v>
      </c>
    </row>
    <row r="29" spans="3:11" ht="21" x14ac:dyDescent="0.35">
      <c r="C29" s="95" t="s">
        <v>81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3" t="s">
        <v>82</v>
      </c>
      <c r="E33" s="93"/>
      <c r="F33" s="94" t="s">
        <v>87</v>
      </c>
      <c r="G33" s="94"/>
      <c r="H33" s="94"/>
      <c r="I33" s="94"/>
      <c r="J33" s="62">
        <v>0</v>
      </c>
      <c r="K33" s="62">
        <f>(1186.34+605.47)</f>
        <v>1791.81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3717.1619999999998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3717.1619999999998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56" t="s">
        <v>67</v>
      </c>
      <c r="D43" s="59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86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69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D33:E33"/>
    <mergeCell ref="F33:I33"/>
    <mergeCell ref="I3:K4"/>
    <mergeCell ref="C14:K14"/>
    <mergeCell ref="D19:E19"/>
    <mergeCell ref="F19:H19"/>
    <mergeCell ref="D20:E20"/>
    <mergeCell ref="F30:H31"/>
    <mergeCell ref="C29:E31"/>
    <mergeCell ref="D22:E22"/>
    <mergeCell ref="F22:G22"/>
    <mergeCell ref="D26:E26"/>
    <mergeCell ref="F26:G26"/>
  </mergeCells>
  <pageMargins left="0.7" right="0.7" top="0.75" bottom="0.75" header="0.3" footer="0.3"/>
  <pageSetup paperSize="10000"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57"/>
  <sheetViews>
    <sheetView zoomScale="70" zoomScaleNormal="70" workbookViewId="0">
      <selection activeCell="K9" sqref="K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/>
      <c r="I16" s="18">
        <f>K34</f>
        <v>6104.33</v>
      </c>
      <c r="J16" s="18">
        <f>I16+H16+G16</f>
        <v>6104.33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91</v>
      </c>
      <c r="G20" s="46"/>
      <c r="H20" s="46"/>
      <c r="I20" s="9"/>
      <c r="J20" s="22">
        <v>0</v>
      </c>
      <c r="K20" s="9">
        <f>H21</f>
        <v>5079.3599999999997</v>
      </c>
    </row>
    <row r="21" spans="3:11" ht="21" x14ac:dyDescent="0.35">
      <c r="C21" s="39"/>
      <c r="D21" s="8"/>
      <c r="E21" s="8"/>
      <c r="F21" s="46">
        <v>2815</v>
      </c>
      <c r="G21" s="46">
        <v>2287</v>
      </c>
      <c r="H21" s="47">
        <f>(F21-G21)*9.62</f>
        <v>5079.3599999999997</v>
      </c>
      <c r="I21" s="9"/>
      <c r="J21" s="9"/>
      <c r="K21" s="9"/>
    </row>
    <row r="22" spans="3:11" ht="21" x14ac:dyDescent="0.35">
      <c r="C22" s="39"/>
      <c r="D22" s="91" t="s">
        <v>83</v>
      </c>
      <c r="E22" s="91"/>
      <c r="F22" s="90">
        <f>F21-G21</f>
        <v>528</v>
      </c>
      <c r="G22" s="90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1058.42</v>
      </c>
    </row>
    <row r="25" spans="3:11" ht="21" x14ac:dyDescent="0.35">
      <c r="C25" s="39"/>
      <c r="D25" s="8"/>
      <c r="E25" s="8"/>
      <c r="F25" s="46">
        <v>51</v>
      </c>
      <c r="G25" s="46">
        <v>40</v>
      </c>
      <c r="H25" s="47">
        <f>(F25-G25)*96.22</f>
        <v>1058.42</v>
      </c>
      <c r="I25" s="9"/>
      <c r="J25" s="9"/>
      <c r="K25" s="9"/>
    </row>
    <row r="26" spans="3:11" ht="21" x14ac:dyDescent="0.35">
      <c r="C26" s="39"/>
      <c r="D26" s="91" t="s">
        <v>84</v>
      </c>
      <c r="E26" s="91"/>
      <c r="F26" s="90">
        <f>F25-G25</f>
        <v>11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135" customHeight="1" x14ac:dyDescent="0.35">
      <c r="C31" s="38"/>
      <c r="D31" s="93" t="s">
        <v>82</v>
      </c>
      <c r="E31" s="93"/>
      <c r="F31" s="94" t="s">
        <v>93</v>
      </c>
      <c r="G31" s="94"/>
      <c r="H31" s="94"/>
      <c r="I31" s="94"/>
      <c r="J31" s="62">
        <v>0</v>
      </c>
      <c r="K31" s="62">
        <f>11.07+9.3+13.08</f>
        <v>33.450000000000003</v>
      </c>
    </row>
    <row r="32" spans="3:11" ht="27" customHeight="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6104.33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6104.33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  <c r="L40" s="3"/>
    </row>
    <row r="41" spans="2:12" s="8" customFormat="1" ht="28.5" x14ac:dyDescent="0.45">
      <c r="B41" s="3"/>
      <c r="C41" s="10" t="s">
        <v>18</v>
      </c>
      <c r="D41" s="65"/>
      <c r="E41" s="65"/>
      <c r="F41" s="65"/>
      <c r="G41" s="65"/>
      <c r="H41" s="65"/>
      <c r="I41" s="65"/>
      <c r="J41" s="65"/>
      <c r="K41" s="65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2020-11-05T09:38:35Z</cp:lastPrinted>
  <dcterms:created xsi:type="dcterms:W3CDTF">2018-02-28T02:33:50Z</dcterms:created>
  <dcterms:modified xsi:type="dcterms:W3CDTF">2020-12-20T04:39:52Z</dcterms:modified>
</cp:coreProperties>
</file>