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ORATO\Water &amp; Electricity Billing\"/>
    </mc:Choice>
  </mc:AlternateContent>
  <xr:revisionPtr revIDLastSave="0" documentId="13_ncr:1_{24858FA0-D854-42B4-8B8A-ED81167682BD}" xr6:coauthVersionLast="45" xr6:coauthVersionMax="45" xr10:uidLastSave="{00000000-0000-0000-0000-000000000000}"/>
  <bookViews>
    <workbookView xWindow="-120" yWindow="-120" windowWidth="20730" windowHeight="11160" firstSheet="5" activeTab="11" xr2:uid="{00000000-000D-0000-FFFF-FFFF00000000}"/>
  </bookViews>
  <sheets>
    <sheet name="DEC 2019" sheetId="3" r:id="rId1"/>
    <sheet name="JAN 2020" sheetId="4" r:id="rId2"/>
    <sheet name="FEB 2020" sheetId="5" r:id="rId3"/>
    <sheet name="MAR 2020" sheetId="6" r:id="rId4"/>
    <sheet name="APR 2020" sheetId="7" r:id="rId5"/>
    <sheet name="MAY 2020" sheetId="8" r:id="rId6"/>
    <sheet name="JUN 2020" sheetId="9" r:id="rId7"/>
    <sheet name="JUL 2020" sheetId="10" r:id="rId8"/>
    <sheet name="AUG 2020" sheetId="11" r:id="rId9"/>
    <sheet name="SEPT 2020" sheetId="12" r:id="rId10"/>
    <sheet name="OCT 2020" sheetId="13" r:id="rId11"/>
    <sheet name="NOV 2020" sheetId="14" r:id="rId12"/>
  </sheets>
  <externalReferences>
    <externalReference r:id="rId13"/>
  </externalReferences>
  <definedNames>
    <definedName name="_xlnm.Print_Area" localSheetId="4">'APR 2020'!$A$1:$L$59</definedName>
    <definedName name="_xlnm.Print_Area" localSheetId="8">'AUG 2020'!$A$1:$K$57</definedName>
    <definedName name="_xlnm.Print_Area" localSheetId="0">'DEC 2019'!$A$1:$L$57</definedName>
    <definedName name="_xlnm.Print_Area" localSheetId="2">'FEB 2020'!$A$1:$L$57</definedName>
    <definedName name="_xlnm.Print_Area" localSheetId="1">'JAN 2020'!$A$1:$L$57</definedName>
    <definedName name="_xlnm.Print_Area" localSheetId="7">'JUL 2020'!$A$1:$L$57</definedName>
    <definedName name="_xlnm.Print_Area" localSheetId="6">'JUN 2020'!$A$1:$L$59</definedName>
    <definedName name="_xlnm.Print_Area" localSheetId="3">'MAR 2020'!$A$1:$L$57</definedName>
    <definedName name="_xlnm.Print_Area" localSheetId="5">'MAY 2020'!$A$1:$L$59</definedName>
    <definedName name="_xlnm.Print_Area" localSheetId="11">'NOV 2020'!$A$1:$K$53</definedName>
    <definedName name="_xlnm.Print_Area" localSheetId="10">'OCT 2020'!$A$1:$K$57</definedName>
    <definedName name="_xlnm.Print_Area" localSheetId="9">'SEPT 2020'!$A$1:$K$57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14" l="1"/>
  <c r="H21" i="14"/>
  <c r="G16" i="14" l="1"/>
  <c r="H16" i="14"/>
  <c r="H29" i="14"/>
  <c r="K28" i="14" s="1"/>
  <c r="K31" i="14"/>
  <c r="F26" i="14"/>
  <c r="K24" i="14"/>
  <c r="F22" i="14"/>
  <c r="K20" i="14"/>
  <c r="K32" i="14" l="1"/>
  <c r="I16" i="14" s="1"/>
  <c r="J16" i="14" s="1"/>
  <c r="K34" i="14" l="1"/>
  <c r="H21" i="13"/>
  <c r="K20" i="13" s="1"/>
  <c r="H25" i="13"/>
  <c r="K24" i="13" s="1"/>
  <c r="K35" i="13"/>
  <c r="K30" i="13"/>
  <c r="K28" i="13"/>
  <c r="F26" i="13"/>
  <c r="F22" i="13"/>
  <c r="K36" i="13" l="1"/>
  <c r="I16" i="13" s="1"/>
  <c r="K38" i="13" s="1"/>
  <c r="H21" i="12"/>
  <c r="K20" i="12" s="1"/>
  <c r="H25" i="12"/>
  <c r="K35" i="12"/>
  <c r="K30" i="12"/>
  <c r="K28" i="12"/>
  <c r="F26" i="12"/>
  <c r="K24" i="12"/>
  <c r="F22" i="12"/>
  <c r="K36" i="12" l="1"/>
  <c r="I16" i="12" s="1"/>
  <c r="J16" i="13"/>
  <c r="K38" i="12"/>
  <c r="J16" i="12"/>
  <c r="H25" i="11"/>
  <c r="H21" i="11"/>
  <c r="K35" i="11" l="1"/>
  <c r="K30" i="11"/>
  <c r="K28" i="11"/>
  <c r="F26" i="11"/>
  <c r="K24" i="11"/>
  <c r="F22" i="11"/>
  <c r="K20" i="11"/>
  <c r="K36" i="11" l="1"/>
  <c r="I16" i="11" s="1"/>
  <c r="K38" i="11" s="1"/>
  <c r="J16" i="11" l="1"/>
  <c r="H25" i="10"/>
  <c r="K24" i="10" s="1"/>
  <c r="H21" i="10"/>
  <c r="K20" i="10" s="1"/>
  <c r="K35" i="10"/>
  <c r="K30" i="10"/>
  <c r="K28" i="10"/>
  <c r="F26" i="10"/>
  <c r="F22" i="10"/>
  <c r="K36" i="10" l="1"/>
  <c r="I16" i="10" s="1"/>
  <c r="K38" i="10" s="1"/>
  <c r="K35" i="9"/>
  <c r="K33" i="9"/>
  <c r="K36" i="9" s="1"/>
  <c r="H25" i="9"/>
  <c r="K24" i="9" s="1"/>
  <c r="H21" i="9"/>
  <c r="K20" i="9" s="1"/>
  <c r="K30" i="9"/>
  <c r="F26" i="9"/>
  <c r="F22" i="9"/>
  <c r="K28" i="9"/>
  <c r="J16" i="10" l="1"/>
  <c r="I16" i="9"/>
  <c r="H21" i="8"/>
  <c r="K20" i="8" s="1"/>
  <c r="K35" i="8"/>
  <c r="K33" i="8"/>
  <c r="K30" i="8"/>
  <c r="F26" i="8"/>
  <c r="H25" i="8"/>
  <c r="I28" i="8" s="1"/>
  <c r="K28" i="8" s="1"/>
  <c r="F22" i="8"/>
  <c r="K24" i="8" l="1"/>
  <c r="J16" i="9"/>
  <c r="K38" i="9"/>
  <c r="K36" i="8"/>
  <c r="I16" i="8" s="1"/>
  <c r="K38" i="8" s="1"/>
  <c r="H25" i="7"/>
  <c r="H21" i="7"/>
  <c r="K20" i="7" s="1"/>
  <c r="F26" i="7"/>
  <c r="F22" i="7"/>
  <c r="K35" i="7"/>
  <c r="K33" i="7"/>
  <c r="K30" i="7"/>
  <c r="I28" i="7" l="1"/>
  <c r="K28" i="7" s="1"/>
  <c r="K24" i="7"/>
  <c r="J16" i="8"/>
  <c r="K36" i="7"/>
  <c r="I16" i="7" s="1"/>
  <c r="J16" i="7" s="1"/>
  <c r="K34" i="6"/>
  <c r="K32" i="6"/>
  <c r="K29" i="6"/>
  <c r="K27" i="6"/>
  <c r="H25" i="6"/>
  <c r="K24" i="6" s="1"/>
  <c r="H21" i="6"/>
  <c r="K20" i="6"/>
  <c r="K38" i="7" l="1"/>
  <c r="K35" i="6"/>
  <c r="I16" i="6" s="1"/>
  <c r="K37" i="6" s="1"/>
  <c r="H25" i="5"/>
  <c r="K24" i="5" s="1"/>
  <c r="H21" i="5"/>
  <c r="K20" i="5" s="1"/>
  <c r="K34" i="5"/>
  <c r="K32" i="5"/>
  <c r="K29" i="5"/>
  <c r="K27" i="5"/>
  <c r="J16" i="6" l="1"/>
  <c r="K35" i="5"/>
  <c r="I16" i="5" s="1"/>
  <c r="K37" i="5" s="1"/>
  <c r="H25" i="4"/>
  <c r="H21" i="4"/>
  <c r="J16" i="5" l="1"/>
  <c r="K34" i="4"/>
  <c r="K32" i="4"/>
  <c r="K29" i="4"/>
  <c r="K27" i="4"/>
  <c r="K24" i="4"/>
  <c r="K20" i="4"/>
  <c r="K35" i="4" s="1"/>
  <c r="I16" i="4" s="1"/>
  <c r="K37" i="4" l="1"/>
  <c r="J16" i="4"/>
  <c r="H25" i="3"/>
  <c r="H21" i="3" l="1"/>
  <c r="K20" i="3" l="1"/>
  <c r="K34" i="3"/>
  <c r="K32" i="3"/>
  <c r="K29" i="3"/>
  <c r="K27" i="3"/>
  <c r="K24" i="3"/>
  <c r="K35" i="3" l="1"/>
  <c r="I16" i="3" s="1"/>
  <c r="K37" i="3" l="1"/>
  <c r="J16" i="3"/>
</calcChain>
</file>

<file path=xl/sharedStrings.xml><?xml version="1.0" encoding="utf-8"?>
<sst xmlns="http://schemas.openxmlformats.org/spreadsheetml/2006/main" count="541" uniqueCount="114">
  <si>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</si>
  <si>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</si>
  <si>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</si>
  <si>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</si>
  <si>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</si>
  <si>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</si>
  <si>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</si>
  <si>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</si>
  <si>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</si>
  <si>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</si>
  <si>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</si>
  <si>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</si>
  <si>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</si>
  <si>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</si>
  <si>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</si>
  <si>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</si>
  <si>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</si>
  <si>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</si>
  <si>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</si>
  <si>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</si>
  <si>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</si>
  <si>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</si>
  <si>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</si>
  <si>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</si>
  <si>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</si>
  <si>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</si>
  <si>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</si>
  <si>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</si>
  <si>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</si>
  <si>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</si>
  <si>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</si>
  <si>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</si>
  <si>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</si>
  <si>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</si>
  <si>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REGISTERED OWNER: </t>
  </si>
  <si>
    <t>BILLING MONTH: DECEMBER 2019</t>
  </si>
  <si>
    <t>JAN 15 2020</t>
  </si>
  <si>
    <t>JAN 5 2020</t>
  </si>
  <si>
    <t>ROBERTO DE LA CRUZ</t>
  </si>
  <si>
    <t>UNIT: 39A14</t>
  </si>
  <si>
    <t>PRES: DEC 25 2019 - PREV: DEC 9 2019 * 18.06</t>
  </si>
  <si>
    <t>PRES: DEC 25 2019 - PREV: DEC 9 2019 * 115.93</t>
  </si>
  <si>
    <t>BILLING MONTH: JANUARY 2020</t>
  </si>
  <si>
    <t>FEB 5 2020</t>
  </si>
  <si>
    <t>FEB 15 2020</t>
  </si>
  <si>
    <t>PRES: JAN 25 2020 - PREV: DEC 26 2019 * 17.40</t>
  </si>
  <si>
    <t>PRES: JAN 25 2020 - PREV: DEC 26 2019 * 116.17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</si>
  <si>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</si>
  <si>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</si>
  <si>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</si>
  <si>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</si>
  <si>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</si>
  <si>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</si>
  <si>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</si>
  <si>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</si>
  <si>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</si>
  <si>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</si>
  <si>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</si>
  <si>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</si>
  <si>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</si>
  <si>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TOTAL CONSUMED KW</t>
  </si>
  <si>
    <t>TOTAL CONSUMED CUBIC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</si>
  <si>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</si>
  <si>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</si>
  <si>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</si>
  <si>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</si>
  <si>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</si>
  <si>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</si>
  <si>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</si>
  <si>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</si>
  <si>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</si>
  <si>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</si>
  <si>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</si>
  <si>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</si>
  <si>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* SECURITY
* JANITORIAL SERVICES
* PMS (BUILDING EQUIPMENTS)
* TECHNICAL SERVICES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</si>
  <si>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</si>
  <si>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</si>
  <si>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</si>
  <si>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</si>
  <si>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</si>
  <si>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</si>
  <si>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</si>
  <si>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t>ADJUSTMENTS</t>
  </si>
  <si>
    <r>
      <t xml:space="preserve">WATER:
MAR 2020 - 1 cubic x 96.92 = 96.92 + 20% (AC) = 116.30 - 117.31 (billing Mar2020) = </t>
    </r>
    <r>
      <rPr>
        <b/>
        <u/>
        <sz val="14"/>
        <color rgb="FFFF0000"/>
        <rFont val="Calibri"/>
        <family val="2"/>
        <scheme val="minor"/>
      </rPr>
      <t>1.01</t>
    </r>
    <r>
      <rPr>
        <b/>
        <sz val="14"/>
        <color rgb="FFFF0000"/>
        <rFont val="Calibri"/>
        <family val="2"/>
        <scheme val="minor"/>
      </rPr>
      <t xml:space="preserve">
APR 2020 - 0 Consumption</t>
    </r>
    <r>
      <rPr>
        <b/>
        <u/>
        <sz val="14"/>
        <color rgb="FFFF0000"/>
        <rFont val="Calibri"/>
        <family val="2"/>
        <scheme val="minor"/>
      </rPr>
      <t xml:space="preserve">
</t>
    </r>
    <r>
      <rPr>
        <b/>
        <sz val="14"/>
        <color rgb="FFFF0000"/>
        <rFont val="Calibri"/>
        <family val="2"/>
        <scheme val="minor"/>
      </rPr>
      <t>MAY 2020 - 0 Consumption</t>
    </r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</si>
  <si>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</si>
  <si>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</si>
  <si>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</si>
  <si>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</si>
  <si>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</si>
  <si>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</si>
  <si>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</si>
  <si>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</si>
  <si>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</si>
  <si>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</si>
  <si>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</si>
  <si>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</si>
  <si>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</si>
  <si>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</si>
  <si>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</si>
  <si>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BILLING MONTH: OCTOBER 2020</t>
  </si>
  <si>
    <t>NOV 5 2020</t>
  </si>
  <si>
    <t>NOV 15 2020</t>
  </si>
  <si>
    <t>PRES: OCT 25 2020 - PREV: SEPT 26 2020 * 7.32</t>
  </si>
  <si>
    <t>PRES: OCT 25 2020 - PREV: SEPT 26 2020 * 98.56</t>
  </si>
  <si>
    <t>BILLING MONTH: DECEMBER 2020</t>
  </si>
  <si>
    <t>DEC 5 2020</t>
  </si>
  <si>
    <t>DEC 15 2020</t>
  </si>
  <si>
    <t>ASSOCIATION DUES</t>
  </si>
  <si>
    <t>FOR THE MONTH OF DEC 2020</t>
  </si>
  <si>
    <t>JENNIFER JAMIG</t>
  </si>
  <si>
    <t>ASU PAST DUE</t>
  </si>
  <si>
    <t>STANDARD RATE - MOVEDIN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</si>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</sst>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5">
    <xf numFmtId="0" fontId="0" fillId="0" borderId="0" xfId="0"/>
    <xf numFmtId="0" fontId="3" fillId="0" borderId="0" xfId="0" applyFont="1"/>
    <xf numFmtId="43" fontId="3" fillId="0" borderId="0" xfId="1" applyFont="1"/>
    <xf numFmtId="0" fontId="0" fillId="0" borderId="0" xfId="0" applyFont="1"/>
    <xf numFmtId="43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43" fontId="5" fillId="0" borderId="8" xfId="1" applyFont="1" applyBorder="1" applyAlignment="1">
      <alignment vertical="center"/>
    </xf>
    <xf numFmtId="43" fontId="5" fillId="0" borderId="9" xfId="1" applyFont="1" applyBorder="1" applyAlignment="1">
      <alignment vertical="center"/>
    </xf>
    <xf numFmtId="43" fontId="4" fillId="0" borderId="10" xfId="1" applyFont="1" applyBorder="1" applyAlignment="1">
      <alignment horizontal="center" vertical="center"/>
    </xf>
    <xf numFmtId="43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43" fontId="5" fillId="0" borderId="8" xfId="1" applyFont="1" applyBorder="1"/>
    <xf numFmtId="0" fontId="8" fillId="0" borderId="0" xfId="0" applyFont="1"/>
    <xf numFmtId="43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43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43" fontId="5" fillId="3" borderId="0" xfId="1" applyFont="1" applyFill="1"/>
    <xf numFmtId="43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43" fontId="10" fillId="0" borderId="0" xfId="1" applyFont="1"/>
    <xf numFmtId="43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43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3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vertical="center" wrapText="1"/>
    </xf>
    <xf numFmtId="43" fontId="20" fillId="0" borderId="0" xfId="1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43" fontId="4" fillId="0" borderId="0" xfId="0" applyNumberFormat="1" applyFont="1" applyAlignment="1">
      <alignment vertical="center"/>
    </xf>
    <xf numFmtId="0" fontId="5" fillId="0" borderId="0" xfId="0" applyFont="1" applyAlignment="1">
      <alignment horizontal="center"/>
    </xf>
    <xf numFmtId="43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16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ADMIN\Desktop\COLLECTION%20REPORT\VDMO%20LEDGER\VDMO%2039A14%20-%20DE%20LA%20CRU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SU"/>
    </sheetNames>
    <sheetDataSet>
      <sheetData sheetId="0">
        <row r="18">
          <cell r="E18">
            <v>214.03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60"/>
  <sheetViews>
    <sheetView topLeftCell="A10" zoomScale="70" zoomScaleNormal="70" workbookViewId="0">
      <selection activeCell="H26" sqref="H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37</v>
      </c>
      <c r="E16" s="49" t="s">
        <v>36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93" t="s">
        <v>32</v>
      </c>
      <c r="E20" s="93"/>
      <c r="F20" s="46" t="s">
        <v>40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690</v>
      </c>
      <c r="G21" s="46">
        <v>690</v>
      </c>
      <c r="H21" s="47">
        <f>(F21-G21)*18.06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41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(F25-G25)*115.93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4"/>
      <c r="G29" s="95"/>
      <c r="H29" s="9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5"/>
      <c r="G30" s="95"/>
      <c r="H30" s="95"/>
      <c r="I30" s="9"/>
      <c r="J30" s="9"/>
      <c r="K30" s="9"/>
    </row>
    <row r="31" spans="3:11" ht="21" x14ac:dyDescent="0.35">
      <c r="C31" s="40"/>
      <c r="D31" s="44"/>
      <c r="E31" s="44"/>
      <c r="F31" s="50"/>
      <c r="G31" s="50"/>
      <c r="H31" s="50"/>
      <c r="I31" s="9"/>
      <c r="J31" s="9"/>
      <c r="K31" s="9"/>
    </row>
    <row r="32" spans="3:11" ht="21" x14ac:dyDescent="0.35">
      <c r="C32" s="38"/>
      <c r="D32" s="44"/>
      <c r="E32" s="44"/>
      <c r="F32" s="94"/>
      <c r="G32" s="95"/>
      <c r="H32" s="9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0"/>
      <c r="G33" s="50"/>
      <c r="H33" s="50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7" t="s">
        <v>17</v>
      </c>
      <c r="D40" s="87"/>
      <c r="E40" s="87"/>
      <c r="F40" s="87"/>
      <c r="G40" s="87"/>
      <c r="H40" s="87"/>
      <c r="I40" s="87"/>
      <c r="J40" s="87"/>
      <c r="K40" s="87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6"/>
      <c r="D45" s="96"/>
      <c r="E45" s="96"/>
      <c r="F45" s="96"/>
      <c r="G45" s="96"/>
      <c r="H45" s="96"/>
      <c r="I45" s="96"/>
      <c r="J45" s="96"/>
      <c r="K45" s="9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7" t="s">
        <v>33</v>
      </c>
      <c r="D54" s="97"/>
      <c r="E54" s="97"/>
      <c r="F54" s="8"/>
      <c r="G54" s="97" t="s">
        <v>31</v>
      </c>
      <c r="H54" s="97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L60"/>
  <sheetViews>
    <sheetView topLeftCell="A16" zoomScale="85" zoomScaleNormal="85" workbookViewId="0">
      <selection activeCell="O26" sqref="O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95</v>
      </c>
      <c r="E16" s="49" t="s">
        <v>96</v>
      </c>
      <c r="F16" s="18"/>
      <c r="G16" s="18"/>
      <c r="H16" s="18">
        <v>213.02</v>
      </c>
      <c r="I16" s="18">
        <f>K36</f>
        <v>0</v>
      </c>
      <c r="J16" s="18">
        <f>I16+H16+G16</f>
        <v>213.02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93" t="s">
        <v>32</v>
      </c>
      <c r="E20" s="93"/>
      <c r="F20" s="46" t="s">
        <v>97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690</v>
      </c>
      <c r="G21" s="46">
        <v>690</v>
      </c>
      <c r="H21" s="47">
        <f>(F21-G21)*8.63</f>
        <v>0</v>
      </c>
      <c r="I21" s="9"/>
      <c r="J21" s="9"/>
      <c r="K21" s="9"/>
    </row>
    <row r="22" spans="3:11" ht="21" x14ac:dyDescent="0.35">
      <c r="C22" s="39"/>
      <c r="D22" s="98" t="s">
        <v>60</v>
      </c>
      <c r="E22" s="98"/>
      <c r="F22" s="99">
        <f>F21-G21</f>
        <v>0</v>
      </c>
      <c r="G22" s="9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98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2</v>
      </c>
      <c r="G25" s="46">
        <v>2</v>
      </c>
      <c r="H25" s="47">
        <f>(F25-G25)*98.07</f>
        <v>0</v>
      </c>
      <c r="I25" s="9"/>
      <c r="J25" s="9"/>
      <c r="K25" s="9"/>
    </row>
    <row r="26" spans="3:11" ht="21" x14ac:dyDescent="0.35">
      <c r="C26" s="39"/>
      <c r="D26" s="98" t="s">
        <v>61</v>
      </c>
      <c r="E26" s="98"/>
      <c r="F26" s="99">
        <f>F25-G25</f>
        <v>0</v>
      </c>
      <c r="G26" s="99"/>
      <c r="H26" s="45"/>
      <c r="I26" s="9"/>
      <c r="J26" s="9"/>
      <c r="K26" s="9"/>
    </row>
    <row r="27" spans="3:11" ht="21" x14ac:dyDescent="0.35">
      <c r="C27" s="39"/>
      <c r="D27" s="74"/>
      <c r="E27" s="74"/>
      <c r="F27" s="75"/>
      <c r="G27" s="75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0"/>
      <c r="D29" s="70"/>
      <c r="E29" s="70"/>
      <c r="F29" s="8"/>
      <c r="G29" s="8"/>
      <c r="H29" s="8"/>
      <c r="I29" s="9"/>
      <c r="J29" s="22"/>
      <c r="K29" s="9"/>
    </row>
    <row r="30" spans="3:11" ht="21" x14ac:dyDescent="0.35">
      <c r="C30" s="70"/>
      <c r="D30" s="70"/>
      <c r="E30" s="70"/>
      <c r="F30" s="94"/>
      <c r="G30" s="95"/>
      <c r="H30" s="95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0"/>
      <c r="D31" s="70"/>
      <c r="E31" s="70"/>
      <c r="F31" s="95"/>
      <c r="G31" s="95"/>
      <c r="H31" s="95"/>
      <c r="I31" s="9"/>
      <c r="J31" s="9"/>
      <c r="K31" s="9"/>
    </row>
    <row r="32" spans="3:11" ht="21" x14ac:dyDescent="0.35">
      <c r="C32" s="40"/>
      <c r="D32" s="44"/>
      <c r="E32" s="44"/>
      <c r="F32" s="73"/>
      <c r="G32" s="73"/>
      <c r="H32" s="73"/>
      <c r="I32" s="9"/>
      <c r="J32" s="9"/>
      <c r="K32" s="9"/>
    </row>
    <row r="33" spans="2:12" ht="21" customHeight="1" x14ac:dyDescent="0.35">
      <c r="C33" s="38"/>
      <c r="D33" s="102"/>
      <c r="E33" s="102"/>
      <c r="F33" s="103"/>
      <c r="G33" s="103"/>
      <c r="H33" s="103"/>
      <c r="I33" s="103"/>
      <c r="J33" s="71"/>
      <c r="K33" s="71"/>
    </row>
    <row r="34" spans="2:12" ht="27" customHeight="1" x14ac:dyDescent="0.35">
      <c r="C34" s="40"/>
      <c r="D34" s="44"/>
      <c r="E34" s="44"/>
      <c r="F34" s="73"/>
      <c r="G34" s="73"/>
      <c r="H34" s="73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(K20+K24+K28)-K35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213.02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1" t="s">
        <v>17</v>
      </c>
      <c r="D41" s="101"/>
      <c r="E41" s="101"/>
      <c r="F41" s="101"/>
      <c r="G41" s="101"/>
      <c r="H41" s="101"/>
      <c r="I41" s="101"/>
      <c r="J41" s="101"/>
      <c r="K41" s="101"/>
      <c r="L41" s="3"/>
    </row>
    <row r="42" spans="2:12" s="8" customFormat="1" ht="21" x14ac:dyDescent="0.35">
      <c r="B42" s="3"/>
      <c r="C42" s="72"/>
      <c r="D42" s="72"/>
      <c r="E42" s="72"/>
      <c r="F42" s="72"/>
      <c r="G42" s="72"/>
      <c r="H42" s="72"/>
      <c r="I42" s="72"/>
      <c r="J42" s="72"/>
      <c r="K42" s="72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6"/>
      <c r="D45" s="96"/>
      <c r="E45" s="96"/>
      <c r="F45" s="96"/>
      <c r="G45" s="96"/>
      <c r="H45" s="96"/>
      <c r="I45" s="96"/>
      <c r="J45" s="96"/>
      <c r="K45" s="9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7" t="s">
        <v>33</v>
      </c>
      <c r="D54" s="97"/>
      <c r="E54" s="97"/>
      <c r="F54" s="8"/>
      <c r="G54" s="97" t="s">
        <v>31</v>
      </c>
      <c r="H54" s="97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L60"/>
  <sheetViews>
    <sheetView topLeftCell="A16" zoomScale="85" zoomScaleNormal="85" workbookViewId="0">
      <selection activeCell="F21" sqref="F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100</v>
      </c>
      <c r="E16" s="49" t="s">
        <v>101</v>
      </c>
      <c r="F16" s="18"/>
      <c r="G16" s="18"/>
      <c r="H16" s="18">
        <v>213.02</v>
      </c>
      <c r="I16" s="18">
        <f>K36</f>
        <v>0</v>
      </c>
      <c r="J16" s="18">
        <f>I16+H16+G16</f>
        <v>213.02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43962</v>
      </c>
      <c r="D20" s="93" t="s">
        <v>32</v>
      </c>
      <c r="E20" s="93"/>
      <c r="F20" s="46" t="s">
        <v>102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690</v>
      </c>
      <c r="G21" s="46">
        <v>690</v>
      </c>
      <c r="H21" s="47">
        <f>(F21-G21)*7.32</f>
        <v>0</v>
      </c>
      <c r="I21" s="9"/>
      <c r="J21" s="9"/>
      <c r="K21" s="9"/>
    </row>
    <row r="22" spans="3:11" ht="21" x14ac:dyDescent="0.35">
      <c r="C22" s="39"/>
      <c r="D22" s="98" t="s">
        <v>60</v>
      </c>
      <c r="E22" s="98"/>
      <c r="F22" s="99">
        <f>F21-G21</f>
        <v>0</v>
      </c>
      <c r="G22" s="9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43962</v>
      </c>
      <c r="D24" s="8" t="s">
        <v>15</v>
      </c>
      <c r="E24" s="8"/>
      <c r="F24" s="46" t="s">
        <v>103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2</v>
      </c>
      <c r="G25" s="46">
        <v>2</v>
      </c>
      <c r="H25" s="47">
        <f>(F25-G25)*98.56</f>
        <v>0</v>
      </c>
      <c r="I25" s="9"/>
      <c r="J25" s="9"/>
      <c r="K25" s="9"/>
    </row>
    <row r="26" spans="3:11" ht="21" x14ac:dyDescent="0.35">
      <c r="C26" s="39"/>
      <c r="D26" s="98" t="s">
        <v>61</v>
      </c>
      <c r="E26" s="98"/>
      <c r="F26" s="99">
        <f>F25-G25</f>
        <v>0</v>
      </c>
      <c r="G26" s="99"/>
      <c r="H26" s="45"/>
      <c r="I26" s="9"/>
      <c r="J26" s="9"/>
      <c r="K26" s="9"/>
    </row>
    <row r="27" spans="3:11" ht="21" x14ac:dyDescent="0.35">
      <c r="C27" s="39"/>
      <c r="D27" s="78"/>
      <c r="E27" s="78"/>
      <c r="F27" s="79"/>
      <c r="G27" s="79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0"/>
      <c r="D29" s="70"/>
      <c r="E29" s="70"/>
      <c r="F29" s="8"/>
      <c r="G29" s="8"/>
      <c r="H29" s="8"/>
      <c r="I29" s="9"/>
      <c r="J29" s="22"/>
      <c r="K29" s="9"/>
    </row>
    <row r="30" spans="3:11" ht="21" x14ac:dyDescent="0.35">
      <c r="C30" s="70"/>
      <c r="D30" s="70"/>
      <c r="E30" s="70"/>
      <c r="F30" s="94"/>
      <c r="G30" s="95"/>
      <c r="H30" s="95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0"/>
      <c r="D31" s="70"/>
      <c r="E31" s="70"/>
      <c r="F31" s="95"/>
      <c r="G31" s="95"/>
      <c r="H31" s="95"/>
      <c r="I31" s="9"/>
      <c r="J31" s="9"/>
      <c r="K31" s="9"/>
    </row>
    <row r="32" spans="3:11" ht="21" x14ac:dyDescent="0.35">
      <c r="C32" s="40"/>
      <c r="D32" s="44"/>
      <c r="E32" s="44"/>
      <c r="F32" s="77"/>
      <c r="G32" s="77"/>
      <c r="H32" s="77"/>
      <c r="I32" s="9"/>
      <c r="J32" s="9"/>
      <c r="K32" s="9"/>
    </row>
    <row r="33" spans="2:12" ht="21" customHeight="1" x14ac:dyDescent="0.35">
      <c r="C33" s="38"/>
      <c r="D33" s="102"/>
      <c r="E33" s="102"/>
      <c r="F33" s="103"/>
      <c r="G33" s="103"/>
      <c r="H33" s="103"/>
      <c r="I33" s="103"/>
      <c r="J33" s="71"/>
      <c r="K33" s="71"/>
    </row>
    <row r="34" spans="2:12" ht="27" customHeight="1" x14ac:dyDescent="0.35">
      <c r="C34" s="40"/>
      <c r="D34" s="44"/>
      <c r="E34" s="44"/>
      <c r="F34" s="77"/>
      <c r="G34" s="77"/>
      <c r="H34" s="77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(K20+K24+K28)-K35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213.02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1" t="s">
        <v>17</v>
      </c>
      <c r="D41" s="101"/>
      <c r="E41" s="101"/>
      <c r="F41" s="101"/>
      <c r="G41" s="101"/>
      <c r="H41" s="101"/>
      <c r="I41" s="101"/>
      <c r="J41" s="101"/>
      <c r="K41" s="101"/>
      <c r="L41" s="3"/>
    </row>
    <row r="42" spans="2:12" s="8" customFormat="1" ht="21" x14ac:dyDescent="0.35">
      <c r="B42" s="3"/>
      <c r="C42" s="76"/>
      <c r="D42" s="76"/>
      <c r="E42" s="76"/>
      <c r="F42" s="76"/>
      <c r="G42" s="76"/>
      <c r="H42" s="76"/>
      <c r="I42" s="76"/>
      <c r="J42" s="76"/>
      <c r="K42" s="76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6"/>
      <c r="D45" s="96"/>
      <c r="E45" s="96"/>
      <c r="F45" s="96"/>
      <c r="G45" s="96"/>
      <c r="H45" s="96"/>
      <c r="I45" s="96"/>
      <c r="J45" s="96"/>
      <c r="K45" s="9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7" t="s">
        <v>33</v>
      </c>
      <c r="D54" s="97"/>
      <c r="E54" s="97"/>
      <c r="F54" s="8"/>
      <c r="G54" s="97" t="s">
        <v>31</v>
      </c>
      <c r="H54" s="97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5:K45"/>
    <mergeCell ref="C54:E54"/>
    <mergeCell ref="G54:H54"/>
    <mergeCell ref="C55:E55"/>
    <mergeCell ref="G55:H55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</mergeCells>
  <pageMargins left="0.7" right="0.7" top="0.75" bottom="0.75" header="0.3" footer="0.3"/>
  <pageSetup scale="5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L56"/>
  <sheetViews>
    <sheetView tabSelected="1" topLeftCell="A14" zoomScale="85" zoomScaleNormal="85" workbookViewId="0">
      <selection activeCell="L22" sqref="L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110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105</v>
      </c>
      <c r="E16" s="49" t="s">
        <v>106</v>
      </c>
      <c r="F16" s="18"/>
      <c r="G16" s="18">
        <f>1369.8*5</f>
        <v>6849</v>
      </c>
      <c r="H16" s="18">
        <f>[1]Sheet1!$E$18</f>
        <v>214.03</v>
      </c>
      <c r="I16" s="18">
        <f>K32</f>
        <v>2064.89</v>
      </c>
      <c r="J16" s="18">
        <f>I16+H16+G16</f>
        <v>9127.92</v>
      </c>
      <c r="K16" s="19"/>
    </row>
    <row r="17" spans="2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2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2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2:11" ht="21" x14ac:dyDescent="0.35">
      <c r="C20" s="38">
        <v>44170</v>
      </c>
      <c r="D20" s="104" t="s">
        <v>32</v>
      </c>
      <c r="E20" s="104"/>
      <c r="F20" s="46" t="s">
        <v>112</v>
      </c>
      <c r="G20" s="46"/>
      <c r="H20" s="46"/>
      <c r="I20" s="9"/>
      <c r="J20" s="22">
        <v>0</v>
      </c>
      <c r="K20" s="9">
        <f>H21</f>
        <v>401</v>
      </c>
    </row>
    <row r="21" spans="2:11" ht="21" x14ac:dyDescent="0.35">
      <c r="C21" s="39"/>
      <c r="D21" s="8"/>
      <c r="E21" s="8"/>
      <c r="F21" s="46">
        <v>50</v>
      </c>
      <c r="G21" s="46"/>
      <c r="H21" s="47">
        <f>(F21-G21)*8.02</f>
        <v>401</v>
      </c>
      <c r="I21" s="9"/>
      <c r="J21" s="9"/>
      <c r="K21" s="9"/>
    </row>
    <row r="22" spans="2:11" ht="21" x14ac:dyDescent="0.35">
      <c r="C22" s="39"/>
      <c r="D22" s="98" t="s">
        <v>60</v>
      </c>
      <c r="E22" s="98"/>
      <c r="F22" s="99">
        <f>F21-G21</f>
        <v>50</v>
      </c>
      <c r="G22" s="99"/>
      <c r="H22" s="86" t="s">
        <v>111</v>
      </c>
      <c r="I22" s="9"/>
      <c r="J22" s="9"/>
      <c r="K22" s="9"/>
    </row>
    <row r="23" spans="2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2:11" ht="21" x14ac:dyDescent="0.35">
      <c r="C24" s="38">
        <v>44170</v>
      </c>
      <c r="D24" s="7" t="s">
        <v>15</v>
      </c>
      <c r="E24" s="8"/>
      <c r="F24" s="46" t="s">
        <v>113</v>
      </c>
      <c r="G24" s="46"/>
      <c r="H24" s="46"/>
      <c r="I24" s="9"/>
      <c r="J24" s="22">
        <v>0</v>
      </c>
      <c r="K24" s="9">
        <f>H25</f>
        <v>294.09000000000003</v>
      </c>
    </row>
    <row r="25" spans="2:11" ht="21" x14ac:dyDescent="0.35">
      <c r="C25" s="39"/>
      <c r="D25" s="8"/>
      <c r="E25" s="8"/>
      <c r="F25" s="46">
        <v>5</v>
      </c>
      <c r="G25" s="46">
        <v>2</v>
      </c>
      <c r="H25" s="47">
        <f>(F25-G25)*98.03</f>
        <v>294.09000000000003</v>
      </c>
      <c r="I25" s="9"/>
      <c r="J25" s="9"/>
      <c r="K25" s="9"/>
    </row>
    <row r="26" spans="2:11" ht="21" x14ac:dyDescent="0.35">
      <c r="C26" s="39"/>
      <c r="D26" s="98" t="s">
        <v>61</v>
      </c>
      <c r="E26" s="98"/>
      <c r="F26" s="99">
        <f>F25-G25</f>
        <v>3</v>
      </c>
      <c r="G26" s="99"/>
      <c r="H26" s="45"/>
      <c r="I26" s="9"/>
      <c r="J26" s="9"/>
      <c r="K26" s="9"/>
    </row>
    <row r="27" spans="2:11" ht="21" x14ac:dyDescent="0.35">
      <c r="C27" s="39"/>
      <c r="D27" s="83"/>
      <c r="E27" s="83"/>
      <c r="F27" s="84"/>
      <c r="G27" s="84"/>
      <c r="H27" s="45"/>
      <c r="I27" s="9"/>
      <c r="J27" s="9"/>
      <c r="K27" s="9"/>
    </row>
    <row r="28" spans="2:11" ht="21" x14ac:dyDescent="0.35">
      <c r="C28" s="38">
        <v>44170</v>
      </c>
      <c r="D28" s="85" t="s">
        <v>107</v>
      </c>
      <c r="E28" s="81"/>
      <c r="F28" s="46" t="s">
        <v>108</v>
      </c>
      <c r="G28" s="46"/>
      <c r="H28" s="46"/>
      <c r="I28" s="9"/>
      <c r="J28" s="22">
        <v>0</v>
      </c>
      <c r="K28" s="9">
        <f>H29</f>
        <v>1369.8</v>
      </c>
    </row>
    <row r="29" spans="2:11" ht="21" customHeight="1" x14ac:dyDescent="0.35">
      <c r="C29" s="39"/>
      <c r="D29" s="8"/>
      <c r="E29" s="8"/>
      <c r="F29" s="46">
        <v>22.83</v>
      </c>
      <c r="G29" s="46">
        <v>60</v>
      </c>
      <c r="H29" s="47">
        <f>F29*G29</f>
        <v>1369.8</v>
      </c>
      <c r="I29" s="9"/>
      <c r="J29" s="22"/>
      <c r="K29" s="9"/>
    </row>
    <row r="30" spans="2:11" ht="27" customHeight="1" x14ac:dyDescent="0.35">
      <c r="C30" s="40"/>
      <c r="D30" s="44"/>
      <c r="E30" s="44"/>
      <c r="F30" s="82"/>
      <c r="G30" s="82"/>
      <c r="H30" s="82"/>
      <c r="I30" s="9"/>
      <c r="J30" s="9"/>
      <c r="K30" s="9"/>
    </row>
    <row r="31" spans="2:11" ht="21" x14ac:dyDescent="0.35">
      <c r="C31" s="41"/>
      <c r="D31" s="8" t="s">
        <v>21</v>
      </c>
      <c r="E31" s="8"/>
      <c r="F31" s="8" t="s">
        <v>22</v>
      </c>
      <c r="G31" s="8"/>
      <c r="H31" s="8"/>
      <c r="I31" s="9"/>
      <c r="J31" s="22">
        <v>0</v>
      </c>
      <c r="K31" s="32">
        <f>I31+J31</f>
        <v>0</v>
      </c>
    </row>
    <row r="32" spans="2:11" ht="21" x14ac:dyDescent="0.35">
      <c r="B32" s="8"/>
      <c r="C32" s="40"/>
      <c r="D32" s="8"/>
      <c r="E32" s="8"/>
      <c r="F32" s="8"/>
      <c r="G32" s="8"/>
      <c r="H32" s="8"/>
      <c r="I32" s="9"/>
      <c r="J32" s="22"/>
      <c r="K32" s="9">
        <f>K20+K24+K28</f>
        <v>2064.89</v>
      </c>
    </row>
    <row r="33" spans="2:12" ht="21" x14ac:dyDescent="0.35">
      <c r="B33" s="8"/>
      <c r="C33" s="8"/>
      <c r="D33" s="8"/>
      <c r="E33" s="8"/>
      <c r="F33" s="8"/>
      <c r="G33" s="8"/>
      <c r="H33" s="8"/>
      <c r="I33" s="9"/>
      <c r="J33" s="9"/>
      <c r="K33" s="9"/>
      <c r="L33" s="8"/>
    </row>
    <row r="34" spans="2:12" ht="22.5" x14ac:dyDescent="0.45">
      <c r="B34" s="8"/>
      <c r="C34" s="8"/>
      <c r="D34" s="8"/>
      <c r="E34" s="8"/>
      <c r="G34" s="33"/>
      <c r="H34" s="34" t="s">
        <v>16</v>
      </c>
      <c r="I34" s="35"/>
      <c r="J34" s="35"/>
      <c r="K34" s="36">
        <f>I16+H16+G16</f>
        <v>9127.92</v>
      </c>
      <c r="L34" s="8"/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customHeight="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s="8" customFormat="1" ht="21" x14ac:dyDescent="0.35">
      <c r="C37" s="101" t="s">
        <v>17</v>
      </c>
      <c r="D37" s="101"/>
      <c r="E37" s="101"/>
      <c r="F37" s="101"/>
      <c r="G37" s="101"/>
      <c r="H37" s="101"/>
      <c r="I37" s="101"/>
      <c r="J37" s="101"/>
      <c r="K37" s="101"/>
      <c r="L37" s="3"/>
    </row>
    <row r="38" spans="2:12" s="8" customFormat="1" ht="21" x14ac:dyDescent="0.35">
      <c r="B38" s="3"/>
      <c r="C38" s="80"/>
      <c r="D38" s="80"/>
      <c r="E38" s="80"/>
      <c r="F38" s="80"/>
      <c r="G38" s="80"/>
      <c r="H38" s="80"/>
      <c r="I38" s="80"/>
      <c r="J38" s="80"/>
      <c r="K38" s="80"/>
      <c r="L38" s="3"/>
    </row>
    <row r="39" spans="2:12" s="8" customFormat="1" ht="28.5" x14ac:dyDescent="0.45">
      <c r="B39" s="3"/>
      <c r="C39" s="10" t="s">
        <v>18</v>
      </c>
      <c r="D39" s="25"/>
      <c r="E39" s="25"/>
      <c r="F39" s="25"/>
      <c r="G39" s="25"/>
      <c r="H39" s="25"/>
      <c r="I39" s="26"/>
      <c r="J39" s="26"/>
      <c r="K39" s="26"/>
      <c r="L39" s="3"/>
    </row>
    <row r="40" spans="2:12" s="8" customFormat="1" ht="28.5" x14ac:dyDescent="0.45">
      <c r="B40" s="3"/>
      <c r="C40" s="27" t="s">
        <v>30</v>
      </c>
      <c r="D40" s="25"/>
      <c r="E40" s="25"/>
      <c r="F40" s="25"/>
      <c r="G40" s="25"/>
      <c r="H40" s="25"/>
      <c r="I40" s="26"/>
      <c r="J40" s="26"/>
      <c r="K40" s="26"/>
      <c r="L40" s="3"/>
    </row>
    <row r="41" spans="2:12" ht="10.5" customHeight="1" x14ac:dyDescent="0.25">
      <c r="C41" s="96"/>
      <c r="D41" s="96"/>
      <c r="E41" s="96"/>
      <c r="F41" s="96"/>
      <c r="G41" s="96"/>
      <c r="H41" s="96"/>
      <c r="I41" s="96"/>
      <c r="J41" s="96"/>
      <c r="K41" s="96"/>
    </row>
    <row r="42" spans="2:12" ht="30" customHeight="1" x14ac:dyDescent="0.45">
      <c r="C42" s="27" t="s">
        <v>27</v>
      </c>
      <c r="D42" s="27"/>
      <c r="E42" s="27"/>
      <c r="F42" s="27"/>
      <c r="G42" s="27"/>
      <c r="H42" s="27"/>
      <c r="I42" s="42"/>
      <c r="J42" s="42"/>
      <c r="K42" s="42"/>
    </row>
    <row r="43" spans="2:12" ht="14.25" customHeight="1" x14ac:dyDescent="0.45">
      <c r="C43" s="25"/>
      <c r="D43" s="25"/>
      <c r="E43" s="25"/>
      <c r="F43" s="25"/>
      <c r="G43" s="25"/>
      <c r="H43" s="25"/>
      <c r="I43" s="26"/>
      <c r="J43" s="26"/>
      <c r="K43" s="26"/>
    </row>
    <row r="44" spans="2:12" ht="21" x14ac:dyDescent="0.35">
      <c r="C44" s="8"/>
      <c r="D44" s="8"/>
      <c r="E44" s="8"/>
      <c r="F44" s="8"/>
      <c r="G44" s="8"/>
      <c r="H44" s="8"/>
      <c r="I44" s="9"/>
      <c r="J44" s="9"/>
      <c r="K44" s="9"/>
    </row>
    <row r="47" spans="2:12" ht="21" x14ac:dyDescent="0.35">
      <c r="C47" s="8" t="s">
        <v>19</v>
      </c>
      <c r="D47" s="8"/>
      <c r="E47" s="8"/>
      <c r="F47" s="8"/>
      <c r="G47" s="8" t="s">
        <v>20</v>
      </c>
      <c r="H47" s="8"/>
      <c r="I47" s="9"/>
      <c r="J47" s="9"/>
      <c r="K47" s="9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97" t="s">
        <v>109</v>
      </c>
      <c r="D50" s="97"/>
      <c r="E50" s="97"/>
      <c r="F50" s="8"/>
      <c r="G50" s="97" t="s">
        <v>31</v>
      </c>
      <c r="H50" s="97"/>
      <c r="I50" s="9"/>
      <c r="J50" s="9"/>
      <c r="K50" s="9"/>
    </row>
    <row r="51" spans="3:11" ht="21" x14ac:dyDescent="0.35">
      <c r="C51" s="87" t="s">
        <v>23</v>
      </c>
      <c r="D51" s="87"/>
      <c r="E51" s="87"/>
      <c r="F51" s="8"/>
      <c r="G51" s="87" t="s">
        <v>24</v>
      </c>
      <c r="H51" s="87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.75" thickBot="1" x14ac:dyDescent="0.4">
      <c r="C53" s="23"/>
      <c r="D53" s="23"/>
      <c r="E53" s="23"/>
      <c r="F53" s="23"/>
      <c r="G53" s="23"/>
      <c r="H53" s="23"/>
      <c r="I53" s="40"/>
      <c r="J53" s="43" t="s">
        <v>26</v>
      </c>
      <c r="K53" s="24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7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</sheetData>
  <mergeCells count="15">
    <mergeCell ref="C37:K37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C41:K41"/>
    <mergeCell ref="C50:E50"/>
    <mergeCell ref="G50:H50"/>
    <mergeCell ref="C51:E51"/>
    <mergeCell ref="G51:H51"/>
  </mergeCells>
  <pageMargins left="0.7" right="0.7" top="0.75" bottom="0.75" header="0.3" footer="0.3"/>
  <pageSetup scale="5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60"/>
  <sheetViews>
    <sheetView topLeftCell="A10" zoomScale="70" zoomScaleNormal="70" workbookViewId="0">
      <selection activeCell="H26" sqref="H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43</v>
      </c>
      <c r="E16" s="49" t="s">
        <v>44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93" t="s">
        <v>32</v>
      </c>
      <c r="E20" s="93"/>
      <c r="F20" s="46" t="s">
        <v>45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690</v>
      </c>
      <c r="G21" s="46">
        <v>690</v>
      </c>
      <c r="H21" s="47">
        <f>(F21-G21)*17.4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46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(F25-G25)*116.17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4"/>
      <c r="G29" s="95"/>
      <c r="H29" s="9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5"/>
      <c r="G30" s="95"/>
      <c r="H30" s="95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94"/>
      <c r="G32" s="95"/>
      <c r="H32" s="9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7" t="s">
        <v>17</v>
      </c>
      <c r="D40" s="87"/>
      <c r="E40" s="87"/>
      <c r="F40" s="87"/>
      <c r="G40" s="87"/>
      <c r="H40" s="87"/>
      <c r="I40" s="87"/>
      <c r="J40" s="87"/>
      <c r="K40" s="87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6"/>
      <c r="D45" s="96"/>
      <c r="E45" s="96"/>
      <c r="F45" s="96"/>
      <c r="G45" s="96"/>
      <c r="H45" s="96"/>
      <c r="I45" s="96"/>
      <c r="J45" s="96"/>
      <c r="K45" s="9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7" t="s">
        <v>33</v>
      </c>
      <c r="D54" s="97"/>
      <c r="E54" s="97"/>
      <c r="F54" s="8"/>
      <c r="G54" s="97" t="s">
        <v>31</v>
      </c>
      <c r="H54" s="97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60"/>
  <sheetViews>
    <sheetView topLeftCell="A10" zoomScale="70" zoomScaleNormal="70" workbookViewId="0">
      <selection activeCell="F21" sqref="F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48</v>
      </c>
      <c r="E16" s="49" t="s">
        <v>49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93" t="s">
        <v>32</v>
      </c>
      <c r="E20" s="93"/>
      <c r="F20" s="46" t="s">
        <v>50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690</v>
      </c>
      <c r="G21" s="46">
        <v>690</v>
      </c>
      <c r="H21" s="47">
        <f>(F21-G21)*15.83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51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4"/>
      <c r="G29" s="95"/>
      <c r="H29" s="9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5"/>
      <c r="G30" s="95"/>
      <c r="H30" s="95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94"/>
      <c r="G32" s="95"/>
      <c r="H32" s="9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7" t="s">
        <v>17</v>
      </c>
      <c r="D40" s="87"/>
      <c r="E40" s="87"/>
      <c r="F40" s="87"/>
      <c r="G40" s="87"/>
      <c r="H40" s="87"/>
      <c r="I40" s="87"/>
      <c r="J40" s="87"/>
      <c r="K40" s="87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6"/>
      <c r="D45" s="96"/>
      <c r="E45" s="96"/>
      <c r="F45" s="96"/>
      <c r="G45" s="96"/>
      <c r="H45" s="96"/>
      <c r="I45" s="96"/>
      <c r="J45" s="96"/>
      <c r="K45" s="9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7" t="s">
        <v>33</v>
      </c>
      <c r="D54" s="97"/>
      <c r="E54" s="97"/>
      <c r="F54" s="8"/>
      <c r="G54" s="97" t="s">
        <v>31</v>
      </c>
      <c r="H54" s="97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60"/>
  <sheetViews>
    <sheetView zoomScale="70" zoomScaleNormal="70" workbookViewId="0">
      <selection activeCell="C41" sqref="C41:D4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53</v>
      </c>
      <c r="E16" s="49" t="s">
        <v>54</v>
      </c>
      <c r="F16" s="18"/>
      <c r="G16" s="18"/>
      <c r="H16" s="18"/>
      <c r="I16" s="18">
        <f>K35</f>
        <v>117.31</v>
      </c>
      <c r="J16" s="18">
        <f>I16+H16+G16</f>
        <v>117.31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93" t="s">
        <v>32</v>
      </c>
      <c r="E20" s="93"/>
      <c r="F20" s="46" t="s">
        <v>55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690</v>
      </c>
      <c r="G21" s="46">
        <v>690</v>
      </c>
      <c r="H21" s="47">
        <f>(F21-G21)*15.83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56</v>
      </c>
      <c r="G24" s="46"/>
      <c r="H24" s="46"/>
      <c r="I24" s="9"/>
      <c r="J24" s="22">
        <v>0</v>
      </c>
      <c r="K24" s="9">
        <f>H25</f>
        <v>117.31</v>
      </c>
    </row>
    <row r="25" spans="3:11" ht="21" x14ac:dyDescent="0.35">
      <c r="C25" s="39"/>
      <c r="D25" s="8"/>
      <c r="E25" s="8"/>
      <c r="F25" s="46">
        <v>1</v>
      </c>
      <c r="G25" s="46">
        <v>0</v>
      </c>
      <c r="H25" s="47">
        <f>(F25-G25)*117.31</f>
        <v>117.31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4"/>
      <c r="G29" s="95"/>
      <c r="H29" s="9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5"/>
      <c r="G30" s="95"/>
      <c r="H30" s="95"/>
      <c r="I30" s="9"/>
      <c r="J30" s="9"/>
      <c r="K30" s="9"/>
    </row>
    <row r="31" spans="3:11" ht="21" x14ac:dyDescent="0.35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 x14ac:dyDescent="0.35">
      <c r="C32" s="38"/>
      <c r="D32" s="44"/>
      <c r="E32" s="44"/>
      <c r="F32" s="94"/>
      <c r="G32" s="95"/>
      <c r="H32" s="9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117.31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117.31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7" t="s">
        <v>17</v>
      </c>
      <c r="D40" s="87"/>
      <c r="E40" s="87"/>
      <c r="F40" s="87"/>
      <c r="G40" s="87"/>
      <c r="H40" s="87"/>
      <c r="I40" s="87"/>
      <c r="J40" s="87"/>
      <c r="K40" s="87"/>
      <c r="L40" s="3"/>
    </row>
    <row r="41" spans="2:12" s="8" customFormat="1" ht="21" x14ac:dyDescent="0.35">
      <c r="B41" s="3"/>
      <c r="C41" s="55" t="s">
        <v>57</v>
      </c>
      <c r="D41" s="55" t="s">
        <v>58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56"/>
      <c r="D42" s="55" t="s">
        <v>59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6"/>
      <c r="D45" s="96"/>
      <c r="E45" s="96"/>
      <c r="F45" s="96"/>
      <c r="G45" s="96"/>
      <c r="H45" s="96"/>
      <c r="I45" s="96"/>
      <c r="J45" s="96"/>
      <c r="K45" s="9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7" t="s">
        <v>33</v>
      </c>
      <c r="D54" s="97"/>
      <c r="E54" s="97"/>
      <c r="F54" s="8"/>
      <c r="G54" s="97" t="s">
        <v>31</v>
      </c>
      <c r="H54" s="97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62"/>
  <sheetViews>
    <sheetView topLeftCell="A28" zoomScale="70" zoomScaleNormal="70" workbookViewId="0">
      <selection activeCell="A45" sqref="A45:XFD4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63</v>
      </c>
      <c r="E16" s="49" t="s">
        <v>64</v>
      </c>
      <c r="F16" s="18"/>
      <c r="G16" s="18"/>
      <c r="H16" s="18">
        <v>117.31</v>
      </c>
      <c r="I16" s="18">
        <f>K36</f>
        <v>0</v>
      </c>
      <c r="J16" s="18">
        <f>I16+H16+G16</f>
        <v>117.31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93" t="s">
        <v>32</v>
      </c>
      <c r="E20" s="93"/>
      <c r="F20" s="46" t="s">
        <v>65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690</v>
      </c>
      <c r="G21" s="46">
        <v>690</v>
      </c>
      <c r="H21" s="47">
        <f>(F21-G21)*10.98</f>
        <v>0</v>
      </c>
      <c r="I21" s="9"/>
      <c r="J21" s="9"/>
      <c r="K21" s="9"/>
    </row>
    <row r="22" spans="3:11" ht="21" x14ac:dyDescent="0.35">
      <c r="C22" s="39"/>
      <c r="D22" s="98" t="s">
        <v>60</v>
      </c>
      <c r="E22" s="98"/>
      <c r="F22" s="99">
        <f>F21-G21</f>
        <v>0</v>
      </c>
      <c r="G22" s="9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66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98" t="s">
        <v>61</v>
      </c>
      <c r="E26" s="98"/>
      <c r="F26" s="99">
        <f>F25-G25</f>
        <v>0</v>
      </c>
      <c r="G26" s="99"/>
      <c r="H26" s="45"/>
      <c r="I26" s="9"/>
      <c r="J26" s="9"/>
      <c r="K26" s="9"/>
    </row>
    <row r="27" spans="3:11" ht="21" x14ac:dyDescent="0.35">
      <c r="C27" s="39"/>
      <c r="D27" s="59"/>
      <c r="E27" s="59"/>
      <c r="F27" s="60"/>
      <c r="G27" s="60"/>
      <c r="H27" s="45"/>
      <c r="I27" s="9"/>
      <c r="J27" s="9"/>
      <c r="K27" s="9"/>
    </row>
    <row r="28" spans="3:11" ht="21" x14ac:dyDescent="0.35">
      <c r="C28" s="38"/>
      <c r="D28" s="7" t="s">
        <v>67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x14ac:dyDescent="0.35">
      <c r="C29" s="100" t="s">
        <v>68</v>
      </c>
      <c r="D29" s="100"/>
      <c r="E29" s="100"/>
      <c r="F29" s="8"/>
      <c r="G29" s="8"/>
      <c r="H29" s="8"/>
      <c r="I29" s="9"/>
      <c r="J29" s="22"/>
      <c r="K29" s="9"/>
    </row>
    <row r="30" spans="3:11" ht="21" x14ac:dyDescent="0.35">
      <c r="C30" s="100"/>
      <c r="D30" s="100"/>
      <c r="E30" s="100"/>
      <c r="F30" s="94"/>
      <c r="G30" s="95"/>
      <c r="H30" s="95"/>
      <c r="I30" s="9">
        <v>0</v>
      </c>
      <c r="J30" s="22">
        <v>0</v>
      </c>
      <c r="K30" s="9">
        <f>I30+J30</f>
        <v>0</v>
      </c>
    </row>
    <row r="31" spans="3:11" ht="21" x14ac:dyDescent="0.35">
      <c r="C31" s="100"/>
      <c r="D31" s="100"/>
      <c r="E31" s="100"/>
      <c r="F31" s="95"/>
      <c r="G31" s="95"/>
      <c r="H31" s="95"/>
      <c r="I31" s="9"/>
      <c r="J31" s="9"/>
      <c r="K31" s="9"/>
    </row>
    <row r="32" spans="3:11" ht="21" x14ac:dyDescent="0.35">
      <c r="C32" s="40"/>
      <c r="D32" s="44"/>
      <c r="E32" s="44"/>
      <c r="F32" s="54"/>
      <c r="G32" s="54"/>
      <c r="H32" s="54"/>
      <c r="I32" s="9"/>
      <c r="J32" s="9"/>
      <c r="K32" s="9"/>
    </row>
    <row r="33" spans="2:12" ht="21" x14ac:dyDescent="0.35">
      <c r="C33" s="38"/>
      <c r="D33" s="44"/>
      <c r="E33" s="44"/>
      <c r="F33" s="94"/>
      <c r="G33" s="95"/>
      <c r="H33" s="95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54"/>
      <c r="G34" s="54"/>
      <c r="H34" s="54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117.31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87" t="s">
        <v>17</v>
      </c>
      <c r="D41" s="87"/>
      <c r="E41" s="87"/>
      <c r="F41" s="87"/>
      <c r="G41" s="87"/>
      <c r="H41" s="87"/>
      <c r="I41" s="87"/>
      <c r="J41" s="87"/>
      <c r="K41" s="87"/>
      <c r="L41" s="3"/>
    </row>
    <row r="42" spans="2:12" s="8" customFormat="1" ht="23.25" x14ac:dyDescent="0.35">
      <c r="B42" s="3"/>
      <c r="C42" s="61" t="s">
        <v>57</v>
      </c>
      <c r="D42" s="55" t="s">
        <v>58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3.25" x14ac:dyDescent="0.35">
      <c r="B43" s="3"/>
      <c r="C43" s="1"/>
      <c r="D43" s="55" t="s">
        <v>59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56"/>
      <c r="D44" s="55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6"/>
      <c r="D47" s="96"/>
      <c r="E47" s="96"/>
      <c r="F47" s="96"/>
      <c r="G47" s="96"/>
      <c r="H47" s="96"/>
      <c r="I47" s="96"/>
      <c r="J47" s="96"/>
      <c r="K47" s="96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7" t="s">
        <v>33</v>
      </c>
      <c r="D56" s="97"/>
      <c r="E56" s="97"/>
      <c r="F56" s="8"/>
      <c r="G56" s="97" t="s">
        <v>31</v>
      </c>
      <c r="H56" s="97"/>
      <c r="I56" s="9"/>
      <c r="J56" s="9"/>
      <c r="K56" s="9"/>
    </row>
    <row r="57" spans="3:11" ht="21" x14ac:dyDescent="0.35">
      <c r="C57" s="87" t="s">
        <v>23</v>
      </c>
      <c r="D57" s="87"/>
      <c r="E57" s="87"/>
      <c r="F57" s="8"/>
      <c r="G57" s="87" t="s">
        <v>24</v>
      </c>
      <c r="H57" s="87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40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C41:K41"/>
    <mergeCell ref="C47:K47"/>
    <mergeCell ref="C56:E56"/>
    <mergeCell ref="G56:H56"/>
    <mergeCell ref="C57:E57"/>
    <mergeCell ref="G57:H57"/>
    <mergeCell ref="I3:K4"/>
    <mergeCell ref="C14:K14"/>
    <mergeCell ref="D19:E19"/>
    <mergeCell ref="F19:H19"/>
    <mergeCell ref="D20:E20"/>
    <mergeCell ref="F33:H33"/>
    <mergeCell ref="F30:H31"/>
    <mergeCell ref="D22:E22"/>
    <mergeCell ref="F22:G22"/>
    <mergeCell ref="D26:E26"/>
    <mergeCell ref="F26:G26"/>
    <mergeCell ref="C29:E31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L62"/>
  <sheetViews>
    <sheetView topLeftCell="A19" zoomScale="70" zoomScaleNormal="70" workbookViewId="0">
      <selection activeCell="H11" sqref="H1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70</v>
      </c>
      <c r="E16" s="49" t="s">
        <v>71</v>
      </c>
      <c r="F16" s="18"/>
      <c r="G16" s="18"/>
      <c r="H16" s="18">
        <v>117.31</v>
      </c>
      <c r="I16" s="18">
        <f>K36</f>
        <v>0</v>
      </c>
      <c r="J16" s="18">
        <f>I16+H16+G16</f>
        <v>117.31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93" t="s">
        <v>32</v>
      </c>
      <c r="E20" s="93"/>
      <c r="F20" s="46" t="s">
        <v>72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690</v>
      </c>
      <c r="G21" s="46">
        <v>690</v>
      </c>
      <c r="H21" s="47">
        <f>(F21-G21)*9.79</f>
        <v>0</v>
      </c>
      <c r="I21" s="9"/>
      <c r="J21" s="9"/>
      <c r="K21" s="9"/>
    </row>
    <row r="22" spans="3:11" ht="21" x14ac:dyDescent="0.35">
      <c r="C22" s="39"/>
      <c r="D22" s="98" t="s">
        <v>60</v>
      </c>
      <c r="E22" s="98"/>
      <c r="F22" s="99">
        <f>F21-G21</f>
        <v>0</v>
      </c>
      <c r="G22" s="9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73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98" t="s">
        <v>61</v>
      </c>
      <c r="E26" s="98"/>
      <c r="F26" s="99">
        <f>F25-G25</f>
        <v>0</v>
      </c>
      <c r="G26" s="99"/>
      <c r="H26" s="45"/>
      <c r="I26" s="9"/>
      <c r="J26" s="9"/>
      <c r="K26" s="9"/>
    </row>
    <row r="27" spans="3:11" ht="21" x14ac:dyDescent="0.35">
      <c r="C27" s="39"/>
      <c r="D27" s="59"/>
      <c r="E27" s="59"/>
      <c r="F27" s="60"/>
      <c r="G27" s="60"/>
      <c r="H27" s="45"/>
      <c r="I27" s="9"/>
      <c r="J27" s="9"/>
      <c r="K27" s="9"/>
    </row>
    <row r="28" spans="3:11" ht="21" x14ac:dyDescent="0.35">
      <c r="C28" s="38"/>
      <c r="D28" s="7" t="s">
        <v>67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customHeight="1" x14ac:dyDescent="0.35">
      <c r="C29" s="100" t="s">
        <v>74</v>
      </c>
      <c r="D29" s="100"/>
      <c r="E29" s="100"/>
      <c r="F29" s="8"/>
      <c r="G29" s="8"/>
      <c r="H29" s="8"/>
      <c r="I29" s="9"/>
      <c r="J29" s="22"/>
      <c r="K29" s="9"/>
    </row>
    <row r="30" spans="3:11" ht="21" x14ac:dyDescent="0.35">
      <c r="C30" s="100"/>
      <c r="D30" s="100"/>
      <c r="E30" s="100"/>
      <c r="F30" s="94"/>
      <c r="G30" s="95"/>
      <c r="H30" s="95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100"/>
      <c r="D31" s="100"/>
      <c r="E31" s="100"/>
      <c r="F31" s="95"/>
      <c r="G31" s="95"/>
      <c r="H31" s="95"/>
      <c r="I31" s="9"/>
      <c r="J31" s="9"/>
      <c r="K31" s="9"/>
    </row>
    <row r="32" spans="3:11" ht="21" x14ac:dyDescent="0.35">
      <c r="C32" s="40"/>
      <c r="D32" s="44"/>
      <c r="E32" s="44"/>
      <c r="F32" s="58"/>
      <c r="G32" s="58"/>
      <c r="H32" s="58"/>
      <c r="I32" s="9"/>
      <c r="J32" s="9"/>
      <c r="K32" s="9"/>
    </row>
    <row r="33" spans="2:12" ht="21" x14ac:dyDescent="0.35">
      <c r="C33" s="38"/>
      <c r="D33" s="44"/>
      <c r="E33" s="44"/>
      <c r="F33" s="94"/>
      <c r="G33" s="95"/>
      <c r="H33" s="95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58"/>
      <c r="G34" s="58"/>
      <c r="H34" s="58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117.31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1" t="s">
        <v>17</v>
      </c>
      <c r="D41" s="101"/>
      <c r="E41" s="101"/>
      <c r="F41" s="101"/>
      <c r="G41" s="101"/>
      <c r="H41" s="101"/>
      <c r="I41" s="101"/>
      <c r="J41" s="101"/>
      <c r="K41" s="101"/>
      <c r="L41" s="3"/>
    </row>
    <row r="42" spans="2:12" s="8" customFormat="1" ht="21" x14ac:dyDescent="0.35">
      <c r="B42" s="3"/>
      <c r="C42" s="57"/>
      <c r="D42" s="57"/>
      <c r="E42" s="57"/>
      <c r="F42" s="57"/>
      <c r="G42" s="57"/>
      <c r="H42" s="57"/>
      <c r="I42" s="57"/>
      <c r="J42" s="57"/>
      <c r="K42" s="57"/>
      <c r="L42" s="3"/>
    </row>
    <row r="43" spans="2:12" s="8" customFormat="1" ht="23.25" x14ac:dyDescent="0.35">
      <c r="B43" s="3"/>
      <c r="C43" s="61" t="s">
        <v>57</v>
      </c>
      <c r="D43" s="55" t="s">
        <v>75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5" t="s">
        <v>76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5" t="s">
        <v>59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6"/>
      <c r="D47" s="96"/>
      <c r="E47" s="96"/>
      <c r="F47" s="96"/>
      <c r="G47" s="96"/>
      <c r="H47" s="96"/>
      <c r="I47" s="96"/>
      <c r="J47" s="96"/>
      <c r="K47" s="96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7" t="s">
        <v>33</v>
      </c>
      <c r="D56" s="97"/>
      <c r="E56" s="97"/>
      <c r="F56" s="8"/>
      <c r="G56" s="97" t="s">
        <v>31</v>
      </c>
      <c r="H56" s="97"/>
      <c r="I56" s="9"/>
      <c r="J56" s="9"/>
      <c r="K56" s="9"/>
    </row>
    <row r="57" spans="3:11" ht="21" x14ac:dyDescent="0.35">
      <c r="C57" s="87" t="s">
        <v>23</v>
      </c>
      <c r="D57" s="87"/>
      <c r="E57" s="87"/>
      <c r="F57" s="8"/>
      <c r="G57" s="87" t="s">
        <v>24</v>
      </c>
      <c r="H57" s="87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40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C47:K47"/>
    <mergeCell ref="C56:E56"/>
    <mergeCell ref="G56:H56"/>
    <mergeCell ref="C57:E57"/>
    <mergeCell ref="G57:H57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C29:E31"/>
    <mergeCell ref="F30:H31"/>
    <mergeCell ref="F33:H33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L62"/>
  <sheetViews>
    <sheetView topLeftCell="A17" workbookViewId="0">
      <selection activeCell="N31" sqref="N3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78</v>
      </c>
      <c r="E16" s="49" t="s">
        <v>79</v>
      </c>
      <c r="F16" s="18"/>
      <c r="G16" s="18"/>
      <c r="H16" s="18">
        <v>117.31</v>
      </c>
      <c r="I16" s="18">
        <f>K36</f>
        <v>-1.01</v>
      </c>
      <c r="J16" s="18">
        <f>I16+H16+G16</f>
        <v>116.3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93" t="s">
        <v>32</v>
      </c>
      <c r="E20" s="93"/>
      <c r="F20" s="46" t="s">
        <v>80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690</v>
      </c>
      <c r="G21" s="46">
        <v>690</v>
      </c>
      <c r="H21" s="47">
        <f>(F21-G21)*9.62</f>
        <v>0</v>
      </c>
      <c r="I21" s="9"/>
      <c r="J21" s="9"/>
      <c r="K21" s="9"/>
    </row>
    <row r="22" spans="3:11" ht="21" x14ac:dyDescent="0.35">
      <c r="C22" s="39"/>
      <c r="D22" s="98" t="s">
        <v>60</v>
      </c>
      <c r="E22" s="98"/>
      <c r="F22" s="99">
        <f>F21-G21</f>
        <v>0</v>
      </c>
      <c r="G22" s="9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81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(F25-G25)*96.22</f>
        <v>0</v>
      </c>
      <c r="I25" s="9"/>
      <c r="J25" s="9"/>
      <c r="K25" s="9"/>
    </row>
    <row r="26" spans="3:11" ht="21" x14ac:dyDescent="0.35">
      <c r="C26" s="39"/>
      <c r="D26" s="98" t="s">
        <v>61</v>
      </c>
      <c r="E26" s="98"/>
      <c r="F26" s="99">
        <f>F25-G25</f>
        <v>0</v>
      </c>
      <c r="G26" s="99"/>
      <c r="H26" s="45"/>
      <c r="I26" s="9"/>
      <c r="J26" s="9"/>
      <c r="K26" s="9"/>
    </row>
    <row r="27" spans="3:11" ht="21" x14ac:dyDescent="0.35">
      <c r="C27" s="39"/>
      <c r="D27" s="64"/>
      <c r="E27" s="64"/>
      <c r="F27" s="65"/>
      <c r="G27" s="65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0"/>
      <c r="D29" s="70"/>
      <c r="E29" s="70"/>
      <c r="F29" s="8"/>
      <c r="G29" s="8"/>
      <c r="H29" s="8"/>
      <c r="I29" s="9"/>
      <c r="J29" s="22"/>
      <c r="K29" s="9"/>
    </row>
    <row r="30" spans="3:11" ht="21" x14ac:dyDescent="0.35">
      <c r="C30" s="70"/>
      <c r="D30" s="70"/>
      <c r="E30" s="70"/>
      <c r="F30" s="94"/>
      <c r="G30" s="95"/>
      <c r="H30" s="95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0"/>
      <c r="D31" s="70"/>
      <c r="E31" s="70"/>
      <c r="F31" s="95"/>
      <c r="G31" s="95"/>
      <c r="H31" s="95"/>
      <c r="I31" s="9"/>
      <c r="J31" s="9"/>
      <c r="K31" s="9"/>
    </row>
    <row r="32" spans="3:11" ht="21" x14ac:dyDescent="0.35">
      <c r="C32" s="40"/>
      <c r="D32" s="44"/>
      <c r="E32" s="44"/>
      <c r="F32" s="63"/>
      <c r="G32" s="63"/>
      <c r="H32" s="63"/>
      <c r="I32" s="9"/>
      <c r="J32" s="9"/>
      <c r="K32" s="9"/>
    </row>
    <row r="33" spans="2:12" ht="96.95" customHeight="1" x14ac:dyDescent="0.35">
      <c r="C33" s="38"/>
      <c r="D33" s="102" t="s">
        <v>82</v>
      </c>
      <c r="E33" s="102"/>
      <c r="F33" s="103" t="s">
        <v>83</v>
      </c>
      <c r="G33" s="103"/>
      <c r="H33" s="103"/>
      <c r="I33" s="103"/>
      <c r="J33" s="71">
        <v>0</v>
      </c>
      <c r="K33" s="71">
        <f>1.01</f>
        <v>1.01</v>
      </c>
    </row>
    <row r="34" spans="2:12" ht="27" customHeight="1" x14ac:dyDescent="0.35">
      <c r="C34" s="40"/>
      <c r="D34" s="44"/>
      <c r="E34" s="44"/>
      <c r="F34" s="63"/>
      <c r="G34" s="63"/>
      <c r="H34" s="63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(K22+K26+K29)-K33</f>
        <v>-1.01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116.3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1" t="s">
        <v>17</v>
      </c>
      <c r="D41" s="101"/>
      <c r="E41" s="101"/>
      <c r="F41" s="101"/>
      <c r="G41" s="101"/>
      <c r="H41" s="101"/>
      <c r="I41" s="101"/>
      <c r="J41" s="101"/>
      <c r="K41" s="101"/>
      <c r="L41" s="3"/>
    </row>
    <row r="42" spans="2:12" s="8" customFormat="1" ht="21" x14ac:dyDescent="0.35">
      <c r="B42" s="3"/>
      <c r="C42" s="62"/>
      <c r="D42" s="62"/>
      <c r="E42" s="62"/>
      <c r="F42" s="62"/>
      <c r="G42" s="62"/>
      <c r="H42" s="62"/>
      <c r="I42" s="62"/>
      <c r="J42" s="62"/>
      <c r="K42" s="62"/>
      <c r="L42" s="3"/>
    </row>
    <row r="43" spans="2:12" s="8" customFormat="1" ht="23.25" x14ac:dyDescent="0.35">
      <c r="B43" s="3"/>
      <c r="C43" s="61" t="s">
        <v>57</v>
      </c>
      <c r="D43" s="55" t="s">
        <v>75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5" t="s">
        <v>76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5" t="s">
        <v>59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6"/>
      <c r="D47" s="96"/>
      <c r="E47" s="96"/>
      <c r="F47" s="96"/>
      <c r="G47" s="96"/>
      <c r="H47" s="96"/>
      <c r="I47" s="96"/>
      <c r="J47" s="96"/>
      <c r="K47" s="96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7" t="s">
        <v>33</v>
      </c>
      <c r="D56" s="97"/>
      <c r="E56" s="97"/>
      <c r="F56" s="8"/>
      <c r="G56" s="97" t="s">
        <v>31</v>
      </c>
      <c r="H56" s="97"/>
      <c r="I56" s="9"/>
      <c r="J56" s="9"/>
      <c r="K56" s="9"/>
    </row>
    <row r="57" spans="3:11" ht="21" x14ac:dyDescent="0.35">
      <c r="C57" s="87" t="s">
        <v>23</v>
      </c>
      <c r="D57" s="87"/>
      <c r="E57" s="87"/>
      <c r="F57" s="8"/>
      <c r="G57" s="87" t="s">
        <v>24</v>
      </c>
      <c r="H57" s="87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40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F30:H31"/>
    <mergeCell ref="C47:K47"/>
    <mergeCell ref="C56:E56"/>
    <mergeCell ref="G56:H56"/>
    <mergeCell ref="C57:E57"/>
    <mergeCell ref="G57:H57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L60"/>
  <sheetViews>
    <sheetView topLeftCell="A12" zoomScale="85" zoomScaleNormal="85" workbookViewId="0">
      <selection activeCell="K37" sqref="K3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85</v>
      </c>
      <c r="E16" s="49" t="s">
        <v>86</v>
      </c>
      <c r="F16" s="18"/>
      <c r="G16" s="18"/>
      <c r="H16" s="18">
        <v>116.3</v>
      </c>
      <c r="I16" s="18">
        <f>K36</f>
        <v>96.72</v>
      </c>
      <c r="J16" s="18">
        <f>I16+H16+G16</f>
        <v>213.01999999999998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93" t="s">
        <v>32</v>
      </c>
      <c r="E20" s="93"/>
      <c r="F20" s="46" t="s">
        <v>87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690</v>
      </c>
      <c r="G21" s="46">
        <v>690</v>
      </c>
      <c r="H21" s="47">
        <f>(F21-G21)*8.99</f>
        <v>0</v>
      </c>
      <c r="I21" s="9"/>
      <c r="J21" s="9"/>
      <c r="K21" s="9"/>
    </row>
    <row r="22" spans="3:11" ht="21" x14ac:dyDescent="0.35">
      <c r="C22" s="39"/>
      <c r="D22" s="98" t="s">
        <v>60</v>
      </c>
      <c r="E22" s="98"/>
      <c r="F22" s="99">
        <f>F21-G21</f>
        <v>0</v>
      </c>
      <c r="G22" s="9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88</v>
      </c>
      <c r="G24" s="46"/>
      <c r="H24" s="46"/>
      <c r="I24" s="9"/>
      <c r="J24" s="22">
        <v>0</v>
      </c>
      <c r="K24" s="9">
        <f>H25</f>
        <v>96.72</v>
      </c>
    </row>
    <row r="25" spans="3:11" ht="21" x14ac:dyDescent="0.35">
      <c r="C25" s="39"/>
      <c r="D25" s="8"/>
      <c r="E25" s="8"/>
      <c r="F25" s="46">
        <v>2</v>
      </c>
      <c r="G25" s="46">
        <v>1</v>
      </c>
      <c r="H25" s="47">
        <f>(F25-G25)*96.72</f>
        <v>96.72</v>
      </c>
      <c r="I25" s="9"/>
      <c r="J25" s="9"/>
      <c r="K25" s="9"/>
    </row>
    <row r="26" spans="3:11" ht="21" x14ac:dyDescent="0.35">
      <c r="C26" s="39"/>
      <c r="D26" s="98" t="s">
        <v>61</v>
      </c>
      <c r="E26" s="98"/>
      <c r="F26" s="99">
        <f>F25-G25</f>
        <v>1</v>
      </c>
      <c r="G26" s="99"/>
      <c r="H26" s="45"/>
      <c r="I26" s="9"/>
      <c r="J26" s="9"/>
      <c r="K26" s="9"/>
    </row>
    <row r="27" spans="3:11" ht="21" x14ac:dyDescent="0.35">
      <c r="C27" s="39"/>
      <c r="D27" s="64"/>
      <c r="E27" s="64"/>
      <c r="F27" s="65"/>
      <c r="G27" s="65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0"/>
      <c r="D29" s="70"/>
      <c r="E29" s="70"/>
      <c r="F29" s="8"/>
      <c r="G29" s="8"/>
      <c r="H29" s="8"/>
      <c r="I29" s="9"/>
      <c r="J29" s="22"/>
      <c r="K29" s="9"/>
    </row>
    <row r="30" spans="3:11" ht="21" x14ac:dyDescent="0.35">
      <c r="C30" s="70"/>
      <c r="D30" s="70"/>
      <c r="E30" s="70"/>
      <c r="F30" s="94"/>
      <c r="G30" s="95"/>
      <c r="H30" s="95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0"/>
      <c r="D31" s="70"/>
      <c r="E31" s="70"/>
      <c r="F31" s="95"/>
      <c r="G31" s="95"/>
      <c r="H31" s="95"/>
      <c r="I31" s="9"/>
      <c r="J31" s="9"/>
      <c r="K31" s="9"/>
    </row>
    <row r="32" spans="3:11" ht="21" x14ac:dyDescent="0.35">
      <c r="C32" s="40"/>
      <c r="D32" s="44"/>
      <c r="E32" s="44"/>
      <c r="F32" s="63"/>
      <c r="G32" s="63"/>
      <c r="H32" s="63"/>
      <c r="I32" s="9"/>
      <c r="J32" s="9"/>
      <c r="K32" s="9"/>
    </row>
    <row r="33" spans="2:12" ht="21" customHeight="1" x14ac:dyDescent="0.35">
      <c r="C33" s="38"/>
      <c r="D33" s="102"/>
      <c r="E33" s="102"/>
      <c r="F33" s="103"/>
      <c r="G33" s="103"/>
      <c r="H33" s="103"/>
      <c r="I33" s="103"/>
      <c r="J33" s="71"/>
      <c r="K33" s="71"/>
    </row>
    <row r="34" spans="2:12" ht="27" customHeight="1" x14ac:dyDescent="0.35">
      <c r="C34" s="40"/>
      <c r="D34" s="44"/>
      <c r="E34" s="44"/>
      <c r="F34" s="63"/>
      <c r="G34" s="63"/>
      <c r="H34" s="63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(K20+K24+K28)-K35</f>
        <v>96.72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213.01999999999998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1" t="s">
        <v>17</v>
      </c>
      <c r="D41" s="101"/>
      <c r="E41" s="101"/>
      <c r="F41" s="101"/>
      <c r="G41" s="101"/>
      <c r="H41" s="101"/>
      <c r="I41" s="101"/>
      <c r="J41" s="101"/>
      <c r="K41" s="101"/>
      <c r="L41" s="3"/>
    </row>
    <row r="42" spans="2:12" s="8" customFormat="1" ht="21" x14ac:dyDescent="0.35">
      <c r="B42" s="3"/>
      <c r="C42" s="62"/>
      <c r="D42" s="62"/>
      <c r="E42" s="62"/>
      <c r="F42" s="62"/>
      <c r="G42" s="62"/>
      <c r="H42" s="62"/>
      <c r="I42" s="62"/>
      <c r="J42" s="62"/>
      <c r="K42" s="62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6"/>
      <c r="D45" s="96"/>
      <c r="E45" s="96"/>
      <c r="F45" s="96"/>
      <c r="G45" s="96"/>
      <c r="H45" s="96"/>
      <c r="I45" s="96"/>
      <c r="J45" s="96"/>
      <c r="K45" s="9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7" t="s">
        <v>33</v>
      </c>
      <c r="D54" s="97"/>
      <c r="E54" s="97"/>
      <c r="F54" s="8"/>
      <c r="G54" s="97" t="s">
        <v>31</v>
      </c>
      <c r="H54" s="97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L60"/>
  <sheetViews>
    <sheetView topLeftCell="A22" zoomScale="85" zoomScaleNormal="85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90</v>
      </c>
      <c r="E16" s="49" t="s">
        <v>91</v>
      </c>
      <c r="F16" s="18"/>
      <c r="G16" s="18"/>
      <c r="H16" s="18">
        <v>213.02</v>
      </c>
      <c r="I16" s="18">
        <f>K36</f>
        <v>0</v>
      </c>
      <c r="J16" s="18">
        <f>I16+H16+G16</f>
        <v>213.02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93" t="s">
        <v>32</v>
      </c>
      <c r="E20" s="93"/>
      <c r="F20" s="46" t="s">
        <v>92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690</v>
      </c>
      <c r="G21" s="46">
        <v>690</v>
      </c>
      <c r="H21" s="47">
        <f>(F21-G21)*9.06</f>
        <v>0</v>
      </c>
      <c r="I21" s="9"/>
      <c r="J21" s="9"/>
      <c r="K21" s="9"/>
    </row>
    <row r="22" spans="3:11" ht="21" x14ac:dyDescent="0.35">
      <c r="C22" s="39"/>
      <c r="D22" s="98" t="s">
        <v>60</v>
      </c>
      <c r="E22" s="98"/>
      <c r="F22" s="99">
        <f>F21-G21</f>
        <v>0</v>
      </c>
      <c r="G22" s="9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93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2</v>
      </c>
      <c r="G25" s="46">
        <v>2</v>
      </c>
      <c r="H25" s="47">
        <f>(F25-G25)*97.55</f>
        <v>0</v>
      </c>
      <c r="I25" s="9"/>
      <c r="J25" s="9"/>
      <c r="K25" s="9"/>
    </row>
    <row r="26" spans="3:11" ht="21" x14ac:dyDescent="0.35">
      <c r="C26" s="39"/>
      <c r="D26" s="98" t="s">
        <v>61</v>
      </c>
      <c r="E26" s="98"/>
      <c r="F26" s="99">
        <f>F25-G25</f>
        <v>0</v>
      </c>
      <c r="G26" s="99"/>
      <c r="H26" s="45"/>
      <c r="I26" s="9"/>
      <c r="J26" s="9"/>
      <c r="K26" s="9"/>
    </row>
    <row r="27" spans="3:11" ht="21" x14ac:dyDescent="0.35">
      <c r="C27" s="39"/>
      <c r="D27" s="68"/>
      <c r="E27" s="68"/>
      <c r="F27" s="69"/>
      <c r="G27" s="69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0"/>
      <c r="D29" s="70"/>
      <c r="E29" s="70"/>
      <c r="F29" s="8"/>
      <c r="G29" s="8"/>
      <c r="H29" s="8"/>
      <c r="I29" s="9"/>
      <c r="J29" s="22"/>
      <c r="K29" s="9"/>
    </row>
    <row r="30" spans="3:11" ht="21" x14ac:dyDescent="0.35">
      <c r="C30" s="70"/>
      <c r="D30" s="70"/>
      <c r="E30" s="70"/>
      <c r="F30" s="94"/>
      <c r="G30" s="95"/>
      <c r="H30" s="95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0"/>
      <c r="D31" s="70"/>
      <c r="E31" s="70"/>
      <c r="F31" s="95"/>
      <c r="G31" s="95"/>
      <c r="H31" s="95"/>
      <c r="I31" s="9"/>
      <c r="J31" s="9"/>
      <c r="K31" s="9"/>
    </row>
    <row r="32" spans="3:11" ht="21" x14ac:dyDescent="0.35">
      <c r="C32" s="40"/>
      <c r="D32" s="44"/>
      <c r="E32" s="44"/>
      <c r="F32" s="67"/>
      <c r="G32" s="67"/>
      <c r="H32" s="67"/>
      <c r="I32" s="9"/>
      <c r="J32" s="9"/>
      <c r="K32" s="9"/>
    </row>
    <row r="33" spans="2:12" ht="21" customHeight="1" x14ac:dyDescent="0.35">
      <c r="C33" s="38"/>
      <c r="D33" s="102"/>
      <c r="E33" s="102"/>
      <c r="F33" s="103"/>
      <c r="G33" s="103"/>
      <c r="H33" s="103"/>
      <c r="I33" s="103"/>
      <c r="J33" s="71"/>
      <c r="K33" s="71"/>
    </row>
    <row r="34" spans="2:12" ht="27" customHeight="1" x14ac:dyDescent="0.35">
      <c r="C34" s="40"/>
      <c r="D34" s="44"/>
      <c r="E34" s="44"/>
      <c r="F34" s="67"/>
      <c r="G34" s="67"/>
      <c r="H34" s="67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(K20+K24+K28)-K35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213.02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1" t="s">
        <v>17</v>
      </c>
      <c r="D41" s="101"/>
      <c r="E41" s="101"/>
      <c r="F41" s="101"/>
      <c r="G41" s="101"/>
      <c r="H41" s="101"/>
      <c r="I41" s="101"/>
      <c r="J41" s="101"/>
      <c r="K41" s="101"/>
      <c r="L41" s="3"/>
    </row>
    <row r="42" spans="2:12" s="8" customFormat="1" ht="21" x14ac:dyDescent="0.35">
      <c r="B42" s="3"/>
      <c r="C42" s="66"/>
      <c r="D42" s="66"/>
      <c r="E42" s="66"/>
      <c r="F42" s="66"/>
      <c r="G42" s="66"/>
      <c r="H42" s="66"/>
      <c r="I42" s="66"/>
      <c r="J42" s="66"/>
      <c r="K42" s="66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6"/>
      <c r="D45" s="96"/>
      <c r="E45" s="96"/>
      <c r="F45" s="96"/>
      <c r="G45" s="96"/>
      <c r="H45" s="96"/>
      <c r="I45" s="96"/>
      <c r="J45" s="96"/>
      <c r="K45" s="9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7" t="s">
        <v>33</v>
      </c>
      <c r="D54" s="97"/>
      <c r="E54" s="97"/>
      <c r="F54" s="8"/>
      <c r="G54" s="97" t="s">
        <v>31</v>
      </c>
      <c r="H54" s="97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5:K45"/>
    <mergeCell ref="C54:E54"/>
    <mergeCell ref="G54:H54"/>
    <mergeCell ref="C55:E55"/>
    <mergeCell ref="G55:H55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DEC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'DEC 2019'!Print_Area</vt:lpstr>
      <vt:lpstr>'FEB 2020'!Print_Area</vt:lpstr>
      <vt:lpstr>'JAN 2020'!Print_Area</vt:lpstr>
      <vt:lpstr>'JUL 2020'!Print_Area</vt:lpstr>
      <vt:lpstr>'JUN 2020'!Print_Area</vt:lpstr>
      <vt:lpstr>'MAR 2020'!Print_Area</vt:lpstr>
      <vt:lpstr>'MAY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2020-12-20T06:30:24Z</cp:lastPrinted>
  <dcterms:created xsi:type="dcterms:W3CDTF">2018-02-28T02:33:50Z</dcterms:created>
  <dcterms:modified xsi:type="dcterms:W3CDTF">2020-12-20T06:30:33Z</dcterms:modified>
</cp:coreProperties>
</file>