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DB023AE2-3AAF-4F28-8744-0BBBC38F2674}" xr6:coauthVersionLast="45" xr6:coauthVersionMax="45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2020'!$A$1:$L$59</definedName>
    <definedName name="_xlnm.Print_Area" localSheetId="10">'NOV 2020'!$A$1:$L$53</definedName>
    <definedName name="_xlnm.Print_Area" localSheetId="9">'OCT 2020'!$A$1:$L$57</definedName>
    <definedName name="_xlnm.Print_Area" localSheetId="8">'SEPT 2020'!$A$1:$L$57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3" l="1"/>
  <c r="H25" i="13"/>
  <c r="H21" i="13"/>
  <c r="G16" i="13" l="1"/>
  <c r="H29" i="13" l="1"/>
  <c r="K28" i="13" s="1"/>
  <c r="K31" i="13"/>
  <c r="F26" i="13"/>
  <c r="K24" i="13"/>
  <c r="F22" i="13"/>
  <c r="K20" i="13"/>
  <c r="I16" i="13" l="1"/>
  <c r="H21" i="12" l="1"/>
  <c r="H25" i="12"/>
  <c r="K35" i="12"/>
  <c r="K30" i="12"/>
  <c r="K28" i="12"/>
  <c r="F26" i="12"/>
  <c r="K24" i="12"/>
  <c r="F22" i="12"/>
  <c r="K20" i="12"/>
  <c r="K36" i="12" l="1"/>
  <c r="I16" i="12" s="1"/>
  <c r="K38" i="12" s="1"/>
  <c r="H21" i="11"/>
  <c r="K20" i="11" s="1"/>
  <c r="H25" i="11"/>
  <c r="K24" i="11" s="1"/>
  <c r="K35" i="11"/>
  <c r="K30" i="11"/>
  <c r="K28" i="11"/>
  <c r="F26" i="11"/>
  <c r="F22" i="11"/>
  <c r="J16" i="12" l="1"/>
  <c r="K36" i="11"/>
  <c r="I16" i="11" s="1"/>
  <c r="J16" i="11" s="1"/>
  <c r="H25" i="10"/>
  <c r="H21" i="10"/>
  <c r="K38" i="11" l="1"/>
  <c r="K35" i="10"/>
  <c r="K30" i="10"/>
  <c r="K28" i="10"/>
  <c r="F26" i="10"/>
  <c r="K24" i="10"/>
  <c r="F22" i="10"/>
  <c r="K20" i="10"/>
  <c r="K36" i="10" l="1"/>
  <c r="I16" i="10" s="1"/>
  <c r="K38" i="10" s="1"/>
  <c r="H25" i="9"/>
  <c r="K24" i="9" s="1"/>
  <c r="H21" i="9"/>
  <c r="K20" i="9" s="1"/>
  <c r="K35" i="9"/>
  <c r="K30" i="9"/>
  <c r="K28" i="9"/>
  <c r="F26" i="9"/>
  <c r="F22" i="9"/>
  <c r="K33" i="8"/>
  <c r="K36" i="8" s="1"/>
  <c r="K35" i="8"/>
  <c r="H21" i="8"/>
  <c r="K20" i="8" s="1"/>
  <c r="H25" i="8"/>
  <c r="K24" i="8" s="1"/>
  <c r="K30" i="8"/>
  <c r="F26" i="8"/>
  <c r="F22" i="8"/>
  <c r="K28" i="8"/>
  <c r="K33" i="7"/>
  <c r="K35" i="7"/>
  <c r="F26" i="5"/>
  <c r="F22" i="5"/>
  <c r="K36" i="9" l="1"/>
  <c r="I16" i="9" s="1"/>
  <c r="J16" i="10"/>
  <c r="K38" i="9"/>
  <c r="J16" i="9"/>
  <c r="I16" i="8"/>
  <c r="H21" i="7"/>
  <c r="K38" i="8" l="1"/>
  <c r="J16" i="8"/>
  <c r="K30" i="7"/>
  <c r="F26" i="7"/>
  <c r="H25" i="7"/>
  <c r="K24" i="7" s="1"/>
  <c r="F22" i="7"/>
  <c r="I28" i="7"/>
  <c r="K28" i="7" s="1"/>
  <c r="K20" i="7"/>
  <c r="K36" i="7" l="1"/>
  <c r="I16" i="7" s="1"/>
  <c r="F26" i="6"/>
  <c r="F22" i="6"/>
  <c r="H25" i="6"/>
  <c r="K24" i="6" s="1"/>
  <c r="H21" i="6"/>
  <c r="I28" i="6" s="1"/>
  <c r="K28" i="6" s="1"/>
  <c r="K35" i="6"/>
  <c r="K33" i="6"/>
  <c r="K30" i="6"/>
  <c r="K20" i="6" l="1"/>
  <c r="K38" i="7"/>
  <c r="J16" i="7"/>
  <c r="K36" i="6"/>
  <c r="I16" i="6" s="1"/>
  <c r="J16" i="6" s="1"/>
  <c r="K34" i="5"/>
  <c r="K32" i="5"/>
  <c r="K29" i="5"/>
  <c r="K27" i="5"/>
  <c r="H25" i="5"/>
  <c r="K24" i="5" s="1"/>
  <c r="H21" i="5"/>
  <c r="K20" i="5" s="1"/>
  <c r="K35" i="5" l="1"/>
  <c r="I16" i="5" s="1"/>
  <c r="J16" i="5" s="1"/>
  <c r="K38" i="6"/>
  <c r="H25" i="4"/>
  <c r="H21" i="4"/>
  <c r="K37" i="5" l="1"/>
  <c r="K34" i="4"/>
  <c r="K32" i="4"/>
  <c r="K29" i="4"/>
  <c r="K27" i="4"/>
  <c r="K24" i="4"/>
  <c r="K20" i="4"/>
  <c r="K35" i="4" l="1"/>
  <c r="I16" i="4" s="1"/>
  <c r="K37" i="4" s="1"/>
  <c r="J16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  <c r="H16" i="13" l="1"/>
  <c r="K34" i="13" l="1"/>
  <c r="J16" i="13"/>
</calcChain>
</file>

<file path=xl/sharedStrings.xml><?xml version="1.0" encoding="utf-8"?>
<sst xmlns="http://schemas.openxmlformats.org/spreadsheetml/2006/main" count="510" uniqueCount="111">
  <si>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</si>
  <si>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</si>
  <si>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</si>
  <si>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</si>
  <si>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</si>
  <si>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</si>
  <si>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</si>
  <si>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</si>
  <si>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</si>
  <si>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</si>
  <si>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</si>
  <si>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</si>
  <si>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</si>
  <si>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</si>
  <si>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</si>
  <si>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</si>
  <si>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</si>
  <si>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</si>
  <si>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</si>
  <si>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</si>
  <si>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</si>
  <si>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</si>
  <si>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</si>
  <si>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</si>
  <si>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</si>
  <si>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</si>
  <si>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</si>
  <si>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</si>
  <si>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</si>
  <si>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</si>
  <si>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</si>
  <si>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</si>
  <si>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</si>
  <si>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</si>
  <si>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</si>
  <si>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</si>
  <si>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</si>
  <si>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</si>
  <si>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</si>
  <si>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DIONISIO TAN</t>
  </si>
  <si>
    <t>43A18</t>
  </si>
  <si>
    <t>PRES: JAN 25 2020 - PREV: JAN 8 2020 * 17.40</t>
  </si>
  <si>
    <t>PRES: JAN 25 2020 - PREV: JAN 8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</si>
  <si>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</si>
  <si>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</si>
  <si>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</si>
  <si>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</si>
  <si>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</si>
  <si>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</si>
  <si>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</si>
  <si>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</si>
  <si>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</si>
  <si>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</si>
  <si>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</si>
  <si>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</si>
  <si>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</si>
  <si>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</si>
  <si>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</si>
  <si>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</si>
  <si>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</si>
  <si>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</si>
  <si>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</si>
  <si>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</si>
  <si>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</si>
  <si>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</si>
  <si>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</si>
  <si>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</si>
  <si>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</si>
  <si>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</si>
  <si>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</si>
  <si>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</si>
  <si>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PRES: MAY 25 2020 - PREV: APR 26 2020 * 9.79</t>
  </si>
  <si>
    <t>PRES: MAY 25 2020 - PREV: APR 26 2020 * 97.76</t>
  </si>
  <si>
    <t>ADJUSTMENTS</t>
  </si>
  <si>
    <r>
      <t xml:space="preserve">ELECTRICITY:
MAR 2020 - 16 kWh x 10.98 = 175.68 + 20% (AC) = 210.82 - 253.28 (billing Mar2020) = </t>
    </r>
    <r>
      <rPr>
        <b/>
        <u/>
        <sz val="14"/>
        <color rgb="FFFF0000"/>
        <rFont val="Calibri"/>
        <family val="2"/>
        <scheme val="minor"/>
      </rPr>
      <t>42.46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</si>
  <si>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</si>
  <si>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</si>
  <si>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</si>
  <si>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</si>
  <si>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</si>
  <si>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2020 - 23 cubic x 96.92 = 2,229.16 + 20% (AC) = 2,674.99 - 2,698.13 (billing Mar2020) = </t>
    </r>
    <r>
      <rPr>
        <b/>
        <u/>
        <sz val="14"/>
        <color rgb="FFFF0000"/>
        <rFont val="Calibri"/>
        <family val="2"/>
        <scheme val="minor"/>
      </rPr>
      <t>23.14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</si>
  <si>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</si>
  <si>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</si>
  <si>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</si>
  <si>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</si>
  <si>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</si>
  <si>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</si>
  <si>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</si>
  <si>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</si>
  <si>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</si>
  <si>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</si>
  <si>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</si>
  <si>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</si>
  <si>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</si>
  <si>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</si>
  <si>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</si>
  <si>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</si>
  <si>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</si>
  <si>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</si>
  <si>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</si>
  <si>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</si>
  <si>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</si>
  <si>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</si>
  <si>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</si>
  <si>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</si>
  <si>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</si>
  <si>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ASU PAST DUE</t>
  </si>
  <si>
    <t>JENNIFER JAMIG</t>
  </si>
  <si>
    <t>UTILITY PAST DUE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</si>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</sst>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43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43A18%20-%20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C"/>
      <sheetName val="ASU"/>
    </sheetNames>
    <sheetDataSet>
      <sheetData sheetId="0">
        <row r="18">
          <cell r="E18">
            <v>4808.2299999999996</v>
          </cell>
          <cell r="L18">
            <v>457.82000000000005</v>
          </cell>
        </row>
      </sheetData>
      <sheetData sheetId="1">
        <row r="12">
          <cell r="E12">
            <v>6918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60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90" t="s">
        <v>32</v>
      </c>
      <c r="E20" s="90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2"/>
      <c r="G30" s="92"/>
      <c r="H30" s="92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0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97</v>
      </c>
      <c r="E16" s="48" t="s">
        <v>98</v>
      </c>
      <c r="F16" s="18"/>
      <c r="G16" s="18"/>
      <c r="H16" s="18">
        <v>4305.99</v>
      </c>
      <c r="I16" s="18">
        <f>K36</f>
        <v>854.36</v>
      </c>
      <c r="J16" s="18">
        <f>I16+H16+G16</f>
        <v>5160.3499999999995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0" t="s">
        <v>32</v>
      </c>
      <c r="E20" s="90"/>
      <c r="F20" s="45" t="s">
        <v>99</v>
      </c>
      <c r="G20" s="45"/>
      <c r="H20" s="45"/>
      <c r="I20" s="9"/>
      <c r="J20" s="22">
        <v>0</v>
      </c>
      <c r="K20" s="9">
        <f>H21</f>
        <v>65.88</v>
      </c>
    </row>
    <row r="21" spans="3:11" ht="21" x14ac:dyDescent="0.35">
      <c r="C21" s="38"/>
      <c r="D21" s="8"/>
      <c r="E21" s="8"/>
      <c r="F21" s="45">
        <v>33</v>
      </c>
      <c r="G21" s="45">
        <v>24</v>
      </c>
      <c r="H21" s="46">
        <f>(F21-G21)*7.32</f>
        <v>65.88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5">
        <f>F21-G21</f>
        <v>9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100</v>
      </c>
      <c r="G24" s="45"/>
      <c r="H24" s="45"/>
      <c r="I24" s="9"/>
      <c r="J24" s="22">
        <v>0</v>
      </c>
      <c r="K24" s="9">
        <f>H25</f>
        <v>788.48</v>
      </c>
    </row>
    <row r="25" spans="3:11" ht="21" x14ac:dyDescent="0.35">
      <c r="C25" s="38"/>
      <c r="D25" s="8"/>
      <c r="E25" s="8"/>
      <c r="F25" s="45">
        <v>44</v>
      </c>
      <c r="G25" s="45">
        <v>36</v>
      </c>
      <c r="H25" s="46">
        <f>(F25-G25)*98.56</f>
        <v>788.48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5">
        <f>F25-G25</f>
        <v>8</v>
      </c>
      <c r="G26" s="95"/>
      <c r="H26" s="44"/>
      <c r="I26" s="9"/>
      <c r="J26" s="9"/>
      <c r="K26" s="9"/>
    </row>
    <row r="27" spans="3:11" ht="21" x14ac:dyDescent="0.35">
      <c r="C27" s="38"/>
      <c r="D27" s="77"/>
      <c r="E27" s="77"/>
      <c r="F27" s="76"/>
      <c r="G27" s="7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 x14ac:dyDescent="0.35">
      <c r="C34" s="39"/>
      <c r="D34" s="43"/>
      <c r="E34" s="43"/>
      <c r="F34" s="75"/>
      <c r="G34" s="75"/>
      <c r="H34" s="7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854.36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5160.3499999999995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6"/>
  <sheetViews>
    <sheetView tabSelected="1" topLeftCell="A18" zoomScale="85" zoomScaleNormal="85" workbookViewId="0">
      <selection activeCell="K33" sqref="K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106</v>
      </c>
      <c r="H15" s="13" t="s">
        <v>108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102</v>
      </c>
      <c r="E16" s="48" t="s">
        <v>103</v>
      </c>
      <c r="F16" s="18"/>
      <c r="G16" s="18">
        <f>[1]ASU!$E$12</f>
        <v>6918</v>
      </c>
      <c r="H16" s="18">
        <f>'[1]WTR ELC'!$E$18+'[1]WTR ELC'!$L$18</f>
        <v>5266.0499999999993</v>
      </c>
      <c r="I16" s="18">
        <f>K32</f>
        <v>1423.6999999999998</v>
      </c>
      <c r="J16" s="18">
        <f>I16+H16+G16</f>
        <v>13607.75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2:11" ht="21" x14ac:dyDescent="0.35">
      <c r="C20" s="37">
        <v>44170</v>
      </c>
      <c r="D20" s="101" t="s">
        <v>32</v>
      </c>
      <c r="E20" s="101"/>
      <c r="F20" s="45" t="s">
        <v>109</v>
      </c>
      <c r="G20" s="45"/>
      <c r="H20" s="45"/>
      <c r="I20" s="9"/>
      <c r="J20" s="22">
        <v>0</v>
      </c>
      <c r="K20" s="9">
        <f>H21</f>
        <v>40.099999999999994</v>
      </c>
    </row>
    <row r="21" spans="2:11" ht="21" x14ac:dyDescent="0.35">
      <c r="C21" s="38"/>
      <c r="D21" s="8"/>
      <c r="E21" s="8"/>
      <c r="F21" s="45">
        <v>38</v>
      </c>
      <c r="G21" s="45">
        <v>33</v>
      </c>
      <c r="H21" s="46">
        <f>(F21-G21)*8.02</f>
        <v>40.099999999999994</v>
      </c>
      <c r="I21" s="9"/>
      <c r="J21" s="9"/>
      <c r="K21" s="9"/>
    </row>
    <row r="22" spans="2:11" ht="21" x14ac:dyDescent="0.35">
      <c r="C22" s="38"/>
      <c r="D22" s="96" t="s">
        <v>61</v>
      </c>
      <c r="E22" s="96"/>
      <c r="F22" s="95">
        <f>F21-G21</f>
        <v>5</v>
      </c>
      <c r="G22" s="95"/>
      <c r="H22" s="46"/>
      <c r="I22" s="9"/>
      <c r="J22" s="9"/>
      <c r="K22" s="9"/>
    </row>
    <row r="23" spans="2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2:11" ht="21" x14ac:dyDescent="0.35">
      <c r="C24" s="37">
        <v>44170</v>
      </c>
      <c r="D24" s="7" t="s">
        <v>15</v>
      </c>
      <c r="E24" s="8"/>
      <c r="F24" s="45" t="s">
        <v>110</v>
      </c>
      <c r="G24" s="45"/>
      <c r="H24" s="45"/>
      <c r="I24" s="9"/>
      <c r="J24" s="22">
        <v>0</v>
      </c>
      <c r="K24" s="9">
        <f>H25</f>
        <v>0</v>
      </c>
    </row>
    <row r="25" spans="2:11" ht="21" x14ac:dyDescent="0.35">
      <c r="C25" s="38"/>
      <c r="D25" s="8"/>
      <c r="E25" s="8"/>
      <c r="F25" s="45">
        <v>44</v>
      </c>
      <c r="G25" s="45">
        <v>44</v>
      </c>
      <c r="H25" s="46">
        <f>(F25-G25)*98.03</f>
        <v>0</v>
      </c>
      <c r="I25" s="9"/>
      <c r="J25" s="9"/>
      <c r="K25" s="9"/>
    </row>
    <row r="26" spans="2:11" ht="21" x14ac:dyDescent="0.35">
      <c r="C26" s="38"/>
      <c r="D26" s="96" t="s">
        <v>62</v>
      </c>
      <c r="E26" s="96"/>
      <c r="F26" s="95">
        <f>F25-G25</f>
        <v>0</v>
      </c>
      <c r="G26" s="95"/>
      <c r="H26" s="44"/>
      <c r="I26" s="9"/>
      <c r="J26" s="9"/>
      <c r="K26" s="9"/>
    </row>
    <row r="27" spans="2:11" ht="21" x14ac:dyDescent="0.35">
      <c r="C27" s="38"/>
      <c r="D27" s="83"/>
      <c r="E27" s="83"/>
      <c r="F27" s="82"/>
      <c r="G27" s="82"/>
      <c r="H27" s="44"/>
      <c r="I27" s="9"/>
      <c r="J27" s="9"/>
      <c r="K27" s="9"/>
    </row>
    <row r="28" spans="2:11" ht="21" x14ac:dyDescent="0.35">
      <c r="C28" s="37">
        <v>44170</v>
      </c>
      <c r="D28" s="81" t="s">
        <v>104</v>
      </c>
      <c r="E28" s="79"/>
      <c r="F28" s="45" t="s">
        <v>105</v>
      </c>
      <c r="G28" s="45"/>
      <c r="H28" s="45"/>
      <c r="I28" s="9"/>
      <c r="J28" s="22">
        <v>0</v>
      </c>
      <c r="K28" s="9">
        <f>H29</f>
        <v>1383.6</v>
      </c>
    </row>
    <row r="29" spans="2:11" ht="21" customHeight="1" x14ac:dyDescent="0.35">
      <c r="C29" s="38"/>
      <c r="D29" s="8"/>
      <c r="E29" s="8"/>
      <c r="F29" s="45">
        <v>23.06</v>
      </c>
      <c r="G29" s="45">
        <v>60</v>
      </c>
      <c r="H29" s="46">
        <f>F29*G29</f>
        <v>1383.6</v>
      </c>
      <c r="I29" s="9"/>
      <c r="J29" s="22"/>
      <c r="K29" s="9"/>
    </row>
    <row r="30" spans="2:11" ht="27" customHeight="1" x14ac:dyDescent="0.35">
      <c r="C30" s="39"/>
      <c r="D30" s="43"/>
      <c r="E30" s="43"/>
      <c r="F30" s="80"/>
      <c r="G30" s="80"/>
      <c r="H30" s="80"/>
      <c r="I30" s="9"/>
      <c r="J30" s="9"/>
      <c r="K30" s="9"/>
    </row>
    <row r="31" spans="2:11" ht="21" x14ac:dyDescent="0.35">
      <c r="C31" s="40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9"/>
      <c r="D32" s="8"/>
      <c r="E32" s="8"/>
      <c r="F32" s="8"/>
      <c r="G32" s="8"/>
      <c r="H32" s="8"/>
      <c r="I32" s="9"/>
      <c r="J32" s="22"/>
      <c r="K32" s="9">
        <f>K20+K28</f>
        <v>1423.6999999999998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13607.75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8" t="s">
        <v>17</v>
      </c>
      <c r="D37" s="98"/>
      <c r="E37" s="98"/>
      <c r="F37" s="98"/>
      <c r="G37" s="98"/>
      <c r="H37" s="98"/>
      <c r="I37" s="98"/>
      <c r="J37" s="98"/>
      <c r="K37" s="98"/>
      <c r="L37" s="3"/>
    </row>
    <row r="38" spans="2:12" s="8" customFormat="1" ht="21" x14ac:dyDescent="0.35">
      <c r="B38" s="3"/>
      <c r="C38" s="78"/>
      <c r="D38" s="78"/>
      <c r="E38" s="78"/>
      <c r="F38" s="78"/>
      <c r="G38" s="78"/>
      <c r="H38" s="78"/>
      <c r="I38" s="78"/>
      <c r="J38" s="78"/>
      <c r="K38" s="78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3"/>
      <c r="D41" s="93"/>
      <c r="E41" s="93"/>
      <c r="F41" s="93"/>
      <c r="G41" s="93"/>
      <c r="H41" s="93"/>
      <c r="I41" s="93"/>
      <c r="J41" s="93"/>
      <c r="K41" s="93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1"/>
      <c r="J42" s="41"/>
      <c r="K42" s="41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4" t="s">
        <v>107</v>
      </c>
      <c r="D50" s="94"/>
      <c r="E50" s="94"/>
      <c r="F50" s="8"/>
      <c r="G50" s="94" t="s">
        <v>31</v>
      </c>
      <c r="H50" s="94"/>
      <c r="I50" s="9"/>
      <c r="J50" s="9"/>
      <c r="K50" s="9"/>
    </row>
    <row r="51" spans="3:11" ht="21" x14ac:dyDescent="0.35">
      <c r="C51" s="84" t="s">
        <v>23</v>
      </c>
      <c r="D51" s="84"/>
      <c r="E51" s="84"/>
      <c r="F51" s="8"/>
      <c r="G51" s="84" t="s">
        <v>24</v>
      </c>
      <c r="H51" s="84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5"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60"/>
  <sheetViews>
    <sheetView topLeftCell="A4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415.25</v>
      </c>
      <c r="J16" s="18">
        <f>I16+H16+G16</f>
        <v>415.25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90" t="s">
        <v>32</v>
      </c>
      <c r="E20" s="90"/>
      <c r="F20" s="45" t="s">
        <v>46</v>
      </c>
      <c r="G20" s="45"/>
      <c r="H20" s="45"/>
      <c r="I20" s="9"/>
      <c r="J20" s="22">
        <v>0</v>
      </c>
      <c r="K20" s="9">
        <f>H21</f>
        <v>63.32</v>
      </c>
    </row>
    <row r="21" spans="3:11" ht="21" x14ac:dyDescent="0.35">
      <c r="C21" s="38"/>
      <c r="D21" s="8"/>
      <c r="E21" s="8"/>
      <c r="F21" s="45">
        <v>4</v>
      </c>
      <c r="G21" s="45">
        <v>0</v>
      </c>
      <c r="H21" s="46">
        <f>(F21-G21)*15.83</f>
        <v>63.32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351.93</v>
      </c>
    </row>
    <row r="25" spans="3:11" ht="21" x14ac:dyDescent="0.35">
      <c r="C25" s="38"/>
      <c r="D25" s="8"/>
      <c r="E25" s="8"/>
      <c r="F25" s="45">
        <v>3</v>
      </c>
      <c r="G25" s="45">
        <v>0</v>
      </c>
      <c r="H25" s="46">
        <f>(F25-G25)*117.31</f>
        <v>351.93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2"/>
      <c r="G30" s="92"/>
      <c r="H30" s="92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415.25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415.25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L60"/>
  <sheetViews>
    <sheetView topLeftCell="A10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415.25</v>
      </c>
      <c r="I16" s="18">
        <f>K35</f>
        <v>2951.4100000000003</v>
      </c>
      <c r="J16" s="18">
        <f>I16+H16+G16</f>
        <v>3366.6600000000003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90" t="s">
        <v>32</v>
      </c>
      <c r="E20" s="90"/>
      <c r="F20" s="45" t="s">
        <v>51</v>
      </c>
      <c r="G20" s="45"/>
      <c r="H20" s="45"/>
      <c r="I20" s="9"/>
      <c r="J20" s="22">
        <v>0</v>
      </c>
      <c r="K20" s="9">
        <f>H21</f>
        <v>253.28</v>
      </c>
    </row>
    <row r="21" spans="3:11" ht="21" x14ac:dyDescent="0.35">
      <c r="C21" s="38"/>
      <c r="D21" s="8"/>
      <c r="E21" s="8"/>
      <c r="F21" s="45">
        <v>20</v>
      </c>
      <c r="G21" s="45">
        <v>4</v>
      </c>
      <c r="H21" s="46">
        <f>(F21-G21)*15.83</f>
        <v>253.28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5">
        <f>F21-G21</f>
        <v>16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2698.13</v>
      </c>
    </row>
    <row r="25" spans="3:11" ht="21" x14ac:dyDescent="0.35">
      <c r="C25" s="38"/>
      <c r="D25" s="8"/>
      <c r="E25" s="8"/>
      <c r="F25" s="45">
        <v>26</v>
      </c>
      <c r="G25" s="45">
        <v>3</v>
      </c>
      <c r="H25" s="46">
        <f>(F25-G25)*117.31</f>
        <v>2698.13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5">
        <f>F25-G25</f>
        <v>23</v>
      </c>
      <c r="G26" s="95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2"/>
      <c r="G30" s="92"/>
      <c r="H30" s="92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2951.4100000000003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3366.6600000000003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2"/>
  <sheetViews>
    <sheetView topLeftCell="A25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3366.66</v>
      </c>
      <c r="I16" s="18">
        <f>K36</f>
        <v>0</v>
      </c>
      <c r="J16" s="18">
        <f>I16+H16+G16</f>
        <v>3366.66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90" t="s">
        <v>32</v>
      </c>
      <c r="E20" s="90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20</v>
      </c>
      <c r="G21" s="45">
        <v>20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26</v>
      </c>
      <c r="G25" s="45">
        <v>26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7" t="s">
        <v>64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2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3366.66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4" t="s">
        <v>17</v>
      </c>
      <c r="D41" s="84"/>
      <c r="E41" s="84"/>
      <c r="F41" s="84"/>
      <c r="G41" s="84"/>
      <c r="H41" s="84"/>
      <c r="I41" s="84"/>
      <c r="J41" s="84"/>
      <c r="K41" s="84"/>
      <c r="L41" s="3"/>
    </row>
    <row r="42" spans="2:12" s="8" customFormat="1" ht="23.25" x14ac:dyDescent="0.3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2"/>
  <sheetViews>
    <sheetView topLeftCell="A16" zoomScale="70" zoomScaleNormal="70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3366.66</v>
      </c>
      <c r="I16" s="18">
        <f>K36</f>
        <v>-42.46</v>
      </c>
      <c r="J16" s="18">
        <f>I16+H16+G16</f>
        <v>3324.2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90" t="s">
        <v>32</v>
      </c>
      <c r="E20" s="90"/>
      <c r="F20" s="45" t="s">
        <v>71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20</v>
      </c>
      <c r="G21" s="45">
        <v>20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26</v>
      </c>
      <c r="G25" s="45">
        <v>26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7" t="s">
        <v>68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78" customHeight="1" x14ac:dyDescent="0.35">
      <c r="C33" s="37"/>
      <c r="D33" s="99" t="s">
        <v>73</v>
      </c>
      <c r="E33" s="99"/>
      <c r="F33" s="100" t="s">
        <v>74</v>
      </c>
      <c r="G33" s="100"/>
      <c r="H33" s="100"/>
      <c r="I33" s="100"/>
      <c r="J33" s="68">
        <v>0</v>
      </c>
      <c r="K33" s="68">
        <f>42.46</f>
        <v>42.46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-42.46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3324.2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9" t="s">
        <v>53</v>
      </c>
      <c r="D43" s="53" t="s">
        <v>69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0" zoomScale="70" zoomScaleNormal="70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3324.2</v>
      </c>
      <c r="I16" s="18">
        <f>K36</f>
        <v>-23.14</v>
      </c>
      <c r="J16" s="18">
        <f>I16+H16+G16</f>
        <v>3301.06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90" t="s">
        <v>32</v>
      </c>
      <c r="E20" s="90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20</v>
      </c>
      <c r="G21" s="45">
        <v>20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26</v>
      </c>
      <c r="G25" s="45">
        <v>26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96.95" customHeight="1" x14ac:dyDescent="0.35">
      <c r="C33" s="37"/>
      <c r="D33" s="99" t="s">
        <v>73</v>
      </c>
      <c r="E33" s="99"/>
      <c r="F33" s="100" t="s">
        <v>80</v>
      </c>
      <c r="G33" s="100"/>
      <c r="H33" s="100"/>
      <c r="I33" s="100"/>
      <c r="J33" s="68">
        <v>0</v>
      </c>
      <c r="K33" s="68">
        <f>23.14</f>
        <v>23.14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-23.14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3301.06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zoomScale="85" zoomScaleNormal="85" workbookViewId="0">
      <selection activeCell="AA32" sqref="AA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>
        <v>3301.06</v>
      </c>
      <c r="I16" s="18">
        <f>K36</f>
        <v>695.02</v>
      </c>
      <c r="J16" s="18">
        <f>I16+H16+G16</f>
        <v>3996.08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90" t="s">
        <v>32</v>
      </c>
      <c r="E20" s="90"/>
      <c r="F20" s="45" t="s">
        <v>84</v>
      </c>
      <c r="G20" s="45"/>
      <c r="H20" s="45"/>
      <c r="I20" s="9"/>
      <c r="J20" s="22">
        <v>0</v>
      </c>
      <c r="K20" s="9">
        <f>H21</f>
        <v>17.98</v>
      </c>
    </row>
    <row r="21" spans="3:11" ht="21" x14ac:dyDescent="0.35">
      <c r="C21" s="38"/>
      <c r="D21" s="8"/>
      <c r="E21" s="8"/>
      <c r="F21" s="45">
        <v>22</v>
      </c>
      <c r="G21" s="45">
        <v>20</v>
      </c>
      <c r="H21" s="46">
        <f>(F21-G21)*8.99</f>
        <v>17.98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5">
        <f>F21-G21</f>
        <v>2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677.04</v>
      </c>
    </row>
    <row r="25" spans="3:11" ht="21" x14ac:dyDescent="0.35">
      <c r="C25" s="38"/>
      <c r="D25" s="8"/>
      <c r="E25" s="8"/>
      <c r="F25" s="45">
        <v>33</v>
      </c>
      <c r="G25" s="45">
        <v>26</v>
      </c>
      <c r="H25" s="46">
        <f>(F25-G25)*96.72</f>
        <v>677.04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5">
        <f>F25-G25</f>
        <v>7</v>
      </c>
      <c r="G26" s="95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695.02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3996.08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13" zoomScale="85" zoomScaleNormal="85" workbookViewId="0">
      <selection activeCell="M26" sqref="M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3996.08</v>
      </c>
      <c r="I16" s="18">
        <f>K36</f>
        <v>292.64999999999998</v>
      </c>
      <c r="J16" s="18">
        <f>I16+H16+G16</f>
        <v>4288.7299999999996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90" t="s">
        <v>32</v>
      </c>
      <c r="E20" s="90"/>
      <c r="F20" s="45" t="s">
        <v>89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22</v>
      </c>
      <c r="G21" s="45">
        <v>22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292.64999999999998</v>
      </c>
    </row>
    <row r="25" spans="3:11" ht="21" x14ac:dyDescent="0.35">
      <c r="C25" s="38"/>
      <c r="D25" s="8"/>
      <c r="E25" s="8"/>
      <c r="F25" s="45">
        <v>36</v>
      </c>
      <c r="G25" s="45">
        <v>33</v>
      </c>
      <c r="H25" s="46">
        <f>(F25-G25)*97.55</f>
        <v>292.64999999999998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5">
        <f>F25-G25</f>
        <v>3</v>
      </c>
      <c r="G26" s="95"/>
      <c r="H26" s="44"/>
      <c r="I26" s="9"/>
      <c r="J26" s="9"/>
      <c r="K26" s="9"/>
    </row>
    <row r="27" spans="3:11" ht="21" x14ac:dyDescent="0.35">
      <c r="C27" s="38"/>
      <c r="D27" s="66"/>
      <c r="E27" s="66"/>
      <c r="F27" s="67"/>
      <c r="G27" s="6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65"/>
      <c r="G32" s="65"/>
      <c r="H32" s="65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 x14ac:dyDescent="0.35">
      <c r="C34" s="39"/>
      <c r="D34" s="43"/>
      <c r="E34" s="43"/>
      <c r="F34" s="65"/>
      <c r="G34" s="65"/>
      <c r="H34" s="6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292.64999999999998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4288.7299999999996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zoomScale="85" zoomScaleNormal="85" workbookViewId="0">
      <selection activeCell="O26" sqref="O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92</v>
      </c>
      <c r="E16" s="48" t="s">
        <v>93</v>
      </c>
      <c r="F16" s="18"/>
      <c r="G16" s="18"/>
      <c r="H16" s="18">
        <v>4288.7299999999996</v>
      </c>
      <c r="I16" s="18">
        <f>K36</f>
        <v>17.260000000000002</v>
      </c>
      <c r="J16" s="18">
        <f>I16+H16+G16</f>
        <v>4305.99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90" t="s">
        <v>32</v>
      </c>
      <c r="E20" s="90"/>
      <c r="F20" s="45" t="s">
        <v>94</v>
      </c>
      <c r="G20" s="45"/>
      <c r="H20" s="45"/>
      <c r="I20" s="9"/>
      <c r="J20" s="22">
        <v>0</v>
      </c>
      <c r="K20" s="9">
        <f>H21</f>
        <v>17.260000000000002</v>
      </c>
    </row>
    <row r="21" spans="3:11" ht="21" x14ac:dyDescent="0.35">
      <c r="C21" s="38"/>
      <c r="D21" s="8"/>
      <c r="E21" s="8"/>
      <c r="F21" s="45">
        <v>24</v>
      </c>
      <c r="G21" s="45">
        <v>22</v>
      </c>
      <c r="H21" s="46">
        <f>(F21-G21)*8.63</f>
        <v>17.260000000000002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5">
        <f>F21-G21</f>
        <v>2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36</v>
      </c>
      <c r="G25" s="45">
        <v>36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72"/>
      <c r="E27" s="72"/>
      <c r="F27" s="73"/>
      <c r="G27" s="7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 x14ac:dyDescent="0.35">
      <c r="C34" s="39"/>
      <c r="D34" s="43"/>
      <c r="E34" s="43"/>
      <c r="F34" s="71"/>
      <c r="G34" s="71"/>
      <c r="H34" s="7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17.260000000000002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4305.99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2020-12-20T06:37:25Z</dcterms:modified>
</cp:coreProperties>
</file>