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388CAEC6-1DD1-4E30-9A56-BAE833D8FD21}" xr6:coauthVersionLast="45" xr6:coauthVersionMax="45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MARCH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NOV 2020" sheetId="11" r:id="rId9"/>
  </sheets>
  <definedNames>
    <definedName name="_xlnm.Print_Area" localSheetId="1">'APR 2020'!$A$1:$K$59</definedName>
    <definedName name="_xlnm.Print_Area" localSheetId="5">'AUG 2020'!$A$1:$K$55</definedName>
    <definedName name="_xlnm.Print_Area" localSheetId="4">'JUL 2020'!$A$1:$K$55</definedName>
    <definedName name="_xlnm.Print_Area" localSheetId="3">'JUN 2020'!$A$1:$K$55</definedName>
    <definedName name="_xlnm.Print_Area" localSheetId="0">'MARCH 2020'!$A$1:$K$57</definedName>
    <definedName name="_xlnm.Print_Area" localSheetId="2">'MAY 2020'!$A$1:$K$59</definedName>
    <definedName name="_xlnm.Print_Area" localSheetId="8">'NOV 2020'!$A$1:$K$55</definedName>
    <definedName name="_xlnm.Print_Area" localSheetId="7">'OCT 2020'!$A$1:$K$55</definedName>
    <definedName name="_xlnm.Print_Area" localSheetId="6">'SEPT 2020'!$A$1:$K$55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1" l="1"/>
  <c r="H21" i="11"/>
  <c r="K33" i="11" l="1"/>
  <c r="H29" i="11"/>
  <c r="K28" i="11" s="1"/>
  <c r="F26" i="11"/>
  <c r="K24" i="11"/>
  <c r="F22" i="11"/>
  <c r="K20" i="11"/>
  <c r="K34" i="11" l="1"/>
  <c r="I16" i="11" s="1"/>
  <c r="K36" i="11" s="1"/>
  <c r="J16" i="11" l="1"/>
  <c r="H29" i="10"/>
  <c r="K28" i="10" s="1"/>
  <c r="H21" i="10" l="1"/>
  <c r="H25" i="10"/>
  <c r="K33" i="10" l="1"/>
  <c r="F26" i="10"/>
  <c r="K24" i="10"/>
  <c r="F22" i="10"/>
  <c r="K20" i="10"/>
  <c r="K34" i="10" l="1"/>
  <c r="I16" i="10"/>
  <c r="K36" i="10" s="1"/>
  <c r="H21" i="9"/>
  <c r="K20" i="9" s="1"/>
  <c r="H25" i="9"/>
  <c r="K24" i="9" s="1"/>
  <c r="K33" i="9"/>
  <c r="K29" i="9"/>
  <c r="K27" i="9"/>
  <c r="F26" i="9"/>
  <c r="F22" i="9"/>
  <c r="J16" i="10" l="1"/>
  <c r="K34" i="9"/>
  <c r="I16" i="9" s="1"/>
  <c r="K36" i="9" s="1"/>
  <c r="H25" i="8"/>
  <c r="H21" i="8"/>
  <c r="J16" i="9" l="1"/>
  <c r="K33" i="8"/>
  <c r="K29" i="8"/>
  <c r="K27" i="8"/>
  <c r="F26" i="8"/>
  <c r="K24" i="8"/>
  <c r="F22" i="8"/>
  <c r="K20" i="8"/>
  <c r="K34" i="8" l="1"/>
  <c r="I16" i="8" s="1"/>
  <c r="J16" i="8" s="1"/>
  <c r="H25" i="7"/>
  <c r="H21" i="7"/>
  <c r="K36" i="8" l="1"/>
  <c r="K33" i="7"/>
  <c r="K29" i="7"/>
  <c r="K27" i="7"/>
  <c r="F26" i="7"/>
  <c r="K24" i="7"/>
  <c r="F22" i="7"/>
  <c r="K20" i="7"/>
  <c r="K34" i="7" l="1"/>
  <c r="I16" i="7" s="1"/>
  <c r="K33" i="5"/>
  <c r="K35" i="5"/>
  <c r="K36" i="7" l="1"/>
  <c r="J16" i="7"/>
  <c r="K31" i="6"/>
  <c r="K33" i="6"/>
  <c r="H25" i="6"/>
  <c r="K24" i="6" s="1"/>
  <c r="H21" i="6"/>
  <c r="K20" i="6" s="1"/>
  <c r="K29" i="6"/>
  <c r="F26" i="6"/>
  <c r="F22" i="6"/>
  <c r="K27" i="6" l="1"/>
  <c r="H21" i="5"/>
  <c r="K20" i="5" s="1"/>
  <c r="K30" i="5"/>
  <c r="F26" i="5"/>
  <c r="H25" i="5"/>
  <c r="K24" i="5" s="1"/>
  <c r="F22" i="5"/>
  <c r="I28" i="5"/>
  <c r="K28" i="5" s="1"/>
  <c r="K36" i="5" l="1"/>
  <c r="K34" i="6"/>
  <c r="I16" i="6" s="1"/>
  <c r="I16" i="5"/>
  <c r="J16" i="5" s="1"/>
  <c r="F26" i="4"/>
  <c r="F22" i="4"/>
  <c r="H25" i="4"/>
  <c r="H21" i="4"/>
  <c r="K20" i="4" s="1"/>
  <c r="K35" i="4"/>
  <c r="K33" i="4"/>
  <c r="K30" i="4"/>
  <c r="K24" i="4"/>
  <c r="I28" i="4" l="1"/>
  <c r="K28" i="4" s="1"/>
  <c r="K36" i="6"/>
  <c r="J16" i="6"/>
  <c r="K38" i="5"/>
  <c r="K36" i="4"/>
  <c r="I16" i="4" s="1"/>
  <c r="J16" i="4" s="1"/>
  <c r="H25" i="3"/>
  <c r="H21" i="3"/>
  <c r="K38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<sst xmlns="http://schemas.openxmlformats.org/spreadsheetml/2006/main" count="424" uniqueCount="104">
  <si>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</si>
  <si>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</si>
  <si>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</si>
  <si>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</si>
  <si>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</si>
  <si>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</si>
  <si>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</si>
  <si>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</si>
  <si>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</si>
  <si>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</si>
  <si>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</si>
  <si>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</si>
  <si>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</si>
  <si>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</si>
  <si>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</si>
  <si>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</si>
  <si>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</si>
  <si>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</si>
  <si>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</si>
  <si>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</si>
  <si>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</si>
  <si>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</si>
  <si>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</si>
  <si>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</si>
  <si>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</si>
  <si>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</si>
  <si>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</si>
  <si>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</si>
  <si>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</si>
  <si>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</si>
  <si>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</si>
  <si>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</si>
  <si>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</si>
  <si>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</si>
  <si>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</si>
  <si>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</si>
  <si>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LIGHT CUTERO</t>
  </si>
  <si>
    <t>43B02</t>
  </si>
  <si>
    <t>BILLING MONTH: MARCH 2020</t>
  </si>
  <si>
    <t>APR 5 2020</t>
  </si>
  <si>
    <t>APR 15 2020</t>
  </si>
  <si>
    <t>PRES: MAR 25 2020 - PREV: FEB 29 2020 * 117.31</t>
  </si>
  <si>
    <t>PRES: MAR 25 2020 - PREV: FEB 29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</si>
  <si>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</si>
  <si>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</si>
  <si>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</si>
  <si>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</si>
  <si>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</si>
  <si>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</si>
  <si>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</si>
  <si>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</si>
  <si>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</si>
  <si>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</si>
  <si>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</si>
  <si>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</si>
  <si>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</si>
  <si>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</si>
  <si>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</si>
  <si>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</si>
  <si>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</si>
  <si>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</si>
  <si>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</si>
  <si>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</si>
  <si>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BILLING MONTH: JUNE 2020</t>
  </si>
  <si>
    <t>JUL 5 2020</t>
  </si>
  <si>
    <t>JUL 15 2020</t>
  </si>
  <si>
    <t>ADJUSTMENTS</t>
  </si>
  <si>
    <r>
      <t xml:space="preserve">WATER:
MAR 2020 - 4 cubic x 96.92 = 193.84 + 20% (AC) = 232.61 - 234.62 (billing Mar2020) = </t>
    </r>
    <r>
      <rPr>
        <b/>
        <u/>
        <sz val="14"/>
        <color rgb="FFFF0000"/>
        <rFont val="Calibri"/>
        <family val="2"/>
        <scheme val="minor"/>
      </rPr>
      <t>2.01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</si>
  <si>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ELECTRICITY:
MAR 2020 - 5 kWh x 10.98 = 54.90 + 20% (AC) = 65.88 - 79.15 (billing Mar2020) = 13.27
APR 2020 - 0 Consumption</t>
  </si>
  <si>
    <t>BILLING MONTH: JULY 2020</t>
  </si>
  <si>
    <t>AUG 5 2020</t>
  </si>
  <si>
    <t>AUG 15 2020</t>
  </si>
  <si>
    <t>PRES: JUN 25 2020 - PREV: MAY 26 2020 * 9.62</t>
  </si>
  <si>
    <t>PRES: JUN 25 2020 - PREV: MAY 26 2020 * 96.22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</si>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</sst>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71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15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0" zoomScale="70" zoomScaleNormal="70" workbookViewId="0">
      <selection activeCell="D36" sqref="D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313.77</v>
      </c>
      <c r="J16" s="18">
        <f>I16+H16+G16</f>
        <v>313.77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1" t="s">
        <v>32</v>
      </c>
      <c r="E20" s="81"/>
      <c r="F20" s="45" t="s">
        <v>42</v>
      </c>
      <c r="G20" s="45"/>
      <c r="H20" s="45"/>
      <c r="I20" s="9"/>
      <c r="J20" s="22">
        <v>0</v>
      </c>
      <c r="K20" s="9">
        <f>H21</f>
        <v>79.150000000000006</v>
      </c>
    </row>
    <row r="21" spans="3:11" ht="21" x14ac:dyDescent="0.35">
      <c r="C21" s="38"/>
      <c r="D21" s="8"/>
      <c r="E21" s="8"/>
      <c r="F21" s="45">
        <v>5</v>
      </c>
      <c r="G21" s="45">
        <v>0</v>
      </c>
      <c r="H21" s="46">
        <f>(F21-G21)*15.83</f>
        <v>79.150000000000006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2</v>
      </c>
      <c r="G25" s="45">
        <v>0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313.77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313.77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51" t="s">
        <v>43</v>
      </c>
      <c r="D41" s="51" t="s">
        <v>44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2"/>
  <sheetViews>
    <sheetView topLeftCell="A7" zoomScale="70" zoomScaleNormal="70" workbookViewId="0">
      <selection activeCell="N21" sqref="N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1" t="s">
        <v>32</v>
      </c>
      <c r="E20" s="81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6" t="s">
        <v>51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6" t="s">
        <v>52</v>
      </c>
      <c r="E26" s="86"/>
      <c r="F26" s="87">
        <f>F25-G25</f>
        <v>0</v>
      </c>
      <c r="G26" s="87"/>
      <c r="H26" s="44"/>
      <c r="I26" s="9"/>
      <c r="J26" s="9"/>
      <c r="K26" s="9"/>
    </row>
    <row r="27" spans="3:11" ht="21" x14ac:dyDescent="0.35">
      <c r="C27" s="38"/>
      <c r="D27" s="53"/>
      <c r="E27" s="53"/>
      <c r="F27" s="54"/>
      <c r="G27" s="54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8" t="s">
        <v>54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5" t="s">
        <v>17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3.25" x14ac:dyDescent="0.35">
      <c r="B42" s="3"/>
      <c r="C42" s="55" t="s">
        <v>43</v>
      </c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1" t="s">
        <v>45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4"/>
      <c r="D47" s="84"/>
      <c r="E47" s="84"/>
      <c r="F47" s="84"/>
      <c r="G47" s="84"/>
      <c r="H47" s="84"/>
      <c r="I47" s="84"/>
      <c r="J47" s="84"/>
      <c r="K47" s="8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75" t="s">
        <v>23</v>
      </c>
      <c r="D57" s="75"/>
      <c r="E57" s="75"/>
      <c r="F57" s="8"/>
      <c r="G57" s="75" t="s">
        <v>24</v>
      </c>
      <c r="H57" s="7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2"/>
  <sheetViews>
    <sheetView topLeftCell="A15" zoomScale="70" zoomScaleNormal="70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/>
      <c r="I16" s="18">
        <f>K36</f>
        <v>-13.27</v>
      </c>
      <c r="J16" s="18">
        <f>I16+H16+G16</f>
        <v>-13.27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1" t="s">
        <v>32</v>
      </c>
      <c r="E20" s="81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86" t="s">
        <v>51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6" t="s">
        <v>52</v>
      </c>
      <c r="E26" s="86"/>
      <c r="F26" s="87">
        <f>F25-G25</f>
        <v>0</v>
      </c>
      <c r="G26" s="87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8" t="s">
        <v>62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84.95" customHeight="1" x14ac:dyDescent="0.35">
      <c r="C33" s="37"/>
      <c r="D33" s="90" t="s">
        <v>66</v>
      </c>
      <c r="E33" s="90"/>
      <c r="F33" s="91" t="s">
        <v>68</v>
      </c>
      <c r="G33" s="91"/>
      <c r="H33" s="91"/>
      <c r="I33" s="91"/>
      <c r="J33" s="65">
        <v>0</v>
      </c>
      <c r="K33" s="65">
        <f>(13.27)</f>
        <v>13.27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-13.27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-13.27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55" t="s">
        <v>43</v>
      </c>
      <c r="D43" s="51" t="s">
        <v>60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1" t="s">
        <v>61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1" t="s">
        <v>45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4"/>
      <c r="D47" s="84"/>
      <c r="E47" s="84"/>
      <c r="F47" s="84"/>
      <c r="G47" s="84"/>
      <c r="H47" s="84"/>
      <c r="I47" s="84"/>
      <c r="J47" s="84"/>
      <c r="K47" s="8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75" t="s">
        <v>23</v>
      </c>
      <c r="D57" s="75"/>
      <c r="E57" s="75"/>
      <c r="F57" s="8"/>
      <c r="G57" s="75" t="s">
        <v>24</v>
      </c>
      <c r="H57" s="7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58"/>
  <sheetViews>
    <sheetView topLeftCell="A7" zoomScale="70" zoomScaleNormal="70" workbookViewId="0">
      <selection activeCell="H27" sqref="H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64</v>
      </c>
      <c r="E16" s="48" t="s">
        <v>65</v>
      </c>
      <c r="F16" s="18"/>
      <c r="G16" s="18"/>
      <c r="H16" s="18">
        <v>-13.27</v>
      </c>
      <c r="I16" s="18">
        <f>K34</f>
        <v>161.55000000000001</v>
      </c>
      <c r="J16" s="18">
        <f>I16+H16+G16</f>
        <v>148.28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1" t="s">
        <v>32</v>
      </c>
      <c r="E20" s="81"/>
      <c r="F20" s="45" t="s">
        <v>72</v>
      </c>
      <c r="G20" s="45"/>
      <c r="H20" s="45"/>
      <c r="I20" s="9"/>
      <c r="J20" s="22">
        <v>0</v>
      </c>
      <c r="K20" s="9">
        <f>H21</f>
        <v>67.339999999999989</v>
      </c>
    </row>
    <row r="21" spans="3:11" ht="21" x14ac:dyDescent="0.35">
      <c r="C21" s="38"/>
      <c r="D21" s="8"/>
      <c r="E21" s="8"/>
      <c r="F21" s="45">
        <v>12</v>
      </c>
      <c r="G21" s="45">
        <v>5</v>
      </c>
      <c r="H21" s="46">
        <f>(F21-G21)*9.62</f>
        <v>67.339999999999989</v>
      </c>
      <c r="I21" s="9"/>
      <c r="J21" s="9"/>
      <c r="K21" s="9"/>
    </row>
    <row r="22" spans="3:11" ht="21" x14ac:dyDescent="0.35">
      <c r="C22" s="38"/>
      <c r="D22" s="86" t="s">
        <v>51</v>
      </c>
      <c r="E22" s="86"/>
      <c r="F22" s="87">
        <f>F21-G21</f>
        <v>7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73</v>
      </c>
      <c r="G24" s="45"/>
      <c r="H24" s="45"/>
      <c r="I24" s="9"/>
      <c r="J24" s="22">
        <v>0</v>
      </c>
      <c r="K24" s="9">
        <f>H25</f>
        <v>96.22</v>
      </c>
    </row>
    <row r="25" spans="3:11" ht="21" x14ac:dyDescent="0.35">
      <c r="C25" s="38"/>
      <c r="D25" s="8"/>
      <c r="E25" s="8"/>
      <c r="F25" s="45">
        <v>3</v>
      </c>
      <c r="G25" s="45">
        <v>2</v>
      </c>
      <c r="H25" s="46">
        <f>(F25-G25)*96.22</f>
        <v>96.22</v>
      </c>
      <c r="I25" s="9"/>
      <c r="J25" s="9"/>
      <c r="K25" s="9"/>
    </row>
    <row r="26" spans="3:11" ht="21" x14ac:dyDescent="0.35">
      <c r="C26" s="38"/>
      <c r="D26" s="86" t="s">
        <v>52</v>
      </c>
      <c r="E26" s="86"/>
      <c r="F26" s="87">
        <f>F25-G25</f>
        <v>1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99.95" customHeight="1" x14ac:dyDescent="0.35">
      <c r="C31" s="37"/>
      <c r="D31" s="90" t="s">
        <v>66</v>
      </c>
      <c r="E31" s="90"/>
      <c r="F31" s="91" t="s">
        <v>67</v>
      </c>
      <c r="G31" s="91"/>
      <c r="H31" s="91"/>
      <c r="I31" s="91"/>
      <c r="J31" s="65">
        <v>0</v>
      </c>
      <c r="K31" s="65">
        <f>2.01</f>
        <v>2.0099999999999998</v>
      </c>
    </row>
    <row r="32" spans="3:11" ht="27" customHeight="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161.55000000000001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148.28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0"/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8.5" x14ac:dyDescent="0.45">
      <c r="B41" s="3"/>
      <c r="C41" s="10" t="s">
        <v>18</v>
      </c>
      <c r="D41" s="5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31:E31"/>
    <mergeCell ref="F31:I31"/>
    <mergeCell ref="D26:E26"/>
    <mergeCell ref="F26:G26"/>
    <mergeCell ref="F29:H30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8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70</v>
      </c>
      <c r="E16" s="48" t="s">
        <v>71</v>
      </c>
      <c r="F16" s="18"/>
      <c r="G16" s="18"/>
      <c r="H16" s="18">
        <v>148.28</v>
      </c>
      <c r="I16" s="18">
        <f>K34</f>
        <v>526.06999999999994</v>
      </c>
      <c r="J16" s="18">
        <f>I16+H16+G16</f>
        <v>674.34999999999991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1" t="s">
        <v>32</v>
      </c>
      <c r="E20" s="81"/>
      <c r="F20" s="45" t="s">
        <v>74</v>
      </c>
      <c r="G20" s="45"/>
      <c r="H20" s="45"/>
      <c r="I20" s="9"/>
      <c r="J20" s="22">
        <v>0</v>
      </c>
      <c r="K20" s="9">
        <f>H21</f>
        <v>332.63</v>
      </c>
    </row>
    <row r="21" spans="3:11" ht="21" x14ac:dyDescent="0.35">
      <c r="C21" s="38"/>
      <c r="D21" s="8"/>
      <c r="E21" s="8"/>
      <c r="F21" s="45">
        <v>49</v>
      </c>
      <c r="G21" s="45">
        <v>12</v>
      </c>
      <c r="H21" s="46">
        <f>(F21-G21)*8.99</f>
        <v>332.63</v>
      </c>
      <c r="I21" s="9"/>
      <c r="J21" s="9"/>
      <c r="K21" s="9"/>
    </row>
    <row r="22" spans="3:11" ht="21" x14ac:dyDescent="0.35">
      <c r="C22" s="38"/>
      <c r="D22" s="86" t="s">
        <v>51</v>
      </c>
      <c r="E22" s="86"/>
      <c r="F22" s="87">
        <f>F21-G21</f>
        <v>37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75</v>
      </c>
      <c r="G24" s="45"/>
      <c r="H24" s="45"/>
      <c r="I24" s="9"/>
      <c r="J24" s="22">
        <v>0</v>
      </c>
      <c r="K24" s="9">
        <f>H25</f>
        <v>193.44</v>
      </c>
    </row>
    <row r="25" spans="3:11" ht="21" x14ac:dyDescent="0.35">
      <c r="C25" s="38"/>
      <c r="D25" s="8"/>
      <c r="E25" s="8"/>
      <c r="F25" s="45">
        <v>5</v>
      </c>
      <c r="G25" s="45">
        <v>3</v>
      </c>
      <c r="H25" s="46">
        <f>(F25-G25)*96.72</f>
        <v>193.44</v>
      </c>
      <c r="I25" s="9"/>
      <c r="J25" s="9"/>
      <c r="K25" s="9"/>
    </row>
    <row r="26" spans="3:11" ht="21" x14ac:dyDescent="0.35">
      <c r="C26" s="38"/>
      <c r="D26" s="86" t="s">
        <v>52</v>
      </c>
      <c r="E26" s="86"/>
      <c r="F26" s="87">
        <f>F25-G25</f>
        <v>2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7" customHeight="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526.06999999999994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674.34999999999991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2"/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10" t="s">
        <v>18</v>
      </c>
      <c r="D41" s="5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58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77</v>
      </c>
      <c r="E16" s="48" t="s">
        <v>78</v>
      </c>
      <c r="F16" s="18"/>
      <c r="G16" s="18"/>
      <c r="H16" s="18"/>
      <c r="I16" s="18">
        <f>K34</f>
        <v>54.36</v>
      </c>
      <c r="J16" s="18">
        <f>I16+H16+G16</f>
        <v>54.36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1" t="s">
        <v>32</v>
      </c>
      <c r="E20" s="81"/>
      <c r="F20" s="45" t="s">
        <v>79</v>
      </c>
      <c r="G20" s="45"/>
      <c r="H20" s="45"/>
      <c r="I20" s="9"/>
      <c r="J20" s="22">
        <v>0</v>
      </c>
      <c r="K20" s="9">
        <f>H21</f>
        <v>54.36</v>
      </c>
    </row>
    <row r="21" spans="3:11" ht="21" x14ac:dyDescent="0.35">
      <c r="C21" s="38"/>
      <c r="D21" s="8"/>
      <c r="E21" s="8"/>
      <c r="F21" s="45">
        <v>55</v>
      </c>
      <c r="G21" s="45">
        <v>49</v>
      </c>
      <c r="H21" s="46">
        <f>(F21-G21)*9.06</f>
        <v>54.36</v>
      </c>
      <c r="I21" s="9"/>
      <c r="J21" s="9"/>
      <c r="K21" s="9"/>
    </row>
    <row r="22" spans="3:11" ht="21" x14ac:dyDescent="0.35">
      <c r="C22" s="38"/>
      <c r="D22" s="86" t="s">
        <v>51</v>
      </c>
      <c r="E22" s="86"/>
      <c r="F22" s="87">
        <f>F21-G21</f>
        <v>6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86" t="s">
        <v>52</v>
      </c>
      <c r="E26" s="86"/>
      <c r="F26" s="87">
        <f>F25-G25</f>
        <v>0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7" customHeight="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54.36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54.36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5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58"/>
  <sheetViews>
    <sheetView topLeftCell="A4" zoomScale="70" zoomScaleNormal="70" workbookViewId="0">
      <selection activeCell="R17" sqref="R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/>
      <c r="I16" s="18">
        <f>K34</f>
        <v>1157.21</v>
      </c>
      <c r="J16" s="18">
        <f>I16+H16+G16</f>
        <v>1157.21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1" t="s">
        <v>32</v>
      </c>
      <c r="E20" s="81"/>
      <c r="F20" s="45" t="s">
        <v>84</v>
      </c>
      <c r="G20" s="45"/>
      <c r="H20" s="45"/>
      <c r="I20" s="9"/>
      <c r="J20" s="22">
        <v>0</v>
      </c>
      <c r="K20" s="9">
        <f>H21</f>
        <v>863.00000000000011</v>
      </c>
    </row>
    <row r="21" spans="3:11" ht="21" x14ac:dyDescent="0.35">
      <c r="C21" s="38"/>
      <c r="D21" s="8"/>
      <c r="E21" s="8"/>
      <c r="F21" s="45">
        <v>155</v>
      </c>
      <c r="G21" s="45">
        <v>55</v>
      </c>
      <c r="H21" s="46">
        <f>(F21-G21)*8.63</f>
        <v>863.00000000000011</v>
      </c>
      <c r="I21" s="9"/>
      <c r="J21" s="9"/>
      <c r="K21" s="9"/>
    </row>
    <row r="22" spans="3:11" ht="21" x14ac:dyDescent="0.35">
      <c r="C22" s="38"/>
      <c r="D22" s="86" t="s">
        <v>51</v>
      </c>
      <c r="E22" s="86"/>
      <c r="F22" s="87">
        <f>F21-G21</f>
        <v>100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294.20999999999998</v>
      </c>
    </row>
    <row r="25" spans="3:11" ht="21" x14ac:dyDescent="0.35">
      <c r="C25" s="38"/>
      <c r="D25" s="8"/>
      <c r="E25" s="8"/>
      <c r="F25" s="45">
        <v>8</v>
      </c>
      <c r="G25" s="45">
        <v>5</v>
      </c>
      <c r="H25" s="46">
        <f>(F25-G25)*98.07</f>
        <v>294.20999999999998</v>
      </c>
      <c r="I25" s="9"/>
      <c r="J25" s="9"/>
      <c r="K25" s="9"/>
    </row>
    <row r="26" spans="3:11" ht="21" x14ac:dyDescent="0.35">
      <c r="C26" s="38"/>
      <c r="D26" s="86" t="s">
        <v>52</v>
      </c>
      <c r="E26" s="86"/>
      <c r="F26" s="87">
        <f>F25-G25</f>
        <v>3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7" customHeight="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1157.21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1157.21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5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8"/>
  <sheetViews>
    <sheetView zoomScale="70" zoomScaleNormal="70" workbookViewId="0">
      <selection activeCell="O17" sqref="O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91</v>
      </c>
      <c r="H15" s="13" t="s">
        <v>92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/>
      <c r="I16" s="18">
        <f>K34</f>
        <v>2925.56</v>
      </c>
      <c r="J16" s="18">
        <f>I16+H16+G16</f>
        <v>2925.56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2" t="s">
        <v>95</v>
      </c>
      <c r="E20" s="92"/>
      <c r="F20" s="45" t="s">
        <v>88</v>
      </c>
      <c r="G20" s="45"/>
      <c r="H20" s="45"/>
      <c r="I20" s="9"/>
      <c r="J20" s="22">
        <v>0</v>
      </c>
      <c r="K20" s="9">
        <f>H21</f>
        <v>1083.3600000000001</v>
      </c>
    </row>
    <row r="21" spans="3:11" ht="21" x14ac:dyDescent="0.35">
      <c r="C21" s="38"/>
      <c r="D21" s="8"/>
      <c r="E21" s="8"/>
      <c r="F21" s="45">
        <v>303</v>
      </c>
      <c r="G21" s="45">
        <v>155</v>
      </c>
      <c r="H21" s="46">
        <f>(F21-G21)*7.32</f>
        <v>1083.3600000000001</v>
      </c>
      <c r="I21" s="9"/>
      <c r="J21" s="9"/>
      <c r="K21" s="9"/>
    </row>
    <row r="22" spans="3:11" ht="21" x14ac:dyDescent="0.35">
      <c r="C22" s="38"/>
      <c r="D22" s="86" t="s">
        <v>51</v>
      </c>
      <c r="E22" s="86"/>
      <c r="F22" s="87">
        <f>F21-G21</f>
        <v>148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96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492.8</v>
      </c>
    </row>
    <row r="25" spans="3:11" ht="21" x14ac:dyDescent="0.35">
      <c r="C25" s="38"/>
      <c r="D25" s="8"/>
      <c r="E25" s="8"/>
      <c r="F25" s="45">
        <v>13</v>
      </c>
      <c r="G25" s="45">
        <v>8</v>
      </c>
      <c r="H25" s="46">
        <f>(F25-G25)*98.56</f>
        <v>492.8</v>
      </c>
      <c r="I25" s="9"/>
      <c r="J25" s="9"/>
      <c r="K25" s="9"/>
    </row>
    <row r="26" spans="3:11" ht="21" x14ac:dyDescent="0.35">
      <c r="C26" s="38"/>
      <c r="D26" s="86" t="s">
        <v>52</v>
      </c>
      <c r="E26" s="86"/>
      <c r="F26" s="87">
        <f>F25-G25</f>
        <v>5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92" t="s">
        <v>93</v>
      </c>
      <c r="E28" s="92"/>
      <c r="F28" s="45" t="s">
        <v>94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</row>
    <row r="30" spans="3:11" ht="35.1" customHeight="1" x14ac:dyDescent="0.35">
      <c r="C30" s="64"/>
      <c r="D30" s="64"/>
      <c r="E30" s="64"/>
      <c r="F30" s="74"/>
      <c r="G30" s="74"/>
      <c r="H30" s="74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7" customHeight="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(K20+K24+K28)</f>
        <v>2925.56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2925.56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58"/>
  <sheetViews>
    <sheetView tabSelected="1" topLeftCell="A15" zoomScale="70" zoomScaleNormal="70" workbookViewId="0">
      <selection activeCell="J25" sqref="J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91</v>
      </c>
      <c r="H15" s="13" t="s">
        <v>92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98</v>
      </c>
      <c r="E16" s="48" t="s">
        <v>99</v>
      </c>
      <c r="F16" s="18"/>
      <c r="G16" s="18"/>
      <c r="H16" s="18"/>
      <c r="I16" s="18">
        <f>K34</f>
        <v>2703.92</v>
      </c>
      <c r="J16" s="18">
        <f>I16+H16+G16</f>
        <v>2703.92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2" t="s">
        <v>32</v>
      </c>
      <c r="E20" s="92"/>
      <c r="F20" s="45" t="s">
        <v>102</v>
      </c>
      <c r="G20" s="45"/>
      <c r="H20" s="45"/>
      <c r="I20" s="9"/>
      <c r="J20" s="22">
        <v>0</v>
      </c>
      <c r="K20" s="9">
        <f>H21</f>
        <v>962.4</v>
      </c>
    </row>
    <row r="21" spans="3:11" ht="21" x14ac:dyDescent="0.35">
      <c r="C21" s="38"/>
      <c r="D21" s="8"/>
      <c r="E21" s="8"/>
      <c r="F21" s="45">
        <v>423</v>
      </c>
      <c r="G21" s="45">
        <v>303</v>
      </c>
      <c r="H21" s="46">
        <f>(F21-G21)*8.02</f>
        <v>962.4</v>
      </c>
      <c r="I21" s="9"/>
      <c r="J21" s="9"/>
      <c r="K21" s="9"/>
    </row>
    <row r="22" spans="3:11" ht="21" x14ac:dyDescent="0.35">
      <c r="C22" s="38"/>
      <c r="D22" s="86" t="s">
        <v>51</v>
      </c>
      <c r="E22" s="86"/>
      <c r="F22" s="87">
        <f>F21-G21</f>
        <v>120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103</v>
      </c>
      <c r="G24" s="45"/>
      <c r="H24" s="45"/>
      <c r="I24" s="9"/>
      <c r="J24" s="22">
        <v>0</v>
      </c>
      <c r="K24" s="9">
        <f>H25</f>
        <v>392.12</v>
      </c>
    </row>
    <row r="25" spans="3:11" ht="21" x14ac:dyDescent="0.35">
      <c r="C25" s="38"/>
      <c r="D25" s="8"/>
      <c r="E25" s="8"/>
      <c r="F25" s="45">
        <v>17</v>
      </c>
      <c r="G25" s="45">
        <v>13</v>
      </c>
      <c r="H25" s="46">
        <f>(F25-G25)*98.03</f>
        <v>392.12</v>
      </c>
      <c r="I25" s="9"/>
      <c r="J25" s="9"/>
      <c r="K25" s="9"/>
    </row>
    <row r="26" spans="3:11" ht="21" x14ac:dyDescent="0.35">
      <c r="C26" s="38"/>
      <c r="D26" s="86" t="s">
        <v>52</v>
      </c>
      <c r="E26" s="86"/>
      <c r="F26" s="87">
        <f>F25-G25</f>
        <v>4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92" t="s">
        <v>93</v>
      </c>
      <c r="E28" s="92"/>
      <c r="F28" s="45" t="s">
        <v>100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</row>
    <row r="30" spans="3:11" ht="35.1" customHeight="1" x14ac:dyDescent="0.35">
      <c r="C30" s="64"/>
      <c r="D30" s="64"/>
      <c r="E30" s="64"/>
      <c r="F30" s="74"/>
      <c r="G30" s="74"/>
      <c r="H30" s="74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7" customHeight="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(K20+K24+K28)</f>
        <v>2703.92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2703.92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101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MARCH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'MARCH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2020-11-05T09:54:38Z</cp:lastPrinted>
  <dcterms:created xsi:type="dcterms:W3CDTF">2018-02-28T02:33:50Z</dcterms:created>
  <dcterms:modified xsi:type="dcterms:W3CDTF">2020-12-20T06:55:38Z</dcterms:modified>
</cp:coreProperties>
</file>