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"/>
    </mc:Choice>
  </mc:AlternateContent>
  <xr:revisionPtr revIDLastSave="0" documentId="13_ncr:1_{B0B08D04-1062-4FEE-BED1-DD613D7595B9}" xr6:coauthVersionLast="45" xr6:coauthVersionMax="45" xr10:uidLastSave="{00000000-0000-0000-0000-000000000000}"/>
  <bookViews>
    <workbookView xWindow="-120" yWindow="-120" windowWidth="20730" windowHeight="11160" firstSheet="5" activeTab="11" xr2:uid="{00000000-000D-0000-FFFF-FFFF00000000}"/>
  </bookViews>
  <sheets>
    <sheet name="DEC 2019" sheetId="3" r:id="rId1"/>
    <sheet name="JAN 2020" sheetId="4" r:id="rId2"/>
    <sheet name="FEB 2020" sheetId="5" r:id="rId3"/>
    <sheet name="MAR 2020" sheetId="6" r:id="rId4"/>
    <sheet name="APR 2020" sheetId="7" r:id="rId5"/>
    <sheet name="MAY 2020" sheetId="8" r:id="rId6"/>
    <sheet name="JUN 2020" sheetId="9" r:id="rId7"/>
    <sheet name="JUL 2020" sheetId="10" r:id="rId8"/>
    <sheet name="AUG 2020" sheetId="11" r:id="rId9"/>
    <sheet name="SEPT 2020" sheetId="12" r:id="rId10"/>
    <sheet name="OCT 2020" sheetId="13" r:id="rId11"/>
    <sheet name="NOV 2020" sheetId="14" r:id="rId12"/>
  </sheets>
  <externalReferences>
    <externalReference r:id="rId13"/>
  </externalReferences>
  <definedNames>
    <definedName name="_xlnm.Print_Area" localSheetId="4">'APR 2020'!$A$1:$K$59</definedName>
    <definedName name="_xlnm.Print_Area" localSheetId="8">'AUG 2020'!$A$1:$K$54</definedName>
    <definedName name="_xlnm.Print_Area" localSheetId="0">'DEC 2019'!$A$1:$L$57</definedName>
    <definedName name="_xlnm.Print_Area" localSheetId="2">'FEB 2020'!$A$1:$L$57</definedName>
    <definedName name="_xlnm.Print_Area" localSheetId="1">'JAN 2020'!$A$1:$L$57</definedName>
    <definedName name="_xlnm.Print_Area" localSheetId="7">'JUL 2020'!$A$1:$K$54</definedName>
    <definedName name="_xlnm.Print_Area" localSheetId="6">'JUN 2020'!$A$1:$K$54</definedName>
    <definedName name="_xlnm.Print_Area" localSheetId="3">'MAR 2020'!$A$1:$K$57</definedName>
    <definedName name="_xlnm.Print_Area" localSheetId="5">'MAY 2020'!$A$1:$K$59</definedName>
    <definedName name="_xlnm.Print_Area" localSheetId="11">'NOV 2020'!$A$1:$K$54</definedName>
    <definedName name="_xlnm.Print_Area" localSheetId="10">'OCT 2020'!$A$1:$K$54</definedName>
    <definedName name="_xlnm.Print_Area" localSheetId="9">'SEPT 2020'!$A$1:$K$54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4" l="1"/>
  <c r="H21" i="14"/>
  <c r="G16" i="14" l="1"/>
  <c r="K33" i="14"/>
  <c r="H29" i="14"/>
  <c r="K28" i="14" s="1"/>
  <c r="F26" i="14"/>
  <c r="K24" i="14"/>
  <c r="F22" i="14"/>
  <c r="K20" i="14"/>
  <c r="K34" i="14" l="1"/>
  <c r="I16" i="14" s="1"/>
  <c r="J16" i="14" s="1"/>
  <c r="K36" i="14"/>
  <c r="H29" i="13" l="1"/>
  <c r="K28" i="13" s="1"/>
  <c r="H21" i="13" l="1"/>
  <c r="K20" i="13" s="1"/>
  <c r="H25" i="13"/>
  <c r="K24" i="13" s="1"/>
  <c r="K33" i="13"/>
  <c r="F26" i="13"/>
  <c r="F22" i="13"/>
  <c r="K34" i="13" l="1"/>
  <c r="I16" i="13"/>
  <c r="K36" i="13" s="1"/>
  <c r="H21" i="12"/>
  <c r="K20" i="12" s="1"/>
  <c r="H25" i="12"/>
  <c r="K24" i="12" s="1"/>
  <c r="K33" i="12"/>
  <c r="K29" i="12"/>
  <c r="K27" i="12"/>
  <c r="F26" i="12"/>
  <c r="F22" i="12"/>
  <c r="J16" i="13" l="1"/>
  <c r="K34" i="12"/>
  <c r="I16" i="12" s="1"/>
  <c r="K36" i="12" s="1"/>
  <c r="J16" i="12"/>
  <c r="H25" i="11"/>
  <c r="H21" i="11"/>
  <c r="K33" i="11" l="1"/>
  <c r="K29" i="11"/>
  <c r="K27" i="11"/>
  <c r="F26" i="11"/>
  <c r="K24" i="11"/>
  <c r="F22" i="11"/>
  <c r="K20" i="11"/>
  <c r="K34" i="11" l="1"/>
  <c r="I16" i="11" s="1"/>
  <c r="K36" i="11" s="1"/>
  <c r="H21" i="10"/>
  <c r="K20" i="10" s="1"/>
  <c r="H25" i="10"/>
  <c r="K24" i="10" s="1"/>
  <c r="K33" i="10"/>
  <c r="K29" i="10"/>
  <c r="K27" i="10"/>
  <c r="F26" i="10"/>
  <c r="F22" i="10"/>
  <c r="J16" i="11" l="1"/>
  <c r="K34" i="10"/>
  <c r="I16" i="10" s="1"/>
  <c r="K36" i="10" s="1"/>
  <c r="K31" i="9"/>
  <c r="K33" i="9"/>
  <c r="H25" i="9"/>
  <c r="K24" i="9" s="1"/>
  <c r="H21" i="9"/>
  <c r="K29" i="9"/>
  <c r="F26" i="9"/>
  <c r="F22" i="9"/>
  <c r="J16" i="10" l="1"/>
  <c r="K27" i="9"/>
  <c r="K20" i="9"/>
  <c r="K33" i="8"/>
  <c r="F26" i="6"/>
  <c r="F22" i="6"/>
  <c r="K35" i="8"/>
  <c r="H21" i="8"/>
  <c r="K20" i="8" s="1"/>
  <c r="K30" i="8"/>
  <c r="F26" i="8"/>
  <c r="H25" i="8"/>
  <c r="K24" i="8" s="1"/>
  <c r="F22" i="8"/>
  <c r="K34" i="9" l="1"/>
  <c r="I16" i="9" s="1"/>
  <c r="K36" i="9" s="1"/>
  <c r="I28" i="8"/>
  <c r="K28" i="8" s="1"/>
  <c r="K36" i="8" s="1"/>
  <c r="F26" i="7"/>
  <c r="F22" i="7"/>
  <c r="J16" i="9" l="1"/>
  <c r="I16" i="8"/>
  <c r="K38" i="8" s="1"/>
  <c r="J16" i="8"/>
  <c r="H25" i="7"/>
  <c r="K24" i="7" s="1"/>
  <c r="H21" i="7"/>
  <c r="K35" i="7"/>
  <c r="K33" i="7"/>
  <c r="K30" i="7"/>
  <c r="K20" i="7" l="1"/>
  <c r="I28" i="7"/>
  <c r="K28" i="7"/>
  <c r="K36" i="7" s="1"/>
  <c r="I16" i="7" s="1"/>
  <c r="J16" i="7" s="1"/>
  <c r="K34" i="6"/>
  <c r="K32" i="6"/>
  <c r="K29" i="6"/>
  <c r="K27" i="6"/>
  <c r="H25" i="6"/>
  <c r="K24" i="6" s="1"/>
  <c r="H21" i="6"/>
  <c r="K20" i="6" s="1"/>
  <c r="K38" i="7" l="1"/>
  <c r="K35" i="6"/>
  <c r="I16" i="6" s="1"/>
  <c r="H25" i="5"/>
  <c r="K24" i="5" s="1"/>
  <c r="H21" i="5"/>
  <c r="K20" i="5" s="1"/>
  <c r="K34" i="5"/>
  <c r="K32" i="5"/>
  <c r="K29" i="5"/>
  <c r="K27" i="5"/>
  <c r="K37" i="6" l="1"/>
  <c r="J16" i="6"/>
  <c r="K35" i="5"/>
  <c r="I16" i="5" s="1"/>
  <c r="K37" i="5" s="1"/>
  <c r="H25" i="4"/>
  <c r="H21" i="4"/>
  <c r="J16" i="5" l="1"/>
  <c r="K34" i="4"/>
  <c r="K32" i="4"/>
  <c r="K29" i="4"/>
  <c r="K27" i="4"/>
  <c r="K24" i="4"/>
  <c r="K20" i="4"/>
  <c r="K35" i="4" l="1"/>
  <c r="I16" i="4" s="1"/>
  <c r="K37" i="4" s="1"/>
  <c r="H25" i="3"/>
  <c r="J16" i="4" l="1"/>
  <c r="H21" i="3"/>
  <c r="K20" i="3" l="1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<sst xmlns="http://schemas.openxmlformats.org/spreadsheetml/2006/main" count="543" uniqueCount="118">
  <si>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</si>
  <si>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</si>
  <si>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</si>
  <si>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</si>
  <si>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</si>
  <si>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</si>
  <si>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</si>
  <si>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</si>
  <si>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</si>
  <si>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</si>
  <si>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</si>
  <si>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</si>
  <si>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</si>
  <si>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</si>
  <si>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</si>
  <si>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</si>
  <si>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</si>
  <si>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</si>
  <si>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</si>
  <si>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</si>
  <si>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</si>
  <si>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</si>
  <si>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</si>
  <si>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</si>
  <si>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</si>
  <si>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</si>
  <si>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</si>
  <si>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</si>
  <si>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</si>
  <si>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</si>
  <si>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</si>
  <si>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</si>
  <si>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</si>
  <si>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</si>
  <si>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</si>
  <si>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>BILLING MONTH: DECEMBER 2019</t>
  </si>
  <si>
    <t>JAN 15 2020</t>
  </si>
  <si>
    <t>JAN 5 2020</t>
  </si>
  <si>
    <t>MAYLENE TANAY</t>
  </si>
  <si>
    <t>UNIT: 43B03</t>
  </si>
  <si>
    <t>PRES: DEC 25 2019 - PREV: DEC 4 2019 * 18.06</t>
  </si>
  <si>
    <t>PRES: DEC 25 2019 - PREV: DEC 4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</si>
  <si>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</si>
  <si>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</si>
  <si>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</si>
  <si>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</si>
  <si>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</si>
  <si>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</si>
  <si>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</si>
  <si>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</si>
  <si>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</si>
  <si>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</si>
  <si>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</si>
  <si>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</si>
  <si>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</si>
  <si>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</si>
  <si>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</si>
  <si>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</si>
  <si>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</si>
  <si>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</si>
  <si>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</si>
  <si>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</si>
  <si>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</si>
  <si>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</si>
  <si>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</si>
  <si>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</si>
  <si>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</si>
  <si>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</si>
  <si>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</si>
  <si>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</si>
  <si>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</si>
  <si>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</si>
  <si>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</si>
  <si>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</si>
  <si>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</si>
  <si>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</si>
  <si>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</si>
  <si>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* SECURITY
* JANITORIAL SERVICES
* PMS (BUILDING EQUIPMENTS)
* TECHNICAL SERVICES</t>
  </si>
  <si>
    <r>
      <t xml:space="preserve">ELECTRICITY:
MAR 2020 - 94 kWh x 10.98 = 1,032.12 + 20% (AC) = 1,238.54 - 1,488.02 (billing Mar2020) = </t>
    </r>
    <r>
      <rPr>
        <b/>
        <u/>
        <sz val="14"/>
        <color rgb="FFFF0000"/>
        <rFont val="Calibri"/>
        <family val="2"/>
        <scheme val="minor"/>
      </rPr>
      <t>249.48</t>
    </r>
    <r>
      <rPr>
        <b/>
        <sz val="14"/>
        <color rgb="FFFF0000"/>
        <rFont val="Calibri"/>
        <family val="2"/>
        <scheme val="minor"/>
      </rPr>
      <t xml:space="preserve">
APR 2020 - 164 kWh x 9.79 = 1,605.56 + 20% (AC) = 1,926.67 - 2,160.86 (billing Apr2020) = </t>
    </r>
    <r>
      <rPr>
        <b/>
        <u/>
        <sz val="14"/>
        <color rgb="FFFF0000"/>
        <rFont val="Calibri"/>
        <family val="2"/>
        <scheme val="minor"/>
      </rPr>
      <t>234.19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</si>
  <si>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</si>
  <si>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</si>
  <si>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</si>
  <si>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</si>
  <si>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</si>
  <si>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2020 - 4 cubic x 96.92 = 387.68 + 20% (AC) = 465.22 - 469.24 (billing Mar2020) = </t>
    </r>
    <r>
      <rPr>
        <b/>
        <u/>
        <sz val="14"/>
        <color rgb="FFFF0000"/>
        <rFont val="Calibri"/>
        <family val="2"/>
        <scheme val="minor"/>
      </rPr>
      <t>4.02</t>
    </r>
    <r>
      <rPr>
        <b/>
        <sz val="14"/>
        <color rgb="FFFF0000"/>
        <rFont val="Calibri"/>
        <family val="2"/>
        <scheme val="minor"/>
      </rPr>
      <t xml:space="preserve">
APR 2020 - 6 cubic x 96.21 = 577.26 + 20% (AC) = 692.71 - 703.87 (billing Apr2020) = </t>
    </r>
    <r>
      <rPr>
        <b/>
        <u/>
        <sz val="14"/>
        <color rgb="FFFF0000"/>
        <rFont val="Calibri"/>
        <family val="2"/>
        <scheme val="minor"/>
      </rPr>
      <t xml:space="preserve">11.16
</t>
    </r>
    <r>
      <rPr>
        <b/>
        <sz val="14"/>
        <color rgb="FFFF0000"/>
        <rFont val="Calibri"/>
        <family val="2"/>
        <scheme val="minor"/>
      </rPr>
      <t xml:space="preserve">MAY 2020 - 8 cubic x 95.58 = 764.64 + 20% (AC) = 917.57 - 938.50 (billing May2020) = </t>
    </r>
    <r>
      <rPr>
        <b/>
        <u/>
        <sz val="14"/>
        <color rgb="FFFF0000"/>
        <rFont val="Calibri"/>
        <family val="2"/>
        <scheme val="minor"/>
      </rPr>
      <t>20.93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</si>
  <si>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</si>
  <si>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</si>
  <si>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</si>
  <si>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</si>
  <si>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</si>
  <si>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</si>
  <si>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</si>
  <si>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</si>
  <si>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</si>
  <si>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</si>
  <si>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</si>
  <si>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</si>
  <si>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</si>
  <si>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</si>
  <si>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</si>
  <si>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</si>
  <si>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</si>
  <si>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</si>
  <si>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</si>
  <si>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</si>
  <si>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</si>
  <si>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ASSOCIATION DUES</t>
  </si>
  <si>
    <t>ELECTRICITY - OCT 2020</t>
  </si>
  <si>
    <t>WATER - OCT 2020</t>
  </si>
  <si>
    <t>FOR THE MONTH OF NOV 2020</t>
  </si>
  <si>
    <t>BILLING MONTH: DECEMBER 2020</t>
  </si>
  <si>
    <t>DEC 5 2020</t>
  </si>
  <si>
    <t>DEC 15 2020</t>
  </si>
  <si>
    <t>FOR THE MONTH OF DEC 2020</t>
  </si>
  <si>
    <t xml:space="preserve">WATER 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</si>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</sst>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5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43" fontId="20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8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49</xdr:row>
      <xdr:rowOff>0</xdr:rowOff>
    </xdr:from>
    <xdr:to>
      <xdr:col>4</xdr:col>
      <xdr:colOff>433298</xdr:colOff>
      <xdr:row>50</xdr:row>
      <xdr:rowOff>100692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3743214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152894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198929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152894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058775"/>
          <a:ext cx="745671" cy="1219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MIN\Desktop\COLLECTION%20REPORT\VDMO%20LEDGER\VDMO%2043B03%20-%20TAN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2">
          <cell r="E12">
            <v>6747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L60"/>
  <sheetViews>
    <sheetView topLeftCell="A7"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 x14ac:dyDescent="0.35">
      <c r="C4" s="8"/>
      <c r="D4" s="8"/>
      <c r="E4" s="8"/>
      <c r="F4" s="8"/>
      <c r="G4" s="8"/>
      <c r="H4" s="8"/>
      <c r="I4" s="78"/>
      <c r="J4" s="78"/>
      <c r="K4" s="7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37</v>
      </c>
      <c r="E16" s="49" t="s">
        <v>36</v>
      </c>
      <c r="F16" s="18"/>
      <c r="G16" s="18"/>
      <c r="H16" s="18"/>
      <c r="I16" s="18">
        <f>K35</f>
        <v>72.239999999999995</v>
      </c>
      <c r="J16" s="18">
        <f>I16+H16+G16</f>
        <v>72.239999999999995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3" t="s">
        <v>32</v>
      </c>
      <c r="E20" s="83"/>
      <c r="F20" s="46" t="s">
        <v>40</v>
      </c>
      <c r="G20" s="46"/>
      <c r="H20" s="46"/>
      <c r="I20" s="9"/>
      <c r="J20" s="22">
        <v>0</v>
      </c>
      <c r="K20" s="9">
        <f>H21</f>
        <v>72.239999999999995</v>
      </c>
    </row>
    <row r="21" spans="3:11" ht="21" x14ac:dyDescent="0.35">
      <c r="C21" s="39"/>
      <c r="D21" s="8"/>
      <c r="E21" s="8"/>
      <c r="F21" s="46">
        <v>31</v>
      </c>
      <c r="G21" s="46">
        <v>27</v>
      </c>
      <c r="H21" s="47">
        <f>(F21-G21)*18.06</f>
        <v>72.239999999999995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41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(F25-G25)*115.93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5"/>
      <c r="G30" s="85"/>
      <c r="H30" s="85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84"/>
      <c r="G32" s="85"/>
      <c r="H32" s="8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72.239999999999995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72.239999999999995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7" t="s">
        <v>17</v>
      </c>
      <c r="D40" s="77"/>
      <c r="E40" s="77"/>
      <c r="F40" s="77"/>
      <c r="G40" s="77"/>
      <c r="H40" s="77"/>
      <c r="I40" s="77"/>
      <c r="J40" s="77"/>
      <c r="K40" s="7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6"/>
      <c r="D45" s="86"/>
      <c r="E45" s="86"/>
      <c r="F45" s="86"/>
      <c r="G45" s="86"/>
      <c r="H45" s="86"/>
      <c r="I45" s="86"/>
      <c r="J45" s="86"/>
      <c r="K45" s="8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7" t="s">
        <v>33</v>
      </c>
      <c r="D54" s="87"/>
      <c r="E54" s="87"/>
      <c r="F54" s="8"/>
      <c r="G54" s="87" t="s">
        <v>31</v>
      </c>
      <c r="H54" s="87"/>
      <c r="I54" s="9"/>
      <c r="J54" s="9"/>
      <c r="K54" s="9"/>
    </row>
    <row r="55" spans="3:11" ht="21" x14ac:dyDescent="0.35">
      <c r="C55" s="77" t="s">
        <v>23</v>
      </c>
      <c r="D55" s="77"/>
      <c r="E55" s="77"/>
      <c r="F55" s="8"/>
      <c r="G55" s="77" t="s">
        <v>24</v>
      </c>
      <c r="H55" s="7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L57"/>
  <sheetViews>
    <sheetView topLeftCell="A7" zoomScale="70" zoomScaleNormal="70" workbookViewId="0">
      <selection activeCell="P10" sqref="P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 x14ac:dyDescent="0.35">
      <c r="C4" s="8"/>
      <c r="D4" s="8"/>
      <c r="E4" s="8"/>
      <c r="F4" s="8"/>
      <c r="G4" s="8"/>
      <c r="H4" s="8"/>
      <c r="I4" s="78"/>
      <c r="J4" s="78"/>
      <c r="K4" s="7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95</v>
      </c>
      <c r="E16" s="49" t="s">
        <v>96</v>
      </c>
      <c r="F16" s="18"/>
      <c r="G16" s="18"/>
      <c r="H16" s="18"/>
      <c r="I16" s="18">
        <f>K34</f>
        <v>1447.4900000000002</v>
      </c>
      <c r="J16" s="18">
        <f>I16+H16+G16</f>
        <v>1447.4900000000002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3" t="s">
        <v>32</v>
      </c>
      <c r="E20" s="83"/>
      <c r="F20" s="46" t="s">
        <v>97</v>
      </c>
      <c r="G20" s="46"/>
      <c r="H20" s="46"/>
      <c r="I20" s="9"/>
      <c r="J20" s="22">
        <v>0</v>
      </c>
      <c r="K20" s="9">
        <f>H21</f>
        <v>1251.3500000000001</v>
      </c>
    </row>
    <row r="21" spans="3:11" ht="21" x14ac:dyDescent="0.35">
      <c r="C21" s="39"/>
      <c r="D21" s="8"/>
      <c r="E21" s="8"/>
      <c r="F21" s="46">
        <v>987</v>
      </c>
      <c r="G21" s="46">
        <v>842</v>
      </c>
      <c r="H21" s="47">
        <f>(F21-G21)*8.63</f>
        <v>1251.3500000000001</v>
      </c>
      <c r="I21" s="9"/>
      <c r="J21" s="9"/>
      <c r="K21" s="9"/>
    </row>
    <row r="22" spans="3:11" ht="21" x14ac:dyDescent="0.35">
      <c r="C22" s="39"/>
      <c r="D22" s="89" t="s">
        <v>66</v>
      </c>
      <c r="E22" s="89"/>
      <c r="F22" s="88">
        <f>F21-G21</f>
        <v>145</v>
      </c>
      <c r="G22" s="8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98</v>
      </c>
      <c r="G24" s="46"/>
      <c r="H24" s="46"/>
      <c r="I24" s="9"/>
      <c r="J24" s="22">
        <v>0</v>
      </c>
      <c r="K24" s="9">
        <f>H25</f>
        <v>196.14</v>
      </c>
    </row>
    <row r="25" spans="3:11" ht="21" x14ac:dyDescent="0.35">
      <c r="C25" s="39"/>
      <c r="D25" s="8"/>
      <c r="E25" s="8"/>
      <c r="F25" s="46">
        <v>32</v>
      </c>
      <c r="G25" s="46">
        <v>30</v>
      </c>
      <c r="H25" s="47">
        <f>(F25-G25)*98.07</f>
        <v>196.14</v>
      </c>
      <c r="I25" s="9"/>
      <c r="J25" s="9"/>
      <c r="K25" s="9"/>
    </row>
    <row r="26" spans="3:11" ht="21" x14ac:dyDescent="0.35">
      <c r="C26" s="39"/>
      <c r="D26" s="89" t="s">
        <v>67</v>
      </c>
      <c r="E26" s="89"/>
      <c r="F26" s="88">
        <f>F25-G25</f>
        <v>2</v>
      </c>
      <c r="G26" s="88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7"/>
      <c r="D28" s="67"/>
      <c r="E28" s="67"/>
      <c r="F28" s="8"/>
      <c r="G28" s="8"/>
      <c r="H28" s="8"/>
      <c r="I28" s="9"/>
      <c r="J28" s="22"/>
      <c r="K28" s="9"/>
    </row>
    <row r="29" spans="3:11" ht="21" x14ac:dyDescent="0.35">
      <c r="C29" s="67"/>
      <c r="D29" s="67"/>
      <c r="E29" s="67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7"/>
      <c r="D30" s="67"/>
      <c r="E30" s="67"/>
      <c r="F30" s="85"/>
      <c r="G30" s="85"/>
      <c r="H30" s="85"/>
      <c r="I30" s="9"/>
      <c r="J30" s="9"/>
      <c r="K30" s="9"/>
    </row>
    <row r="31" spans="3:11" ht="21" customHeight="1" x14ac:dyDescent="0.35">
      <c r="C31" s="38"/>
      <c r="D31" s="92"/>
      <c r="E31" s="92"/>
      <c r="F31" s="93"/>
      <c r="G31" s="93"/>
      <c r="H31" s="93"/>
      <c r="I31" s="93"/>
      <c r="J31" s="64"/>
      <c r="K31" s="64"/>
    </row>
    <row r="32" spans="3:11" ht="27" customHeight="1" x14ac:dyDescent="0.35">
      <c r="C32" s="40"/>
      <c r="D32" s="44"/>
      <c r="E32" s="44"/>
      <c r="F32" s="71"/>
      <c r="G32" s="71"/>
      <c r="H32" s="71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1447.4900000000002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1447.4900000000002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1" t="s">
        <v>17</v>
      </c>
      <c r="D39" s="91"/>
      <c r="E39" s="91"/>
      <c r="F39" s="91"/>
      <c r="G39" s="91"/>
      <c r="H39" s="91"/>
      <c r="I39" s="91"/>
      <c r="J39" s="91"/>
      <c r="K39" s="91"/>
      <c r="L39" s="3"/>
    </row>
    <row r="40" spans="2:12" s="8" customFormat="1" ht="21" x14ac:dyDescent="0.35">
      <c r="B40" s="3"/>
      <c r="C40" s="70"/>
      <c r="D40" s="70"/>
      <c r="E40" s="70"/>
      <c r="F40" s="70"/>
      <c r="G40" s="70"/>
      <c r="H40" s="70"/>
      <c r="I40" s="70"/>
      <c r="J40" s="70"/>
      <c r="K40" s="70"/>
      <c r="L40" s="3"/>
    </row>
    <row r="41" spans="2:12" s="8" customFormat="1" ht="28.5" x14ac:dyDescent="0.45">
      <c r="B41" s="3"/>
      <c r="C41" s="10" t="s">
        <v>18</v>
      </c>
      <c r="D41" s="70"/>
      <c r="E41" s="70"/>
      <c r="F41" s="70"/>
      <c r="G41" s="70"/>
      <c r="H41" s="70"/>
      <c r="I41" s="70"/>
      <c r="J41" s="70"/>
      <c r="K41" s="70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6"/>
      <c r="D43" s="86"/>
      <c r="E43" s="86"/>
      <c r="F43" s="86"/>
      <c r="G43" s="86"/>
      <c r="H43" s="86"/>
      <c r="I43" s="86"/>
      <c r="J43" s="86"/>
      <c r="K43" s="86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7" t="s">
        <v>33</v>
      </c>
      <c r="D51" s="87"/>
      <c r="E51" s="87"/>
      <c r="F51" s="8"/>
      <c r="G51" s="87" t="s">
        <v>31</v>
      </c>
      <c r="H51" s="87"/>
      <c r="I51" s="9"/>
      <c r="J51" s="9"/>
      <c r="K51" s="9"/>
    </row>
    <row r="52" spans="3:11" ht="21" x14ac:dyDescent="0.35">
      <c r="C52" s="77" t="s">
        <v>23</v>
      </c>
      <c r="D52" s="77"/>
      <c r="E52" s="77"/>
      <c r="F52" s="8"/>
      <c r="G52" s="77" t="s">
        <v>24</v>
      </c>
      <c r="H52" s="77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L57"/>
  <sheetViews>
    <sheetView zoomScale="70" zoomScaleNormal="70" workbookViewId="0">
      <selection activeCell="P25" sqref="P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 x14ac:dyDescent="0.35">
      <c r="C4" s="8"/>
      <c r="D4" s="8"/>
      <c r="E4" s="8"/>
      <c r="F4" s="8"/>
      <c r="G4" s="8"/>
      <c r="H4" s="8"/>
      <c r="I4" s="78"/>
      <c r="J4" s="78"/>
      <c r="K4" s="7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104</v>
      </c>
      <c r="H15" s="13" t="s">
        <v>105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99</v>
      </c>
      <c r="E16" s="49" t="s">
        <v>100</v>
      </c>
      <c r="F16" s="18"/>
      <c r="G16" s="18">
        <v>5397.6</v>
      </c>
      <c r="H16" s="18"/>
      <c r="I16" s="18">
        <f>K34</f>
        <v>2322.44</v>
      </c>
      <c r="J16" s="18">
        <f>I16+H16+G16</f>
        <v>7720.0400000000009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4" t="s">
        <v>107</v>
      </c>
      <c r="E20" s="94"/>
      <c r="F20" s="46" t="s">
        <v>101</v>
      </c>
      <c r="G20" s="46"/>
      <c r="H20" s="46"/>
      <c r="I20" s="9"/>
      <c r="J20" s="22">
        <v>0</v>
      </c>
      <c r="K20" s="9">
        <f>H21</f>
        <v>775.92000000000007</v>
      </c>
    </row>
    <row r="21" spans="3:11" ht="21" x14ac:dyDescent="0.35">
      <c r="C21" s="39"/>
      <c r="D21" s="8"/>
      <c r="E21" s="8"/>
      <c r="F21" s="46">
        <v>1093</v>
      </c>
      <c r="G21" s="46">
        <v>987</v>
      </c>
      <c r="H21" s="47">
        <f>(F21-G21)*7.32</f>
        <v>775.92000000000007</v>
      </c>
      <c r="I21" s="9"/>
      <c r="J21" s="9"/>
      <c r="K21" s="9"/>
    </row>
    <row r="22" spans="3:11" ht="21" x14ac:dyDescent="0.35">
      <c r="C22" s="39"/>
      <c r="D22" s="89" t="s">
        <v>66</v>
      </c>
      <c r="E22" s="89"/>
      <c r="F22" s="88">
        <f>F21-G21</f>
        <v>106</v>
      </c>
      <c r="G22" s="8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108</v>
      </c>
      <c r="E24" s="8"/>
      <c r="F24" s="46" t="s">
        <v>102</v>
      </c>
      <c r="G24" s="46"/>
      <c r="H24" s="46"/>
      <c r="I24" s="9"/>
      <c r="J24" s="22">
        <v>0</v>
      </c>
      <c r="K24" s="9">
        <f>H25</f>
        <v>197.12</v>
      </c>
    </row>
    <row r="25" spans="3:11" ht="21" x14ac:dyDescent="0.35">
      <c r="C25" s="39"/>
      <c r="D25" s="8"/>
      <c r="E25" s="8"/>
      <c r="F25" s="46">
        <v>34</v>
      </c>
      <c r="G25" s="46">
        <v>32</v>
      </c>
      <c r="H25" s="47">
        <f>(F25-G25)*98.56</f>
        <v>197.12</v>
      </c>
      <c r="I25" s="9"/>
      <c r="J25" s="9"/>
      <c r="K25" s="9"/>
    </row>
    <row r="26" spans="3:11" ht="21" x14ac:dyDescent="0.35">
      <c r="C26" s="39"/>
      <c r="D26" s="89" t="s">
        <v>67</v>
      </c>
      <c r="E26" s="89"/>
      <c r="F26" s="88">
        <f>F25-G25</f>
        <v>2</v>
      </c>
      <c r="G26" s="88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</row>
    <row r="28" spans="3:11" ht="21" customHeight="1" x14ac:dyDescent="0.35">
      <c r="C28" s="38">
        <v>43962</v>
      </c>
      <c r="D28" s="94" t="s">
        <v>106</v>
      </c>
      <c r="E28" s="94"/>
      <c r="F28" s="46" t="s">
        <v>109</v>
      </c>
      <c r="G28" s="46"/>
      <c r="H28" s="46"/>
      <c r="I28" s="9"/>
      <c r="J28" s="22">
        <v>0</v>
      </c>
      <c r="K28" s="9">
        <f>H29</f>
        <v>1349.3999999999999</v>
      </c>
    </row>
    <row r="29" spans="3:11" ht="21" x14ac:dyDescent="0.35">
      <c r="C29" s="39"/>
      <c r="D29" s="8"/>
      <c r="E29" s="8"/>
      <c r="F29" s="46">
        <v>22.49</v>
      </c>
      <c r="G29" s="46">
        <v>60</v>
      </c>
      <c r="H29" s="47">
        <f>F29*G29</f>
        <v>1349.3999999999999</v>
      </c>
      <c r="I29" s="9"/>
      <c r="J29" s="22"/>
      <c r="K29" s="9"/>
    </row>
    <row r="30" spans="3:11" ht="35.1" customHeight="1" x14ac:dyDescent="0.35">
      <c r="C30" s="67"/>
      <c r="D30" s="67"/>
      <c r="E30" s="67"/>
      <c r="F30" s="76"/>
      <c r="G30" s="76"/>
      <c r="H30" s="76"/>
      <c r="I30" s="9"/>
      <c r="J30" s="9"/>
      <c r="K30" s="9"/>
    </row>
    <row r="31" spans="3:11" ht="21" customHeight="1" x14ac:dyDescent="0.35">
      <c r="C31" s="38"/>
      <c r="D31" s="92"/>
      <c r="E31" s="92"/>
      <c r="F31" s="93"/>
      <c r="G31" s="93"/>
      <c r="H31" s="93"/>
      <c r="I31" s="93"/>
      <c r="J31" s="64"/>
      <c r="K31" s="64"/>
    </row>
    <row r="32" spans="3:11" ht="27" customHeight="1" x14ac:dyDescent="0.35">
      <c r="C32" s="40"/>
      <c r="D32" s="44"/>
      <c r="E32" s="44"/>
      <c r="F32" s="73"/>
      <c r="G32" s="73"/>
      <c r="H32" s="73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(K20+K24+K28)-K33</f>
        <v>2322.44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7720.0400000000009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1" t="s">
        <v>17</v>
      </c>
      <c r="D39" s="91"/>
      <c r="E39" s="91"/>
      <c r="F39" s="91"/>
      <c r="G39" s="91"/>
      <c r="H39" s="91"/>
      <c r="I39" s="91"/>
      <c r="J39" s="91"/>
      <c r="K39" s="91"/>
      <c r="L39" s="3"/>
    </row>
    <row r="40" spans="2:12" s="8" customFormat="1" ht="21" x14ac:dyDescent="0.35">
      <c r="B40" s="3"/>
      <c r="C40" s="72"/>
      <c r="D40" s="72"/>
      <c r="E40" s="72"/>
      <c r="F40" s="72"/>
      <c r="G40" s="72"/>
      <c r="H40" s="72"/>
      <c r="I40" s="72"/>
      <c r="J40" s="72"/>
      <c r="K40" s="72"/>
      <c r="L40" s="3"/>
    </row>
    <row r="41" spans="2:12" s="8" customFormat="1" ht="28.5" x14ac:dyDescent="0.45">
      <c r="B41" s="3"/>
      <c r="C41" s="10" t="s">
        <v>18</v>
      </c>
      <c r="D41" s="72"/>
      <c r="E41" s="72"/>
      <c r="F41" s="72"/>
      <c r="G41" s="72"/>
      <c r="H41" s="72"/>
      <c r="I41" s="72"/>
      <c r="J41" s="72"/>
      <c r="K41" s="72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6"/>
      <c r="D43" s="86"/>
      <c r="E43" s="86"/>
      <c r="F43" s="86"/>
      <c r="G43" s="86"/>
      <c r="H43" s="86"/>
      <c r="I43" s="86"/>
      <c r="J43" s="86"/>
      <c r="K43" s="86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7" t="s">
        <v>33</v>
      </c>
      <c r="D51" s="87"/>
      <c r="E51" s="87"/>
      <c r="F51" s="8"/>
      <c r="G51" s="87" t="s">
        <v>31</v>
      </c>
      <c r="H51" s="87"/>
      <c r="I51" s="9"/>
      <c r="J51" s="9"/>
      <c r="K51" s="9"/>
    </row>
    <row r="52" spans="3:11" ht="21" x14ac:dyDescent="0.35">
      <c r="C52" s="77" t="s">
        <v>23</v>
      </c>
      <c r="D52" s="77"/>
      <c r="E52" s="77"/>
      <c r="F52" s="8"/>
      <c r="G52" s="77" t="s">
        <v>24</v>
      </c>
      <c r="H52" s="77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L57"/>
  <sheetViews>
    <sheetView tabSelected="1" topLeftCell="A14" zoomScale="70" zoomScaleNormal="70" workbookViewId="0">
      <selection activeCell="M24" sqref="M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 x14ac:dyDescent="0.35">
      <c r="C4" s="8"/>
      <c r="D4" s="8"/>
      <c r="E4" s="8"/>
      <c r="F4" s="8"/>
      <c r="G4" s="8"/>
      <c r="H4" s="8"/>
      <c r="I4" s="78"/>
      <c r="J4" s="78"/>
      <c r="K4" s="7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104</v>
      </c>
      <c r="H15" s="13" t="s">
        <v>105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111</v>
      </c>
      <c r="E16" s="49" t="s">
        <v>112</v>
      </c>
      <c r="F16" s="18"/>
      <c r="G16" s="18">
        <f>[1]Sheet2!$E$12</f>
        <v>6747</v>
      </c>
      <c r="H16" s="18"/>
      <c r="I16" s="18">
        <f>K34</f>
        <v>2487.38</v>
      </c>
      <c r="J16" s="18">
        <f>I16+H16+G16</f>
        <v>9234.380000000001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94" t="s">
        <v>32</v>
      </c>
      <c r="E20" s="94"/>
      <c r="F20" s="46" t="s">
        <v>116</v>
      </c>
      <c r="G20" s="46"/>
      <c r="H20" s="46"/>
      <c r="I20" s="9"/>
      <c r="J20" s="22">
        <v>0</v>
      </c>
      <c r="K20" s="9">
        <f>H21</f>
        <v>745.86</v>
      </c>
    </row>
    <row r="21" spans="3:11" ht="21" x14ac:dyDescent="0.35">
      <c r="C21" s="39"/>
      <c r="D21" s="8"/>
      <c r="E21" s="8"/>
      <c r="F21" s="46">
        <v>1186</v>
      </c>
      <c r="G21" s="46">
        <v>1093</v>
      </c>
      <c r="H21" s="47">
        <f>(F21-G21)*8.02</f>
        <v>745.86</v>
      </c>
      <c r="I21" s="9"/>
      <c r="J21" s="9"/>
      <c r="K21" s="9"/>
    </row>
    <row r="22" spans="3:11" ht="21" x14ac:dyDescent="0.35">
      <c r="C22" s="39"/>
      <c r="D22" s="89" t="s">
        <v>66</v>
      </c>
      <c r="E22" s="89"/>
      <c r="F22" s="88">
        <f>F21-G21</f>
        <v>93</v>
      </c>
      <c r="G22" s="8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114</v>
      </c>
      <c r="E24" s="8"/>
      <c r="F24" s="46" t="s">
        <v>117</v>
      </c>
      <c r="G24" s="46"/>
      <c r="H24" s="46"/>
      <c r="I24" s="9"/>
      <c r="J24" s="22">
        <v>0</v>
      </c>
      <c r="K24" s="9">
        <f>H25</f>
        <v>392.12</v>
      </c>
    </row>
    <row r="25" spans="3:11" ht="21" x14ac:dyDescent="0.35">
      <c r="C25" s="39"/>
      <c r="D25" s="8"/>
      <c r="E25" s="8"/>
      <c r="F25" s="46">
        <v>38</v>
      </c>
      <c r="G25" s="46">
        <v>34</v>
      </c>
      <c r="H25" s="47">
        <f>(F25-G25)*98.03</f>
        <v>392.12</v>
      </c>
      <c r="I25" s="9"/>
      <c r="J25" s="9"/>
      <c r="K25" s="9"/>
    </row>
    <row r="26" spans="3:11" ht="21" x14ac:dyDescent="0.35">
      <c r="C26" s="39"/>
      <c r="D26" s="89" t="s">
        <v>67</v>
      </c>
      <c r="E26" s="89"/>
      <c r="F26" s="88">
        <f>F25-G25</f>
        <v>4</v>
      </c>
      <c r="G26" s="88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</row>
    <row r="28" spans="3:11" ht="21" customHeight="1" x14ac:dyDescent="0.35">
      <c r="C28" s="38">
        <v>44170</v>
      </c>
      <c r="D28" s="94" t="s">
        <v>106</v>
      </c>
      <c r="E28" s="94"/>
      <c r="F28" s="46" t="s">
        <v>113</v>
      </c>
      <c r="G28" s="46"/>
      <c r="H28" s="46"/>
      <c r="I28" s="9"/>
      <c r="J28" s="22">
        <v>0</v>
      </c>
      <c r="K28" s="9">
        <f>H29</f>
        <v>1349.3999999999999</v>
      </c>
    </row>
    <row r="29" spans="3:11" ht="21" x14ac:dyDescent="0.35">
      <c r="C29" s="39"/>
      <c r="D29" s="8"/>
      <c r="E29" s="8"/>
      <c r="F29" s="46">
        <v>22.49</v>
      </c>
      <c r="G29" s="46">
        <v>60</v>
      </c>
      <c r="H29" s="47">
        <f>F29*G29</f>
        <v>1349.3999999999999</v>
      </c>
      <c r="I29" s="9"/>
      <c r="J29" s="22"/>
      <c r="K29" s="9"/>
    </row>
    <row r="30" spans="3:11" ht="35.1" customHeight="1" x14ac:dyDescent="0.35">
      <c r="C30" s="67"/>
      <c r="D30" s="67"/>
      <c r="E30" s="67"/>
      <c r="F30" s="76"/>
      <c r="G30" s="76"/>
      <c r="H30" s="76"/>
      <c r="I30" s="9"/>
      <c r="J30" s="9"/>
      <c r="K30" s="9"/>
    </row>
    <row r="31" spans="3:11" ht="21" customHeight="1" x14ac:dyDescent="0.35">
      <c r="C31" s="38"/>
      <c r="D31" s="92"/>
      <c r="E31" s="92"/>
      <c r="F31" s="93"/>
      <c r="G31" s="93"/>
      <c r="H31" s="93"/>
      <c r="I31" s="93"/>
      <c r="J31" s="64"/>
      <c r="K31" s="64"/>
    </row>
    <row r="32" spans="3:11" ht="27" customHeight="1" x14ac:dyDescent="0.35">
      <c r="C32" s="40"/>
      <c r="D32" s="44"/>
      <c r="E32" s="44"/>
      <c r="F32" s="75"/>
      <c r="G32" s="75"/>
      <c r="H32" s="75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(K20+K24+K28)-K33</f>
        <v>2487.38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9234.380000000001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1" t="s">
        <v>17</v>
      </c>
      <c r="D39" s="91"/>
      <c r="E39" s="91"/>
      <c r="F39" s="91"/>
      <c r="G39" s="91"/>
      <c r="H39" s="91"/>
      <c r="I39" s="91"/>
      <c r="J39" s="91"/>
      <c r="K39" s="91"/>
      <c r="L39" s="3"/>
    </row>
    <row r="40" spans="2:12" s="8" customFormat="1" ht="21" x14ac:dyDescent="0.35">
      <c r="B40" s="3"/>
      <c r="C40" s="74"/>
      <c r="D40" s="74"/>
      <c r="E40" s="74"/>
      <c r="F40" s="74"/>
      <c r="G40" s="74"/>
      <c r="H40" s="74"/>
      <c r="I40" s="74"/>
      <c r="J40" s="74"/>
      <c r="K40" s="74"/>
      <c r="L40" s="3"/>
    </row>
    <row r="41" spans="2:12" s="8" customFormat="1" ht="28.5" x14ac:dyDescent="0.45">
      <c r="B41" s="3"/>
      <c r="C41" s="10" t="s">
        <v>18</v>
      </c>
      <c r="D41" s="74"/>
      <c r="E41" s="74"/>
      <c r="F41" s="74"/>
      <c r="G41" s="74"/>
      <c r="H41" s="74"/>
      <c r="I41" s="74"/>
      <c r="J41" s="74"/>
      <c r="K41" s="7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6"/>
      <c r="D43" s="86"/>
      <c r="E43" s="86"/>
      <c r="F43" s="86"/>
      <c r="G43" s="86"/>
      <c r="H43" s="86"/>
      <c r="I43" s="86"/>
      <c r="J43" s="86"/>
      <c r="K43" s="86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7" t="s">
        <v>115</v>
      </c>
      <c r="D51" s="87"/>
      <c r="E51" s="87"/>
      <c r="F51" s="8"/>
      <c r="G51" s="87" t="s">
        <v>31</v>
      </c>
      <c r="H51" s="87"/>
      <c r="I51" s="9"/>
      <c r="J51" s="9"/>
      <c r="K51" s="9"/>
    </row>
    <row r="52" spans="3:11" ht="21" x14ac:dyDescent="0.35">
      <c r="C52" s="77" t="s">
        <v>23</v>
      </c>
      <c r="D52" s="77"/>
      <c r="E52" s="77"/>
      <c r="F52" s="8"/>
      <c r="G52" s="77" t="s">
        <v>24</v>
      </c>
      <c r="H52" s="77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L60"/>
  <sheetViews>
    <sheetView zoomScale="70" zoomScaleNormal="70" workbookViewId="0">
      <selection activeCell="H12" sqref="H1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 x14ac:dyDescent="0.35">
      <c r="C4" s="8"/>
      <c r="D4" s="8"/>
      <c r="E4" s="8"/>
      <c r="F4" s="8"/>
      <c r="G4" s="8"/>
      <c r="H4" s="8"/>
      <c r="I4" s="78"/>
      <c r="J4" s="78"/>
      <c r="K4" s="7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43</v>
      </c>
      <c r="E16" s="49" t="s">
        <v>44</v>
      </c>
      <c r="F16" s="18"/>
      <c r="G16" s="18"/>
      <c r="H16" s="18">
        <v>72.239999999999995</v>
      </c>
      <c r="I16" s="18">
        <f>K35</f>
        <v>272.77</v>
      </c>
      <c r="J16" s="18">
        <f>I16+H16+G16</f>
        <v>345.01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3" t="s">
        <v>32</v>
      </c>
      <c r="E20" s="83"/>
      <c r="F20" s="46" t="s">
        <v>45</v>
      </c>
      <c r="G20" s="46"/>
      <c r="H20" s="46"/>
      <c r="I20" s="9"/>
      <c r="J20" s="22">
        <v>0</v>
      </c>
      <c r="K20" s="9">
        <f>H21</f>
        <v>156.6</v>
      </c>
    </row>
    <row r="21" spans="3:11" ht="21" x14ac:dyDescent="0.35">
      <c r="C21" s="39"/>
      <c r="D21" s="8"/>
      <c r="E21" s="8"/>
      <c r="F21" s="46">
        <v>40</v>
      </c>
      <c r="G21" s="46">
        <v>31</v>
      </c>
      <c r="H21" s="47">
        <f>(F21-G21)*17.4</f>
        <v>156.6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46</v>
      </c>
      <c r="G24" s="46"/>
      <c r="H24" s="46"/>
      <c r="I24" s="9"/>
      <c r="J24" s="22">
        <v>0</v>
      </c>
      <c r="K24" s="9">
        <f>H25</f>
        <v>116.17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(F25-G25)*116.17</f>
        <v>116.17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5"/>
      <c r="G30" s="85"/>
      <c r="H30" s="85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4"/>
      <c r="G32" s="85"/>
      <c r="H32" s="8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272.77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345.01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7" t="s">
        <v>17</v>
      </c>
      <c r="D40" s="77"/>
      <c r="E40" s="77"/>
      <c r="F40" s="77"/>
      <c r="G40" s="77"/>
      <c r="H40" s="77"/>
      <c r="I40" s="77"/>
      <c r="J40" s="77"/>
      <c r="K40" s="7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6"/>
      <c r="D45" s="86"/>
      <c r="E45" s="86"/>
      <c r="F45" s="86"/>
      <c r="G45" s="86"/>
      <c r="H45" s="86"/>
      <c r="I45" s="86"/>
      <c r="J45" s="86"/>
      <c r="K45" s="8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7" t="s">
        <v>33</v>
      </c>
      <c r="D54" s="87"/>
      <c r="E54" s="87"/>
      <c r="F54" s="8"/>
      <c r="G54" s="87" t="s">
        <v>31</v>
      </c>
      <c r="H54" s="87"/>
      <c r="I54" s="9"/>
      <c r="J54" s="9"/>
      <c r="K54" s="9"/>
    </row>
    <row r="55" spans="3:11" ht="21" x14ac:dyDescent="0.35">
      <c r="C55" s="77" t="s">
        <v>23</v>
      </c>
      <c r="D55" s="77"/>
      <c r="E55" s="77"/>
      <c r="F55" s="8"/>
      <c r="G55" s="77" t="s">
        <v>24</v>
      </c>
      <c r="H55" s="7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L60"/>
  <sheetViews>
    <sheetView topLeftCell="A7" zoomScale="70" zoomScaleNormal="70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 x14ac:dyDescent="0.35">
      <c r="C4" s="8"/>
      <c r="D4" s="8"/>
      <c r="E4" s="8"/>
      <c r="F4" s="8"/>
      <c r="G4" s="8"/>
      <c r="H4" s="8"/>
      <c r="I4" s="78"/>
      <c r="J4" s="78"/>
      <c r="K4" s="7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48</v>
      </c>
      <c r="E16" s="49" t="s">
        <v>49</v>
      </c>
      <c r="F16" s="18"/>
      <c r="G16" s="18"/>
      <c r="H16" s="18">
        <v>345.01</v>
      </c>
      <c r="I16" s="18">
        <f>K35</f>
        <v>237.45</v>
      </c>
      <c r="J16" s="18">
        <f>I16+H16+G16</f>
        <v>582.46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3" t="s">
        <v>32</v>
      </c>
      <c r="E20" s="83"/>
      <c r="F20" s="46" t="s">
        <v>50</v>
      </c>
      <c r="G20" s="46"/>
      <c r="H20" s="46"/>
      <c r="I20" s="9"/>
      <c r="J20" s="22">
        <v>0</v>
      </c>
      <c r="K20" s="9">
        <f>H21</f>
        <v>237.45</v>
      </c>
    </row>
    <row r="21" spans="3:11" ht="21" x14ac:dyDescent="0.35">
      <c r="C21" s="39"/>
      <c r="D21" s="8"/>
      <c r="E21" s="8"/>
      <c r="F21" s="46">
        <v>55</v>
      </c>
      <c r="G21" s="46">
        <v>40</v>
      </c>
      <c r="H21" s="47">
        <f>(F21-G21)*15.83</f>
        <v>237.45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51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5"/>
      <c r="G30" s="85"/>
      <c r="H30" s="85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4"/>
      <c r="G32" s="85"/>
      <c r="H32" s="8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237.45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582.46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7" t="s">
        <v>17</v>
      </c>
      <c r="D40" s="77"/>
      <c r="E40" s="77"/>
      <c r="F40" s="77"/>
      <c r="G40" s="77"/>
      <c r="H40" s="77"/>
      <c r="I40" s="77"/>
      <c r="J40" s="77"/>
      <c r="K40" s="7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6"/>
      <c r="D45" s="86"/>
      <c r="E45" s="86"/>
      <c r="F45" s="86"/>
      <c r="G45" s="86"/>
      <c r="H45" s="86"/>
      <c r="I45" s="86"/>
      <c r="J45" s="86"/>
      <c r="K45" s="8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7" t="s">
        <v>33</v>
      </c>
      <c r="D54" s="87"/>
      <c r="E54" s="87"/>
      <c r="F54" s="8"/>
      <c r="G54" s="87" t="s">
        <v>31</v>
      </c>
      <c r="H54" s="87"/>
      <c r="I54" s="9"/>
      <c r="J54" s="9"/>
      <c r="K54" s="9"/>
    </row>
    <row r="55" spans="3:11" ht="21" x14ac:dyDescent="0.35">
      <c r="C55" s="77" t="s">
        <v>23</v>
      </c>
      <c r="D55" s="77"/>
      <c r="E55" s="77"/>
      <c r="F55" s="8"/>
      <c r="G55" s="77" t="s">
        <v>24</v>
      </c>
      <c r="H55" s="7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L60"/>
  <sheetViews>
    <sheetView topLeftCell="A10" zoomScale="70" zoomScaleNormal="70" workbookViewId="0">
      <selection activeCell="V17" sqref="V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 x14ac:dyDescent="0.35">
      <c r="C4" s="8"/>
      <c r="D4" s="8"/>
      <c r="E4" s="8"/>
      <c r="F4" s="8"/>
      <c r="G4" s="8"/>
      <c r="H4" s="8"/>
      <c r="I4" s="78"/>
      <c r="J4" s="78"/>
      <c r="K4" s="7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53</v>
      </c>
      <c r="E16" s="49" t="s">
        <v>54</v>
      </c>
      <c r="F16" s="18"/>
      <c r="G16" s="18"/>
      <c r="H16" s="18">
        <v>582.46</v>
      </c>
      <c r="I16" s="18">
        <f>K35</f>
        <v>1957.26</v>
      </c>
      <c r="J16" s="18">
        <f>I16+H16+G16</f>
        <v>2539.7200000000003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3" t="s">
        <v>32</v>
      </c>
      <c r="E20" s="83"/>
      <c r="F20" s="46" t="s">
        <v>55</v>
      </c>
      <c r="G20" s="46"/>
      <c r="H20" s="46"/>
      <c r="I20" s="9"/>
      <c r="J20" s="22">
        <v>0</v>
      </c>
      <c r="K20" s="9">
        <f>H21</f>
        <v>1488.02</v>
      </c>
    </row>
    <row r="21" spans="3:11" ht="21" x14ac:dyDescent="0.35">
      <c r="C21" s="39"/>
      <c r="D21" s="8"/>
      <c r="E21" s="8"/>
      <c r="F21" s="46">
        <v>149</v>
      </c>
      <c r="G21" s="46">
        <v>55</v>
      </c>
      <c r="H21" s="47">
        <f>(F21-G21)*15.83</f>
        <v>1488.02</v>
      </c>
      <c r="I21" s="9"/>
      <c r="J21" s="9"/>
      <c r="K21" s="9"/>
    </row>
    <row r="22" spans="3:11" ht="21" x14ac:dyDescent="0.35">
      <c r="C22" s="39"/>
      <c r="D22" s="89" t="s">
        <v>66</v>
      </c>
      <c r="E22" s="89"/>
      <c r="F22" s="88">
        <f>F21-G21</f>
        <v>94</v>
      </c>
      <c r="G22" s="8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56</v>
      </c>
      <c r="G24" s="46"/>
      <c r="H24" s="46"/>
      <c r="I24" s="9"/>
      <c r="J24" s="22">
        <v>0</v>
      </c>
      <c r="K24" s="9">
        <f>H25</f>
        <v>469.24</v>
      </c>
    </row>
    <row r="25" spans="3:11" ht="21" x14ac:dyDescent="0.35">
      <c r="C25" s="39"/>
      <c r="D25" s="8"/>
      <c r="E25" s="8"/>
      <c r="F25" s="46">
        <v>5</v>
      </c>
      <c r="G25" s="46">
        <v>1</v>
      </c>
      <c r="H25" s="47">
        <f>(F25-G25)*117.31</f>
        <v>469.24</v>
      </c>
      <c r="I25" s="9"/>
      <c r="J25" s="9"/>
      <c r="K25" s="9"/>
    </row>
    <row r="26" spans="3:11" ht="21" x14ac:dyDescent="0.35">
      <c r="C26" s="39"/>
      <c r="D26" s="89" t="s">
        <v>67</v>
      </c>
      <c r="E26" s="89"/>
      <c r="F26" s="88">
        <f>F25-G25</f>
        <v>4</v>
      </c>
      <c r="G26" s="88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5"/>
      <c r="G30" s="85"/>
      <c r="H30" s="85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4"/>
      <c r="G32" s="85"/>
      <c r="H32" s="8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1957.26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2539.7200000000003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7" t="s">
        <v>17</v>
      </c>
      <c r="D40" s="77"/>
      <c r="E40" s="77"/>
      <c r="F40" s="77"/>
      <c r="G40" s="77"/>
      <c r="H40" s="77"/>
      <c r="I40" s="77"/>
      <c r="J40" s="77"/>
      <c r="K40" s="77"/>
      <c r="L40" s="3"/>
    </row>
    <row r="41" spans="2:12" s="8" customFormat="1" ht="21" x14ac:dyDescent="0.35">
      <c r="B41" s="3"/>
      <c r="C41" s="55" t="s">
        <v>57</v>
      </c>
      <c r="D41" s="55" t="s">
        <v>58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5" t="s">
        <v>59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6"/>
      <c r="D45" s="86"/>
      <c r="E45" s="86"/>
      <c r="F45" s="86"/>
      <c r="G45" s="86"/>
      <c r="H45" s="86"/>
      <c r="I45" s="86"/>
      <c r="J45" s="86"/>
      <c r="K45" s="8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7" t="s">
        <v>33</v>
      </c>
      <c r="D54" s="87"/>
      <c r="E54" s="87"/>
      <c r="F54" s="8"/>
      <c r="G54" s="87" t="s">
        <v>31</v>
      </c>
      <c r="H54" s="87"/>
      <c r="I54" s="9"/>
      <c r="J54" s="9"/>
      <c r="K54" s="9"/>
    </row>
    <row r="55" spans="3:11" ht="21" x14ac:dyDescent="0.35">
      <c r="C55" s="77" t="s">
        <v>23</v>
      </c>
      <c r="D55" s="77"/>
      <c r="E55" s="77"/>
      <c r="F55" s="8"/>
      <c r="G55" s="77" t="s">
        <v>24</v>
      </c>
      <c r="H55" s="7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I3:K4"/>
    <mergeCell ref="C14:K14"/>
    <mergeCell ref="D19:E19"/>
    <mergeCell ref="F19:H19"/>
    <mergeCell ref="D20:E20"/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L62"/>
  <sheetViews>
    <sheetView topLeftCell="A10" zoomScale="70" zoomScaleNormal="70" workbookViewId="0">
      <selection activeCell="O15" sqref="O1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 x14ac:dyDescent="0.35">
      <c r="C4" s="8"/>
      <c r="D4" s="8"/>
      <c r="E4" s="8"/>
      <c r="F4" s="8"/>
      <c r="G4" s="8"/>
      <c r="H4" s="8"/>
      <c r="I4" s="78"/>
      <c r="J4" s="78"/>
      <c r="K4" s="7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61</v>
      </c>
      <c r="E16" s="49" t="s">
        <v>62</v>
      </c>
      <c r="F16" s="18"/>
      <c r="G16" s="18"/>
      <c r="H16" s="18"/>
      <c r="I16" s="18">
        <f>K36</f>
        <v>2864.7360000000003</v>
      </c>
      <c r="J16" s="18">
        <f>I16+H16+G16</f>
        <v>2864.7360000000003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3" t="s">
        <v>32</v>
      </c>
      <c r="E20" s="83"/>
      <c r="F20" s="46" t="s">
        <v>63</v>
      </c>
      <c r="G20" s="46"/>
      <c r="H20" s="46"/>
      <c r="I20" s="9"/>
      <c r="J20" s="22">
        <v>0</v>
      </c>
      <c r="K20" s="9">
        <f>H21</f>
        <v>1800.72</v>
      </c>
    </row>
    <row r="21" spans="3:11" ht="21" x14ac:dyDescent="0.35">
      <c r="C21" s="39"/>
      <c r="D21" s="8"/>
      <c r="E21" s="8"/>
      <c r="F21" s="46">
        <v>313</v>
      </c>
      <c r="G21" s="46">
        <v>149</v>
      </c>
      <c r="H21" s="47">
        <f>(F21-G21)*10.98</f>
        <v>1800.72</v>
      </c>
      <c r="I21" s="9"/>
      <c r="J21" s="9"/>
      <c r="K21" s="9"/>
    </row>
    <row r="22" spans="3:11" ht="21" x14ac:dyDescent="0.35">
      <c r="C22" s="39"/>
      <c r="D22" s="89" t="s">
        <v>66</v>
      </c>
      <c r="E22" s="89"/>
      <c r="F22" s="88">
        <f>F21-G21</f>
        <v>164</v>
      </c>
      <c r="G22" s="8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64</v>
      </c>
      <c r="G24" s="46"/>
      <c r="H24" s="46"/>
      <c r="I24" s="9"/>
      <c r="J24" s="22">
        <v>0</v>
      </c>
      <c r="K24" s="9">
        <f>H25</f>
        <v>586.56000000000006</v>
      </c>
    </row>
    <row r="25" spans="3:11" ht="21" x14ac:dyDescent="0.35">
      <c r="C25" s="39"/>
      <c r="D25" s="8"/>
      <c r="E25" s="8"/>
      <c r="F25" s="46">
        <v>11</v>
      </c>
      <c r="G25" s="46">
        <v>5</v>
      </c>
      <c r="H25" s="47">
        <f>(F25-G25)*97.76</f>
        <v>586.56000000000006</v>
      </c>
      <c r="I25" s="9"/>
      <c r="J25" s="9"/>
      <c r="K25" s="9"/>
    </row>
    <row r="26" spans="3:11" ht="21" x14ac:dyDescent="0.35">
      <c r="C26" s="39"/>
      <c r="D26" s="89" t="s">
        <v>67</v>
      </c>
      <c r="E26" s="89"/>
      <c r="F26" s="88">
        <f>F25-G25</f>
        <v>6</v>
      </c>
      <c r="G26" s="88"/>
      <c r="H26" s="45"/>
      <c r="I26" s="9"/>
      <c r="J26" s="9"/>
      <c r="K26" s="9"/>
    </row>
    <row r="27" spans="3:11" ht="21" x14ac:dyDescent="0.35">
      <c r="C27" s="39"/>
      <c r="D27" s="60"/>
      <c r="E27" s="60"/>
      <c r="F27" s="61"/>
      <c r="G27" s="61"/>
      <c r="H27" s="45"/>
      <c r="I27" s="9"/>
      <c r="J27" s="9"/>
      <c r="K27" s="9"/>
    </row>
    <row r="28" spans="3:11" ht="21" x14ac:dyDescent="0.35">
      <c r="C28" s="38"/>
      <c r="D28" s="7" t="s">
        <v>65</v>
      </c>
      <c r="E28" s="8"/>
      <c r="F28" s="8"/>
      <c r="G28" s="8"/>
      <c r="H28" s="8"/>
      <c r="I28" s="9">
        <f>(H21+H25)*20%</f>
        <v>477.45600000000007</v>
      </c>
      <c r="J28" s="22">
        <v>0</v>
      </c>
      <c r="K28" s="9">
        <f>I28</f>
        <v>477.45600000000007</v>
      </c>
    </row>
    <row r="29" spans="3:11" ht="21" x14ac:dyDescent="0.35">
      <c r="C29" s="90" t="s">
        <v>68</v>
      </c>
      <c r="D29" s="90"/>
      <c r="E29" s="90"/>
      <c r="F29" s="8"/>
      <c r="G29" s="8"/>
      <c r="H29" s="8"/>
      <c r="I29" s="9"/>
      <c r="J29" s="22"/>
      <c r="K29" s="9"/>
    </row>
    <row r="30" spans="3:11" ht="21" x14ac:dyDescent="0.35">
      <c r="C30" s="90"/>
      <c r="D30" s="90"/>
      <c r="E30" s="90"/>
      <c r="F30" s="84"/>
      <c r="G30" s="85"/>
      <c r="H30" s="85"/>
      <c r="I30" s="9">
        <v>0</v>
      </c>
      <c r="J30" s="22">
        <v>0</v>
      </c>
      <c r="K30" s="9">
        <f>I30+J30</f>
        <v>0</v>
      </c>
    </row>
    <row r="31" spans="3:11" ht="21" x14ac:dyDescent="0.35">
      <c r="C31" s="90"/>
      <c r="D31" s="90"/>
      <c r="E31" s="90"/>
      <c r="F31" s="85"/>
      <c r="G31" s="85"/>
      <c r="H31" s="85"/>
      <c r="I31" s="9"/>
      <c r="J31" s="9"/>
      <c r="K31" s="9"/>
    </row>
    <row r="32" spans="3:11" ht="21" x14ac:dyDescent="0.35">
      <c r="C32" s="40"/>
      <c r="D32" s="44"/>
      <c r="E32" s="44"/>
      <c r="F32" s="54"/>
      <c r="G32" s="54"/>
      <c r="H32" s="54"/>
      <c r="I32" s="9"/>
      <c r="J32" s="9"/>
      <c r="K32" s="9"/>
    </row>
    <row r="33" spans="2:12" ht="21" x14ac:dyDescent="0.35">
      <c r="C33" s="38"/>
      <c r="D33" s="44"/>
      <c r="E33" s="44"/>
      <c r="F33" s="84"/>
      <c r="G33" s="85"/>
      <c r="H33" s="85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4"/>
      <c r="G34" s="54"/>
      <c r="H34" s="54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2864.7360000000003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2864.7360000000003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7" t="s">
        <v>17</v>
      </c>
      <c r="D41" s="77"/>
      <c r="E41" s="77"/>
      <c r="F41" s="77"/>
      <c r="G41" s="77"/>
      <c r="H41" s="77"/>
      <c r="I41" s="77"/>
      <c r="J41" s="77"/>
      <c r="K41" s="77"/>
      <c r="L41" s="3"/>
    </row>
    <row r="42" spans="2:12" s="8" customFormat="1" ht="23.25" x14ac:dyDescent="0.35">
      <c r="B42" s="3"/>
      <c r="C42" s="56" t="s">
        <v>57</v>
      </c>
      <c r="D42" s="57" t="s">
        <v>58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7" t="s">
        <v>59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5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6"/>
      <c r="D47" s="86"/>
      <c r="E47" s="86"/>
      <c r="F47" s="86"/>
      <c r="G47" s="86"/>
      <c r="H47" s="86"/>
      <c r="I47" s="86"/>
      <c r="J47" s="86"/>
      <c r="K47" s="86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7" t="s">
        <v>33</v>
      </c>
      <c r="D56" s="87"/>
      <c r="E56" s="87"/>
      <c r="F56" s="8"/>
      <c r="G56" s="87" t="s">
        <v>31</v>
      </c>
      <c r="H56" s="87"/>
      <c r="I56" s="9"/>
      <c r="J56" s="9"/>
      <c r="K56" s="9"/>
    </row>
    <row r="57" spans="3:11" ht="21" x14ac:dyDescent="0.35">
      <c r="C57" s="77" t="s">
        <v>23</v>
      </c>
      <c r="D57" s="77"/>
      <c r="E57" s="77"/>
      <c r="F57" s="8"/>
      <c r="G57" s="77" t="s">
        <v>24</v>
      </c>
      <c r="H57" s="77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I3:K4"/>
    <mergeCell ref="C14:K14"/>
    <mergeCell ref="D19:E19"/>
    <mergeCell ref="F19:H19"/>
    <mergeCell ref="D20:E20"/>
    <mergeCell ref="F22:G22"/>
    <mergeCell ref="D26:E26"/>
    <mergeCell ref="F26:G26"/>
    <mergeCell ref="C29:E31"/>
    <mergeCell ref="C57:E57"/>
    <mergeCell ref="G57:H57"/>
    <mergeCell ref="F30:H31"/>
    <mergeCell ref="F33:H33"/>
    <mergeCell ref="C41:K41"/>
    <mergeCell ref="C47:K47"/>
    <mergeCell ref="C56:E56"/>
    <mergeCell ref="G56:H56"/>
    <mergeCell ref="D22:E22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2:L62"/>
  <sheetViews>
    <sheetView topLeftCell="A16" workbookViewId="0">
      <selection activeCell="I10" sqref="I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 x14ac:dyDescent="0.35">
      <c r="C4" s="8"/>
      <c r="D4" s="8"/>
      <c r="E4" s="8"/>
      <c r="F4" s="8"/>
      <c r="G4" s="8"/>
      <c r="H4" s="8"/>
      <c r="I4" s="78"/>
      <c r="J4" s="78"/>
      <c r="K4" s="7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70</v>
      </c>
      <c r="E16" s="49" t="s">
        <v>71</v>
      </c>
      <c r="F16" s="18"/>
      <c r="G16" s="18"/>
      <c r="H16" s="18"/>
      <c r="I16" s="18">
        <f>K36</f>
        <v>2181.7820000000002</v>
      </c>
      <c r="J16" s="18">
        <f>I16+H16+G16</f>
        <v>2181.7820000000002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3" t="s">
        <v>32</v>
      </c>
      <c r="E20" s="83"/>
      <c r="F20" s="46" t="s">
        <v>72</v>
      </c>
      <c r="G20" s="46"/>
      <c r="H20" s="46"/>
      <c r="I20" s="9"/>
      <c r="J20" s="22">
        <v>0</v>
      </c>
      <c r="K20" s="9">
        <f>H21</f>
        <v>1439.1299999999999</v>
      </c>
    </row>
    <row r="21" spans="3:11" ht="21" x14ac:dyDescent="0.35">
      <c r="C21" s="39"/>
      <c r="D21" s="8"/>
      <c r="E21" s="8"/>
      <c r="F21" s="46">
        <v>460</v>
      </c>
      <c r="G21" s="46">
        <v>313</v>
      </c>
      <c r="H21" s="47">
        <f>(F21-G21)*9.79</f>
        <v>1439.1299999999999</v>
      </c>
      <c r="I21" s="9"/>
      <c r="J21" s="9"/>
      <c r="K21" s="9"/>
    </row>
    <row r="22" spans="3:11" ht="21" x14ac:dyDescent="0.35">
      <c r="C22" s="39"/>
      <c r="D22" s="89" t="s">
        <v>66</v>
      </c>
      <c r="E22" s="89"/>
      <c r="F22" s="88">
        <f>F21-G21</f>
        <v>147</v>
      </c>
      <c r="G22" s="8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73</v>
      </c>
      <c r="G24" s="46"/>
      <c r="H24" s="46"/>
      <c r="I24" s="9"/>
      <c r="J24" s="22">
        <v>0</v>
      </c>
      <c r="K24" s="9">
        <f>H25</f>
        <v>782.08</v>
      </c>
    </row>
    <row r="25" spans="3:11" ht="21" x14ac:dyDescent="0.35">
      <c r="C25" s="39"/>
      <c r="D25" s="8"/>
      <c r="E25" s="8"/>
      <c r="F25" s="46">
        <v>19</v>
      </c>
      <c r="G25" s="46">
        <v>11</v>
      </c>
      <c r="H25" s="47">
        <f>(F25-G25)*97.76</f>
        <v>782.08</v>
      </c>
      <c r="I25" s="9"/>
      <c r="J25" s="9"/>
      <c r="K25" s="9"/>
    </row>
    <row r="26" spans="3:11" ht="21" x14ac:dyDescent="0.35">
      <c r="C26" s="39"/>
      <c r="D26" s="89" t="s">
        <v>67</v>
      </c>
      <c r="E26" s="89"/>
      <c r="F26" s="88">
        <f>F25-G25</f>
        <v>8</v>
      </c>
      <c r="G26" s="88"/>
      <c r="H26" s="45"/>
      <c r="I26" s="9"/>
      <c r="J26" s="9"/>
      <c r="K26" s="9"/>
    </row>
    <row r="27" spans="3:11" ht="21" x14ac:dyDescent="0.35">
      <c r="C27" s="39"/>
      <c r="D27" s="60"/>
      <c r="E27" s="60"/>
      <c r="F27" s="61"/>
      <c r="G27" s="61"/>
      <c r="H27" s="45"/>
      <c r="I27" s="9"/>
      <c r="J27" s="9"/>
      <c r="K27" s="9"/>
    </row>
    <row r="28" spans="3:11" ht="21" x14ac:dyDescent="0.35">
      <c r="C28" s="38"/>
      <c r="D28" s="7" t="s">
        <v>65</v>
      </c>
      <c r="E28" s="8"/>
      <c r="F28" s="8"/>
      <c r="G28" s="8"/>
      <c r="H28" s="8"/>
      <c r="I28" s="9">
        <f>(H21+H25)*20%</f>
        <v>444.24200000000002</v>
      </c>
      <c r="J28" s="22">
        <v>0</v>
      </c>
      <c r="K28" s="9">
        <f>I28</f>
        <v>444.24200000000002</v>
      </c>
    </row>
    <row r="29" spans="3:11" ht="21" customHeight="1" x14ac:dyDescent="0.35">
      <c r="C29" s="90" t="s">
        <v>77</v>
      </c>
      <c r="D29" s="90"/>
      <c r="E29" s="90"/>
      <c r="F29" s="8"/>
      <c r="G29" s="8"/>
      <c r="H29" s="8"/>
      <c r="I29" s="9"/>
      <c r="J29" s="22"/>
      <c r="K29" s="9"/>
    </row>
    <row r="30" spans="3:11" ht="21" x14ac:dyDescent="0.35">
      <c r="C30" s="90"/>
      <c r="D30" s="90"/>
      <c r="E30" s="90"/>
      <c r="F30" s="84"/>
      <c r="G30" s="85"/>
      <c r="H30" s="8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0"/>
      <c r="D31" s="90"/>
      <c r="E31" s="90"/>
      <c r="F31" s="85"/>
      <c r="G31" s="85"/>
      <c r="H31" s="85"/>
      <c r="I31" s="9"/>
      <c r="J31" s="9"/>
      <c r="K31" s="9"/>
    </row>
    <row r="32" spans="3:11" ht="21" x14ac:dyDescent="0.35">
      <c r="C32" s="40"/>
      <c r="D32" s="44"/>
      <c r="E32" s="44"/>
      <c r="F32" s="59"/>
      <c r="G32" s="59"/>
      <c r="H32" s="59"/>
      <c r="I32" s="9"/>
      <c r="J32" s="9"/>
      <c r="K32" s="9"/>
    </row>
    <row r="33" spans="2:12" ht="96.95" customHeight="1" x14ac:dyDescent="0.35">
      <c r="C33" s="38"/>
      <c r="D33" s="92" t="s">
        <v>74</v>
      </c>
      <c r="E33" s="92"/>
      <c r="F33" s="93" t="s">
        <v>78</v>
      </c>
      <c r="G33" s="93"/>
      <c r="H33" s="93"/>
      <c r="I33" s="93"/>
      <c r="J33" s="64">
        <v>0</v>
      </c>
      <c r="K33" s="64">
        <f>(249.48+234.19)</f>
        <v>483.66999999999996</v>
      </c>
    </row>
    <row r="34" spans="2:12" ht="27" customHeight="1" x14ac:dyDescent="0.35">
      <c r="C34" s="40"/>
      <c r="D34" s="44"/>
      <c r="E34" s="44"/>
      <c r="F34" s="59"/>
      <c r="G34" s="59"/>
      <c r="H34" s="59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2181.7820000000002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2181.7820000000002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1" t="s">
        <v>17</v>
      </c>
      <c r="D41" s="91"/>
      <c r="E41" s="91"/>
      <c r="F41" s="91"/>
      <c r="G41" s="91"/>
      <c r="H41" s="91"/>
      <c r="I41" s="91"/>
      <c r="J41" s="91"/>
      <c r="K41" s="91"/>
      <c r="L41" s="3"/>
    </row>
    <row r="42" spans="2:12" s="8" customFormat="1" ht="21" x14ac:dyDescent="0.35">
      <c r="B42" s="3"/>
      <c r="C42" s="58"/>
      <c r="D42" s="58"/>
      <c r="E42" s="58"/>
      <c r="F42" s="58"/>
      <c r="G42" s="58"/>
      <c r="H42" s="58"/>
      <c r="I42" s="58"/>
      <c r="J42" s="58"/>
      <c r="K42" s="58"/>
      <c r="L42" s="3"/>
    </row>
    <row r="43" spans="2:12" s="8" customFormat="1" ht="23.25" x14ac:dyDescent="0.35">
      <c r="B43" s="3"/>
      <c r="C43" s="56" t="s">
        <v>57</v>
      </c>
      <c r="D43" s="57" t="s">
        <v>75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7" t="s">
        <v>76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7" t="s">
        <v>59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6"/>
      <c r="D47" s="86"/>
      <c r="E47" s="86"/>
      <c r="F47" s="86"/>
      <c r="G47" s="86"/>
      <c r="H47" s="86"/>
      <c r="I47" s="86"/>
      <c r="J47" s="86"/>
      <c r="K47" s="86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7" t="s">
        <v>33</v>
      </c>
      <c r="D56" s="87"/>
      <c r="E56" s="87"/>
      <c r="F56" s="8"/>
      <c r="G56" s="87" t="s">
        <v>31</v>
      </c>
      <c r="H56" s="87"/>
      <c r="I56" s="9"/>
      <c r="J56" s="9"/>
      <c r="K56" s="9"/>
    </row>
    <row r="57" spans="3:11" ht="21" x14ac:dyDescent="0.35">
      <c r="C57" s="77" t="s">
        <v>23</v>
      </c>
      <c r="D57" s="77"/>
      <c r="E57" s="77"/>
      <c r="F57" s="8"/>
      <c r="G57" s="77" t="s">
        <v>24</v>
      </c>
      <c r="H57" s="77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paperSize="10000"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L57"/>
  <sheetViews>
    <sheetView topLeftCell="A7" zoomScale="70" zoomScaleNormal="70" workbookViewId="0">
      <selection activeCell="P25" sqref="P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 x14ac:dyDescent="0.35">
      <c r="C4" s="8"/>
      <c r="D4" s="8"/>
      <c r="E4" s="8"/>
      <c r="F4" s="8"/>
      <c r="G4" s="8"/>
      <c r="H4" s="8"/>
      <c r="I4" s="78"/>
      <c r="J4" s="78"/>
      <c r="K4" s="7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80</v>
      </c>
      <c r="E16" s="49" t="s">
        <v>81</v>
      </c>
      <c r="F16" s="18"/>
      <c r="G16" s="18"/>
      <c r="H16" s="18"/>
      <c r="I16" s="18">
        <f>K34</f>
        <v>1599.3500000000001</v>
      </c>
      <c r="J16" s="18">
        <f>I16+H16+G16</f>
        <v>1599.3500000000001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3" t="s">
        <v>32</v>
      </c>
      <c r="E20" s="83"/>
      <c r="F20" s="46" t="s">
        <v>82</v>
      </c>
      <c r="G20" s="46"/>
      <c r="H20" s="46"/>
      <c r="I20" s="9"/>
      <c r="J20" s="22">
        <v>0</v>
      </c>
      <c r="K20" s="9">
        <f>H21</f>
        <v>1346.8</v>
      </c>
    </row>
    <row r="21" spans="3:11" ht="21" x14ac:dyDescent="0.35">
      <c r="C21" s="39"/>
      <c r="D21" s="8"/>
      <c r="E21" s="8"/>
      <c r="F21" s="46">
        <v>600</v>
      </c>
      <c r="G21" s="46">
        <v>460</v>
      </c>
      <c r="H21" s="47">
        <f>(F21-G21)*9.62</f>
        <v>1346.8</v>
      </c>
      <c r="I21" s="9"/>
      <c r="J21" s="9"/>
      <c r="K21" s="9"/>
    </row>
    <row r="22" spans="3:11" ht="21" x14ac:dyDescent="0.35">
      <c r="C22" s="39"/>
      <c r="D22" s="89" t="s">
        <v>66</v>
      </c>
      <c r="E22" s="89"/>
      <c r="F22" s="88">
        <f>F21-G21</f>
        <v>140</v>
      </c>
      <c r="G22" s="8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83</v>
      </c>
      <c r="G24" s="46"/>
      <c r="H24" s="46"/>
      <c r="I24" s="9"/>
      <c r="J24" s="22">
        <v>0</v>
      </c>
      <c r="K24" s="9">
        <f>H25</f>
        <v>288.65999999999997</v>
      </c>
    </row>
    <row r="25" spans="3:11" ht="21" x14ac:dyDescent="0.35">
      <c r="C25" s="39"/>
      <c r="D25" s="8"/>
      <c r="E25" s="8"/>
      <c r="F25" s="46">
        <v>22</v>
      </c>
      <c r="G25" s="46">
        <v>19</v>
      </c>
      <c r="H25" s="47">
        <f>(F25-G25)*96.22</f>
        <v>288.65999999999997</v>
      </c>
      <c r="I25" s="9"/>
      <c r="J25" s="9"/>
      <c r="K25" s="9"/>
    </row>
    <row r="26" spans="3:11" ht="21" x14ac:dyDescent="0.35">
      <c r="C26" s="39"/>
      <c r="D26" s="89" t="s">
        <v>67</v>
      </c>
      <c r="E26" s="89"/>
      <c r="F26" s="88">
        <f>F25-G25</f>
        <v>3</v>
      </c>
      <c r="G26" s="88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7"/>
      <c r="D28" s="67"/>
      <c r="E28" s="67"/>
      <c r="F28" s="8"/>
      <c r="G28" s="8"/>
      <c r="H28" s="8"/>
      <c r="I28" s="9"/>
      <c r="J28" s="22"/>
      <c r="K28" s="9"/>
    </row>
    <row r="29" spans="3:11" ht="21" x14ac:dyDescent="0.35">
      <c r="C29" s="67"/>
      <c r="D29" s="67"/>
      <c r="E29" s="67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7"/>
      <c r="D30" s="67"/>
      <c r="E30" s="67"/>
      <c r="F30" s="85"/>
      <c r="G30" s="85"/>
      <c r="H30" s="85"/>
      <c r="I30" s="9"/>
      <c r="J30" s="9"/>
      <c r="K30" s="9"/>
    </row>
    <row r="31" spans="3:11" ht="135" customHeight="1" x14ac:dyDescent="0.35">
      <c r="C31" s="38"/>
      <c r="D31" s="92" t="s">
        <v>74</v>
      </c>
      <c r="E31" s="92"/>
      <c r="F31" s="93" t="s">
        <v>84</v>
      </c>
      <c r="G31" s="93"/>
      <c r="H31" s="93"/>
      <c r="I31" s="93"/>
      <c r="J31" s="64">
        <v>0</v>
      </c>
      <c r="K31" s="64">
        <f>4.02+11.16+20.93</f>
        <v>36.11</v>
      </c>
    </row>
    <row r="32" spans="3:11" ht="27" customHeight="1" x14ac:dyDescent="0.35">
      <c r="C32" s="40"/>
      <c r="D32" s="44"/>
      <c r="E32" s="44"/>
      <c r="F32" s="63"/>
      <c r="G32" s="63"/>
      <c r="H32" s="63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1599.3500000000001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1599.3500000000001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1" t="s">
        <v>17</v>
      </c>
      <c r="D39" s="91"/>
      <c r="E39" s="91"/>
      <c r="F39" s="91"/>
      <c r="G39" s="91"/>
      <c r="H39" s="91"/>
      <c r="I39" s="91"/>
      <c r="J39" s="91"/>
      <c r="K39" s="91"/>
      <c r="L39" s="3"/>
    </row>
    <row r="40" spans="2:12" s="8" customFormat="1" ht="21" x14ac:dyDescent="0.35">
      <c r="B40" s="3"/>
      <c r="C40" s="62"/>
      <c r="D40" s="62"/>
      <c r="E40" s="62"/>
      <c r="F40" s="62"/>
      <c r="G40" s="62"/>
      <c r="H40" s="62"/>
      <c r="I40" s="62"/>
      <c r="J40" s="62"/>
      <c r="K40" s="62"/>
      <c r="L40" s="3"/>
    </row>
    <row r="41" spans="2:12" s="8" customFormat="1" ht="28.5" x14ac:dyDescent="0.45">
      <c r="B41" s="3"/>
      <c r="C41" s="10" t="s">
        <v>18</v>
      </c>
      <c r="D41" s="62"/>
      <c r="E41" s="62"/>
      <c r="F41" s="62"/>
      <c r="G41" s="62"/>
      <c r="H41" s="62"/>
      <c r="I41" s="62"/>
      <c r="J41" s="62"/>
      <c r="K41" s="62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6"/>
      <c r="D43" s="86"/>
      <c r="E43" s="86"/>
      <c r="F43" s="86"/>
      <c r="G43" s="86"/>
      <c r="H43" s="86"/>
      <c r="I43" s="86"/>
      <c r="J43" s="86"/>
      <c r="K43" s="86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7" t="s">
        <v>33</v>
      </c>
      <c r="D51" s="87"/>
      <c r="E51" s="87"/>
      <c r="F51" s="8"/>
      <c r="G51" s="87" t="s">
        <v>31</v>
      </c>
      <c r="H51" s="87"/>
      <c r="I51" s="9"/>
      <c r="J51" s="9"/>
      <c r="K51" s="9"/>
    </row>
    <row r="52" spans="3:11" ht="21" x14ac:dyDescent="0.35">
      <c r="C52" s="77" t="s">
        <v>23</v>
      </c>
      <c r="D52" s="77"/>
      <c r="E52" s="77"/>
      <c r="F52" s="8"/>
      <c r="G52" s="77" t="s">
        <v>24</v>
      </c>
      <c r="H52" s="77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C43:K43"/>
    <mergeCell ref="C51:E51"/>
    <mergeCell ref="G51:H51"/>
    <mergeCell ref="C52:E52"/>
    <mergeCell ref="G52:H52"/>
    <mergeCell ref="D26:E26"/>
    <mergeCell ref="F26:G26"/>
    <mergeCell ref="F29:H30"/>
    <mergeCell ref="D31:E31"/>
    <mergeCell ref="F31:I31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57"/>
  <sheetViews>
    <sheetView zoomScale="70" zoomScaleNormal="70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 x14ac:dyDescent="0.35">
      <c r="C4" s="8"/>
      <c r="D4" s="8"/>
      <c r="E4" s="8"/>
      <c r="F4" s="8"/>
      <c r="G4" s="8"/>
      <c r="H4" s="8"/>
      <c r="I4" s="78"/>
      <c r="J4" s="78"/>
      <c r="K4" s="7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86</v>
      </c>
      <c r="E16" s="49" t="s">
        <v>87</v>
      </c>
      <c r="F16" s="18"/>
      <c r="G16" s="18"/>
      <c r="H16" s="18"/>
      <c r="I16" s="18">
        <f>K34</f>
        <v>1679.27</v>
      </c>
      <c r="J16" s="18">
        <f>I16+H16+G16</f>
        <v>1679.27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3" t="s">
        <v>32</v>
      </c>
      <c r="E20" s="83"/>
      <c r="F20" s="46" t="s">
        <v>88</v>
      </c>
      <c r="G20" s="46"/>
      <c r="H20" s="46"/>
      <c r="I20" s="9"/>
      <c r="J20" s="22">
        <v>0</v>
      </c>
      <c r="K20" s="9">
        <f>H21</f>
        <v>1195.67</v>
      </c>
    </row>
    <row r="21" spans="3:11" ht="21" x14ac:dyDescent="0.35">
      <c r="C21" s="39"/>
      <c r="D21" s="8"/>
      <c r="E21" s="8"/>
      <c r="F21" s="46">
        <v>733</v>
      </c>
      <c r="G21" s="46">
        <v>600</v>
      </c>
      <c r="H21" s="47">
        <f>(F21-G21)*8.99</f>
        <v>1195.67</v>
      </c>
      <c r="I21" s="9"/>
      <c r="J21" s="9"/>
      <c r="K21" s="9"/>
    </row>
    <row r="22" spans="3:11" ht="21" x14ac:dyDescent="0.35">
      <c r="C22" s="39"/>
      <c r="D22" s="89" t="s">
        <v>66</v>
      </c>
      <c r="E22" s="89"/>
      <c r="F22" s="88">
        <f>F21-G21</f>
        <v>133</v>
      </c>
      <c r="G22" s="8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89</v>
      </c>
      <c r="G24" s="46"/>
      <c r="H24" s="46"/>
      <c r="I24" s="9"/>
      <c r="J24" s="22">
        <v>0</v>
      </c>
      <c r="K24" s="9">
        <f>H25</f>
        <v>483.6</v>
      </c>
    </row>
    <row r="25" spans="3:11" ht="21" x14ac:dyDescent="0.35">
      <c r="C25" s="39"/>
      <c r="D25" s="8"/>
      <c r="E25" s="8"/>
      <c r="F25" s="46">
        <v>27</v>
      </c>
      <c r="G25" s="46">
        <v>22</v>
      </c>
      <c r="H25" s="47">
        <f>(F25-G25)*96.72</f>
        <v>483.6</v>
      </c>
      <c r="I25" s="9"/>
      <c r="J25" s="9"/>
      <c r="K25" s="9"/>
    </row>
    <row r="26" spans="3:11" ht="21" x14ac:dyDescent="0.35">
      <c r="C26" s="39"/>
      <c r="D26" s="89" t="s">
        <v>67</v>
      </c>
      <c r="E26" s="89"/>
      <c r="F26" s="88">
        <f>F25-G25</f>
        <v>5</v>
      </c>
      <c r="G26" s="88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7"/>
      <c r="D28" s="67"/>
      <c r="E28" s="67"/>
      <c r="F28" s="8"/>
      <c r="G28" s="8"/>
      <c r="H28" s="8"/>
      <c r="I28" s="9"/>
      <c r="J28" s="22"/>
      <c r="K28" s="9"/>
    </row>
    <row r="29" spans="3:11" ht="21" x14ac:dyDescent="0.35">
      <c r="C29" s="67"/>
      <c r="D29" s="67"/>
      <c r="E29" s="67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7"/>
      <c r="D30" s="67"/>
      <c r="E30" s="67"/>
      <c r="F30" s="85"/>
      <c r="G30" s="85"/>
      <c r="H30" s="85"/>
      <c r="I30" s="9"/>
      <c r="J30" s="9"/>
      <c r="K30" s="9"/>
    </row>
    <row r="31" spans="3:11" ht="21" customHeight="1" x14ac:dyDescent="0.35">
      <c r="C31" s="38"/>
      <c r="D31" s="92"/>
      <c r="E31" s="92"/>
      <c r="F31" s="93"/>
      <c r="G31" s="93"/>
      <c r="H31" s="93"/>
      <c r="I31" s="93"/>
      <c r="J31" s="64"/>
      <c r="K31" s="64"/>
    </row>
    <row r="32" spans="3:11" ht="27" customHeight="1" x14ac:dyDescent="0.35">
      <c r="C32" s="40"/>
      <c r="D32" s="44"/>
      <c r="E32" s="44"/>
      <c r="F32" s="66"/>
      <c r="G32" s="66"/>
      <c r="H32" s="66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1679.27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1679.27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1" t="s">
        <v>17</v>
      </c>
      <c r="D39" s="91"/>
      <c r="E39" s="91"/>
      <c r="F39" s="91"/>
      <c r="G39" s="91"/>
      <c r="H39" s="91"/>
      <c r="I39" s="91"/>
      <c r="J39" s="91"/>
      <c r="K39" s="91"/>
      <c r="L39" s="3"/>
    </row>
    <row r="40" spans="2:12" s="8" customFormat="1" ht="21" x14ac:dyDescent="0.35">
      <c r="B40" s="3"/>
      <c r="C40" s="65"/>
      <c r="D40" s="65"/>
      <c r="E40" s="65"/>
      <c r="F40" s="65"/>
      <c r="G40" s="65"/>
      <c r="H40" s="65"/>
      <c r="I40" s="65"/>
      <c r="J40" s="65"/>
      <c r="K40" s="65"/>
      <c r="L40" s="3"/>
    </row>
    <row r="41" spans="2:12" s="8" customFormat="1" ht="28.5" x14ac:dyDescent="0.45">
      <c r="B41" s="3"/>
      <c r="C41" s="10" t="s">
        <v>18</v>
      </c>
      <c r="D41" s="65"/>
      <c r="E41" s="65"/>
      <c r="F41" s="65"/>
      <c r="G41" s="65"/>
      <c r="H41" s="65"/>
      <c r="I41" s="65"/>
      <c r="J41" s="65"/>
      <c r="K41" s="65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6"/>
      <c r="D43" s="86"/>
      <c r="E43" s="86"/>
      <c r="F43" s="86"/>
      <c r="G43" s="86"/>
      <c r="H43" s="86"/>
      <c r="I43" s="86"/>
      <c r="J43" s="86"/>
      <c r="K43" s="86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7" t="s">
        <v>33</v>
      </c>
      <c r="D51" s="87"/>
      <c r="E51" s="87"/>
      <c r="F51" s="8"/>
      <c r="G51" s="87" t="s">
        <v>31</v>
      </c>
      <c r="H51" s="87"/>
      <c r="I51" s="9"/>
      <c r="J51" s="9"/>
      <c r="K51" s="9"/>
    </row>
    <row r="52" spans="3:11" ht="21" x14ac:dyDescent="0.35">
      <c r="C52" s="77" t="s">
        <v>23</v>
      </c>
      <c r="D52" s="77"/>
      <c r="E52" s="77"/>
      <c r="F52" s="8"/>
      <c r="G52" s="77" t="s">
        <v>24</v>
      </c>
      <c r="H52" s="77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L57"/>
  <sheetViews>
    <sheetView zoomScale="70" zoomScaleNormal="70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8" t="s">
        <v>14</v>
      </c>
      <c r="J3" s="78"/>
      <c r="K3" s="78"/>
    </row>
    <row r="4" spans="3:11" ht="21" x14ac:dyDescent="0.35">
      <c r="C4" s="8"/>
      <c r="D4" s="8"/>
      <c r="E4" s="8"/>
      <c r="F4" s="8"/>
      <c r="G4" s="8"/>
      <c r="H4" s="8"/>
      <c r="I4" s="78"/>
      <c r="J4" s="78"/>
      <c r="K4" s="7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9" t="s">
        <v>12</v>
      </c>
      <c r="D14" s="80"/>
      <c r="E14" s="80"/>
      <c r="F14" s="80"/>
      <c r="G14" s="80"/>
      <c r="H14" s="80"/>
      <c r="I14" s="80"/>
      <c r="J14" s="80"/>
      <c r="K14" s="8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91</v>
      </c>
      <c r="E16" s="49" t="s">
        <v>87</v>
      </c>
      <c r="F16" s="18"/>
      <c r="G16" s="18"/>
      <c r="H16" s="18"/>
      <c r="I16" s="18">
        <f>K34</f>
        <v>1280.19</v>
      </c>
      <c r="J16" s="18">
        <f>I16+H16+G16</f>
        <v>1280.19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2" t="s">
        <v>8</v>
      </c>
      <c r="E19" s="82"/>
      <c r="F19" s="82" t="s">
        <v>9</v>
      </c>
      <c r="G19" s="82"/>
      <c r="H19" s="8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3" t="s">
        <v>32</v>
      </c>
      <c r="E20" s="83"/>
      <c r="F20" s="46" t="s">
        <v>92</v>
      </c>
      <c r="G20" s="46"/>
      <c r="H20" s="46"/>
      <c r="I20" s="9"/>
      <c r="J20" s="22">
        <v>0</v>
      </c>
      <c r="K20" s="9">
        <f>H21</f>
        <v>987.54000000000008</v>
      </c>
    </row>
    <row r="21" spans="3:11" ht="21" x14ac:dyDescent="0.35">
      <c r="C21" s="39"/>
      <c r="D21" s="8"/>
      <c r="E21" s="8"/>
      <c r="F21" s="46">
        <v>842</v>
      </c>
      <c r="G21" s="46">
        <v>733</v>
      </c>
      <c r="H21" s="47">
        <f>(F21-G21)*9.06</f>
        <v>987.54000000000008</v>
      </c>
      <c r="I21" s="9"/>
      <c r="J21" s="9"/>
      <c r="K21" s="9"/>
    </row>
    <row r="22" spans="3:11" ht="21" x14ac:dyDescent="0.35">
      <c r="C22" s="39"/>
      <c r="D22" s="89" t="s">
        <v>66</v>
      </c>
      <c r="E22" s="89"/>
      <c r="F22" s="88">
        <f>F21-G21</f>
        <v>109</v>
      </c>
      <c r="G22" s="8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93</v>
      </c>
      <c r="G24" s="46"/>
      <c r="H24" s="46"/>
      <c r="I24" s="9"/>
      <c r="J24" s="22">
        <v>0</v>
      </c>
      <c r="K24" s="9">
        <f>H25</f>
        <v>292.64999999999998</v>
      </c>
    </row>
    <row r="25" spans="3:11" ht="21" x14ac:dyDescent="0.35">
      <c r="C25" s="39"/>
      <c r="D25" s="8"/>
      <c r="E25" s="8"/>
      <c r="F25" s="46">
        <v>30</v>
      </c>
      <c r="G25" s="46">
        <v>27</v>
      </c>
      <c r="H25" s="47">
        <f>(F25-G25)*97.55</f>
        <v>292.64999999999998</v>
      </c>
      <c r="I25" s="9"/>
      <c r="J25" s="9"/>
      <c r="K25" s="9"/>
    </row>
    <row r="26" spans="3:11" ht="21" x14ac:dyDescent="0.35">
      <c r="C26" s="39"/>
      <c r="D26" s="89" t="s">
        <v>67</v>
      </c>
      <c r="E26" s="89"/>
      <c r="F26" s="88">
        <f>F25-G25</f>
        <v>3</v>
      </c>
      <c r="G26" s="88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7"/>
      <c r="D28" s="67"/>
      <c r="E28" s="67"/>
      <c r="F28" s="8"/>
      <c r="G28" s="8"/>
      <c r="H28" s="8"/>
      <c r="I28" s="9"/>
      <c r="J28" s="22"/>
      <c r="K28" s="9"/>
    </row>
    <row r="29" spans="3:11" ht="21" x14ac:dyDescent="0.35">
      <c r="C29" s="67"/>
      <c r="D29" s="67"/>
      <c r="E29" s="67"/>
      <c r="F29" s="84"/>
      <c r="G29" s="85"/>
      <c r="H29" s="85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7"/>
      <c r="D30" s="67"/>
      <c r="E30" s="67"/>
      <c r="F30" s="85"/>
      <c r="G30" s="85"/>
      <c r="H30" s="85"/>
      <c r="I30" s="9"/>
      <c r="J30" s="9"/>
      <c r="K30" s="9"/>
    </row>
    <row r="31" spans="3:11" ht="21" customHeight="1" x14ac:dyDescent="0.35">
      <c r="C31" s="38"/>
      <c r="D31" s="92"/>
      <c r="E31" s="92"/>
      <c r="F31" s="93"/>
      <c r="G31" s="93"/>
      <c r="H31" s="93"/>
      <c r="I31" s="93"/>
      <c r="J31" s="64"/>
      <c r="K31" s="64"/>
    </row>
    <row r="32" spans="3:11" ht="27" customHeight="1" x14ac:dyDescent="0.35">
      <c r="C32" s="40"/>
      <c r="D32" s="44"/>
      <c r="E32" s="44"/>
      <c r="F32" s="69"/>
      <c r="G32" s="69"/>
      <c r="H32" s="69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1280.19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1280.19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1" t="s">
        <v>17</v>
      </c>
      <c r="D39" s="91"/>
      <c r="E39" s="91"/>
      <c r="F39" s="91"/>
      <c r="G39" s="91"/>
      <c r="H39" s="91"/>
      <c r="I39" s="91"/>
      <c r="J39" s="91"/>
      <c r="K39" s="91"/>
      <c r="L39" s="3"/>
    </row>
    <row r="40" spans="2:12" s="8" customFormat="1" ht="21" x14ac:dyDescent="0.35">
      <c r="B40" s="3"/>
      <c r="C40" s="68"/>
      <c r="D40" s="68"/>
      <c r="E40" s="68"/>
      <c r="F40" s="68"/>
      <c r="G40" s="68"/>
      <c r="H40" s="68"/>
      <c r="I40" s="68"/>
      <c r="J40" s="68"/>
      <c r="K40" s="68"/>
      <c r="L40" s="3"/>
    </row>
    <row r="41" spans="2:12" s="8" customFormat="1" ht="28.5" x14ac:dyDescent="0.45">
      <c r="B41" s="3"/>
      <c r="C41" s="10" t="s">
        <v>18</v>
      </c>
      <c r="D41" s="68"/>
      <c r="E41" s="68"/>
      <c r="F41" s="68"/>
      <c r="G41" s="68"/>
      <c r="H41" s="68"/>
      <c r="I41" s="68"/>
      <c r="J41" s="68"/>
      <c r="K41" s="68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6"/>
      <c r="D43" s="86"/>
      <c r="E43" s="86"/>
      <c r="F43" s="86"/>
      <c r="G43" s="86"/>
      <c r="H43" s="86"/>
      <c r="I43" s="86"/>
      <c r="J43" s="86"/>
      <c r="K43" s="86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7" t="s">
        <v>33</v>
      </c>
      <c r="D51" s="87"/>
      <c r="E51" s="87"/>
      <c r="F51" s="8"/>
      <c r="G51" s="87" t="s">
        <v>31</v>
      </c>
      <c r="H51" s="87"/>
      <c r="I51" s="9"/>
      <c r="J51" s="9"/>
      <c r="K51" s="9"/>
    </row>
    <row r="52" spans="3:11" ht="21" x14ac:dyDescent="0.35">
      <c r="C52" s="77" t="s">
        <v>23</v>
      </c>
      <c r="D52" s="77"/>
      <c r="E52" s="77"/>
      <c r="F52" s="8"/>
      <c r="G52" s="77" t="s">
        <v>24</v>
      </c>
      <c r="H52" s="77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3:K43"/>
    <mergeCell ref="C51:E51"/>
    <mergeCell ref="G51:H51"/>
    <mergeCell ref="C52:E52"/>
    <mergeCell ref="G52:H52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DEC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'DEC 2019'!Print_Area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2020-11-05T09:56:41Z</cp:lastPrinted>
  <dcterms:created xsi:type="dcterms:W3CDTF">2018-02-28T02:33:50Z</dcterms:created>
  <dcterms:modified xsi:type="dcterms:W3CDTF">2020-12-20T06:57:35Z</dcterms:modified>
</cp:coreProperties>
</file>