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"/>
    </mc:Choice>
  </mc:AlternateContent>
  <xr:revisionPtr revIDLastSave="0" documentId="13_ncr:1_{33CE378D-F6EC-4F2B-9F50-9B2620AEC35A}" xr6:coauthVersionLast="45" xr6:coauthVersionMax="45" xr10:uidLastSave="{00000000-0000-0000-0000-000000000000}"/>
  <bookViews>
    <workbookView xWindow="-120" yWindow="-120" windowWidth="20730" windowHeight="11160" firstSheet="3" activeTab="9" xr2:uid="{00000000-000D-0000-FFFF-FFFF00000000}"/>
  </bookViews>
  <sheets>
    <sheet name="FEB 2020" sheetId="3" r:id="rId1"/>
    <sheet name="MAR 2020" sheetId="4" r:id="rId2"/>
    <sheet name="APR 2020" sheetId="5" r:id="rId3"/>
    <sheet name="MAY 2020" sheetId="6" r:id="rId4"/>
    <sheet name="JUN 2020" sheetId="7" r:id="rId5"/>
    <sheet name="JUL 2020" sheetId="8" r:id="rId6"/>
    <sheet name="AUG 2020" sheetId="9" r:id="rId7"/>
    <sheet name="SEPT 2020" sheetId="10" r:id="rId8"/>
    <sheet name="OCT 2020" sheetId="11" r:id="rId9"/>
    <sheet name="NOV 2020" sheetId="12" r:id="rId10"/>
  </sheets>
  <definedNames>
    <definedName name="_xlnm.Print_Area" localSheetId="2">'APR 2020'!$A$1:$K$59</definedName>
    <definedName name="_xlnm.Print_Area" localSheetId="6">'AUG 2020'!$A$1:$K$57</definedName>
    <definedName name="_xlnm.Print_Area" localSheetId="0">'FEB 2020'!$A$1:$K$57</definedName>
    <definedName name="_xlnm.Print_Area" localSheetId="5">'JUL 2020'!$A$1:$K$57</definedName>
    <definedName name="_xlnm.Print_Area" localSheetId="4">'JUN 2020'!$A$1:$K$57</definedName>
    <definedName name="_xlnm.Print_Area" localSheetId="1">'MAR 2020'!$A$1:$K$57</definedName>
    <definedName name="_xlnm.Print_Area" localSheetId="3">'MAY 2020'!$A$1:$K$59</definedName>
    <definedName name="_xlnm.Print_Area" localSheetId="9">'NOV 2020'!$A$1:$K$57</definedName>
    <definedName name="_xlnm.Print_Area" localSheetId="8">'OCT 2020'!$A$1:$K$57</definedName>
    <definedName name="_xlnm.Print_Area" localSheetId="7">'SEPT 2020'!$A$1:$K$57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2" l="1"/>
  <c r="H21" i="12"/>
  <c r="K35" i="12" l="1"/>
  <c r="H29" i="12"/>
  <c r="K28" i="12" s="1"/>
  <c r="F26" i="12"/>
  <c r="K24" i="12"/>
  <c r="F22" i="12"/>
  <c r="K20" i="12"/>
  <c r="K36" i="12" l="1"/>
  <c r="I16" i="12" s="1"/>
  <c r="J16" i="12" s="1"/>
  <c r="K38" i="12" l="1"/>
  <c r="H29" i="11"/>
  <c r="K28" i="11" s="1"/>
  <c r="H21" i="11" l="1"/>
  <c r="K20" i="11" s="1"/>
  <c r="H25" i="11"/>
  <c r="K24" i="11" s="1"/>
  <c r="K35" i="11"/>
  <c r="F26" i="11"/>
  <c r="F22" i="11"/>
  <c r="K36" i="11" l="1"/>
  <c r="I16" i="11" s="1"/>
  <c r="K38" i="11" s="1"/>
  <c r="H21" i="10"/>
  <c r="H25" i="10"/>
  <c r="K35" i="10"/>
  <c r="K30" i="10"/>
  <c r="K28" i="10"/>
  <c r="F26" i="10"/>
  <c r="K24" i="10"/>
  <c r="F22" i="10"/>
  <c r="K20" i="10"/>
  <c r="J16" i="11" l="1"/>
  <c r="K36" i="10"/>
  <c r="I16" i="10" s="1"/>
  <c r="J16" i="10" s="1"/>
  <c r="H25" i="9"/>
  <c r="H21" i="9"/>
  <c r="K38" i="10" l="1"/>
  <c r="K35" i="9"/>
  <c r="K30" i="9"/>
  <c r="K28" i="9"/>
  <c r="F26" i="9"/>
  <c r="K24" i="9"/>
  <c r="F22" i="9"/>
  <c r="K20" i="9"/>
  <c r="K36" i="9" l="1"/>
  <c r="I16" i="9" s="1"/>
  <c r="J16" i="9" s="1"/>
  <c r="H25" i="8"/>
  <c r="K24" i="8" s="1"/>
  <c r="H21" i="8"/>
  <c r="K20" i="8" s="1"/>
  <c r="K35" i="8"/>
  <c r="K30" i="8"/>
  <c r="K28" i="8"/>
  <c r="F26" i="8"/>
  <c r="F22" i="8"/>
  <c r="K33" i="7"/>
  <c r="K33" i="6"/>
  <c r="K38" i="9" l="1"/>
  <c r="K36" i="8"/>
  <c r="I16" i="8" s="1"/>
  <c r="K38" i="8"/>
  <c r="J16" i="8"/>
  <c r="H25" i="7"/>
  <c r="K24" i="7" s="1"/>
  <c r="H21" i="7"/>
  <c r="K28" i="7" s="1"/>
  <c r="K35" i="7"/>
  <c r="K30" i="7"/>
  <c r="F26" i="7"/>
  <c r="F22" i="7"/>
  <c r="K20" i="7" l="1"/>
  <c r="H21" i="6"/>
  <c r="K20" i="6" s="1"/>
  <c r="K35" i="6"/>
  <c r="K30" i="6"/>
  <c r="F26" i="6"/>
  <c r="H25" i="6"/>
  <c r="K24" i="6" s="1"/>
  <c r="F22" i="6"/>
  <c r="K36" i="7" l="1"/>
  <c r="I16" i="7" s="1"/>
  <c r="I28" i="6"/>
  <c r="K28" i="6" s="1"/>
  <c r="F26" i="5"/>
  <c r="F22" i="5"/>
  <c r="H25" i="5"/>
  <c r="K24" i="5" s="1"/>
  <c r="H21" i="5"/>
  <c r="I28" i="5" s="1"/>
  <c r="K28" i="5" s="1"/>
  <c r="K35" i="5"/>
  <c r="K33" i="5"/>
  <c r="K30" i="5"/>
  <c r="K20" i="5" l="1"/>
  <c r="J16" i="7"/>
  <c r="K38" i="7"/>
  <c r="K36" i="6"/>
  <c r="I16" i="6" s="1"/>
  <c r="K36" i="5"/>
  <c r="I16" i="5" s="1"/>
  <c r="J16" i="5" s="1"/>
  <c r="K34" i="4"/>
  <c r="K32" i="4"/>
  <c r="K29" i="4"/>
  <c r="K27" i="4"/>
  <c r="H25" i="4"/>
  <c r="K24" i="4" s="1"/>
  <c r="H21" i="4"/>
  <c r="K20" i="4" s="1"/>
  <c r="K38" i="6" l="1"/>
  <c r="J16" i="6"/>
  <c r="K38" i="5"/>
  <c r="K35" i="4"/>
  <c r="I16" i="4" s="1"/>
  <c r="J16" i="4" s="1"/>
  <c r="H25" i="3"/>
  <c r="H21" i="3"/>
  <c r="K37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<sst xmlns="http://schemas.openxmlformats.org/spreadsheetml/2006/main" count="467" uniqueCount="109">
  <si>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</si>
  <si>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</si>
  <si>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</si>
  <si>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</si>
  <si>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</si>
  <si>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</si>
  <si>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</si>
  <si>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</si>
  <si>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</si>
  <si>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</si>
  <si>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</si>
  <si>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</si>
  <si>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</si>
  <si>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</si>
  <si>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</si>
  <si>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</si>
  <si>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</si>
  <si>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</si>
  <si>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</si>
  <si>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</si>
  <si>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</si>
  <si>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</si>
  <si>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</si>
  <si>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</si>
  <si>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</si>
  <si>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</si>
  <si>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</si>
  <si>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</si>
  <si>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</si>
  <si>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</si>
  <si>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</si>
  <si>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</si>
  <si>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</si>
  <si>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</si>
  <si>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UNIT: </t>
  </si>
  <si>
    <t xml:space="preserve">REGISTERED OWNER: </t>
  </si>
  <si>
    <t>BILLING MONTH: FEBRUARY 2020</t>
  </si>
  <si>
    <t>MAR 5 2020</t>
  </si>
  <si>
    <t>MAR 15 2020</t>
  </si>
  <si>
    <t>MARYJO CINCO</t>
  </si>
  <si>
    <t>PHA02</t>
  </si>
  <si>
    <t>PRES: FEB 25 2020 - PREV: JAN 24 2020 * 15.83</t>
  </si>
  <si>
    <t>PRES: FEB 25 2020 - PREV: JAN 24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</si>
  <si>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</si>
  <si>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</si>
  <si>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</si>
  <si>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</si>
  <si>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</si>
  <si>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</si>
  <si>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</si>
  <si>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</si>
  <si>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</si>
  <si>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</si>
  <si>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</si>
  <si>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</si>
  <si>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</si>
  <si>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TOTAL CONSUMED KW</t>
  </si>
  <si>
    <t>TOTAL CONSUMED CUBIC</t>
  </si>
  <si>
    <t>20% ADMIN CHARGE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</si>
  <si>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</si>
  <si>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</si>
  <si>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</si>
  <si>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</si>
  <si>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</si>
  <si>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</si>
  <si>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</si>
  <si>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</si>
  <si>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</si>
  <si>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</si>
  <si>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</si>
  <si>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</si>
  <si>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</si>
  <si>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</si>
  <si>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ADJUSTMENTS</t>
  </si>
  <si>
    <r>
      <t xml:space="preserve">ELECTRICITY:
MAR 2020 - 2 kWh x 10.98 = 21.96 + 20% (AC) = 26.35 - 31.66 (billing Mar2020) = </t>
    </r>
    <r>
      <rPr>
        <b/>
        <u/>
        <sz val="14"/>
        <color rgb="FFFF0000"/>
        <rFont val="Calibri"/>
        <family val="2"/>
        <scheme val="minor"/>
      </rPr>
      <t>5.31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</si>
  <si>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r>
      <t xml:space="preserve">WATER:
MAR 2020 - 1 cubic x 96.92 = 96.92 + 20% (AC) = 116.30 - 117.31 (billing Mar2020) = </t>
    </r>
    <r>
      <rPr>
        <b/>
        <u/>
        <sz val="14"/>
        <color rgb="FFFF0000"/>
        <rFont val="Calibri"/>
        <family val="2"/>
        <scheme val="minor"/>
      </rPr>
      <t>1.01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>MAY 2020 - 0 Consumption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</si>
  <si>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</si>
  <si>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</si>
  <si>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</si>
  <si>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</si>
  <si>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</si>
  <si>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</si>
  <si>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</si>
  <si>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</si>
  <si>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</si>
  <si>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</si>
  <si>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</si>
  <si>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</si>
  <si>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</si>
  <si>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</si>
  <si>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</si>
  <si>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</si>
  <si>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</si>
  <si>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</si>
  <si>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</si>
  <si>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</si>
  <si>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</si>
  <si>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</si>
  <si>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ASSOCIATION DUES</t>
  </si>
  <si>
    <t>ELECTRICITY - OCT 2020</t>
  </si>
  <si>
    <t>WATER - OCT 2020</t>
  </si>
  <si>
    <t>FOR THE MONTH OF NOV 2020</t>
  </si>
  <si>
    <t>BILLING MONTH: DECEMBER 2020</t>
  </si>
  <si>
    <t>DEC 5 2020</t>
  </si>
  <si>
    <t>DEC 15 2020</t>
  </si>
  <si>
    <t>FOR THE MONTH OF DEC 2020</t>
  </si>
  <si>
    <t>JENNIFER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</si>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</sst>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3" fillId="0" borderId="0" xfId="0" applyFont="1"/>
    <xf numFmtId="43" fontId="3" fillId="0" borderId="0" xfId="1" applyFont="1"/>
    <xf numFmtId="0" fontId="0" fillId="0" borderId="0" xfId="0" applyFont="1"/>
    <xf numFmtId="43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43" fontId="4" fillId="0" borderId="5" xfId="1" applyFont="1" applyBorder="1" applyAlignment="1">
      <alignment horizontal="left" vertical="center"/>
    </xf>
    <xf numFmtId="43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43" fontId="5" fillId="0" borderId="8" xfId="1" applyFont="1" applyBorder="1" applyAlignment="1">
      <alignment vertical="center"/>
    </xf>
    <xf numFmtId="43" fontId="5" fillId="0" borderId="9" xfId="1" applyFont="1" applyBorder="1" applyAlignment="1">
      <alignment vertical="center"/>
    </xf>
    <xf numFmtId="43" fontId="4" fillId="0" borderId="10" xfId="1" applyFont="1" applyBorder="1" applyAlignment="1">
      <alignment horizontal="center" vertical="center"/>
    </xf>
    <xf numFmtId="43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43" fontId="5" fillId="0" borderId="8" xfId="1" applyFont="1" applyBorder="1"/>
    <xf numFmtId="0" fontId="8" fillId="0" borderId="0" xfId="0" applyFont="1"/>
    <xf numFmtId="43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43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43" fontId="5" fillId="3" borderId="0" xfId="1" applyFont="1" applyFill="1"/>
    <xf numFmtId="43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43" fontId="10" fillId="0" borderId="0" xfId="1" applyFont="1"/>
    <xf numFmtId="43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43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vertical="center" wrapText="1"/>
    </xf>
    <xf numFmtId="43" fontId="20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0" fontId="13" fillId="0" borderId="0" xfId="0" applyFont="1" applyFill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43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horizontal="right"/>
    </xf>
    <xf numFmtId="0" fontId="17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6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4015357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54429</xdr:colOff>
      <xdr:row>51</xdr:row>
      <xdr:rowOff>190500</xdr:rowOff>
    </xdr:from>
    <xdr:to>
      <xdr:col>4</xdr:col>
      <xdr:colOff>487727</xdr:colOff>
      <xdr:row>53</xdr:row>
      <xdr:rowOff>19049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893" y="14478000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50</xdr:row>
      <xdr:rowOff>0</xdr:rowOff>
    </xdr:from>
    <xdr:to>
      <xdr:col>7</xdr:col>
      <xdr:colOff>745671</xdr:colOff>
      <xdr:row>54</xdr:row>
      <xdr:rowOff>152893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85887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0"/>
  <sheetViews>
    <sheetView topLeftCell="A10" zoomScale="70" zoomScaleNormal="70" workbookViewId="0">
      <selection activeCell="F21" sqref="F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37</v>
      </c>
      <c r="E16" s="48" t="s">
        <v>38</v>
      </c>
      <c r="F16" s="18"/>
      <c r="G16" s="18"/>
      <c r="H16" s="18"/>
      <c r="I16" s="18">
        <f>K35</f>
        <v>117.31</v>
      </c>
      <c r="J16" s="18">
        <f>I16+H16+G16</f>
        <v>117.31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43954</v>
      </c>
      <c r="D20" s="89" t="s">
        <v>32</v>
      </c>
      <c r="E20" s="89"/>
      <c r="F20" s="45" t="s">
        <v>41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0</v>
      </c>
      <c r="G21" s="45">
        <v>0</v>
      </c>
      <c r="H21" s="46">
        <f>(F21-G21)*15.83</f>
        <v>0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43954</v>
      </c>
      <c r="D24" s="8" t="s">
        <v>15</v>
      </c>
      <c r="E24" s="8"/>
      <c r="F24" s="45" t="s">
        <v>42</v>
      </c>
      <c r="G24" s="45"/>
      <c r="H24" s="45"/>
      <c r="I24" s="9"/>
      <c r="J24" s="22">
        <v>0</v>
      </c>
      <c r="K24" s="9">
        <f>H25</f>
        <v>117.31</v>
      </c>
    </row>
    <row r="25" spans="3:11" ht="21" x14ac:dyDescent="0.35">
      <c r="C25" s="38"/>
      <c r="D25" s="8"/>
      <c r="E25" s="8"/>
      <c r="F25" s="45">
        <v>1</v>
      </c>
      <c r="G25" s="45">
        <v>0</v>
      </c>
      <c r="H25" s="46">
        <f>(F25-G25)*117.31</f>
        <v>117.31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1"/>
      <c r="G30" s="91"/>
      <c r="H30" s="91"/>
      <c r="I30" s="9"/>
      <c r="J30" s="9"/>
      <c r="K30" s="9"/>
    </row>
    <row r="31" spans="3:11" ht="21" x14ac:dyDescent="0.35">
      <c r="C31" s="39"/>
      <c r="D31" s="43"/>
      <c r="E31" s="43"/>
      <c r="F31" s="49"/>
      <c r="G31" s="49"/>
      <c r="H31" s="49"/>
      <c r="I31" s="9"/>
      <c r="J31" s="9"/>
      <c r="K31" s="9"/>
    </row>
    <row r="32" spans="3:11" ht="21" x14ac:dyDescent="0.35">
      <c r="C32" s="37"/>
      <c r="D32" s="43"/>
      <c r="E32" s="43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49"/>
      <c r="G33" s="49"/>
      <c r="H33" s="49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117.31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117.31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L60"/>
  <sheetViews>
    <sheetView tabSelected="1" topLeftCell="A12" zoomScale="85" zoomScaleNormal="85" workbookViewId="0">
      <selection activeCell="I22" sqref="I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96</v>
      </c>
      <c r="H15" s="13" t="s">
        <v>97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103</v>
      </c>
      <c r="E16" s="48" t="s">
        <v>104</v>
      </c>
      <c r="F16" s="18"/>
      <c r="G16" s="18"/>
      <c r="H16" s="18"/>
      <c r="I16" s="18">
        <f>K36</f>
        <v>5052.0599999999995</v>
      </c>
      <c r="J16" s="18">
        <f>I16+H16+G16</f>
        <v>5052.0599999999995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44170</v>
      </c>
      <c r="D20" s="100" t="s">
        <v>32</v>
      </c>
      <c r="E20" s="100"/>
      <c r="F20" s="45" t="s">
        <v>107</v>
      </c>
      <c r="G20" s="45"/>
      <c r="H20" s="45"/>
      <c r="I20" s="9"/>
      <c r="J20" s="22">
        <v>0</v>
      </c>
      <c r="K20" s="9">
        <f>H21</f>
        <v>2526.2999999999997</v>
      </c>
    </row>
    <row r="21" spans="3:11" ht="21" x14ac:dyDescent="0.35">
      <c r="C21" s="38"/>
      <c r="D21" s="8"/>
      <c r="E21" s="8"/>
      <c r="F21" s="45">
        <v>503</v>
      </c>
      <c r="G21" s="45">
        <v>188</v>
      </c>
      <c r="H21" s="46">
        <f>(F21-G21)*8.02</f>
        <v>2526.2999999999997</v>
      </c>
      <c r="I21" s="9"/>
      <c r="J21" s="9"/>
      <c r="K21" s="9"/>
    </row>
    <row r="22" spans="3:11" ht="21" x14ac:dyDescent="0.35">
      <c r="C22" s="38"/>
      <c r="D22" s="94" t="s">
        <v>56</v>
      </c>
      <c r="E22" s="94"/>
      <c r="F22" s="95">
        <f>F21-G21</f>
        <v>315</v>
      </c>
      <c r="G22" s="9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44170</v>
      </c>
      <c r="D24" s="7" t="s">
        <v>15</v>
      </c>
      <c r="E24" s="8"/>
      <c r="F24" s="45" t="s">
        <v>108</v>
      </c>
      <c r="G24" s="45"/>
      <c r="H24" s="45"/>
      <c r="I24" s="9"/>
      <c r="J24" s="22">
        <v>0</v>
      </c>
      <c r="K24" s="9">
        <f>H25</f>
        <v>1176.3600000000001</v>
      </c>
    </row>
    <row r="25" spans="3:11" ht="21" x14ac:dyDescent="0.35">
      <c r="C25" s="38"/>
      <c r="D25" s="8"/>
      <c r="E25" s="8"/>
      <c r="F25" s="45">
        <v>32</v>
      </c>
      <c r="G25" s="45">
        <v>20</v>
      </c>
      <c r="H25" s="46">
        <f>(F25-G25)*98.03</f>
        <v>1176.3600000000001</v>
      </c>
      <c r="I25" s="9"/>
      <c r="J25" s="9"/>
      <c r="K25" s="9"/>
    </row>
    <row r="26" spans="3:11" ht="21" x14ac:dyDescent="0.35">
      <c r="C26" s="38"/>
      <c r="D26" s="94" t="s">
        <v>57</v>
      </c>
      <c r="E26" s="94"/>
      <c r="F26" s="95">
        <f>F25-G25</f>
        <v>12</v>
      </c>
      <c r="G26" s="95"/>
      <c r="H26" s="44"/>
      <c r="I26" s="9"/>
      <c r="J26" s="9"/>
      <c r="K26" s="9"/>
    </row>
    <row r="27" spans="3:11" ht="21" x14ac:dyDescent="0.35">
      <c r="C27" s="38"/>
      <c r="D27" s="79"/>
      <c r="E27" s="79"/>
      <c r="F27" s="80"/>
      <c r="G27" s="80"/>
      <c r="H27" s="44"/>
      <c r="I27" s="9"/>
      <c r="J27" s="9"/>
      <c r="K27" s="9"/>
    </row>
    <row r="28" spans="3:11" ht="21" x14ac:dyDescent="0.35">
      <c r="C28" s="37">
        <v>44170</v>
      </c>
      <c r="D28" s="100" t="s">
        <v>98</v>
      </c>
      <c r="E28" s="100"/>
      <c r="F28" s="45" t="s">
        <v>105</v>
      </c>
      <c r="G28" s="45"/>
      <c r="H28" s="45"/>
      <c r="I28" s="9"/>
      <c r="J28" s="22">
        <v>0</v>
      </c>
      <c r="K28" s="9">
        <f>H29</f>
        <v>1349.3999999999999</v>
      </c>
    </row>
    <row r="29" spans="3:11" ht="21" customHeight="1" x14ac:dyDescent="0.35">
      <c r="C29" s="38"/>
      <c r="D29" s="8"/>
      <c r="E29" s="8"/>
      <c r="F29" s="45">
        <v>22.49</v>
      </c>
      <c r="G29" s="45">
        <v>60</v>
      </c>
      <c r="H29" s="46">
        <f>F29*G29</f>
        <v>1349.3999999999999</v>
      </c>
      <c r="I29" s="9"/>
      <c r="J29" s="22"/>
      <c r="K29" s="9"/>
    </row>
    <row r="30" spans="3:11" ht="21" x14ac:dyDescent="0.35">
      <c r="C30" s="63"/>
      <c r="D30" s="63"/>
      <c r="E30" s="63"/>
      <c r="F30" s="81"/>
      <c r="G30" s="82"/>
      <c r="H30" s="82"/>
      <c r="I30" s="9"/>
      <c r="J30" s="22"/>
      <c r="K30" s="9"/>
    </row>
    <row r="31" spans="3:11" ht="35.1" customHeight="1" x14ac:dyDescent="0.35">
      <c r="C31" s="63"/>
      <c r="D31" s="63"/>
      <c r="E31" s="63"/>
      <c r="F31" s="82"/>
      <c r="G31" s="82"/>
      <c r="H31" s="82"/>
      <c r="I31" s="9"/>
      <c r="J31" s="9"/>
      <c r="K31" s="9"/>
    </row>
    <row r="32" spans="3:11" ht="21" customHeight="1" x14ac:dyDescent="0.35">
      <c r="C32" s="37"/>
      <c r="D32" s="98"/>
      <c r="E32" s="98"/>
      <c r="F32" s="99"/>
      <c r="G32" s="99"/>
      <c r="H32" s="99"/>
      <c r="I32" s="99"/>
      <c r="J32" s="64"/>
      <c r="K32" s="64"/>
    </row>
    <row r="33" spans="2:12" ht="21" customHeight="1" x14ac:dyDescent="0.35">
      <c r="C33" s="37"/>
      <c r="D33" s="98"/>
      <c r="E33" s="98"/>
      <c r="F33" s="99"/>
      <c r="G33" s="99"/>
      <c r="H33" s="99"/>
      <c r="I33" s="99"/>
      <c r="J33" s="64"/>
      <c r="K33" s="64"/>
    </row>
    <row r="34" spans="2:12" ht="27" customHeight="1" x14ac:dyDescent="0.35">
      <c r="C34" s="39"/>
      <c r="D34" s="43"/>
      <c r="E34" s="43"/>
      <c r="F34" s="78"/>
      <c r="G34" s="78"/>
      <c r="H34" s="78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5052.0599999999995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5052.0599999999995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 x14ac:dyDescent="0.35">
      <c r="B42" s="3"/>
      <c r="C42" s="77"/>
      <c r="D42" s="77"/>
      <c r="E42" s="77"/>
      <c r="F42" s="77"/>
      <c r="G42" s="77"/>
      <c r="H42" s="77"/>
      <c r="I42" s="77"/>
      <c r="J42" s="77"/>
      <c r="K42" s="77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106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20">
    <mergeCell ref="D33:E33"/>
    <mergeCell ref="F33:I33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2:E32"/>
    <mergeCell ref="F32:I32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60"/>
  <sheetViews>
    <sheetView topLeftCell="A7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44</v>
      </c>
      <c r="E16" s="48" t="s">
        <v>45</v>
      </c>
      <c r="F16" s="18"/>
      <c r="G16" s="18"/>
      <c r="H16" s="18">
        <v>117.31</v>
      </c>
      <c r="I16" s="18">
        <f>K35</f>
        <v>148.97</v>
      </c>
      <c r="J16" s="18">
        <f>I16+H16+G16</f>
        <v>266.27999999999997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43955</v>
      </c>
      <c r="D20" s="89" t="s">
        <v>32</v>
      </c>
      <c r="E20" s="89"/>
      <c r="F20" s="45" t="s">
        <v>46</v>
      </c>
      <c r="G20" s="45"/>
      <c r="H20" s="45"/>
      <c r="I20" s="9"/>
      <c r="J20" s="22">
        <v>0</v>
      </c>
      <c r="K20" s="9">
        <f>H21</f>
        <v>31.66</v>
      </c>
    </row>
    <row r="21" spans="3:11" ht="21" x14ac:dyDescent="0.35">
      <c r="C21" s="38"/>
      <c r="D21" s="8"/>
      <c r="E21" s="8"/>
      <c r="F21" s="45">
        <v>2</v>
      </c>
      <c r="G21" s="45">
        <v>0</v>
      </c>
      <c r="H21" s="46">
        <f>(F21-G21)*15.83</f>
        <v>31.66</v>
      </c>
      <c r="I21" s="9"/>
      <c r="J21" s="9"/>
      <c r="K21" s="9"/>
    </row>
    <row r="22" spans="3:11" ht="21" x14ac:dyDescent="0.35">
      <c r="C22" s="38"/>
      <c r="D22" s="8"/>
      <c r="E22" s="8"/>
      <c r="F22" s="45"/>
      <c r="G22" s="4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43955</v>
      </c>
      <c r="D24" s="8" t="s">
        <v>15</v>
      </c>
      <c r="E24" s="8"/>
      <c r="F24" s="45" t="s">
        <v>47</v>
      </c>
      <c r="G24" s="45"/>
      <c r="H24" s="45"/>
      <c r="I24" s="9"/>
      <c r="J24" s="22">
        <v>0</v>
      </c>
      <c r="K24" s="9">
        <f>H25</f>
        <v>117.31</v>
      </c>
    </row>
    <row r="25" spans="3:11" ht="21" x14ac:dyDescent="0.35">
      <c r="C25" s="38"/>
      <c r="D25" s="8"/>
      <c r="E25" s="8"/>
      <c r="F25" s="45">
        <v>2</v>
      </c>
      <c r="G25" s="45">
        <v>1</v>
      </c>
      <c r="H25" s="46">
        <f>(F25-G25)*117.31</f>
        <v>117.31</v>
      </c>
      <c r="I25" s="9"/>
      <c r="J25" s="9"/>
      <c r="K25" s="9"/>
    </row>
    <row r="26" spans="3:11" ht="21" x14ac:dyDescent="0.35">
      <c r="C26" s="38"/>
      <c r="D26" s="8"/>
      <c r="E26" s="8"/>
      <c r="F26" s="36"/>
      <c r="G26" s="36"/>
      <c r="H26" s="44"/>
      <c r="I26" s="9"/>
      <c r="J26" s="9"/>
      <c r="K26" s="9"/>
    </row>
    <row r="27" spans="3:11" ht="21" x14ac:dyDescent="0.35">
      <c r="C27" s="37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7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7"/>
      <c r="D29" s="43"/>
      <c r="E29" s="43"/>
      <c r="F29" s="90"/>
      <c r="G29" s="91"/>
      <c r="H29" s="91"/>
      <c r="I29" s="9">
        <v>0</v>
      </c>
      <c r="J29" s="22">
        <v>0</v>
      </c>
      <c r="K29" s="9">
        <f>I29+J29</f>
        <v>0</v>
      </c>
    </row>
    <row r="30" spans="3:11" ht="21" x14ac:dyDescent="0.35">
      <c r="C30" s="39"/>
      <c r="D30" s="43"/>
      <c r="E30" s="43"/>
      <c r="F30" s="91"/>
      <c r="G30" s="91"/>
      <c r="H30" s="91"/>
      <c r="I30" s="9"/>
      <c r="J30" s="9"/>
      <c r="K30" s="9"/>
    </row>
    <row r="31" spans="3:11" ht="21" x14ac:dyDescent="0.35">
      <c r="C31" s="39"/>
      <c r="D31" s="43"/>
      <c r="E31" s="43"/>
      <c r="F31" s="50"/>
      <c r="G31" s="50"/>
      <c r="H31" s="50"/>
      <c r="I31" s="9"/>
      <c r="J31" s="9"/>
      <c r="K31" s="9"/>
    </row>
    <row r="32" spans="3:11" ht="21" x14ac:dyDescent="0.35">
      <c r="C32" s="37"/>
      <c r="D32" s="43"/>
      <c r="E32" s="43"/>
      <c r="F32" s="90"/>
      <c r="G32" s="91"/>
      <c r="H32" s="91"/>
      <c r="I32" s="9"/>
      <c r="J32" s="9">
        <v>0</v>
      </c>
      <c r="K32" s="9">
        <f>I32+J32</f>
        <v>0</v>
      </c>
    </row>
    <row r="33" spans="2:12" ht="27" customHeight="1" x14ac:dyDescent="0.35">
      <c r="C33" s="39"/>
      <c r="D33" s="43"/>
      <c r="E33" s="43"/>
      <c r="F33" s="50"/>
      <c r="G33" s="50"/>
      <c r="H33" s="50"/>
      <c r="I33" s="9"/>
      <c r="J33" s="9"/>
      <c r="K33" s="9"/>
    </row>
    <row r="34" spans="2:12" ht="21" x14ac:dyDescent="0.35">
      <c r="C34" s="40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1">
        <f>I34+J34</f>
        <v>0</v>
      </c>
    </row>
    <row r="35" spans="2:12" ht="21" x14ac:dyDescent="0.35">
      <c r="B35" s="8"/>
      <c r="C35" s="39"/>
      <c r="D35" s="8"/>
      <c r="E35" s="8"/>
      <c r="F35" s="8"/>
      <c r="G35" s="8"/>
      <c r="H35" s="8"/>
      <c r="I35" s="9"/>
      <c r="J35" s="22"/>
      <c r="K35" s="9">
        <f>SUM(K20:K34)</f>
        <v>148.97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2"/>
      <c r="H37" s="33" t="s">
        <v>16</v>
      </c>
      <c r="I37" s="34"/>
      <c r="J37" s="34"/>
      <c r="K37" s="35">
        <f>I16+H16+G16</f>
        <v>266.27999999999997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3" t="s">
        <v>17</v>
      </c>
      <c r="D40" s="83"/>
      <c r="E40" s="83"/>
      <c r="F40" s="83"/>
      <c r="G40" s="83"/>
      <c r="H40" s="83"/>
      <c r="I40" s="83"/>
      <c r="J40" s="83"/>
      <c r="K40" s="83"/>
      <c r="L40" s="3"/>
    </row>
    <row r="41" spans="2:12" s="8" customFormat="1" ht="21" x14ac:dyDescent="0.35">
      <c r="B41" s="3"/>
      <c r="C41" s="52" t="s">
        <v>48</v>
      </c>
      <c r="D41" s="52" t="s">
        <v>49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53"/>
      <c r="D42" s="52" t="s">
        <v>50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62"/>
  <sheetViews>
    <sheetView zoomScale="70" zoomScaleNormal="70" workbookViewId="0">
      <selection activeCell="A45" sqref="A45:XFD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52</v>
      </c>
      <c r="E16" s="48" t="s">
        <v>53</v>
      </c>
      <c r="F16" s="18"/>
      <c r="G16" s="18"/>
      <c r="H16" s="18">
        <v>266.27999999999997</v>
      </c>
      <c r="I16" s="18">
        <f>K36</f>
        <v>0</v>
      </c>
      <c r="J16" s="18">
        <f>I16+H16+G16</f>
        <v>266.27999999999997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43956</v>
      </c>
      <c r="D20" s="89" t="s">
        <v>32</v>
      </c>
      <c r="E20" s="89"/>
      <c r="F20" s="45" t="s">
        <v>54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2</v>
      </c>
      <c r="G21" s="45">
        <v>2</v>
      </c>
      <c r="H21" s="46">
        <f>(F21-G21)*10.98</f>
        <v>0</v>
      </c>
      <c r="I21" s="9"/>
      <c r="J21" s="9"/>
      <c r="K21" s="9"/>
    </row>
    <row r="22" spans="3:11" ht="21" x14ac:dyDescent="0.35">
      <c r="C22" s="38"/>
      <c r="D22" s="94" t="s">
        <v>56</v>
      </c>
      <c r="E22" s="94"/>
      <c r="F22" s="95">
        <f>F21-G21</f>
        <v>0</v>
      </c>
      <c r="G22" s="9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43956</v>
      </c>
      <c r="D24" s="8" t="s">
        <v>15</v>
      </c>
      <c r="E24" s="8"/>
      <c r="F24" s="45" t="s">
        <v>55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4" t="s">
        <v>57</v>
      </c>
      <c r="E26" s="94"/>
      <c r="F26" s="95">
        <f>F25-G25</f>
        <v>0</v>
      </c>
      <c r="G26" s="95"/>
      <c r="H26" s="44"/>
      <c r="I26" s="9"/>
      <c r="J26" s="9"/>
      <c r="K26" s="9"/>
    </row>
    <row r="27" spans="3:11" ht="21" x14ac:dyDescent="0.35">
      <c r="C27" s="38"/>
      <c r="D27" s="56"/>
      <c r="E27" s="56"/>
      <c r="F27" s="57"/>
      <c r="G27" s="57"/>
      <c r="H27" s="44"/>
      <c r="I27" s="9"/>
      <c r="J27" s="9"/>
      <c r="K27" s="9"/>
    </row>
    <row r="28" spans="3:11" ht="21" x14ac:dyDescent="0.35">
      <c r="C28" s="37"/>
      <c r="D28" s="7" t="s">
        <v>58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6" t="s">
        <v>59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21" x14ac:dyDescent="0.35">
      <c r="C31" s="96"/>
      <c r="D31" s="96"/>
      <c r="E31" s="96"/>
      <c r="F31" s="91"/>
      <c r="G31" s="91"/>
      <c r="H31" s="91"/>
      <c r="I31" s="9"/>
      <c r="J31" s="9"/>
      <c r="K31" s="9"/>
    </row>
    <row r="32" spans="3:11" ht="21" x14ac:dyDescent="0.35">
      <c r="C32" s="39"/>
      <c r="D32" s="43"/>
      <c r="E32" s="43"/>
      <c r="F32" s="51"/>
      <c r="G32" s="51"/>
      <c r="H32" s="51"/>
      <c r="I32" s="9"/>
      <c r="J32" s="9"/>
      <c r="K32" s="9"/>
    </row>
    <row r="33" spans="2:12" ht="21" x14ac:dyDescent="0.35">
      <c r="C33" s="37"/>
      <c r="D33" s="43"/>
      <c r="E33" s="43"/>
      <c r="F33" s="90"/>
      <c r="G33" s="91"/>
      <c r="H33" s="91"/>
      <c r="I33" s="9"/>
      <c r="J33" s="9">
        <v>0</v>
      </c>
      <c r="K33" s="9">
        <f>I33+J33</f>
        <v>0</v>
      </c>
    </row>
    <row r="34" spans="2:12" ht="27" customHeight="1" x14ac:dyDescent="0.35">
      <c r="C34" s="39"/>
      <c r="D34" s="43"/>
      <c r="E34" s="43"/>
      <c r="F34" s="51"/>
      <c r="G34" s="51"/>
      <c r="H34" s="51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266.27999999999997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3" t="s">
        <v>17</v>
      </c>
      <c r="D41" s="83"/>
      <c r="E41" s="83"/>
      <c r="F41" s="83"/>
      <c r="G41" s="83"/>
      <c r="H41" s="83"/>
      <c r="I41" s="83"/>
      <c r="J41" s="83"/>
      <c r="K41" s="83"/>
      <c r="L41" s="3"/>
    </row>
    <row r="42" spans="2:12" s="8" customFormat="1" ht="23.25" x14ac:dyDescent="0.35">
      <c r="B42" s="3"/>
      <c r="C42" s="58" t="s">
        <v>48</v>
      </c>
      <c r="D42" s="52" t="s">
        <v>49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52" t="s">
        <v>50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53"/>
      <c r="D44" s="52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2"/>
      <c r="D47" s="92"/>
      <c r="E47" s="92"/>
      <c r="F47" s="92"/>
      <c r="G47" s="92"/>
      <c r="H47" s="92"/>
      <c r="I47" s="92"/>
      <c r="J47" s="92"/>
      <c r="K47" s="92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3" t="s">
        <v>33</v>
      </c>
      <c r="D56" s="93"/>
      <c r="E56" s="93"/>
      <c r="F56" s="8"/>
      <c r="G56" s="93" t="s">
        <v>31</v>
      </c>
      <c r="H56" s="93"/>
      <c r="I56" s="9"/>
      <c r="J56" s="9"/>
      <c r="K56" s="9"/>
    </row>
    <row r="57" spans="3:11" ht="21" x14ac:dyDescent="0.35">
      <c r="C57" s="83" t="s">
        <v>23</v>
      </c>
      <c r="D57" s="83"/>
      <c r="E57" s="83"/>
      <c r="F57" s="8"/>
      <c r="G57" s="83" t="s">
        <v>24</v>
      </c>
      <c r="H57" s="83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62"/>
  <sheetViews>
    <sheetView topLeftCell="A7" zoomScale="70" zoomScaleNormal="70" workbookViewId="0">
      <selection activeCell="K36" sqref="K3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61</v>
      </c>
      <c r="E16" s="48" t="s">
        <v>62</v>
      </c>
      <c r="F16" s="18"/>
      <c r="G16" s="18"/>
      <c r="H16" s="18">
        <v>266.27999999999997</v>
      </c>
      <c r="I16" s="18">
        <f>K36</f>
        <v>-5.31</v>
      </c>
      <c r="J16" s="18">
        <f>I16+H16+G16</f>
        <v>260.96999999999997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43957</v>
      </c>
      <c r="D20" s="89" t="s">
        <v>32</v>
      </c>
      <c r="E20" s="89"/>
      <c r="F20" s="45" t="s">
        <v>63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2</v>
      </c>
      <c r="G21" s="45">
        <v>2</v>
      </c>
      <c r="H21" s="46">
        <f>(F21-G21)*9.79</f>
        <v>0</v>
      </c>
      <c r="I21" s="9"/>
      <c r="J21" s="9"/>
      <c r="K21" s="9"/>
    </row>
    <row r="22" spans="3:11" ht="21" x14ac:dyDescent="0.35">
      <c r="C22" s="38"/>
      <c r="D22" s="94" t="s">
        <v>56</v>
      </c>
      <c r="E22" s="94"/>
      <c r="F22" s="95">
        <f>F21-G21</f>
        <v>0</v>
      </c>
      <c r="G22" s="9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43957</v>
      </c>
      <c r="D24" s="8" t="s">
        <v>15</v>
      </c>
      <c r="E24" s="8"/>
      <c r="F24" s="45" t="s">
        <v>64</v>
      </c>
      <c r="G24" s="45"/>
      <c r="H24" s="45"/>
      <c r="I24" s="9"/>
      <c r="J24" s="22">
        <v>0</v>
      </c>
      <c r="K24" s="9">
        <f>H25</f>
        <v>0</v>
      </c>
    </row>
    <row r="25" spans="3:11" ht="21" x14ac:dyDescent="0.35">
      <c r="C25" s="38"/>
      <c r="D25" s="8"/>
      <c r="E25" s="8"/>
      <c r="F25" s="45">
        <v>2</v>
      </c>
      <c r="G25" s="45">
        <v>2</v>
      </c>
      <c r="H25" s="46">
        <f>(F25-G25)*97.76</f>
        <v>0</v>
      </c>
      <c r="I25" s="9"/>
      <c r="J25" s="9"/>
      <c r="K25" s="9"/>
    </row>
    <row r="26" spans="3:11" ht="21" x14ac:dyDescent="0.35">
      <c r="C26" s="38"/>
      <c r="D26" s="94" t="s">
        <v>57</v>
      </c>
      <c r="E26" s="94"/>
      <c r="F26" s="95">
        <f>F25-G25</f>
        <v>0</v>
      </c>
      <c r="G26" s="95"/>
      <c r="H26" s="44"/>
      <c r="I26" s="9"/>
      <c r="J26" s="9"/>
      <c r="K26" s="9"/>
    </row>
    <row r="27" spans="3:11" ht="21" x14ac:dyDescent="0.35">
      <c r="C27" s="38"/>
      <c r="D27" s="56"/>
      <c r="E27" s="56"/>
      <c r="F27" s="57"/>
      <c r="G27" s="57"/>
      <c r="H27" s="44"/>
      <c r="I27" s="9"/>
      <c r="J27" s="9"/>
      <c r="K27" s="9"/>
    </row>
    <row r="28" spans="3:11" ht="21" x14ac:dyDescent="0.35">
      <c r="C28" s="37"/>
      <c r="D28" s="7" t="s">
        <v>58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6" t="s">
        <v>65</v>
      </c>
      <c r="D29" s="96"/>
      <c r="E29" s="96"/>
      <c r="F29" s="8"/>
      <c r="G29" s="8"/>
      <c r="H29" s="8"/>
      <c r="I29" s="9"/>
      <c r="J29" s="22"/>
      <c r="K29" s="9"/>
    </row>
    <row r="30" spans="3:11" ht="21" x14ac:dyDescent="0.35">
      <c r="C30" s="96"/>
      <c r="D30" s="96"/>
      <c r="E30" s="96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6"/>
      <c r="D31" s="96"/>
      <c r="E31" s="96"/>
      <c r="F31" s="91"/>
      <c r="G31" s="91"/>
      <c r="H31" s="91"/>
      <c r="I31" s="9"/>
      <c r="J31" s="9"/>
      <c r="K31" s="9"/>
    </row>
    <row r="32" spans="3:11" ht="21" x14ac:dyDescent="0.35">
      <c r="C32" s="39"/>
      <c r="D32" s="43"/>
      <c r="E32" s="43"/>
      <c r="F32" s="55"/>
      <c r="G32" s="55"/>
      <c r="H32" s="55"/>
      <c r="I32" s="9"/>
      <c r="J32" s="9"/>
      <c r="K32" s="9"/>
    </row>
    <row r="33" spans="2:12" ht="77.099999999999994" customHeight="1" x14ac:dyDescent="0.35">
      <c r="C33" s="37"/>
      <c r="D33" s="98" t="s">
        <v>73</v>
      </c>
      <c r="E33" s="98"/>
      <c r="F33" s="99" t="s">
        <v>74</v>
      </c>
      <c r="G33" s="99"/>
      <c r="H33" s="99"/>
      <c r="I33" s="99"/>
      <c r="J33" s="64">
        <v>0</v>
      </c>
      <c r="K33" s="64">
        <f>5.31</f>
        <v>5.31</v>
      </c>
    </row>
    <row r="34" spans="2:12" ht="27" customHeight="1" x14ac:dyDescent="0.35">
      <c r="C34" s="39"/>
      <c r="D34" s="43"/>
      <c r="E34" s="43"/>
      <c r="F34" s="55"/>
      <c r="G34" s="55"/>
      <c r="H34" s="55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-5.31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260.96999999999997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 x14ac:dyDescent="0.35">
      <c r="B42" s="3"/>
      <c r="C42" s="54"/>
      <c r="D42" s="54"/>
      <c r="E42" s="54"/>
      <c r="F42" s="54"/>
      <c r="G42" s="54"/>
      <c r="H42" s="54"/>
      <c r="I42" s="54"/>
      <c r="J42" s="54"/>
      <c r="K42" s="54"/>
      <c r="L42" s="3"/>
    </row>
    <row r="43" spans="2:12" s="8" customFormat="1" ht="23.25" x14ac:dyDescent="0.35">
      <c r="B43" s="3"/>
      <c r="C43" s="58" t="s">
        <v>48</v>
      </c>
      <c r="D43" s="52" t="s">
        <v>66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2" t="s">
        <v>67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2" t="s">
        <v>50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2"/>
      <c r="D47" s="92"/>
      <c r="E47" s="92"/>
      <c r="F47" s="92"/>
      <c r="G47" s="92"/>
      <c r="H47" s="92"/>
      <c r="I47" s="92"/>
      <c r="J47" s="92"/>
      <c r="K47" s="92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1"/>
      <c r="J48" s="41"/>
      <c r="K48" s="41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3" t="s">
        <v>33</v>
      </c>
      <c r="D56" s="93"/>
      <c r="E56" s="93"/>
      <c r="F56" s="8"/>
      <c r="G56" s="93" t="s">
        <v>31</v>
      </c>
      <c r="H56" s="93"/>
      <c r="I56" s="9"/>
      <c r="J56" s="9"/>
      <c r="K56" s="9"/>
    </row>
    <row r="57" spans="3:11" ht="21" x14ac:dyDescent="0.35">
      <c r="C57" s="83" t="s">
        <v>23</v>
      </c>
      <c r="D57" s="83"/>
      <c r="E57" s="83"/>
      <c r="F57" s="8"/>
      <c r="G57" s="83" t="s">
        <v>24</v>
      </c>
      <c r="H57" s="83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39"/>
      <c r="J59" s="42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60"/>
  <sheetViews>
    <sheetView zoomScale="70" zoomScaleNormal="70" workbookViewId="0">
      <selection activeCell="K37" sqref="K3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69</v>
      </c>
      <c r="E16" s="48" t="s">
        <v>70</v>
      </c>
      <c r="F16" s="18"/>
      <c r="G16" s="18"/>
      <c r="H16" s="18">
        <v>260.97000000000003</v>
      </c>
      <c r="I16" s="18">
        <f>K36</f>
        <v>95.21</v>
      </c>
      <c r="J16" s="18">
        <f>I16+H16+G16</f>
        <v>356.18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43958</v>
      </c>
      <c r="D20" s="89" t="s">
        <v>32</v>
      </c>
      <c r="E20" s="89"/>
      <c r="F20" s="45" t="s">
        <v>71</v>
      </c>
      <c r="G20" s="45"/>
      <c r="H20" s="45"/>
      <c r="I20" s="9"/>
      <c r="J20" s="22">
        <v>0</v>
      </c>
      <c r="K20" s="9">
        <f>H21</f>
        <v>0</v>
      </c>
    </row>
    <row r="21" spans="3:11" ht="21" x14ac:dyDescent="0.35">
      <c r="C21" s="38"/>
      <c r="D21" s="8"/>
      <c r="E21" s="8"/>
      <c r="F21" s="45">
        <v>2</v>
      </c>
      <c r="G21" s="45">
        <v>2</v>
      </c>
      <c r="H21" s="46">
        <f>(F21-G21)*9.62</f>
        <v>0</v>
      </c>
      <c r="I21" s="9"/>
      <c r="J21" s="9"/>
      <c r="K21" s="9"/>
    </row>
    <row r="22" spans="3:11" ht="21" x14ac:dyDescent="0.35">
      <c r="C22" s="38"/>
      <c r="D22" s="94" t="s">
        <v>56</v>
      </c>
      <c r="E22" s="94"/>
      <c r="F22" s="95">
        <f>F21-G21</f>
        <v>0</v>
      </c>
      <c r="G22" s="9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43958</v>
      </c>
      <c r="D24" s="8" t="s">
        <v>15</v>
      </c>
      <c r="E24" s="8"/>
      <c r="F24" s="45" t="s">
        <v>72</v>
      </c>
      <c r="G24" s="45"/>
      <c r="H24" s="45"/>
      <c r="I24" s="9"/>
      <c r="J24" s="22">
        <v>0</v>
      </c>
      <c r="K24" s="9">
        <f>H25</f>
        <v>96.22</v>
      </c>
    </row>
    <row r="25" spans="3:11" ht="21" x14ac:dyDescent="0.35">
      <c r="C25" s="38"/>
      <c r="D25" s="8"/>
      <c r="E25" s="8"/>
      <c r="F25" s="45">
        <v>3</v>
      </c>
      <c r="G25" s="45">
        <v>2</v>
      </c>
      <c r="H25" s="46">
        <f>(F25-G25)*96.22</f>
        <v>96.22</v>
      </c>
      <c r="I25" s="9"/>
      <c r="J25" s="9"/>
      <c r="K25" s="9"/>
    </row>
    <row r="26" spans="3:11" ht="21" x14ac:dyDescent="0.35">
      <c r="C26" s="38"/>
      <c r="D26" s="94" t="s">
        <v>57</v>
      </c>
      <c r="E26" s="94"/>
      <c r="F26" s="95">
        <f>F25-G25</f>
        <v>1</v>
      </c>
      <c r="G26" s="95"/>
      <c r="H26" s="44"/>
      <c r="I26" s="9"/>
      <c r="J26" s="9"/>
      <c r="K26" s="9"/>
    </row>
    <row r="27" spans="3:11" ht="21" x14ac:dyDescent="0.35">
      <c r="C27" s="38"/>
      <c r="D27" s="61"/>
      <c r="E27" s="61"/>
      <c r="F27" s="62"/>
      <c r="G27" s="62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3"/>
      <c r="D29" s="63"/>
      <c r="E29" s="63"/>
      <c r="F29" s="8"/>
      <c r="G29" s="8"/>
      <c r="H29" s="8"/>
      <c r="I29" s="9"/>
      <c r="J29" s="22"/>
      <c r="K29" s="9"/>
    </row>
    <row r="30" spans="3:11" ht="21" x14ac:dyDescent="0.35">
      <c r="C30" s="63"/>
      <c r="D30" s="63"/>
      <c r="E30" s="63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3"/>
      <c r="D31" s="63"/>
      <c r="E31" s="63"/>
      <c r="F31" s="91"/>
      <c r="G31" s="91"/>
      <c r="H31" s="91"/>
      <c r="I31" s="9"/>
      <c r="J31" s="9"/>
      <c r="K31" s="9"/>
    </row>
    <row r="32" spans="3:11" ht="21" customHeight="1" x14ac:dyDescent="0.35">
      <c r="C32" s="37"/>
      <c r="D32" s="98"/>
      <c r="E32" s="98"/>
      <c r="F32" s="99"/>
      <c r="G32" s="99"/>
      <c r="H32" s="99"/>
      <c r="I32" s="99"/>
      <c r="J32" s="64"/>
      <c r="K32" s="64"/>
    </row>
    <row r="33" spans="2:12" ht="96.95" customHeight="1" x14ac:dyDescent="0.35">
      <c r="C33" s="37"/>
      <c r="D33" s="98" t="s">
        <v>73</v>
      </c>
      <c r="E33" s="98"/>
      <c r="F33" s="99" t="s">
        <v>75</v>
      </c>
      <c r="G33" s="99"/>
      <c r="H33" s="99"/>
      <c r="I33" s="99"/>
      <c r="J33" s="64">
        <v>0</v>
      </c>
      <c r="K33" s="64">
        <f>1.01</f>
        <v>1.01</v>
      </c>
    </row>
    <row r="34" spans="2:12" ht="27" customHeight="1" x14ac:dyDescent="0.35">
      <c r="C34" s="39"/>
      <c r="D34" s="43"/>
      <c r="E34" s="43"/>
      <c r="F34" s="60"/>
      <c r="G34" s="60"/>
      <c r="H34" s="6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95.21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356.18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20">
    <mergeCell ref="C41:K41"/>
    <mergeCell ref="I3:K4"/>
    <mergeCell ref="C14:K14"/>
    <mergeCell ref="D19:E19"/>
    <mergeCell ref="F19:H19"/>
    <mergeCell ref="D20:E20"/>
    <mergeCell ref="D22:E22"/>
    <mergeCell ref="F22:G22"/>
    <mergeCell ref="D32:E32"/>
    <mergeCell ref="F32:I32"/>
    <mergeCell ref="D33:E33"/>
    <mergeCell ref="F33:I33"/>
    <mergeCell ref="D26:E26"/>
    <mergeCell ref="F26:G26"/>
    <mergeCell ref="F30:H3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60"/>
  <sheetViews>
    <sheetView topLeftCell="A7" zoomScale="70" zoomScaleNormal="70" workbookViewId="0">
      <selection activeCell="S18" sqref="S1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77</v>
      </c>
      <c r="E16" s="48" t="s">
        <v>78</v>
      </c>
      <c r="F16" s="18"/>
      <c r="G16" s="18"/>
      <c r="H16" s="18">
        <v>356.18</v>
      </c>
      <c r="I16" s="18">
        <f>K36</f>
        <v>114.7</v>
      </c>
      <c r="J16" s="18">
        <f>I16+H16+G16</f>
        <v>470.88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43959</v>
      </c>
      <c r="D20" s="89" t="s">
        <v>32</v>
      </c>
      <c r="E20" s="89"/>
      <c r="F20" s="45" t="s">
        <v>79</v>
      </c>
      <c r="G20" s="45"/>
      <c r="H20" s="45"/>
      <c r="I20" s="9"/>
      <c r="J20" s="22">
        <v>0</v>
      </c>
      <c r="K20" s="9">
        <f>H21</f>
        <v>17.98</v>
      </c>
    </row>
    <row r="21" spans="3:11" ht="21" x14ac:dyDescent="0.35">
      <c r="C21" s="38"/>
      <c r="D21" s="8"/>
      <c r="E21" s="8"/>
      <c r="F21" s="45">
        <v>4</v>
      </c>
      <c r="G21" s="45">
        <v>2</v>
      </c>
      <c r="H21" s="46">
        <f>(F21-G21)*8.99</f>
        <v>17.98</v>
      </c>
      <c r="I21" s="9"/>
      <c r="J21" s="9"/>
      <c r="K21" s="9"/>
    </row>
    <row r="22" spans="3:11" ht="21" x14ac:dyDescent="0.35">
      <c r="C22" s="38"/>
      <c r="D22" s="94" t="s">
        <v>56</v>
      </c>
      <c r="E22" s="94"/>
      <c r="F22" s="95">
        <f>F21-G21</f>
        <v>2</v>
      </c>
      <c r="G22" s="9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43959</v>
      </c>
      <c r="D24" s="8" t="s">
        <v>15</v>
      </c>
      <c r="E24" s="8"/>
      <c r="F24" s="45" t="s">
        <v>80</v>
      </c>
      <c r="G24" s="45"/>
      <c r="H24" s="45"/>
      <c r="I24" s="9"/>
      <c r="J24" s="22">
        <v>0</v>
      </c>
      <c r="K24" s="9">
        <f>H25</f>
        <v>96.72</v>
      </c>
    </row>
    <row r="25" spans="3:11" ht="21" x14ac:dyDescent="0.35">
      <c r="C25" s="38"/>
      <c r="D25" s="8"/>
      <c r="E25" s="8"/>
      <c r="F25" s="45">
        <v>4</v>
      </c>
      <c r="G25" s="45">
        <v>3</v>
      </c>
      <c r="H25" s="46">
        <f>(F25-G25)*96.72</f>
        <v>96.72</v>
      </c>
      <c r="I25" s="9"/>
      <c r="J25" s="9"/>
      <c r="K25" s="9"/>
    </row>
    <row r="26" spans="3:11" ht="21" x14ac:dyDescent="0.35">
      <c r="C26" s="38"/>
      <c r="D26" s="94" t="s">
        <v>57</v>
      </c>
      <c r="E26" s="94"/>
      <c r="F26" s="95">
        <f>F25-G25</f>
        <v>1</v>
      </c>
      <c r="G26" s="95"/>
      <c r="H26" s="44"/>
      <c r="I26" s="9"/>
      <c r="J26" s="9"/>
      <c r="K26" s="9"/>
    </row>
    <row r="27" spans="3:11" ht="21" x14ac:dyDescent="0.35">
      <c r="C27" s="38"/>
      <c r="D27" s="61"/>
      <c r="E27" s="61"/>
      <c r="F27" s="62"/>
      <c r="G27" s="62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3"/>
      <c r="D29" s="63"/>
      <c r="E29" s="63"/>
      <c r="F29" s="8"/>
      <c r="G29" s="8"/>
      <c r="H29" s="8"/>
      <c r="I29" s="9"/>
      <c r="J29" s="22"/>
      <c r="K29" s="9"/>
    </row>
    <row r="30" spans="3:11" ht="21" x14ac:dyDescent="0.35">
      <c r="C30" s="63"/>
      <c r="D30" s="63"/>
      <c r="E30" s="63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3"/>
      <c r="D31" s="63"/>
      <c r="E31" s="63"/>
      <c r="F31" s="91"/>
      <c r="G31" s="91"/>
      <c r="H31" s="91"/>
      <c r="I31" s="9"/>
      <c r="J31" s="9"/>
      <c r="K31" s="9"/>
    </row>
    <row r="32" spans="3:11" ht="21" customHeight="1" x14ac:dyDescent="0.35">
      <c r="C32" s="37"/>
      <c r="D32" s="98"/>
      <c r="E32" s="98"/>
      <c r="F32" s="99"/>
      <c r="G32" s="99"/>
      <c r="H32" s="99"/>
      <c r="I32" s="99"/>
      <c r="J32" s="64"/>
      <c r="K32" s="64"/>
    </row>
    <row r="33" spans="2:12" ht="21" customHeight="1" x14ac:dyDescent="0.35">
      <c r="C33" s="37"/>
      <c r="D33" s="98"/>
      <c r="E33" s="98"/>
      <c r="F33" s="99"/>
      <c r="G33" s="99"/>
      <c r="H33" s="99"/>
      <c r="I33" s="99"/>
      <c r="J33" s="64"/>
      <c r="K33" s="64"/>
    </row>
    <row r="34" spans="2:12" ht="27" customHeight="1" x14ac:dyDescent="0.35">
      <c r="C34" s="39"/>
      <c r="D34" s="43"/>
      <c r="E34" s="43"/>
      <c r="F34" s="60"/>
      <c r="G34" s="60"/>
      <c r="H34" s="6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114.7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470.88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20">
    <mergeCell ref="D33:E33"/>
    <mergeCell ref="F33:I33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2:E32"/>
    <mergeCell ref="F32:I32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60"/>
  <sheetViews>
    <sheetView topLeftCell="A7" zoomScale="70" zoomScaleNormal="70" workbookViewId="0">
      <selection activeCell="R23" sqref="R2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82</v>
      </c>
      <c r="E16" s="48" t="s">
        <v>83</v>
      </c>
      <c r="F16" s="18"/>
      <c r="G16" s="18"/>
      <c r="H16" s="18">
        <v>470.88</v>
      </c>
      <c r="I16" s="18">
        <f>K36</f>
        <v>505.87</v>
      </c>
      <c r="J16" s="18">
        <f>I16+H16+G16</f>
        <v>976.75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43960</v>
      </c>
      <c r="D20" s="89" t="s">
        <v>32</v>
      </c>
      <c r="E20" s="89"/>
      <c r="F20" s="45" t="s">
        <v>84</v>
      </c>
      <c r="G20" s="45"/>
      <c r="H20" s="45"/>
      <c r="I20" s="9"/>
      <c r="J20" s="22">
        <v>0</v>
      </c>
      <c r="K20" s="9">
        <f>H21</f>
        <v>18.12</v>
      </c>
    </row>
    <row r="21" spans="3:11" ht="21" x14ac:dyDescent="0.35">
      <c r="C21" s="38"/>
      <c r="D21" s="8"/>
      <c r="E21" s="8"/>
      <c r="F21" s="45">
        <v>6</v>
      </c>
      <c r="G21" s="45">
        <v>4</v>
      </c>
      <c r="H21" s="46">
        <f>(F21-G21)*9.06</f>
        <v>18.12</v>
      </c>
      <c r="I21" s="9"/>
      <c r="J21" s="9"/>
      <c r="K21" s="9"/>
    </row>
    <row r="22" spans="3:11" ht="21" x14ac:dyDescent="0.35">
      <c r="C22" s="38"/>
      <c r="D22" s="94" t="s">
        <v>56</v>
      </c>
      <c r="E22" s="94"/>
      <c r="F22" s="95">
        <f>F21-G21</f>
        <v>2</v>
      </c>
      <c r="G22" s="9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43960</v>
      </c>
      <c r="D24" s="8" t="s">
        <v>15</v>
      </c>
      <c r="E24" s="8"/>
      <c r="F24" s="45" t="s">
        <v>85</v>
      </c>
      <c r="G24" s="45"/>
      <c r="H24" s="45"/>
      <c r="I24" s="9"/>
      <c r="J24" s="22">
        <v>0</v>
      </c>
      <c r="K24" s="9">
        <f>H25</f>
        <v>487.75</v>
      </c>
    </row>
    <row r="25" spans="3:11" ht="21" x14ac:dyDescent="0.35">
      <c r="C25" s="38"/>
      <c r="D25" s="8"/>
      <c r="E25" s="8"/>
      <c r="F25" s="45">
        <v>9</v>
      </c>
      <c r="G25" s="45">
        <v>4</v>
      </c>
      <c r="H25" s="46">
        <f>(F25-G25)*97.55</f>
        <v>487.75</v>
      </c>
      <c r="I25" s="9"/>
      <c r="J25" s="9"/>
      <c r="K25" s="9"/>
    </row>
    <row r="26" spans="3:11" ht="21" x14ac:dyDescent="0.35">
      <c r="C26" s="38"/>
      <c r="D26" s="94" t="s">
        <v>57</v>
      </c>
      <c r="E26" s="94"/>
      <c r="F26" s="95">
        <f>F25-G25</f>
        <v>5</v>
      </c>
      <c r="G26" s="95"/>
      <c r="H26" s="44"/>
      <c r="I26" s="9"/>
      <c r="J26" s="9"/>
      <c r="K26" s="9"/>
    </row>
    <row r="27" spans="3:11" ht="21" x14ac:dyDescent="0.35">
      <c r="C27" s="38"/>
      <c r="D27" s="67"/>
      <c r="E27" s="67"/>
      <c r="F27" s="68"/>
      <c r="G27" s="68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3"/>
      <c r="D29" s="63"/>
      <c r="E29" s="63"/>
      <c r="F29" s="8"/>
      <c r="G29" s="8"/>
      <c r="H29" s="8"/>
      <c r="I29" s="9"/>
      <c r="J29" s="22"/>
      <c r="K29" s="9"/>
    </row>
    <row r="30" spans="3:11" ht="21" x14ac:dyDescent="0.35">
      <c r="C30" s="63"/>
      <c r="D30" s="63"/>
      <c r="E30" s="63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3"/>
      <c r="D31" s="63"/>
      <c r="E31" s="63"/>
      <c r="F31" s="91"/>
      <c r="G31" s="91"/>
      <c r="H31" s="91"/>
      <c r="I31" s="9"/>
      <c r="J31" s="9"/>
      <c r="K31" s="9"/>
    </row>
    <row r="32" spans="3:11" ht="21" customHeight="1" x14ac:dyDescent="0.35">
      <c r="C32" s="37"/>
      <c r="D32" s="98"/>
      <c r="E32" s="98"/>
      <c r="F32" s="99"/>
      <c r="G32" s="99"/>
      <c r="H32" s="99"/>
      <c r="I32" s="99"/>
      <c r="J32" s="64"/>
      <c r="K32" s="64"/>
    </row>
    <row r="33" spans="2:12" ht="21" customHeight="1" x14ac:dyDescent="0.35">
      <c r="C33" s="37"/>
      <c r="D33" s="98"/>
      <c r="E33" s="98"/>
      <c r="F33" s="99"/>
      <c r="G33" s="99"/>
      <c r="H33" s="99"/>
      <c r="I33" s="99"/>
      <c r="J33" s="64"/>
      <c r="K33" s="64"/>
    </row>
    <row r="34" spans="2:12" ht="27" customHeight="1" x14ac:dyDescent="0.35">
      <c r="C34" s="39"/>
      <c r="D34" s="43"/>
      <c r="E34" s="43"/>
      <c r="F34" s="66"/>
      <c r="G34" s="66"/>
      <c r="H34" s="66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505.87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976.75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 x14ac:dyDescent="0.35">
      <c r="B42" s="3"/>
      <c r="C42" s="65"/>
      <c r="D42" s="65"/>
      <c r="E42" s="65"/>
      <c r="F42" s="65"/>
      <c r="G42" s="65"/>
      <c r="H42" s="65"/>
      <c r="I42" s="65"/>
      <c r="J42" s="65"/>
      <c r="K42" s="6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20">
    <mergeCell ref="D33:E33"/>
    <mergeCell ref="F33:I33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2:E32"/>
    <mergeCell ref="F32:I32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L60"/>
  <sheetViews>
    <sheetView topLeftCell="A7" zoomScale="70" zoomScaleNormal="70" workbookViewId="0">
      <selection activeCell="V8" sqref="V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87</v>
      </c>
      <c r="E16" s="48" t="s">
        <v>88</v>
      </c>
      <c r="F16" s="18"/>
      <c r="G16" s="18"/>
      <c r="H16" s="18">
        <v>976.75</v>
      </c>
      <c r="I16" s="18">
        <f>K36</f>
        <v>397.77</v>
      </c>
      <c r="J16" s="18">
        <f>I16+H16+G16</f>
        <v>1374.52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43961</v>
      </c>
      <c r="D20" s="89" t="s">
        <v>32</v>
      </c>
      <c r="E20" s="89"/>
      <c r="F20" s="45" t="s">
        <v>89</v>
      </c>
      <c r="G20" s="45"/>
      <c r="H20" s="45"/>
      <c r="I20" s="9"/>
      <c r="J20" s="22">
        <v>0</v>
      </c>
      <c r="K20" s="9">
        <f>H21</f>
        <v>103.56</v>
      </c>
    </row>
    <row r="21" spans="3:11" ht="21" x14ac:dyDescent="0.35">
      <c r="C21" s="38"/>
      <c r="D21" s="8"/>
      <c r="E21" s="8"/>
      <c r="F21" s="45">
        <v>18</v>
      </c>
      <c r="G21" s="45">
        <v>6</v>
      </c>
      <c r="H21" s="46">
        <f>(F21-G21)*8.63</f>
        <v>103.56</v>
      </c>
      <c r="I21" s="9"/>
      <c r="J21" s="9"/>
      <c r="K21" s="9"/>
    </row>
    <row r="22" spans="3:11" ht="21" x14ac:dyDescent="0.35">
      <c r="C22" s="38"/>
      <c r="D22" s="94" t="s">
        <v>56</v>
      </c>
      <c r="E22" s="94"/>
      <c r="F22" s="95">
        <f>F21-G21</f>
        <v>12</v>
      </c>
      <c r="G22" s="9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43961</v>
      </c>
      <c r="D24" s="8" t="s">
        <v>15</v>
      </c>
      <c r="E24" s="8"/>
      <c r="F24" s="45" t="s">
        <v>90</v>
      </c>
      <c r="G24" s="45"/>
      <c r="H24" s="45"/>
      <c r="I24" s="9"/>
      <c r="J24" s="22">
        <v>0</v>
      </c>
      <c r="K24" s="9">
        <f>H25</f>
        <v>294.20999999999998</v>
      </c>
    </row>
    <row r="25" spans="3:11" ht="21" x14ac:dyDescent="0.35">
      <c r="C25" s="38"/>
      <c r="D25" s="8"/>
      <c r="E25" s="8"/>
      <c r="F25" s="45">
        <v>12</v>
      </c>
      <c r="G25" s="45">
        <v>9</v>
      </c>
      <c r="H25" s="46">
        <f>(F25-G25)*98.07</f>
        <v>294.20999999999998</v>
      </c>
      <c r="I25" s="9"/>
      <c r="J25" s="9"/>
      <c r="K25" s="9"/>
    </row>
    <row r="26" spans="3:11" ht="21" x14ac:dyDescent="0.35">
      <c r="C26" s="38"/>
      <c r="D26" s="94" t="s">
        <v>57</v>
      </c>
      <c r="E26" s="94"/>
      <c r="F26" s="95">
        <f>F25-G25</f>
        <v>3</v>
      </c>
      <c r="G26" s="95"/>
      <c r="H26" s="44"/>
      <c r="I26" s="9"/>
      <c r="J26" s="9"/>
      <c r="K26" s="9"/>
    </row>
    <row r="27" spans="3:11" ht="21" x14ac:dyDescent="0.35">
      <c r="C27" s="38"/>
      <c r="D27" s="71"/>
      <c r="E27" s="71"/>
      <c r="F27" s="72"/>
      <c r="G27" s="72"/>
      <c r="H27" s="44"/>
      <c r="I27" s="9"/>
      <c r="J27" s="9"/>
      <c r="K27" s="9"/>
    </row>
    <row r="28" spans="3:11" ht="21" x14ac:dyDescent="0.35">
      <c r="C28" s="37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3"/>
      <c r="D29" s="63"/>
      <c r="E29" s="63"/>
      <c r="F29" s="8"/>
      <c r="G29" s="8"/>
      <c r="H29" s="8"/>
      <c r="I29" s="9"/>
      <c r="J29" s="22"/>
      <c r="K29" s="9"/>
    </row>
    <row r="30" spans="3:11" ht="21" x14ac:dyDescent="0.35">
      <c r="C30" s="63"/>
      <c r="D30" s="63"/>
      <c r="E30" s="63"/>
      <c r="F30" s="90"/>
      <c r="G30" s="91"/>
      <c r="H30" s="91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3"/>
      <c r="D31" s="63"/>
      <c r="E31" s="63"/>
      <c r="F31" s="91"/>
      <c r="G31" s="91"/>
      <c r="H31" s="91"/>
      <c r="I31" s="9"/>
      <c r="J31" s="9"/>
      <c r="K31" s="9"/>
    </row>
    <row r="32" spans="3:11" ht="21" customHeight="1" x14ac:dyDescent="0.35">
      <c r="C32" s="37"/>
      <c r="D32" s="98"/>
      <c r="E32" s="98"/>
      <c r="F32" s="99"/>
      <c r="G32" s="99"/>
      <c r="H32" s="99"/>
      <c r="I32" s="99"/>
      <c r="J32" s="64"/>
      <c r="K32" s="64"/>
    </row>
    <row r="33" spans="2:12" ht="21" customHeight="1" x14ac:dyDescent="0.35">
      <c r="C33" s="37"/>
      <c r="D33" s="98"/>
      <c r="E33" s="98"/>
      <c r="F33" s="99"/>
      <c r="G33" s="99"/>
      <c r="H33" s="99"/>
      <c r="I33" s="99"/>
      <c r="J33" s="64"/>
      <c r="K33" s="64"/>
    </row>
    <row r="34" spans="2:12" ht="27" customHeight="1" x14ac:dyDescent="0.35">
      <c r="C34" s="39"/>
      <c r="D34" s="43"/>
      <c r="E34" s="43"/>
      <c r="F34" s="70"/>
      <c r="G34" s="70"/>
      <c r="H34" s="70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397.77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1374.52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 x14ac:dyDescent="0.35">
      <c r="B42" s="3"/>
      <c r="C42" s="69"/>
      <c r="D42" s="69"/>
      <c r="E42" s="69"/>
      <c r="F42" s="69"/>
      <c r="G42" s="69"/>
      <c r="H42" s="69"/>
      <c r="I42" s="69"/>
      <c r="J42" s="69"/>
      <c r="K42" s="69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20">
    <mergeCell ref="D33:E33"/>
    <mergeCell ref="F33:I33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2:E32"/>
    <mergeCell ref="F32:I32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60"/>
  <sheetViews>
    <sheetView topLeftCell="A13" zoomScale="70" zoomScaleNormal="70" workbookViewId="0">
      <selection activeCell="O16" sqref="O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4" t="s">
        <v>14</v>
      </c>
      <c r="J3" s="84"/>
      <c r="K3" s="84"/>
    </row>
    <row r="4" spans="3:11" ht="21" x14ac:dyDescent="0.35">
      <c r="C4" s="8"/>
      <c r="D4" s="8"/>
      <c r="E4" s="8"/>
      <c r="F4" s="8"/>
      <c r="G4" s="8"/>
      <c r="H4" s="8"/>
      <c r="I4" s="84"/>
      <c r="J4" s="84"/>
      <c r="K4" s="84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35</v>
      </c>
      <c r="D7" s="29"/>
      <c r="E7" s="30" t="s">
        <v>39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34</v>
      </c>
      <c r="D9" s="30" t="s">
        <v>40</v>
      </c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5" t="s">
        <v>12</v>
      </c>
      <c r="D14" s="86"/>
      <c r="E14" s="86"/>
      <c r="F14" s="86"/>
      <c r="G14" s="86"/>
      <c r="H14" s="86"/>
      <c r="I14" s="86"/>
      <c r="J14" s="86"/>
      <c r="K14" s="87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96</v>
      </c>
      <c r="H15" s="13" t="s">
        <v>97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8" t="s">
        <v>91</v>
      </c>
      <c r="E16" s="48" t="s">
        <v>92</v>
      </c>
      <c r="F16" s="18"/>
      <c r="G16" s="18">
        <v>5397.6</v>
      </c>
      <c r="H16" s="18">
        <v>1374.52</v>
      </c>
      <c r="I16" s="18">
        <f>K36</f>
        <v>3382.2799999999997</v>
      </c>
      <c r="J16" s="18">
        <f>I16+H16+G16</f>
        <v>10154.4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7" t="s">
        <v>7</v>
      </c>
      <c r="D19" s="88" t="s">
        <v>8</v>
      </c>
      <c r="E19" s="88"/>
      <c r="F19" s="88" t="s">
        <v>9</v>
      </c>
      <c r="G19" s="88"/>
      <c r="H19" s="88"/>
      <c r="I19" s="20" t="s">
        <v>13</v>
      </c>
      <c r="J19" s="20" t="s">
        <v>10</v>
      </c>
      <c r="K19" s="21" t="s">
        <v>11</v>
      </c>
    </row>
    <row r="20" spans="3:11" ht="21" x14ac:dyDescent="0.35">
      <c r="C20" s="37">
        <v>43962</v>
      </c>
      <c r="D20" s="100" t="s">
        <v>99</v>
      </c>
      <c r="E20" s="100"/>
      <c r="F20" s="45" t="s">
        <v>93</v>
      </c>
      <c r="G20" s="45"/>
      <c r="H20" s="45"/>
      <c r="I20" s="9"/>
      <c r="J20" s="22">
        <v>0</v>
      </c>
      <c r="K20" s="9">
        <f>H21</f>
        <v>1244.4000000000001</v>
      </c>
    </row>
    <row r="21" spans="3:11" ht="21" x14ac:dyDescent="0.35">
      <c r="C21" s="38"/>
      <c r="D21" s="8"/>
      <c r="E21" s="8"/>
      <c r="F21" s="45">
        <v>188</v>
      </c>
      <c r="G21" s="45">
        <v>18</v>
      </c>
      <c r="H21" s="46">
        <f>(F21-G21)*7.32</f>
        <v>1244.4000000000001</v>
      </c>
      <c r="I21" s="9"/>
      <c r="J21" s="9"/>
      <c r="K21" s="9"/>
    </row>
    <row r="22" spans="3:11" ht="21" x14ac:dyDescent="0.35">
      <c r="C22" s="38"/>
      <c r="D22" s="94" t="s">
        <v>56</v>
      </c>
      <c r="E22" s="94"/>
      <c r="F22" s="95">
        <f>F21-G21</f>
        <v>170</v>
      </c>
      <c r="G22" s="95"/>
      <c r="H22" s="46"/>
      <c r="I22" s="9"/>
      <c r="J22" s="9"/>
      <c r="K22" s="9"/>
    </row>
    <row r="23" spans="3:11" ht="21" x14ac:dyDescent="0.35">
      <c r="C23" s="38"/>
      <c r="D23" s="8"/>
      <c r="E23" s="8"/>
      <c r="F23" s="45"/>
      <c r="G23" s="45"/>
      <c r="H23" s="46"/>
      <c r="I23" s="9"/>
      <c r="J23" s="9"/>
      <c r="K23" s="9"/>
    </row>
    <row r="24" spans="3:11" ht="21" x14ac:dyDescent="0.35">
      <c r="C24" s="37">
        <v>43962</v>
      </c>
      <c r="D24" s="7" t="s">
        <v>100</v>
      </c>
      <c r="E24" s="8"/>
      <c r="F24" s="45" t="s">
        <v>94</v>
      </c>
      <c r="G24" s="45"/>
      <c r="H24" s="45"/>
      <c r="I24" s="9"/>
      <c r="J24" s="22">
        <v>0</v>
      </c>
      <c r="K24" s="9">
        <f>H25</f>
        <v>788.48</v>
      </c>
    </row>
    <row r="25" spans="3:11" ht="21" x14ac:dyDescent="0.35">
      <c r="C25" s="38"/>
      <c r="D25" s="8"/>
      <c r="E25" s="8"/>
      <c r="F25" s="45">
        <v>20</v>
      </c>
      <c r="G25" s="45">
        <v>12</v>
      </c>
      <c r="H25" s="46">
        <f>(F25-G25)*98.56</f>
        <v>788.48</v>
      </c>
      <c r="I25" s="9"/>
      <c r="J25" s="9"/>
      <c r="K25" s="9"/>
    </row>
    <row r="26" spans="3:11" ht="21" x14ac:dyDescent="0.35">
      <c r="C26" s="38"/>
      <c r="D26" s="94" t="s">
        <v>57</v>
      </c>
      <c r="E26" s="94"/>
      <c r="F26" s="95">
        <f>F25-G25</f>
        <v>8</v>
      </c>
      <c r="G26" s="95"/>
      <c r="H26" s="44"/>
      <c r="I26" s="9"/>
      <c r="J26" s="9"/>
      <c r="K26" s="9"/>
    </row>
    <row r="27" spans="3:11" ht="21" x14ac:dyDescent="0.35">
      <c r="C27" s="38"/>
      <c r="D27" s="75"/>
      <c r="E27" s="75"/>
      <c r="F27" s="76"/>
      <c r="G27" s="76"/>
      <c r="H27" s="44"/>
      <c r="I27" s="9"/>
      <c r="J27" s="9"/>
      <c r="K27" s="9"/>
    </row>
    <row r="28" spans="3:11" ht="21" x14ac:dyDescent="0.35">
      <c r="C28" s="37">
        <v>43962</v>
      </c>
      <c r="D28" s="100" t="s">
        <v>98</v>
      </c>
      <c r="E28" s="100"/>
      <c r="F28" s="45" t="s">
        <v>101</v>
      </c>
      <c r="G28" s="45"/>
      <c r="H28" s="45"/>
      <c r="I28" s="9"/>
      <c r="J28" s="22">
        <v>0</v>
      </c>
      <c r="K28" s="9">
        <f>H29</f>
        <v>1349.3999999999999</v>
      </c>
    </row>
    <row r="29" spans="3:11" ht="21" customHeight="1" x14ac:dyDescent="0.35">
      <c r="C29" s="38"/>
      <c r="D29" s="8"/>
      <c r="E29" s="8"/>
      <c r="F29" s="45">
        <v>22.49</v>
      </c>
      <c r="G29" s="45">
        <v>60</v>
      </c>
      <c r="H29" s="46">
        <f>F29*G29</f>
        <v>1349.3999999999999</v>
      </c>
      <c r="I29" s="9"/>
      <c r="J29" s="22"/>
      <c r="K29" s="9"/>
    </row>
    <row r="30" spans="3:11" ht="21" x14ac:dyDescent="0.35">
      <c r="C30" s="63"/>
      <c r="D30" s="63"/>
      <c r="E30" s="63"/>
      <c r="F30" s="81"/>
      <c r="G30" s="82"/>
      <c r="H30" s="82"/>
      <c r="I30" s="9"/>
      <c r="J30" s="22"/>
      <c r="K30" s="9"/>
    </row>
    <row r="31" spans="3:11" ht="35.1" customHeight="1" x14ac:dyDescent="0.35">
      <c r="C31" s="63"/>
      <c r="D31" s="63"/>
      <c r="E31" s="63"/>
      <c r="F31" s="82"/>
      <c r="G31" s="82"/>
      <c r="H31" s="82"/>
      <c r="I31" s="9"/>
      <c r="J31" s="9"/>
      <c r="K31" s="9"/>
    </row>
    <row r="32" spans="3:11" ht="21" customHeight="1" x14ac:dyDescent="0.35">
      <c r="C32" s="37"/>
      <c r="D32" s="98"/>
      <c r="E32" s="98"/>
      <c r="F32" s="99"/>
      <c r="G32" s="99"/>
      <c r="H32" s="99"/>
      <c r="I32" s="99"/>
      <c r="J32" s="64"/>
      <c r="K32" s="64"/>
    </row>
    <row r="33" spans="2:12" ht="21" customHeight="1" x14ac:dyDescent="0.35">
      <c r="C33" s="37"/>
      <c r="D33" s="98"/>
      <c r="E33" s="98"/>
      <c r="F33" s="99"/>
      <c r="G33" s="99"/>
      <c r="H33" s="99"/>
      <c r="I33" s="99"/>
      <c r="J33" s="64"/>
      <c r="K33" s="64"/>
    </row>
    <row r="34" spans="2:12" ht="27" customHeight="1" x14ac:dyDescent="0.35">
      <c r="C34" s="39"/>
      <c r="D34" s="43"/>
      <c r="E34" s="43"/>
      <c r="F34" s="74"/>
      <c r="G34" s="74"/>
      <c r="H34" s="74"/>
      <c r="I34" s="9"/>
      <c r="J34" s="9"/>
      <c r="K34" s="9"/>
    </row>
    <row r="35" spans="2:12" ht="21" x14ac:dyDescent="0.35">
      <c r="C35" s="40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1">
        <f>I35+J35</f>
        <v>0</v>
      </c>
    </row>
    <row r="36" spans="2:12" ht="21" x14ac:dyDescent="0.35">
      <c r="B36" s="8"/>
      <c r="C36" s="39"/>
      <c r="D36" s="8"/>
      <c r="E36" s="8"/>
      <c r="F36" s="8"/>
      <c r="G36" s="8"/>
      <c r="H36" s="8"/>
      <c r="I36" s="9"/>
      <c r="J36" s="22"/>
      <c r="K36" s="9">
        <f>(K20+K24+K28)-K33</f>
        <v>3382.2799999999997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2"/>
      <c r="H38" s="33" t="s">
        <v>16</v>
      </c>
      <c r="I38" s="34"/>
      <c r="J38" s="34"/>
      <c r="K38" s="35">
        <f>I16+H16+G16</f>
        <v>10154.4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7" t="s">
        <v>17</v>
      </c>
      <c r="D41" s="97"/>
      <c r="E41" s="97"/>
      <c r="F41" s="97"/>
      <c r="G41" s="97"/>
      <c r="H41" s="97"/>
      <c r="I41" s="97"/>
      <c r="J41" s="97"/>
      <c r="K41" s="97"/>
      <c r="L41" s="3"/>
    </row>
    <row r="42" spans="2:12" s="8" customFormat="1" ht="21" x14ac:dyDescent="0.35">
      <c r="B42" s="3"/>
      <c r="C42" s="73"/>
      <c r="D42" s="73"/>
      <c r="E42" s="73"/>
      <c r="F42" s="73"/>
      <c r="G42" s="73"/>
      <c r="H42" s="73"/>
      <c r="I42" s="73"/>
      <c r="J42" s="73"/>
      <c r="K42" s="73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2"/>
      <c r="D45" s="92"/>
      <c r="E45" s="92"/>
      <c r="F45" s="92"/>
      <c r="G45" s="92"/>
      <c r="H45" s="92"/>
      <c r="I45" s="92"/>
      <c r="J45" s="92"/>
      <c r="K45" s="92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1"/>
      <c r="J46" s="41"/>
      <c r="K46" s="41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3" t="s">
        <v>33</v>
      </c>
      <c r="D54" s="93"/>
      <c r="E54" s="93"/>
      <c r="F54" s="8"/>
      <c r="G54" s="93" t="s">
        <v>31</v>
      </c>
      <c r="H54" s="93"/>
      <c r="I54" s="9"/>
      <c r="J54" s="9"/>
      <c r="K54" s="9"/>
    </row>
    <row r="55" spans="3:11" ht="21" x14ac:dyDescent="0.35">
      <c r="C55" s="83" t="s">
        <v>23</v>
      </c>
      <c r="D55" s="83"/>
      <c r="E55" s="83"/>
      <c r="F55" s="8"/>
      <c r="G55" s="83" t="s">
        <v>24</v>
      </c>
      <c r="H55" s="83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39"/>
      <c r="J57" s="42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20">
    <mergeCell ref="C41:K41"/>
    <mergeCell ref="C45:K45"/>
    <mergeCell ref="C54:E54"/>
    <mergeCell ref="G54:H54"/>
    <mergeCell ref="C55:E55"/>
    <mergeCell ref="G55:H55"/>
    <mergeCell ref="D33:E33"/>
    <mergeCell ref="F33:I33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2:E32"/>
    <mergeCell ref="F32:I32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2020-11-05T10:00:50Z</cp:lastPrinted>
  <dcterms:created xsi:type="dcterms:W3CDTF">2018-02-28T02:33:50Z</dcterms:created>
  <dcterms:modified xsi:type="dcterms:W3CDTF">2020-12-20T07:10:11Z</dcterms:modified>
</cp:coreProperties>
</file>