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3" activeTab="9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NOV 2020" sheetId="12" r:id="rId10"/>
  </sheets>
  <externalReferences>
    <externalReference r:id="rId11"/>
  </externalReferences>
  <definedNames>
    <definedName name="_xlnm.Print_Area" localSheetId="2">'APR 2020'!$A$2:$K$58</definedName>
    <definedName name="_xlnm.Print_Area" localSheetId="6">'AUG 2020'!$A$2:$K$53</definedName>
    <definedName name="_xlnm.Print_Area" localSheetId="0">'FEB 2020'!$A$1:$K$57</definedName>
    <definedName name="_xlnm.Print_Area" localSheetId="5">'JUL 2020'!$A$2:$K$53</definedName>
    <definedName name="_xlnm.Print_Area" localSheetId="4">'JUN 2020'!$A$2:$K$56</definedName>
    <definedName name="_xlnm.Print_Area" localSheetId="1">'MAR 2020'!$A$1:$K$57</definedName>
    <definedName name="_xlnm.Print_Area" localSheetId="3">'MAY 2020'!$A$2:$K$58</definedName>
    <definedName name="_xlnm.Print_Area" localSheetId="9">'NOV 2020'!$A$2:$K$53</definedName>
    <definedName name="_xlnm.Print_Area" localSheetId="8">'OCT 2020'!$A$2:$K$53</definedName>
    <definedName name="_xlnm.Print_Area" localSheetId="7">'SEPT 2020'!$A$2:$K$53</definedName>
  </definedNames>
  <calcPr calcId="152511"/>
</workbook>
</file>

<file path=xl/calcChain.xml><?xml version="1.0" encoding="utf-8"?>
<calcChain xmlns="http://schemas.openxmlformats.org/spreadsheetml/2006/main">
  <c r="H16" i="12" l="1"/>
  <c r="G16" i="12"/>
  <c r="K33" i="12"/>
  <c r="H29" i="12"/>
  <c r="K29" i="12" s="1"/>
  <c r="F26" i="12"/>
  <c r="H25" i="12"/>
  <c r="K24" i="12" s="1"/>
  <c r="F22" i="12"/>
  <c r="H21" i="12"/>
  <c r="K20" i="12" s="1"/>
  <c r="K34" i="12" s="1"/>
  <c r="I16" i="12" s="1"/>
  <c r="J16" i="12" l="1"/>
  <c r="K36" i="12"/>
  <c r="H29" i="11" l="1"/>
  <c r="K29" i="11" s="1"/>
  <c r="H25" i="11" l="1"/>
  <c r="H21" i="11" l="1"/>
  <c r="K20" i="11" s="1"/>
  <c r="K33" i="11"/>
  <c r="F26" i="11"/>
  <c r="K24" i="11"/>
  <c r="F22" i="11"/>
  <c r="I16" i="11" l="1"/>
  <c r="K36" i="11" s="1"/>
  <c r="K34" i="11"/>
  <c r="H25" i="10"/>
  <c r="J16" i="11" l="1"/>
  <c r="H21" i="10"/>
  <c r="K20" i="10" s="1"/>
  <c r="K33" i="10"/>
  <c r="K29" i="10"/>
  <c r="K27" i="10"/>
  <c r="F26" i="10"/>
  <c r="K24" i="10"/>
  <c r="F22" i="10"/>
  <c r="K34" i="10" l="1"/>
  <c r="I16" i="10" s="1"/>
  <c r="K36" i="10" s="1"/>
  <c r="H25" i="9"/>
  <c r="J16" i="10" l="1"/>
  <c r="H21" i="9"/>
  <c r="K33" i="9" l="1"/>
  <c r="K29" i="9"/>
  <c r="K27" i="9"/>
  <c r="F26" i="9"/>
  <c r="K24" i="9"/>
  <c r="F22" i="9"/>
  <c r="K20" i="9"/>
  <c r="K34" i="9" l="1"/>
  <c r="I16" i="9" s="1"/>
  <c r="K36" i="9" s="1"/>
  <c r="H25" i="8"/>
  <c r="J16" i="9" l="1"/>
  <c r="H21" i="8"/>
  <c r="K33" i="7"/>
  <c r="H21" i="7" l="1"/>
  <c r="H25" i="7"/>
  <c r="K33" i="8" l="1"/>
  <c r="K29" i="8"/>
  <c r="F26" i="8"/>
  <c r="K24" i="8"/>
  <c r="F22" i="8"/>
  <c r="K20" i="8"/>
  <c r="K29" i="7"/>
  <c r="F26" i="7"/>
  <c r="K24" i="7"/>
  <c r="F22" i="7"/>
  <c r="K20" i="7"/>
  <c r="K34" i="7" l="1"/>
  <c r="K27" i="8"/>
  <c r="K34" i="8" s="1"/>
  <c r="I16" i="8" s="1"/>
  <c r="K36" i="8" s="1"/>
  <c r="K27" i="7"/>
  <c r="K33" i="6"/>
  <c r="I16" i="7" l="1"/>
  <c r="K36" i="7" s="1"/>
  <c r="J16" i="8"/>
  <c r="F26" i="4"/>
  <c r="F22" i="4"/>
  <c r="K35" i="6"/>
  <c r="H21" i="6"/>
  <c r="K20" i="6" s="1"/>
  <c r="K30" i="6"/>
  <c r="F26" i="6"/>
  <c r="H25" i="6"/>
  <c r="K24" i="6"/>
  <c r="F22" i="6"/>
  <c r="J16" i="7" l="1"/>
  <c r="I28" i="6"/>
  <c r="K28" i="6" s="1"/>
  <c r="K36" i="6" s="1"/>
  <c r="I16" i="6" s="1"/>
  <c r="F26" i="5"/>
  <c r="F22" i="5"/>
  <c r="J16" i="6" l="1"/>
  <c r="K38" i="6"/>
  <c r="H25" i="5"/>
  <c r="K24" i="5" s="1"/>
  <c r="H21" i="5"/>
  <c r="K35" i="5"/>
  <c r="K33" i="5"/>
  <c r="K30" i="5"/>
  <c r="K20" i="5" l="1"/>
  <c r="I28" i="5"/>
  <c r="K28" i="5" s="1"/>
  <c r="K36" i="5" s="1"/>
  <c r="I16" i="5" s="1"/>
  <c r="J16" i="5" s="1"/>
  <c r="K34" i="4"/>
  <c r="K32" i="4"/>
  <c r="K29" i="4"/>
  <c r="K27" i="4"/>
  <c r="H25" i="4"/>
  <c r="K24" i="4"/>
  <c r="H21" i="4"/>
  <c r="K20" i="4" s="1"/>
  <c r="K35" i="4" s="1"/>
  <c r="I16" i="4" s="1"/>
  <c r="K38" i="5" l="1"/>
  <c r="K37" i="4"/>
  <c r="J16" i="4"/>
  <c r="H25" i="3"/>
  <c r="H21" i="3" l="1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<sst xmlns="http://schemas.openxmlformats.org/spreadsheetml/2006/main" count="472" uniqueCount="108">
  <si>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</si>
  <si>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</si>
  <si>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</si>
  <si>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</si>
  <si>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</si>
  <si>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</si>
  <si>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</si>
  <si>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</si>
  <si>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</si>
  <si>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</si>
  <si>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</si>
  <si>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</si>
  <si>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</si>
  <si>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</si>
  <si>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</si>
  <si>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</si>
  <si>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</si>
  <si>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</si>
  <si>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</si>
  <si>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</si>
  <si>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</si>
  <si>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</si>
  <si>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</si>
  <si>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</si>
  <si>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</si>
  <si>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</si>
  <si>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</si>
  <si>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</si>
  <si>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</si>
  <si>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</si>
  <si>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</si>
  <si>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</si>
  <si>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</si>
  <si>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</si>
  <si>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</si>
  <si>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</si>
  <si>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9MB17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</si>
  <si>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</si>
  <si>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</si>
  <si>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</si>
  <si>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</si>
  <si>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</si>
  <si>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DONALYN ESPLANA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</si>
  <si>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</si>
  <si>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</si>
  <si>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</si>
  <si>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</si>
  <si>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</si>
  <si>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</si>
  <si>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AND PER KILOWATT WERE BASED ON THE PREVIOUS MONTH</t>
  </si>
  <si>
    <t>ADJUSTMENTS ON WATER AND ELECTRICITY BILLS WILL BE REFLECTED ON THE FOLLOWING MONTH OR UNTIL FURTHER NOTICE</t>
  </si>
  <si>
    <t>BILLING MONTH: APRIL 2020</t>
  </si>
  <si>
    <t>MAY 5 2020</t>
  </si>
  <si>
    <t>MAY 15 2020</t>
  </si>
  <si>
    <t>PRES: APR 25 2020 - PREV: MAY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</si>
  <si>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</si>
  <si>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</si>
  <si>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</si>
  <si>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</si>
  <si>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</si>
  <si>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</si>
  <si>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</si>
  <si>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</si>
  <si>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APR 25 2020 - PREV: MAR 26 2020 * 10.98</t>
  </si>
  <si>
    <t>PRES: APR 25 2020 - PREV: MAR 26 2020 * 97.76</t>
  </si>
  <si>
    <t>* SECURITY                                                            * JANITORIAL SERVICES                                             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</si>
  <si>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</si>
  <si>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</si>
  <si>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</si>
  <si>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 ON WATER &amp; ELECTRICITY BILLS WILL BE REFLECTED ON THE FOLLOWING MONTH OR UNTIL FURTHER NOTICE</t>
  </si>
  <si>
    <r>
      <t xml:space="preserve">ELECTRICITY:
MAR 2020 - 132 kWh x 10.98 = 1,449.36 + 20% (AC) = 1,739.23 - 2,089.56 (billing Mar2020) = </t>
    </r>
    <r>
      <rPr>
        <b/>
        <u/>
        <sz val="14"/>
        <color rgb="FFFF0000"/>
        <rFont val="Calibri"/>
        <family val="2"/>
        <scheme val="minor"/>
      </rPr>
      <t>350.33</t>
    </r>
    <r>
      <rPr>
        <b/>
        <sz val="14"/>
        <color rgb="FFFF0000"/>
        <rFont val="Calibri"/>
        <family val="2"/>
        <scheme val="minor"/>
      </rPr>
      <t xml:space="preserve">
APR 2020 - 6 kWh x 9.79 = 58.74 + 20% (AC) = 70.49 - 79.06 (billing Apr2020) = </t>
    </r>
    <r>
      <rPr>
        <b/>
        <u/>
        <sz val="14"/>
        <color rgb="FFFF0000"/>
        <rFont val="Calibri"/>
        <family val="2"/>
        <scheme val="minor"/>
      </rPr>
      <t>8.57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</si>
  <si>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</si>
  <si>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</si>
  <si>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</si>
  <si>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</si>
  <si>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</si>
  <si>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</si>
  <si>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</si>
  <si>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</si>
  <si>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</si>
  <si>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</si>
  <si>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</si>
  <si>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</si>
  <si>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</si>
  <si>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</si>
  <si>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</si>
  <si>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</si>
  <si>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</si>
  <si>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</si>
  <si>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</si>
  <si>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</si>
  <si>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</si>
  <si>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</si>
  <si>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</si>
  <si>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</si>
  <si>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</si>
  <si>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</si>
  <si>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</si>
  <si>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</si>
  <si>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</si>
  <si>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</si>
  <si>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NOVEMBER 2020</t>
  </si>
  <si>
    <t>BILLING MONTH: DECEMBER 2020</t>
  </si>
  <si>
    <t>DEC 5 2020</t>
  </si>
  <si>
    <t>DEC 15 2020</t>
  </si>
  <si>
    <t>PRES: NOV 25 2020 - PREV: OCT 26 2020 * 7.32</t>
  </si>
  <si>
    <t>PRES: NOV 25 2020 - PREV: OCT 26 2020 * 98.56</t>
  </si>
  <si>
    <t>FOR THE MONTH OF 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</si>
</sst>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17" fillId="0" borderId="0" xfId="1" applyFont="1"/>
    <xf numFmtId="164" fontId="18" fillId="0" borderId="0" xfId="1" applyFont="1"/>
    <xf numFmtId="0" fontId="21" fillId="0" borderId="0" xfId="0" applyFont="1"/>
    <xf numFmtId="0" fontId="1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48</xdr:row>
      <xdr:rowOff>0</xdr:rowOff>
    </xdr:from>
    <xdr:to>
      <xdr:col>4</xdr:col>
      <xdr:colOff>434900</xdr:colOff>
      <xdr:row>49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547912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1255060</xdr:colOff>
      <xdr:row>45</xdr:row>
      <xdr:rowOff>179295</xdr:rowOff>
    </xdr:from>
    <xdr:to>
      <xdr:col>7</xdr:col>
      <xdr:colOff>689642</xdr:colOff>
      <xdr:row>50</xdr:row>
      <xdr:rowOff>154495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736" y="12998824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48</xdr:row>
      <xdr:rowOff>0</xdr:rowOff>
    </xdr:from>
    <xdr:to>
      <xdr:col>4</xdr:col>
      <xdr:colOff>434900</xdr:colOff>
      <xdr:row>49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3449300"/>
          <a:ext cx="1711250" cy="370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1255060</xdr:colOff>
      <xdr:row>45</xdr:row>
      <xdr:rowOff>179295</xdr:rowOff>
    </xdr:from>
    <xdr:to>
      <xdr:col>7</xdr:col>
      <xdr:colOff>689642</xdr:colOff>
      <xdr:row>50</xdr:row>
      <xdr:rowOff>154495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935" y="12904695"/>
          <a:ext cx="749032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9MB17%20-%20ESPL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6">
          <cell r="E16">
            <v>2998.22</v>
          </cell>
          <cell r="L16">
            <v>2551.7500000000005</v>
          </cell>
        </row>
      </sheetData>
      <sheetData sheetId="1">
        <row r="12">
          <cell r="E12">
            <v>17166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zoomScale="70" zoomScaleNormal="70" workbookViewId="0">
      <selection activeCell="K9" sqref="K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38</v>
      </c>
      <c r="E16" s="48" t="s">
        <v>39</v>
      </c>
      <c r="F16" s="18"/>
      <c r="G16" s="18"/>
      <c r="H16" s="18"/>
      <c r="I16" s="18">
        <f>K35</f>
        <v>297.94</v>
      </c>
      <c r="J16" s="18">
        <f>I16+H16+G16</f>
        <v>297.94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1" t="s">
        <v>32</v>
      </c>
      <c r="E20" s="81"/>
      <c r="F20" s="45" t="s">
        <v>40</v>
      </c>
      <c r="G20" s="45"/>
      <c r="H20" s="45"/>
      <c r="I20" s="9"/>
      <c r="J20" s="22">
        <v>0</v>
      </c>
      <c r="K20" s="9">
        <f>H21</f>
        <v>63.32</v>
      </c>
    </row>
    <row r="21" spans="3:11" ht="21" x14ac:dyDescent="0.35">
      <c r="C21" s="38"/>
      <c r="D21" s="8"/>
      <c r="E21" s="8"/>
      <c r="F21" s="45">
        <v>4</v>
      </c>
      <c r="G21" s="45">
        <v>0</v>
      </c>
      <c r="H21" s="46">
        <f>(F21-G21)*15.83</f>
        <v>63.32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234.62</v>
      </c>
    </row>
    <row r="25" spans="3:11" ht="21" x14ac:dyDescent="0.35">
      <c r="C25" s="38"/>
      <c r="D25" s="8"/>
      <c r="E25" s="8"/>
      <c r="F25" s="45">
        <v>2</v>
      </c>
      <c r="G25" s="45">
        <v>0</v>
      </c>
      <c r="H25" s="46">
        <f>(F25-G25)*117.31</f>
        <v>234.62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1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1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1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297.94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297.94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</row>
    <row r="41" spans="2:11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tabSelected="1" topLeftCell="A7" zoomScale="70" zoomScaleNormal="70" workbookViewId="0">
      <selection activeCell="N16" sqref="N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72" t="s">
        <v>95</v>
      </c>
      <c r="H15" s="72" t="s">
        <v>96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103</v>
      </c>
      <c r="E16" s="48" t="s">
        <v>104</v>
      </c>
      <c r="F16" s="18"/>
      <c r="G16" s="18">
        <f>[1]ASU!$E$12</f>
        <v>17166</v>
      </c>
      <c r="H16" s="18">
        <f>[1]Sheet1!$E$16+[1]Sheet1!$L$16</f>
        <v>5549.97</v>
      </c>
      <c r="I16" s="18">
        <f>K34</f>
        <v>4534.08</v>
      </c>
      <c r="J16" s="18">
        <f>I16+H16+G16</f>
        <v>27250.05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2" t="s">
        <v>97</v>
      </c>
      <c r="E20" s="92"/>
      <c r="F20" s="45" t="s">
        <v>105</v>
      </c>
      <c r="G20" s="45"/>
      <c r="H20" s="45"/>
      <c r="I20" s="9"/>
      <c r="J20" s="22">
        <v>0</v>
      </c>
      <c r="K20" s="9">
        <f>H21</f>
        <v>805.2</v>
      </c>
    </row>
    <row r="21" spans="3:11" ht="21" x14ac:dyDescent="0.35">
      <c r="C21" s="38"/>
      <c r="D21" s="8"/>
      <c r="E21" s="8"/>
      <c r="F21" s="45">
        <v>507</v>
      </c>
      <c r="G21" s="45">
        <v>397</v>
      </c>
      <c r="H21" s="46">
        <f>(F21-G21)*7.32</f>
        <v>805.2</v>
      </c>
      <c r="I21" s="9"/>
      <c r="J21" s="9"/>
      <c r="K21" s="9"/>
    </row>
    <row r="22" spans="3:11" ht="21" x14ac:dyDescent="0.35">
      <c r="C22" s="38"/>
      <c r="D22" s="87" t="s">
        <v>56</v>
      </c>
      <c r="E22" s="87"/>
      <c r="F22" s="86">
        <f>F21-G21</f>
        <v>110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98</v>
      </c>
      <c r="E24" s="8"/>
      <c r="F24" s="45" t="s">
        <v>106</v>
      </c>
      <c r="G24" s="45"/>
      <c r="H24" s="45"/>
      <c r="I24" s="9"/>
      <c r="J24" s="22">
        <v>0</v>
      </c>
      <c r="K24" s="9">
        <f>H25</f>
        <v>295.68</v>
      </c>
    </row>
    <row r="25" spans="3:11" ht="21" x14ac:dyDescent="0.35">
      <c r="C25" s="38"/>
      <c r="D25" s="8"/>
      <c r="E25" s="8"/>
      <c r="F25" s="45">
        <v>12</v>
      </c>
      <c r="G25" s="45">
        <v>9</v>
      </c>
      <c r="H25" s="46">
        <f>(F25-G25)*98.56</f>
        <v>295.68</v>
      </c>
      <c r="I25" s="9"/>
      <c r="J25" s="9"/>
      <c r="K25" s="9"/>
    </row>
    <row r="26" spans="3:11" ht="21" x14ac:dyDescent="0.35">
      <c r="C26" s="38"/>
      <c r="D26" s="87" t="s">
        <v>57</v>
      </c>
      <c r="E26" s="87"/>
      <c r="F26" s="86">
        <f>F25-G25</f>
        <v>3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44170</v>
      </c>
      <c r="D28" s="92" t="s">
        <v>99</v>
      </c>
      <c r="E28" s="92"/>
      <c r="F28" s="45" t="s">
        <v>107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57.22</v>
      </c>
      <c r="G29" s="45">
        <v>60</v>
      </c>
      <c r="H29" s="46">
        <f>F29*G29</f>
        <v>3433.2</v>
      </c>
      <c r="I29" s="9"/>
      <c r="J29" s="22">
        <v>0</v>
      </c>
      <c r="K29" s="9">
        <f>H29</f>
        <v>3433.2</v>
      </c>
    </row>
    <row r="30" spans="3:11" ht="35.1" customHeight="1" x14ac:dyDescent="0.35">
      <c r="C30" s="64"/>
      <c r="D30" s="64"/>
      <c r="E30" s="64"/>
      <c r="F30" s="71"/>
      <c r="G30" s="71"/>
      <c r="H30" s="71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57"/>
      <c r="K31" s="58"/>
    </row>
    <row r="32" spans="3:11" ht="27" customHeight="1" x14ac:dyDescent="0.35">
      <c r="C32" s="39"/>
      <c r="D32" s="43"/>
      <c r="E32" s="43"/>
      <c r="F32" s="74"/>
      <c r="G32" s="74"/>
      <c r="H32" s="74"/>
      <c r="I32" s="9"/>
      <c r="J32" s="9"/>
      <c r="K32" s="9"/>
    </row>
    <row r="33" spans="2:11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1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4534.08</v>
      </c>
    </row>
    <row r="35" spans="2:11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</row>
    <row r="36" spans="2:11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27250.05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</row>
    <row r="40" spans="2:11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</row>
    <row r="41" spans="2:11" ht="28.5" customHeight="1" x14ac:dyDescent="0.45">
      <c r="C41" s="10" t="s">
        <v>18</v>
      </c>
      <c r="D41" s="25"/>
      <c r="E41" s="25"/>
      <c r="F41" s="25"/>
      <c r="G41" s="25"/>
      <c r="H41" s="25"/>
      <c r="I41" s="26"/>
      <c r="J41" s="26"/>
      <c r="K41" s="26"/>
    </row>
    <row r="42" spans="2:11" ht="30" customHeight="1" x14ac:dyDescent="0.45">
      <c r="C42" s="27" t="s">
        <v>30</v>
      </c>
      <c r="D42" s="25"/>
      <c r="E42" s="25"/>
      <c r="F42" s="25"/>
      <c r="G42" s="25"/>
      <c r="H42" s="25"/>
      <c r="I42" s="26"/>
      <c r="J42" s="26"/>
      <c r="K42" s="26"/>
    </row>
    <row r="43" spans="2:11" ht="14.2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1" ht="27.75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7" spans="2:11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5" t="s">
        <v>33</v>
      </c>
      <c r="D50" s="85"/>
      <c r="E50" s="85"/>
      <c r="F50" s="8"/>
      <c r="G50" s="85" t="s">
        <v>31</v>
      </c>
      <c r="H50" s="85"/>
      <c r="I50" s="9"/>
      <c r="J50" s="9"/>
      <c r="K50" s="9"/>
    </row>
    <row r="51" spans="3:11" ht="21" x14ac:dyDescent="0.35">
      <c r="C51" s="75" t="s">
        <v>23</v>
      </c>
      <c r="D51" s="75"/>
      <c r="E51" s="75"/>
      <c r="F51" s="8"/>
      <c r="G51" s="75" t="s">
        <v>24</v>
      </c>
      <c r="H51" s="75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13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297.94</v>
      </c>
      <c r="I16" s="18">
        <f>K35</f>
        <v>2089.56</v>
      </c>
      <c r="J16" s="18">
        <f>I16+H16+G16</f>
        <v>2387.5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1" t="s">
        <v>32</v>
      </c>
      <c r="E20" s="81"/>
      <c r="F20" s="45" t="s">
        <v>46</v>
      </c>
      <c r="G20" s="45"/>
      <c r="H20" s="45"/>
      <c r="I20" s="9"/>
      <c r="J20" s="22">
        <v>0</v>
      </c>
      <c r="K20" s="9">
        <f>H21</f>
        <v>2089.56</v>
      </c>
    </row>
    <row r="21" spans="3:11" ht="21" x14ac:dyDescent="0.35">
      <c r="C21" s="38"/>
      <c r="D21" s="8"/>
      <c r="E21" s="8"/>
      <c r="F21" s="45">
        <v>136</v>
      </c>
      <c r="G21" s="45">
        <v>4</v>
      </c>
      <c r="H21" s="46">
        <f>(F21-G21)*15.83</f>
        <v>2089.56</v>
      </c>
      <c r="I21" s="9"/>
      <c r="J21" s="9"/>
      <c r="K21" s="9"/>
    </row>
    <row r="22" spans="3:11" ht="21" x14ac:dyDescent="0.35">
      <c r="C22" s="38"/>
      <c r="D22" s="87" t="s">
        <v>56</v>
      </c>
      <c r="E22" s="87"/>
      <c r="F22" s="86">
        <f>F21-G21</f>
        <v>132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7" t="s">
        <v>57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1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1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1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2089.56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2387.5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</row>
    <row r="41" spans="2:11" s="8" customFormat="1" ht="21" x14ac:dyDescent="0.35">
      <c r="B41" s="3"/>
      <c r="C41" s="52" t="s">
        <v>48</v>
      </c>
      <c r="D41" s="52" t="s">
        <v>49</v>
      </c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3"/>
      <c r="D42" s="52" t="s">
        <v>50</v>
      </c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1"/>
  <sheetViews>
    <sheetView topLeftCell="A13" zoomScale="70" zoomScaleNormal="70" workbookViewId="0">
      <selection activeCell="N21" sqref="N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52</v>
      </c>
      <c r="E16" s="48" t="s">
        <v>53</v>
      </c>
      <c r="F16" s="18"/>
      <c r="G16" s="18"/>
      <c r="H16" s="18">
        <v>2387.5</v>
      </c>
      <c r="I16" s="18">
        <f>K36</f>
        <v>79.055999999999997</v>
      </c>
      <c r="J16" s="18">
        <f>I16+H16+G16</f>
        <v>2466.556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1" t="s">
        <v>32</v>
      </c>
      <c r="E20" s="81"/>
      <c r="F20" s="45" t="s">
        <v>63</v>
      </c>
      <c r="G20" s="45"/>
      <c r="H20" s="45"/>
      <c r="I20" s="9"/>
      <c r="J20" s="22">
        <v>0</v>
      </c>
      <c r="K20" s="9">
        <f>H21</f>
        <v>65.88</v>
      </c>
    </row>
    <row r="21" spans="3:11" ht="21" x14ac:dyDescent="0.35">
      <c r="C21" s="38"/>
      <c r="D21" s="8"/>
      <c r="E21" s="8"/>
      <c r="F21" s="45">
        <v>142</v>
      </c>
      <c r="G21" s="45">
        <v>136</v>
      </c>
      <c r="H21" s="46">
        <f>(F21-G21)*10.98</f>
        <v>65.88</v>
      </c>
      <c r="I21" s="9"/>
      <c r="J21" s="9"/>
      <c r="K21" s="9"/>
    </row>
    <row r="22" spans="3:11" ht="21" x14ac:dyDescent="0.35">
      <c r="C22" s="38"/>
      <c r="D22" s="87" t="s">
        <v>56</v>
      </c>
      <c r="E22" s="87"/>
      <c r="F22" s="86">
        <f>F21-G21</f>
        <v>6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7" t="s">
        <v>57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8"/>
      <c r="D27" s="54"/>
      <c r="E27" s="54"/>
      <c r="F27" s="55"/>
      <c r="G27" s="55"/>
      <c r="H27" s="44"/>
      <c r="I27" s="9"/>
      <c r="J27" s="9"/>
      <c r="K27" s="9"/>
    </row>
    <row r="28" spans="3:11" ht="21" x14ac:dyDescent="0.35">
      <c r="C28" s="37"/>
      <c r="D28" s="7" t="s">
        <v>55</v>
      </c>
      <c r="E28" s="8"/>
      <c r="F28" s="8"/>
      <c r="G28" s="8"/>
      <c r="H28" s="8"/>
      <c r="I28" s="9">
        <f>(H21+H25)*20%</f>
        <v>13.176</v>
      </c>
      <c r="J28" s="22">
        <v>0</v>
      </c>
      <c r="K28" s="9">
        <f>I28</f>
        <v>13.176</v>
      </c>
    </row>
    <row r="29" spans="3:11" ht="21" x14ac:dyDescent="0.35">
      <c r="C29" s="88" t="s">
        <v>58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2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1"/>
      <c r="G32" s="51"/>
      <c r="H32" s="51"/>
      <c r="I32" s="9"/>
      <c r="J32" s="9"/>
      <c r="K32" s="9"/>
    </row>
    <row r="33" spans="2:11" ht="21" x14ac:dyDescent="0.35">
      <c r="C33" s="37"/>
      <c r="D33" s="43"/>
      <c r="E33" s="43"/>
      <c r="F33" s="82"/>
      <c r="G33" s="83"/>
      <c r="H33" s="83"/>
      <c r="I33" s="9"/>
      <c r="J33" s="9">
        <v>0</v>
      </c>
      <c r="K33" s="9">
        <f>I33+J33</f>
        <v>0</v>
      </c>
    </row>
    <row r="34" spans="2:11" ht="27" customHeight="1" x14ac:dyDescent="0.35">
      <c r="C34" s="39"/>
      <c r="D34" s="43"/>
      <c r="E34" s="43"/>
      <c r="F34" s="51"/>
      <c r="G34" s="51"/>
      <c r="H34" s="51"/>
      <c r="I34" s="9"/>
      <c r="J34" s="9"/>
      <c r="K34" s="9"/>
    </row>
    <row r="35" spans="2:11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1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79.055999999999997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2466.556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75" t="s">
        <v>17</v>
      </c>
      <c r="D41" s="75"/>
      <c r="E41" s="75"/>
      <c r="F41" s="75"/>
      <c r="G41" s="75"/>
      <c r="H41" s="75"/>
      <c r="I41" s="75"/>
      <c r="J41" s="75"/>
      <c r="K41" s="75"/>
    </row>
    <row r="42" spans="2:11" s="8" customFormat="1" ht="21" x14ac:dyDescent="0.35">
      <c r="B42" s="3"/>
      <c r="C42" s="52" t="s">
        <v>48</v>
      </c>
      <c r="D42" s="52" t="s">
        <v>49</v>
      </c>
      <c r="E42" s="3"/>
      <c r="F42" s="3"/>
      <c r="G42" s="3"/>
      <c r="H42" s="3"/>
      <c r="I42" s="4"/>
      <c r="J42" s="4"/>
      <c r="K42" s="4"/>
    </row>
    <row r="43" spans="2:11" s="8" customFormat="1" ht="21" x14ac:dyDescent="0.35">
      <c r="B43" s="3"/>
      <c r="C43" s="3"/>
      <c r="D43" s="52" t="s">
        <v>50</v>
      </c>
      <c r="E43" s="3"/>
      <c r="F43" s="3"/>
      <c r="G43" s="3"/>
      <c r="H43" s="3"/>
      <c r="I43" s="4"/>
      <c r="J43" s="4"/>
      <c r="K43" s="4"/>
    </row>
    <row r="44" spans="2:11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</row>
    <row r="45" spans="2:11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</row>
    <row r="46" spans="2:11" ht="10.5" customHeight="1" x14ac:dyDescent="0.25">
      <c r="C46" s="84"/>
      <c r="D46" s="84"/>
      <c r="E46" s="84"/>
      <c r="F46" s="84"/>
      <c r="G46" s="84"/>
      <c r="H46" s="84"/>
      <c r="I46" s="84"/>
      <c r="J46" s="84"/>
      <c r="K46" s="84"/>
    </row>
    <row r="47" spans="2:11" ht="30" customHeight="1" x14ac:dyDescent="0.45">
      <c r="C47" s="27" t="s">
        <v>27</v>
      </c>
      <c r="D47" s="27"/>
      <c r="E47" s="27"/>
      <c r="F47" s="27"/>
      <c r="G47" s="27"/>
      <c r="H47" s="27"/>
      <c r="I47" s="41"/>
      <c r="J47" s="41"/>
      <c r="K47" s="41"/>
    </row>
    <row r="48" spans="2:11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5" t="s">
        <v>33</v>
      </c>
      <c r="D55" s="85"/>
      <c r="E55" s="85"/>
      <c r="F55" s="8"/>
      <c r="G55" s="85" t="s">
        <v>31</v>
      </c>
      <c r="H55" s="85"/>
      <c r="I55" s="9"/>
      <c r="J55" s="9"/>
      <c r="K55" s="9"/>
    </row>
    <row r="56" spans="3:11" ht="21" x14ac:dyDescent="0.35">
      <c r="C56" s="75" t="s">
        <v>23</v>
      </c>
      <c r="D56" s="75"/>
      <c r="E56" s="75"/>
      <c r="F56" s="8"/>
      <c r="G56" s="75" t="s">
        <v>24</v>
      </c>
      <c r="H56" s="75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9"/>
      <c r="J58" s="42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F22:G22"/>
    <mergeCell ref="D26:E26"/>
    <mergeCell ref="F26:G26"/>
    <mergeCell ref="C29:E31"/>
    <mergeCell ref="C56:E56"/>
    <mergeCell ref="G56:H56"/>
    <mergeCell ref="F30:H31"/>
    <mergeCell ref="F33:H33"/>
    <mergeCell ref="C41:K41"/>
    <mergeCell ref="C46:K46"/>
    <mergeCell ref="C55:E55"/>
    <mergeCell ref="G55:H55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1"/>
  <sheetViews>
    <sheetView topLeftCell="A16" zoomScale="85" zoomScaleNormal="85" workbookViewId="0">
      <selection activeCell="K20" sqref="K20:K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60</v>
      </c>
      <c r="E16" s="48" t="s">
        <v>61</v>
      </c>
      <c r="F16" s="18"/>
      <c r="G16" s="18"/>
      <c r="H16" s="18">
        <v>2466.56</v>
      </c>
      <c r="I16" s="18">
        <f>K36</f>
        <v>-300.15999999999997</v>
      </c>
      <c r="J16" s="18">
        <f>I16+H16+G16</f>
        <v>2166.4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1" t="s">
        <v>32</v>
      </c>
      <c r="E20" s="81"/>
      <c r="F20" s="45" t="s">
        <v>62</v>
      </c>
      <c r="G20" s="45"/>
      <c r="H20" s="45"/>
      <c r="I20" s="9"/>
      <c r="J20" s="22">
        <v>0</v>
      </c>
      <c r="K20" s="9">
        <f>H21</f>
        <v>48.949999999999996</v>
      </c>
    </row>
    <row r="21" spans="3:11" ht="21" x14ac:dyDescent="0.35">
      <c r="C21" s="38"/>
      <c r="D21" s="8"/>
      <c r="E21" s="8"/>
      <c r="F21" s="45">
        <v>147</v>
      </c>
      <c r="G21" s="45">
        <v>142</v>
      </c>
      <c r="H21" s="46">
        <f>(F21-G21)*9.79</f>
        <v>48.949999999999996</v>
      </c>
      <c r="I21" s="9"/>
      <c r="J21" s="9"/>
      <c r="K21" s="9"/>
    </row>
    <row r="22" spans="3:11" ht="21" x14ac:dyDescent="0.35">
      <c r="C22" s="38"/>
      <c r="D22" s="87" t="s">
        <v>56</v>
      </c>
      <c r="E22" s="87"/>
      <c r="F22" s="86">
        <f>F21-G21</f>
        <v>5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54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7" t="s">
        <v>57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8"/>
      <c r="D27" s="54"/>
      <c r="E27" s="54"/>
      <c r="F27" s="55"/>
      <c r="G27" s="55"/>
      <c r="H27" s="44"/>
      <c r="I27" s="9"/>
      <c r="J27" s="9"/>
      <c r="K27" s="9"/>
    </row>
    <row r="28" spans="3:11" ht="21" x14ac:dyDescent="0.35">
      <c r="C28" s="37"/>
      <c r="D28" s="7" t="s">
        <v>55</v>
      </c>
      <c r="E28" s="8"/>
      <c r="F28" s="8"/>
      <c r="G28" s="8"/>
      <c r="H28" s="8"/>
      <c r="I28" s="9">
        <f>(H21+H25)*20%</f>
        <v>9.7899999999999991</v>
      </c>
      <c r="J28" s="22">
        <v>0</v>
      </c>
      <c r="K28" s="9">
        <f>I28</f>
        <v>9.7899999999999991</v>
      </c>
    </row>
    <row r="29" spans="3:11" ht="21" customHeight="1" x14ac:dyDescent="0.35">
      <c r="C29" s="88" t="s">
        <v>65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3"/>
      <c r="G32" s="53"/>
      <c r="H32" s="53"/>
      <c r="I32" s="9"/>
      <c r="J32" s="9"/>
      <c r="K32" s="9"/>
    </row>
    <row r="33" spans="2:11" ht="96.95" customHeight="1" x14ac:dyDescent="0.35">
      <c r="C33" s="37"/>
      <c r="D33" s="90" t="s">
        <v>66</v>
      </c>
      <c r="E33" s="90"/>
      <c r="F33" s="91" t="s">
        <v>70</v>
      </c>
      <c r="G33" s="91"/>
      <c r="H33" s="91"/>
      <c r="I33" s="91"/>
      <c r="J33" s="57">
        <v>0</v>
      </c>
      <c r="K33" s="58">
        <f>(350.33+8.57)</f>
        <v>358.9</v>
      </c>
    </row>
    <row r="34" spans="2:11" ht="27" customHeight="1" x14ac:dyDescent="0.35">
      <c r="C34" s="39"/>
      <c r="D34" s="43"/>
      <c r="E34" s="43"/>
      <c r="F34" s="53"/>
      <c r="G34" s="53"/>
      <c r="H34" s="53"/>
      <c r="I34" s="9"/>
      <c r="J34" s="9"/>
      <c r="K34" s="9"/>
    </row>
    <row r="35" spans="2:11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1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-300.15999999999997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2166.4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</row>
    <row r="42" spans="2:11" s="8" customFormat="1" ht="21" x14ac:dyDescent="0.35">
      <c r="B42" s="3"/>
      <c r="C42" s="56"/>
      <c r="D42" s="56"/>
      <c r="E42" s="56"/>
      <c r="F42" s="56"/>
      <c r="G42" s="56"/>
      <c r="H42" s="56"/>
      <c r="I42" s="56"/>
      <c r="J42" s="56"/>
      <c r="K42" s="56"/>
    </row>
    <row r="43" spans="2:11" s="8" customFormat="1" ht="23.25" x14ac:dyDescent="0.35">
      <c r="B43" s="3"/>
      <c r="C43" s="59" t="s">
        <v>48</v>
      </c>
      <c r="D43" s="60" t="s">
        <v>67</v>
      </c>
      <c r="E43" s="3"/>
      <c r="F43" s="3"/>
      <c r="G43" s="3"/>
      <c r="H43" s="3"/>
      <c r="I43" s="4"/>
      <c r="J43" s="4"/>
      <c r="K43" s="4"/>
    </row>
    <row r="44" spans="2:11" s="8" customFormat="1" ht="23.25" x14ac:dyDescent="0.35">
      <c r="B44" s="3"/>
      <c r="C44" s="1"/>
      <c r="D44" s="60" t="s">
        <v>68</v>
      </c>
      <c r="E44" s="3"/>
      <c r="F44" s="3"/>
      <c r="G44" s="3"/>
      <c r="H44" s="3"/>
      <c r="I44" s="4"/>
      <c r="J44" s="4"/>
      <c r="K44" s="4"/>
    </row>
    <row r="45" spans="2:11" s="8" customFormat="1" ht="21" x14ac:dyDescent="0.35">
      <c r="B45" s="3"/>
      <c r="C45" s="3"/>
      <c r="D45" s="60" t="s">
        <v>69</v>
      </c>
      <c r="E45" s="3"/>
      <c r="F45" s="3"/>
      <c r="G45" s="3"/>
      <c r="H45" s="3"/>
      <c r="I45" s="4"/>
      <c r="J45" s="4"/>
      <c r="K45" s="4"/>
    </row>
    <row r="46" spans="2:11" ht="28.5" customHeight="1" x14ac:dyDescent="0.45">
      <c r="C46" s="10" t="s">
        <v>18</v>
      </c>
      <c r="D46" s="25"/>
      <c r="E46" s="25"/>
      <c r="F46" s="25"/>
      <c r="G46" s="25"/>
      <c r="H46" s="25"/>
      <c r="I46" s="26"/>
      <c r="J46" s="26"/>
      <c r="K46" s="26"/>
    </row>
    <row r="47" spans="2:11" ht="30" customHeight="1" x14ac:dyDescent="0.45">
      <c r="C47" s="27" t="s">
        <v>30</v>
      </c>
      <c r="D47" s="25"/>
      <c r="E47" s="25"/>
      <c r="F47" s="25"/>
      <c r="G47" s="25"/>
      <c r="H47" s="25"/>
      <c r="I47" s="26"/>
      <c r="J47" s="26"/>
      <c r="K47" s="26"/>
    </row>
    <row r="48" spans="2:11" ht="14.25" customHeight="1" x14ac:dyDescent="0.25">
      <c r="C48" s="84"/>
      <c r="D48" s="84"/>
      <c r="E48" s="84"/>
      <c r="F48" s="84"/>
      <c r="G48" s="84"/>
      <c r="H48" s="84"/>
      <c r="I48" s="84"/>
      <c r="J48" s="84"/>
      <c r="K48" s="84"/>
    </row>
    <row r="49" spans="3:11" ht="27.75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5" t="s">
        <v>33</v>
      </c>
      <c r="D55" s="85"/>
      <c r="E55" s="85"/>
      <c r="F55" s="8"/>
      <c r="G55" s="85" t="s">
        <v>31</v>
      </c>
      <c r="H55" s="85"/>
      <c r="I55" s="9"/>
      <c r="J55" s="9"/>
      <c r="K55" s="9"/>
    </row>
    <row r="56" spans="3:11" ht="21" x14ac:dyDescent="0.35">
      <c r="C56" s="75" t="s">
        <v>23</v>
      </c>
      <c r="D56" s="75"/>
      <c r="E56" s="75"/>
      <c r="F56" s="8"/>
      <c r="G56" s="75" t="s">
        <v>24</v>
      </c>
      <c r="H56" s="75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9"/>
      <c r="J58" s="42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9">
    <mergeCell ref="C55:E55"/>
    <mergeCell ref="G55:H55"/>
    <mergeCell ref="C56:E56"/>
    <mergeCell ref="G56:H56"/>
    <mergeCell ref="C48:K4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topLeftCell="A13" zoomScale="85" zoomScaleNormal="85" workbookViewId="0">
      <selection activeCell="G27" sqref="G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72</v>
      </c>
      <c r="E16" s="48" t="s">
        <v>73</v>
      </c>
      <c r="F16" s="18"/>
      <c r="G16" s="18"/>
      <c r="H16" s="18">
        <v>2166.4</v>
      </c>
      <c r="I16" s="18">
        <f>K34</f>
        <v>2164.62</v>
      </c>
      <c r="J16" s="18">
        <f>I16+H16+G16</f>
        <v>4331.0200000000004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1" t="s">
        <v>32</v>
      </c>
      <c r="E20" s="81"/>
      <c r="F20" s="45" t="s">
        <v>74</v>
      </c>
      <c r="G20" s="45"/>
      <c r="H20" s="45"/>
      <c r="I20" s="9"/>
      <c r="J20" s="22">
        <v>0</v>
      </c>
      <c r="K20" s="9">
        <f>H21</f>
        <v>1587.3</v>
      </c>
    </row>
    <row r="21" spans="3:11" ht="21" x14ac:dyDescent="0.35">
      <c r="C21" s="38"/>
      <c r="D21" s="8"/>
      <c r="E21" s="8"/>
      <c r="F21" s="45">
        <v>312</v>
      </c>
      <c r="G21" s="45">
        <v>147</v>
      </c>
      <c r="H21" s="46">
        <f>(F21-G21)*9.62</f>
        <v>1587.3</v>
      </c>
      <c r="I21" s="9"/>
      <c r="J21" s="9"/>
      <c r="K21" s="9"/>
    </row>
    <row r="22" spans="3:11" ht="21" x14ac:dyDescent="0.35">
      <c r="C22" s="38"/>
      <c r="D22" s="87" t="s">
        <v>56</v>
      </c>
      <c r="E22" s="87"/>
      <c r="F22" s="86">
        <f>F21-G21</f>
        <v>165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75</v>
      </c>
      <c r="G24" s="45"/>
      <c r="H24" s="45"/>
      <c r="I24" s="9"/>
      <c r="J24" s="22">
        <v>0</v>
      </c>
      <c r="K24" s="9">
        <f>H25</f>
        <v>577.31999999999994</v>
      </c>
    </row>
    <row r="25" spans="3:11" ht="21" x14ac:dyDescent="0.35">
      <c r="C25" s="38"/>
      <c r="D25" s="8"/>
      <c r="E25" s="8"/>
      <c r="F25" s="45">
        <v>8</v>
      </c>
      <c r="G25" s="45">
        <v>2</v>
      </c>
      <c r="H25" s="46">
        <f>(F25-G25)*96.22</f>
        <v>577.31999999999994</v>
      </c>
      <c r="I25" s="9"/>
      <c r="J25" s="9"/>
      <c r="K25" s="9"/>
    </row>
    <row r="26" spans="3:11" ht="21" x14ac:dyDescent="0.35">
      <c r="C26" s="38"/>
      <c r="D26" s="87" t="s">
        <v>57</v>
      </c>
      <c r="E26" s="87"/>
      <c r="F26" s="86">
        <f>F25-G25</f>
        <v>6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58"/>
      <c r="K31" s="58"/>
    </row>
    <row r="32" spans="3:11" ht="27" customHeight="1" x14ac:dyDescent="0.35">
      <c r="C32" s="39"/>
      <c r="D32" s="43"/>
      <c r="E32" s="43"/>
      <c r="F32" s="63"/>
      <c r="G32" s="63"/>
      <c r="H32" s="63"/>
      <c r="I32" s="9"/>
      <c r="J32" s="9"/>
      <c r="K32" s="9"/>
    </row>
    <row r="33" spans="2:11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1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(K20+K24+K29)-K33</f>
        <v>2164.62</v>
      </c>
    </row>
    <row r="35" spans="2:11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</row>
    <row r="36" spans="2:11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4331.0200000000004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</row>
    <row r="40" spans="2:11" s="8" customFormat="1" ht="21" x14ac:dyDescent="0.35">
      <c r="B40" s="3"/>
      <c r="C40" s="61"/>
      <c r="D40" s="61"/>
      <c r="E40" s="61"/>
      <c r="F40" s="61"/>
      <c r="G40" s="61"/>
      <c r="H40" s="61"/>
      <c r="I40" s="61"/>
      <c r="J40" s="61"/>
      <c r="K40" s="61"/>
    </row>
    <row r="41" spans="2:11" s="8" customFormat="1" ht="23.25" x14ac:dyDescent="0.35">
      <c r="B41" s="3"/>
      <c r="C41" s="59" t="s">
        <v>48</v>
      </c>
      <c r="D41" s="60" t="s">
        <v>67</v>
      </c>
      <c r="E41" s="3"/>
      <c r="F41" s="3"/>
      <c r="G41" s="3"/>
      <c r="H41" s="3"/>
      <c r="I41" s="4"/>
      <c r="J41" s="4"/>
      <c r="K41" s="4"/>
    </row>
    <row r="42" spans="2:11" s="8" customFormat="1" ht="23.25" x14ac:dyDescent="0.35">
      <c r="B42" s="3"/>
      <c r="C42" s="1"/>
      <c r="D42" s="60" t="s">
        <v>68</v>
      </c>
      <c r="E42" s="3"/>
      <c r="F42" s="3"/>
      <c r="G42" s="3"/>
      <c r="H42" s="3"/>
      <c r="I42" s="4"/>
      <c r="J42" s="4"/>
      <c r="K42" s="4"/>
    </row>
    <row r="43" spans="2:11" s="8" customFormat="1" ht="21" x14ac:dyDescent="0.35">
      <c r="B43" s="3"/>
      <c r="C43" s="3"/>
      <c r="D43" s="60" t="s">
        <v>69</v>
      </c>
      <c r="E43" s="3"/>
      <c r="F43" s="3"/>
      <c r="G43" s="3"/>
      <c r="H43" s="3"/>
      <c r="I43" s="4"/>
      <c r="J43" s="4"/>
      <c r="K43" s="4"/>
    </row>
    <row r="44" spans="2:11" ht="28.5" customHeight="1" x14ac:dyDescent="0.45">
      <c r="C44" s="10" t="s">
        <v>18</v>
      </c>
      <c r="D44" s="25"/>
      <c r="E44" s="25"/>
      <c r="F44" s="25"/>
      <c r="G44" s="25"/>
      <c r="H44" s="25"/>
      <c r="I44" s="26"/>
      <c r="J44" s="26"/>
      <c r="K44" s="26"/>
    </row>
    <row r="45" spans="2:11" ht="30" customHeight="1" x14ac:dyDescent="0.45">
      <c r="C45" s="27" t="s">
        <v>30</v>
      </c>
      <c r="D45" s="25"/>
      <c r="E45" s="25"/>
      <c r="F45" s="25"/>
      <c r="G45" s="25"/>
      <c r="H45" s="25"/>
      <c r="I45" s="26"/>
      <c r="J45" s="26"/>
      <c r="K45" s="26"/>
    </row>
    <row r="46" spans="2:11" ht="14.25" customHeight="1" x14ac:dyDescent="0.25">
      <c r="C46" s="84"/>
      <c r="D46" s="84"/>
      <c r="E46" s="84"/>
      <c r="F46" s="84"/>
      <c r="G46" s="84"/>
      <c r="H46" s="84"/>
      <c r="I46" s="84"/>
      <c r="J46" s="84"/>
      <c r="K46" s="84"/>
    </row>
    <row r="47" spans="2:11" ht="27.75" x14ac:dyDescent="0.45">
      <c r="C47" s="27" t="s">
        <v>27</v>
      </c>
      <c r="D47" s="27"/>
      <c r="E47" s="27"/>
      <c r="F47" s="27"/>
      <c r="G47" s="27"/>
      <c r="H47" s="27"/>
      <c r="I47" s="41"/>
      <c r="J47" s="41"/>
      <c r="K47" s="41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5" t="s">
        <v>33</v>
      </c>
      <c r="D53" s="85"/>
      <c r="E53" s="85"/>
      <c r="F53" s="8"/>
      <c r="G53" s="85" t="s">
        <v>31</v>
      </c>
      <c r="H53" s="85"/>
      <c r="I53" s="9"/>
      <c r="J53" s="9"/>
      <c r="K53" s="9"/>
    </row>
    <row r="54" spans="3:11" ht="21" x14ac:dyDescent="0.35">
      <c r="C54" s="75" t="s">
        <v>23</v>
      </c>
      <c r="D54" s="75"/>
      <c r="E54" s="75"/>
      <c r="F54" s="8"/>
      <c r="G54" s="75" t="s">
        <v>24</v>
      </c>
      <c r="H54" s="7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39:K39"/>
    <mergeCell ref="C46:K46"/>
    <mergeCell ref="C53:E53"/>
    <mergeCell ref="G53:H53"/>
    <mergeCell ref="C54:E54"/>
    <mergeCell ref="G54:H54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77</v>
      </c>
      <c r="E16" s="48" t="s">
        <v>78</v>
      </c>
      <c r="F16" s="18"/>
      <c r="G16" s="18"/>
      <c r="H16" s="18">
        <v>4331.0200000000004</v>
      </c>
      <c r="I16" s="18">
        <f>K34</f>
        <v>690.06000000000006</v>
      </c>
      <c r="J16" s="18">
        <f>I16+H16+G16</f>
        <v>5021.0800000000008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1" t="s">
        <v>32</v>
      </c>
      <c r="E20" s="81"/>
      <c r="F20" s="45" t="s">
        <v>79</v>
      </c>
      <c r="G20" s="45"/>
      <c r="H20" s="45"/>
      <c r="I20" s="9"/>
      <c r="J20" s="22">
        <v>0</v>
      </c>
      <c r="K20" s="9">
        <f>H21</f>
        <v>593.34</v>
      </c>
    </row>
    <row r="21" spans="3:11" ht="21" x14ac:dyDescent="0.35">
      <c r="C21" s="38"/>
      <c r="D21" s="8"/>
      <c r="E21" s="8"/>
      <c r="F21" s="45">
        <v>378</v>
      </c>
      <c r="G21" s="45">
        <v>312</v>
      </c>
      <c r="H21" s="46">
        <f>(F21-G21)*8.99</f>
        <v>593.34</v>
      </c>
      <c r="I21" s="9"/>
      <c r="J21" s="9"/>
      <c r="K21" s="9"/>
    </row>
    <row r="22" spans="3:11" ht="21" x14ac:dyDescent="0.35">
      <c r="C22" s="38"/>
      <c r="D22" s="87" t="s">
        <v>56</v>
      </c>
      <c r="E22" s="87"/>
      <c r="F22" s="86">
        <f>F21-G21</f>
        <v>66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80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9</v>
      </c>
      <c r="G25" s="45">
        <v>8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87" t="s">
        <v>57</v>
      </c>
      <c r="E26" s="87"/>
      <c r="F26" s="86">
        <f>F25-G25</f>
        <v>1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57"/>
      <c r="K31" s="58"/>
    </row>
    <row r="32" spans="3:11" ht="27" customHeight="1" x14ac:dyDescent="0.35">
      <c r="C32" s="39"/>
      <c r="D32" s="43"/>
      <c r="E32" s="43"/>
      <c r="F32" s="62"/>
      <c r="G32" s="62"/>
      <c r="H32" s="62"/>
      <c r="I32" s="9"/>
      <c r="J32" s="9"/>
      <c r="K32" s="9"/>
    </row>
    <row r="33" spans="2:11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1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690.06000000000006</v>
      </c>
    </row>
    <row r="35" spans="2:11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</row>
    <row r="36" spans="2:11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5021.0800000000008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</row>
    <row r="40" spans="2:11" s="8" customFormat="1" ht="21" x14ac:dyDescent="0.35">
      <c r="B40" s="3"/>
      <c r="C40" s="61"/>
      <c r="D40" s="61"/>
      <c r="E40" s="61"/>
      <c r="F40" s="61"/>
      <c r="G40" s="61"/>
      <c r="H40" s="61"/>
      <c r="I40" s="61"/>
      <c r="J40" s="61"/>
      <c r="K40" s="61"/>
    </row>
    <row r="41" spans="2:11" ht="28.5" customHeight="1" x14ac:dyDescent="0.45">
      <c r="C41" s="10" t="s">
        <v>18</v>
      </c>
      <c r="D41" s="25"/>
      <c r="E41" s="25"/>
      <c r="F41" s="25"/>
      <c r="G41" s="25"/>
      <c r="H41" s="25"/>
      <c r="I41" s="26"/>
      <c r="J41" s="26"/>
      <c r="K41" s="26"/>
    </row>
    <row r="42" spans="2:11" ht="30" customHeight="1" x14ac:dyDescent="0.45">
      <c r="C42" s="27" t="s">
        <v>30</v>
      </c>
      <c r="D42" s="25"/>
      <c r="E42" s="25"/>
      <c r="F42" s="25"/>
      <c r="G42" s="25"/>
      <c r="H42" s="25"/>
      <c r="I42" s="26"/>
      <c r="J42" s="26"/>
      <c r="K42" s="26"/>
    </row>
    <row r="43" spans="2:11" ht="14.2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1" ht="27.75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7" spans="2:11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5" t="s">
        <v>33</v>
      </c>
      <c r="D50" s="85"/>
      <c r="E50" s="85"/>
      <c r="F50" s="8"/>
      <c r="G50" s="85" t="s">
        <v>31</v>
      </c>
      <c r="H50" s="85"/>
      <c r="I50" s="9"/>
      <c r="J50" s="9"/>
      <c r="K50" s="9"/>
    </row>
    <row r="51" spans="3:11" ht="21" x14ac:dyDescent="0.35">
      <c r="C51" s="75" t="s">
        <v>23</v>
      </c>
      <c r="D51" s="75"/>
      <c r="E51" s="75"/>
      <c r="F51" s="8"/>
      <c r="G51" s="75" t="s">
        <v>24</v>
      </c>
      <c r="H51" s="75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39:K39"/>
    <mergeCell ref="C43:K43"/>
    <mergeCell ref="C50:E50"/>
    <mergeCell ref="G50:H50"/>
    <mergeCell ref="C51:E51"/>
    <mergeCell ref="G51:H51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zoomScale="85" zoomScaleNormal="85" workbookViewId="0">
      <selection activeCell="N22" sqref="N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82</v>
      </c>
      <c r="E16" s="48" t="s">
        <v>83</v>
      </c>
      <c r="F16" s="18"/>
      <c r="G16" s="18"/>
      <c r="H16" s="18">
        <v>5021.08</v>
      </c>
      <c r="I16" s="18">
        <f>K34</f>
        <v>126.84</v>
      </c>
      <c r="J16" s="18">
        <f>I16+H16+G16</f>
        <v>5147.92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1" t="s">
        <v>32</v>
      </c>
      <c r="E20" s="81"/>
      <c r="F20" s="45" t="s">
        <v>84</v>
      </c>
      <c r="G20" s="45"/>
      <c r="H20" s="45"/>
      <c r="I20" s="9"/>
      <c r="J20" s="22">
        <v>0</v>
      </c>
      <c r="K20" s="9">
        <f>H21</f>
        <v>126.84</v>
      </c>
    </row>
    <row r="21" spans="3:11" ht="21" x14ac:dyDescent="0.35">
      <c r="C21" s="38"/>
      <c r="D21" s="8"/>
      <c r="E21" s="8"/>
      <c r="F21" s="45">
        <v>392</v>
      </c>
      <c r="G21" s="45">
        <v>378</v>
      </c>
      <c r="H21" s="46">
        <f>(F21-G21)*9.06</f>
        <v>126.84</v>
      </c>
      <c r="I21" s="9"/>
      <c r="J21" s="9"/>
      <c r="K21" s="9"/>
    </row>
    <row r="22" spans="3:11" ht="21" x14ac:dyDescent="0.35">
      <c r="C22" s="38"/>
      <c r="D22" s="87" t="s">
        <v>56</v>
      </c>
      <c r="E22" s="87"/>
      <c r="F22" s="86">
        <f>F21-G21</f>
        <v>14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9</v>
      </c>
      <c r="G25" s="45">
        <v>9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87" t="s">
        <v>57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57"/>
      <c r="K31" s="58"/>
    </row>
    <row r="32" spans="3:11" ht="27" customHeight="1" x14ac:dyDescent="0.35">
      <c r="C32" s="39"/>
      <c r="D32" s="43"/>
      <c r="E32" s="43"/>
      <c r="F32" s="66"/>
      <c r="G32" s="66"/>
      <c r="H32" s="66"/>
      <c r="I32" s="9"/>
      <c r="J32" s="9"/>
      <c r="K32" s="9"/>
    </row>
    <row r="33" spans="2:11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1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126.84</v>
      </c>
    </row>
    <row r="35" spans="2:11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</row>
    <row r="36" spans="2:11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5147.92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</row>
    <row r="40" spans="2:11" s="8" customFormat="1" ht="21" x14ac:dyDescent="0.35">
      <c r="B40" s="3"/>
      <c r="C40" s="65"/>
      <c r="D40" s="65"/>
      <c r="E40" s="65"/>
      <c r="F40" s="65"/>
      <c r="G40" s="65"/>
      <c r="H40" s="65"/>
      <c r="I40" s="65"/>
      <c r="J40" s="65"/>
      <c r="K40" s="65"/>
    </row>
    <row r="41" spans="2:11" ht="28.5" customHeight="1" x14ac:dyDescent="0.45">
      <c r="C41" s="10" t="s">
        <v>18</v>
      </c>
      <c r="D41" s="25"/>
      <c r="E41" s="25"/>
      <c r="F41" s="25"/>
      <c r="G41" s="25"/>
      <c r="H41" s="25"/>
      <c r="I41" s="26"/>
      <c r="J41" s="26"/>
      <c r="K41" s="26"/>
    </row>
    <row r="42" spans="2:11" ht="30" customHeight="1" x14ac:dyDescent="0.45">
      <c r="C42" s="27" t="s">
        <v>30</v>
      </c>
      <c r="D42" s="25"/>
      <c r="E42" s="25"/>
      <c r="F42" s="25"/>
      <c r="G42" s="25"/>
      <c r="H42" s="25"/>
      <c r="I42" s="26"/>
      <c r="J42" s="26"/>
      <c r="K42" s="26"/>
    </row>
    <row r="43" spans="2:11" ht="14.2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1" ht="27.75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7" spans="2:11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5" t="s">
        <v>33</v>
      </c>
      <c r="D50" s="85"/>
      <c r="E50" s="85"/>
      <c r="F50" s="8"/>
      <c r="G50" s="85" t="s">
        <v>31</v>
      </c>
      <c r="H50" s="85"/>
      <c r="I50" s="9"/>
      <c r="J50" s="9"/>
      <c r="K50" s="9"/>
    </row>
    <row r="51" spans="3:11" ht="21" x14ac:dyDescent="0.35">
      <c r="C51" s="75" t="s">
        <v>23</v>
      </c>
      <c r="D51" s="75"/>
      <c r="E51" s="75"/>
      <c r="F51" s="8"/>
      <c r="G51" s="75" t="s">
        <v>24</v>
      </c>
      <c r="H51" s="75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topLeftCell="A10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/>
      <c r="H16" s="18">
        <v>5147.92</v>
      </c>
      <c r="I16" s="18">
        <f>K34</f>
        <v>43.150000000000006</v>
      </c>
      <c r="J16" s="18">
        <f>I16+H16+G16</f>
        <v>5191.07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1" t="s">
        <v>32</v>
      </c>
      <c r="E20" s="81"/>
      <c r="F20" s="45" t="s">
        <v>89</v>
      </c>
      <c r="G20" s="45"/>
      <c r="H20" s="45"/>
      <c r="I20" s="9"/>
      <c r="J20" s="22">
        <v>0</v>
      </c>
      <c r="K20" s="9">
        <f>H21</f>
        <v>43.150000000000006</v>
      </c>
    </row>
    <row r="21" spans="3:11" ht="21" x14ac:dyDescent="0.35">
      <c r="C21" s="38"/>
      <c r="D21" s="8"/>
      <c r="E21" s="8"/>
      <c r="F21" s="45">
        <v>397</v>
      </c>
      <c r="G21" s="45">
        <v>392</v>
      </c>
      <c r="H21" s="46">
        <f>(F21-G21)*8.63</f>
        <v>43.150000000000006</v>
      </c>
      <c r="I21" s="9"/>
      <c r="J21" s="9"/>
      <c r="K21" s="9"/>
    </row>
    <row r="22" spans="3:11" ht="21" x14ac:dyDescent="0.35">
      <c r="C22" s="38"/>
      <c r="D22" s="87" t="s">
        <v>56</v>
      </c>
      <c r="E22" s="87"/>
      <c r="F22" s="86">
        <f>F21-G21</f>
        <v>5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9</v>
      </c>
      <c r="G25" s="45">
        <v>9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87" t="s">
        <v>57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57"/>
      <c r="K31" s="58"/>
    </row>
    <row r="32" spans="3:11" ht="27" customHeight="1" x14ac:dyDescent="0.35">
      <c r="C32" s="39"/>
      <c r="D32" s="43"/>
      <c r="E32" s="43"/>
      <c r="F32" s="68"/>
      <c r="G32" s="68"/>
      <c r="H32" s="68"/>
      <c r="I32" s="9"/>
      <c r="J32" s="9"/>
      <c r="K32" s="9"/>
    </row>
    <row r="33" spans="2:11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1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43.150000000000006</v>
      </c>
    </row>
    <row r="35" spans="2:11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</row>
    <row r="36" spans="2:11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5191.07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</row>
    <row r="40" spans="2:11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</row>
    <row r="41" spans="2:11" ht="28.5" customHeight="1" x14ac:dyDescent="0.45">
      <c r="C41" s="10" t="s">
        <v>18</v>
      </c>
      <c r="D41" s="25"/>
      <c r="E41" s="25"/>
      <c r="F41" s="25"/>
      <c r="G41" s="25"/>
      <c r="H41" s="25"/>
      <c r="I41" s="26"/>
      <c r="J41" s="26"/>
      <c r="K41" s="26"/>
    </row>
    <row r="42" spans="2:11" ht="30" customHeight="1" x14ac:dyDescent="0.45">
      <c r="C42" s="27" t="s">
        <v>30</v>
      </c>
      <c r="D42" s="25"/>
      <c r="E42" s="25"/>
      <c r="F42" s="25"/>
      <c r="G42" s="25"/>
      <c r="H42" s="25"/>
      <c r="I42" s="26"/>
      <c r="J42" s="26"/>
      <c r="K42" s="26"/>
    </row>
    <row r="43" spans="2:11" ht="14.2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1" ht="27.75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7" spans="2:11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5" t="s">
        <v>33</v>
      </c>
      <c r="D50" s="85"/>
      <c r="E50" s="85"/>
      <c r="F50" s="8"/>
      <c r="G50" s="85" t="s">
        <v>31</v>
      </c>
      <c r="H50" s="85"/>
      <c r="I50" s="9"/>
      <c r="J50" s="9"/>
      <c r="K50" s="9"/>
    </row>
    <row r="51" spans="3:11" ht="21" x14ac:dyDescent="0.35">
      <c r="C51" s="75" t="s">
        <v>23</v>
      </c>
      <c r="D51" s="75"/>
      <c r="E51" s="75"/>
      <c r="F51" s="8"/>
      <c r="G51" s="75" t="s">
        <v>24</v>
      </c>
      <c r="H51" s="75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43:K43"/>
    <mergeCell ref="C50:E50"/>
    <mergeCell ref="G50:H50"/>
    <mergeCell ref="C51:E51"/>
    <mergeCell ref="G51:H51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topLeftCell="A7" zoomScale="70" zoomScaleNormal="70" workbookViewId="0">
      <selection activeCell="C12" sqref="C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72" t="s">
        <v>95</v>
      </c>
      <c r="H15" s="72" t="s">
        <v>96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>
        <v>13732.8</v>
      </c>
      <c r="H16" s="18">
        <v>5191.07</v>
      </c>
      <c r="I16" s="18">
        <f>K34</f>
        <v>3433.2</v>
      </c>
      <c r="J16" s="18">
        <f>I16+H16+G16</f>
        <v>22357.07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2" t="s">
        <v>97</v>
      </c>
      <c r="E20" s="92"/>
      <c r="F20" s="45" t="s">
        <v>93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397</v>
      </c>
      <c r="G21" s="45">
        <v>397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87" t="s">
        <v>56</v>
      </c>
      <c r="E22" s="87"/>
      <c r="F22" s="86">
        <f>F21-G21</f>
        <v>0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98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9</v>
      </c>
      <c r="G25" s="45">
        <v>9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87" t="s">
        <v>57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92" t="s">
        <v>99</v>
      </c>
      <c r="E28" s="92"/>
      <c r="F28" s="45" t="s">
        <v>100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57.22</v>
      </c>
      <c r="G29" s="45">
        <v>60</v>
      </c>
      <c r="H29" s="46">
        <f>F29*G29</f>
        <v>3433.2</v>
      </c>
      <c r="I29" s="9"/>
      <c r="J29" s="22">
        <v>0</v>
      </c>
      <c r="K29" s="9">
        <f>H29</f>
        <v>3433.2</v>
      </c>
    </row>
    <row r="30" spans="3:11" ht="35.1" customHeight="1" x14ac:dyDescent="0.35">
      <c r="C30" s="64"/>
      <c r="D30" s="64"/>
      <c r="E30" s="64"/>
      <c r="F30" s="71"/>
      <c r="G30" s="71"/>
      <c r="H30" s="71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57"/>
      <c r="K31" s="58"/>
    </row>
    <row r="32" spans="3:11" ht="27" customHeight="1" x14ac:dyDescent="0.35">
      <c r="C32" s="39"/>
      <c r="D32" s="43"/>
      <c r="E32" s="43"/>
      <c r="F32" s="70"/>
      <c r="G32" s="70"/>
      <c r="H32" s="70"/>
      <c r="I32" s="9"/>
      <c r="J32" s="9"/>
      <c r="K32" s="9"/>
    </row>
    <row r="33" spans="2:11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1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3433.2</v>
      </c>
    </row>
    <row r="35" spans="2:11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</row>
    <row r="36" spans="2:11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22357.07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</row>
    <row r="40" spans="2:11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</row>
    <row r="41" spans="2:11" ht="28.5" customHeight="1" x14ac:dyDescent="0.45">
      <c r="C41" s="10" t="s">
        <v>18</v>
      </c>
      <c r="D41" s="25"/>
      <c r="E41" s="25"/>
      <c r="F41" s="25"/>
      <c r="G41" s="25"/>
      <c r="H41" s="25"/>
      <c r="I41" s="26"/>
      <c r="J41" s="26"/>
      <c r="K41" s="26"/>
    </row>
    <row r="42" spans="2:11" ht="30" customHeight="1" x14ac:dyDescent="0.45">
      <c r="C42" s="27" t="s">
        <v>30</v>
      </c>
      <c r="D42" s="25"/>
      <c r="E42" s="25"/>
      <c r="F42" s="25"/>
      <c r="G42" s="25"/>
      <c r="H42" s="25"/>
      <c r="I42" s="26"/>
      <c r="J42" s="26"/>
      <c r="K42" s="26"/>
    </row>
    <row r="43" spans="2:11" ht="14.2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1" ht="27.75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7" spans="2:11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5" t="s">
        <v>33</v>
      </c>
      <c r="D50" s="85"/>
      <c r="E50" s="85"/>
      <c r="F50" s="8"/>
      <c r="G50" s="85" t="s">
        <v>31</v>
      </c>
      <c r="H50" s="85"/>
      <c r="I50" s="9"/>
      <c r="J50" s="9"/>
      <c r="K50" s="9"/>
    </row>
    <row r="51" spans="3:11" ht="21" x14ac:dyDescent="0.35">
      <c r="C51" s="75" t="s">
        <v>23</v>
      </c>
      <c r="D51" s="75"/>
      <c r="E51" s="75"/>
      <c r="F51" s="8"/>
      <c r="G51" s="75" t="s">
        <v>24</v>
      </c>
      <c r="H51" s="75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43:K43"/>
    <mergeCell ref="C50:E50"/>
    <mergeCell ref="G50:H50"/>
    <mergeCell ref="C51:E51"/>
    <mergeCell ref="G51:H51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2020-11-05T04:00:47Z</cp:lastPrinted>
  <dcterms:created xsi:type="dcterms:W3CDTF">2018-02-28T02:33:50Z</dcterms:created>
  <dcterms:modified xsi:type="dcterms:W3CDTF">2020-11-30T04:15:22Z</dcterms:modified>
</cp:coreProperties>
</file>