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4" activeTab="11"/>
  </bookViews>
  <sheets>
    <sheet name="DEC 2019" sheetId="3" r:id="rId1"/>
    <sheet name="JAN 2020" sheetId="4" r:id="rId2"/>
    <sheet name="FEB 2020" sheetId="5" r:id="rId3"/>
    <sheet name="MAR 2020" sheetId="6" r:id="rId4"/>
    <sheet name="APR 2020" sheetId="7" r:id="rId5"/>
    <sheet name="MAY 2020" sheetId="8" r:id="rId6"/>
    <sheet name="JUN 2020" sheetId="9" r:id="rId7"/>
    <sheet name="JUL 2020" sheetId="10" r:id="rId8"/>
    <sheet name="AUG 2020" sheetId="11" r:id="rId9"/>
    <sheet name="SEPT 2020" sheetId="12" r:id="rId10"/>
    <sheet name="OCT 2020" sheetId="13" r:id="rId11"/>
    <sheet name="NOV 2020" sheetId="14" r:id="rId12"/>
  </sheets>
  <externalReferences>
    <externalReference r:id="rId13"/>
  </externalReferences>
  <definedNames>
    <definedName name="_xlnm.Print_Area" localSheetId="4">'APR 2020'!$A$1:$K$59</definedName>
    <definedName name="_xlnm.Print_Area" localSheetId="8">'AUG 2020'!$A$1:$K$53</definedName>
    <definedName name="_xlnm.Print_Area" localSheetId="0">'DEC 2019'!$A$1:$L$57</definedName>
    <definedName name="_xlnm.Print_Area" localSheetId="2">'FEB 2020'!$A$1:$K$57</definedName>
    <definedName name="_xlnm.Print_Area" localSheetId="1">'JAN 2020'!$A$1:$L$57</definedName>
    <definedName name="_xlnm.Print_Area" localSheetId="7">'JUL 2020'!$A$1:$K$53</definedName>
    <definedName name="_xlnm.Print_Area" localSheetId="6">'JUN 2020'!$A$1:$K$53</definedName>
    <definedName name="_xlnm.Print_Area" localSheetId="3">'MAR 2020'!$A$1:$K$57</definedName>
    <definedName name="_xlnm.Print_Area" localSheetId="5">'MAY 2020'!$A$1:$K$59</definedName>
    <definedName name="_xlnm.Print_Area" localSheetId="11">'NOV 2020'!$A$1:$K$52</definedName>
    <definedName name="_xlnm.Print_Area" localSheetId="10">'OCT 2020'!$A$1:$K$52</definedName>
    <definedName name="_xlnm.Print_Area" localSheetId="9">'SEPT 2020'!$A$1:$K$53</definedName>
  </definedNames>
  <calcPr calcId="152511"/>
</workbook>
</file>

<file path=xl/calcChain.xml><?xml version="1.0" encoding="utf-8"?>
<calcChain xmlns="http://schemas.openxmlformats.org/spreadsheetml/2006/main">
  <c r="K33" i="14" l="1"/>
  <c r="K35" i="14"/>
  <c r="H25" i="14" l="1"/>
  <c r="H21" i="14"/>
  <c r="G16" i="14" l="1"/>
  <c r="K32" i="14"/>
  <c r="H29" i="14"/>
  <c r="K28" i="14" s="1"/>
  <c r="F26" i="14"/>
  <c r="K24" i="14"/>
  <c r="F22" i="14"/>
  <c r="K20" i="14"/>
  <c r="I16" i="14" l="1"/>
  <c r="J16" i="14" s="1"/>
  <c r="K28" i="13"/>
  <c r="H29" i="13"/>
  <c r="H25" i="13" l="1"/>
  <c r="H21" i="13" l="1"/>
  <c r="K20" i="13" s="1"/>
  <c r="K33" i="13" s="1"/>
  <c r="K32" i="13"/>
  <c r="F26" i="13"/>
  <c r="K24" i="13"/>
  <c r="F22" i="13"/>
  <c r="I16" i="13" l="1"/>
  <c r="K35" i="13" s="1"/>
  <c r="H25" i="12"/>
  <c r="J16" i="13" l="1"/>
  <c r="H21" i="12"/>
  <c r="K33" i="12" l="1"/>
  <c r="K29" i="12"/>
  <c r="K27" i="12"/>
  <c r="F26" i="12"/>
  <c r="K24" i="12"/>
  <c r="F22" i="12"/>
  <c r="K20" i="12"/>
  <c r="K34" i="12" l="1"/>
  <c r="I16" i="12" s="1"/>
  <c r="J16" i="12" s="1"/>
  <c r="H25" i="11"/>
  <c r="H21" i="11"/>
  <c r="K36" i="12" l="1"/>
  <c r="K33" i="11"/>
  <c r="K29" i="11"/>
  <c r="K27" i="11"/>
  <c r="F26" i="11"/>
  <c r="K24" i="11"/>
  <c r="F22" i="11"/>
  <c r="K20" i="11"/>
  <c r="K34" i="11" l="1"/>
  <c r="I16" i="11" s="1"/>
  <c r="J16" i="11" s="1"/>
  <c r="K36" i="11"/>
  <c r="H25" i="10"/>
  <c r="H21" i="10" l="1"/>
  <c r="K33" i="10" l="1"/>
  <c r="K29" i="10"/>
  <c r="K27" i="10"/>
  <c r="F26" i="10"/>
  <c r="K24" i="10"/>
  <c r="F22" i="10"/>
  <c r="K20" i="10"/>
  <c r="K34" i="10" l="1"/>
  <c r="I16" i="10" s="1"/>
  <c r="K36" i="10" s="1"/>
  <c r="H25" i="9"/>
  <c r="K24" i="9" s="1"/>
  <c r="H21" i="9"/>
  <c r="K20" i="9" s="1"/>
  <c r="K31" i="9"/>
  <c r="K33" i="9"/>
  <c r="F26" i="6"/>
  <c r="K29" i="9"/>
  <c r="F26" i="9"/>
  <c r="F22" i="9"/>
  <c r="J16" i="10" l="1"/>
  <c r="K27" i="9"/>
  <c r="K34" i="9" s="1"/>
  <c r="K33" i="8"/>
  <c r="I16" i="9" l="1"/>
  <c r="J16" i="9" s="1"/>
  <c r="K36" i="9"/>
  <c r="H21" i="8" l="1"/>
  <c r="K20" i="8" s="1"/>
  <c r="K35" i="8"/>
  <c r="K30" i="8"/>
  <c r="F26" i="8"/>
  <c r="H25" i="8"/>
  <c r="K24" i="8" s="1"/>
  <c r="F22" i="8"/>
  <c r="I28" i="8" l="1"/>
  <c r="K28" i="8" s="1"/>
  <c r="F26" i="7"/>
  <c r="F22" i="7"/>
  <c r="K36" i="8" l="1"/>
  <c r="I16" i="8" s="1"/>
  <c r="H21" i="7"/>
  <c r="J16" i="8" l="1"/>
  <c r="K38" i="8"/>
  <c r="H25" i="7"/>
  <c r="K24" i="7" s="1"/>
  <c r="K35" i="7"/>
  <c r="K33" i="7"/>
  <c r="K30" i="7"/>
  <c r="K20" i="7"/>
  <c r="I28" i="7" l="1"/>
  <c r="K28" i="7" s="1"/>
  <c r="K36" i="7" s="1"/>
  <c r="I16" i="7" s="1"/>
  <c r="K38" i="7" s="1"/>
  <c r="K34" i="6"/>
  <c r="K32" i="6"/>
  <c r="K29" i="6"/>
  <c r="K27" i="6"/>
  <c r="H25" i="6"/>
  <c r="K24" i="6" s="1"/>
  <c r="H21" i="6"/>
  <c r="K20" i="6" s="1"/>
  <c r="J16" i="7" l="1"/>
  <c r="K35" i="6"/>
  <c r="I16" i="6" s="1"/>
  <c r="J16" i="6" s="1"/>
  <c r="H25" i="5"/>
  <c r="K37" i="6" l="1"/>
  <c r="H21" i="5"/>
  <c r="K34" i="5" l="1"/>
  <c r="K32" i="5"/>
  <c r="K29" i="5"/>
  <c r="K27" i="5"/>
  <c r="K24" i="5"/>
  <c r="K20" i="5"/>
  <c r="K35" i="5" l="1"/>
  <c r="I16" i="5" s="1"/>
  <c r="K37" i="5" s="1"/>
  <c r="H21" i="4"/>
  <c r="J16" i="5" l="1"/>
  <c r="H25" i="4"/>
  <c r="K34" i="4" l="1"/>
  <c r="K32" i="4"/>
  <c r="K29" i="4"/>
  <c r="K27" i="4"/>
  <c r="K24" i="4"/>
  <c r="K20" i="4"/>
  <c r="K35" i="4" l="1"/>
  <c r="I16" i="4" s="1"/>
  <c r="J16" i="4" s="1"/>
  <c r="H25" i="3"/>
  <c r="K37" i="4" l="1"/>
  <c r="H21" i="3"/>
  <c r="K20" i="3" l="1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<sst xmlns="http://schemas.openxmlformats.org/spreadsheetml/2006/main" count="543" uniqueCount="119">
  <si>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</si>
  <si>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</si>
  <si>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</si>
  <si>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</si>
  <si>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</si>
  <si>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</si>
  <si>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</si>
  <si>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</si>
  <si>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</si>
  <si>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</si>
  <si>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</si>
  <si>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</si>
  <si>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</si>
  <si>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</si>
  <si>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</si>
  <si>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</si>
  <si>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</si>
  <si>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</si>
  <si>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</si>
  <si>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</si>
  <si>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</si>
  <si>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</si>
  <si>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</si>
  <si>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</si>
  <si>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</si>
  <si>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</si>
  <si>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</si>
  <si>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</si>
  <si>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</si>
  <si>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</si>
  <si>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</si>
  <si>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</si>
  <si>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</si>
  <si>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</si>
  <si>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</si>
  <si>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>BILLING MONTH: DECEMBER 2019</t>
  </si>
  <si>
    <t>JAN 15 2020</t>
  </si>
  <si>
    <t>JAN 5 2020</t>
  </si>
  <si>
    <t>CHRISTIAN BAET</t>
  </si>
  <si>
    <t>UNIT: 9MB18</t>
  </si>
  <si>
    <t>PRES: DEC 25 2019 - PREV: DEC 18 2019 * 18.06</t>
  </si>
  <si>
    <t>PRES: DEC 25 2019 - PREV: DEC 18 2019 * 115.93</t>
  </si>
  <si>
    <t>BILLING MONTH: JANUARY 2020</t>
  </si>
  <si>
    <t>FEB 5 2020</t>
  </si>
  <si>
    <t>FEB 15 2020</t>
  </si>
  <si>
    <t>PRES: JAN 25 2020 - PREV: DEC 26 2019 * 116.17</t>
  </si>
  <si>
    <t>PRES: JAN 25 2020 - PREV: DEC 26 2019 * 17.40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</si>
  <si>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</si>
  <si>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</si>
  <si>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</si>
  <si>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</si>
  <si>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</si>
  <si>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</si>
  <si>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</si>
  <si>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</si>
  <si>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</si>
  <si>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</si>
  <si>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</si>
  <si>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</si>
  <si>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</si>
  <si>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</si>
  <si>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</si>
  <si>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</si>
  <si>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</si>
  <si>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</si>
  <si>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</si>
  <si>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</si>
  <si>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</si>
  <si>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</si>
  <si>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</si>
  <si>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</si>
  <si>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</si>
  <si>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ADJUSTMENTS</t>
  </si>
  <si>
    <t>PRES: MAY 25 2020 - PREV: APR 26 2020 * 9.79</t>
  </si>
  <si>
    <t>PRES: MAY 25 2020 - PREV: APR 26 2020 * 97.76</t>
  </si>
  <si>
    <t>MAY 2020 BILLING WAS BASED ON APRIL 2020 ( amount per kWh)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</si>
  <si>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</si>
  <si>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* SECURITY                                                            * JANITORIAL SERVICES                                             * PMS (BUILDING EQUIPMENTS)
* TECHNICAL SERVICES</t>
  </si>
  <si>
    <r>
      <t xml:space="preserve">ELECTRICITY:
MAR 2020 - 66 kWh x 10.98 = 724.68 + 20% (AC) = 869.62 - 1,044.78 (billing Mar2020) = </t>
    </r>
    <r>
      <rPr>
        <b/>
        <u/>
        <sz val="14"/>
        <color rgb="FFFF0000"/>
        <rFont val="Calibri"/>
        <family val="2"/>
        <scheme val="minor"/>
      </rPr>
      <t>175.16</t>
    </r>
    <r>
      <rPr>
        <b/>
        <sz val="14"/>
        <color rgb="FFFF0000"/>
        <rFont val="Calibri"/>
        <family val="2"/>
        <scheme val="minor"/>
      </rPr>
      <t xml:space="preserve">
APR 2020 - 79 kWh x 9.79 = 773.41 + 20% (AC) = 928.10 - 1,040.90 (billing Apr2020) = </t>
    </r>
    <r>
      <rPr>
        <b/>
        <u/>
        <sz val="14"/>
        <color rgb="FFFF0000"/>
        <rFont val="Calibri"/>
        <family val="2"/>
        <scheme val="minor"/>
      </rPr>
      <t>112.80</t>
    </r>
  </si>
  <si>
    <r>
      <t xml:space="preserve">WATER:
MAR 2020 - 6 cubic x 96.92 = 581.52 + 20% (AC) = 697.82 - 703.86 (billing Mar2020) = </t>
    </r>
    <r>
      <rPr>
        <b/>
        <u/>
        <sz val="14"/>
        <color rgb="FFFF0000"/>
        <rFont val="Calibri"/>
        <family val="2"/>
        <scheme val="minor"/>
      </rPr>
      <t>6.04</t>
    </r>
    <r>
      <rPr>
        <b/>
        <sz val="14"/>
        <color rgb="FFFF0000"/>
        <rFont val="Calibri"/>
        <family val="2"/>
        <scheme val="minor"/>
      </rPr>
      <t xml:space="preserve">
APR 2020 - 8 cubic x 96.21 = 769.68 + 20% (AC) = 923.62 - 938.50 (billing Apr2020) = </t>
    </r>
    <r>
      <rPr>
        <b/>
        <u/>
        <sz val="14"/>
        <color rgb="FFFF0000"/>
        <rFont val="Calibri"/>
        <family val="2"/>
        <scheme val="minor"/>
      </rPr>
      <t xml:space="preserve">14.88
</t>
    </r>
    <r>
      <rPr>
        <b/>
        <sz val="14"/>
        <color rgb="FFFF0000"/>
        <rFont val="Calibri"/>
        <family val="2"/>
        <scheme val="minor"/>
      </rPr>
      <t xml:space="preserve">MAY 2020 - 9 cubic x 95.58 = 95.58 + 20% (AC) = 1,032.26 - 1,055.81 (billing May2020) = </t>
    </r>
    <r>
      <rPr>
        <b/>
        <u/>
        <sz val="14"/>
        <color rgb="FFFF0000"/>
        <rFont val="Calibri"/>
        <family val="2"/>
        <scheme val="minor"/>
      </rPr>
      <t>23.55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</si>
  <si>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</si>
  <si>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</si>
  <si>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</si>
  <si>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</si>
  <si>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</si>
  <si>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</si>
  <si>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</si>
  <si>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</si>
  <si>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</si>
  <si>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</si>
  <si>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</si>
  <si>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</si>
  <si>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</si>
  <si>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</si>
  <si>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</si>
  <si>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</si>
  <si>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</si>
  <si>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</si>
  <si>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</si>
  <si>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</si>
  <si>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</si>
  <si>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</si>
  <si>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</si>
  <si>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ASSOCIATION DUES</t>
  </si>
  <si>
    <t>FOR THE MONTH OF NOV 2020</t>
  </si>
  <si>
    <t>ELECTRICITY - OCT 2020</t>
  </si>
  <si>
    <t>WATER - OCT 2020</t>
  </si>
  <si>
    <t>UTILITY PAST DUE</t>
  </si>
  <si>
    <t>ASU PAST DUE</t>
  </si>
  <si>
    <t>BILLING MONTH: NOVEMBER 2020</t>
  </si>
  <si>
    <t>BILLING MONTH: DECEMBER 2020</t>
  </si>
  <si>
    <t>DEC 5 2020</t>
  </si>
  <si>
    <t>DEC 15 2020</t>
  </si>
  <si>
    <t>FOR THE MONTH OF DEC 2020</t>
  </si>
  <si>
    <t>JENIFFER JAMIG</t>
  </si>
  <si>
    <t>PRES: NOV 25 2020 - PREV: OCT 26 2020 * 8.02</t>
  </si>
  <si>
    <t>PRES: NOV 25 2020 - PREV: OCT 26 2020 * 98.03</t>
  </si>
  <si>
    <t xml:space="preserve">ELECTRICITY </t>
  </si>
  <si>
    <t xml:space="preserve">WATER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</si>
</sst>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5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5" fillId="0" borderId="0" xfId="0" applyFont="1" applyAlignment="1">
      <alignment horizontal="center"/>
    </xf>
    <xf numFmtId="0" fontId="10" fillId="0" borderId="0" xfId="0" applyFont="1" applyAlignment="1">
      <alignment horizontal="left" vertical="top" wrapText="1"/>
    </xf>
    <xf numFmtId="0" fontId="5" fillId="0" borderId="0" xfId="0" applyFont="1" applyAlignment="1">
      <alignment horizontal="center"/>
    </xf>
    <xf numFmtId="164" fontId="18" fillId="0" borderId="0" xfId="1" applyFont="1"/>
    <xf numFmtId="164" fontId="20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5" xfId="0" applyFont="1" applyBorder="1" applyAlignment="1">
      <alignment horizontal="center" vertical="center"/>
    </xf>
    <xf numFmtId="14" fontId="5" fillId="0" borderId="8" xfId="0" applyNumberFormat="1" applyFont="1" applyBorder="1" applyAlignment="1">
      <alignment vertical="center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20" fillId="0" borderId="0" xfId="0" applyFont="1" applyAlignment="1">
      <alignment horizontal="center" vertical="center"/>
    </xf>
    <xf numFmtId="0" fontId="17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47</xdr:row>
      <xdr:rowOff>0</xdr:rowOff>
    </xdr:from>
    <xdr:to>
      <xdr:col>4</xdr:col>
      <xdr:colOff>433298</xdr:colOff>
      <xdr:row>48</xdr:row>
      <xdr:rowOff>100693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3634357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45</xdr:row>
      <xdr:rowOff>40821</xdr:rowOff>
    </xdr:from>
    <xdr:to>
      <xdr:col>7</xdr:col>
      <xdr:colOff>745671</xdr:colOff>
      <xdr:row>49</xdr:row>
      <xdr:rowOff>193715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130892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45</xdr:row>
      <xdr:rowOff>40821</xdr:rowOff>
    </xdr:from>
    <xdr:to>
      <xdr:col>7</xdr:col>
      <xdr:colOff>745671</xdr:colOff>
      <xdr:row>49</xdr:row>
      <xdr:rowOff>193715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2547146"/>
          <a:ext cx="745671" cy="1219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MIN\Desktop\COLLECTION%20REPORT\VDMO%20LEDGER\VDMO%209MB18%20-%20BA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/>
      <sheetData sheetId="1">
        <row r="12">
          <cell r="E12">
            <v>6918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37</v>
      </c>
      <c r="E16" s="49" t="s">
        <v>36</v>
      </c>
      <c r="F16" s="18"/>
      <c r="G16" s="18"/>
      <c r="H16" s="18"/>
      <c r="I16" s="18">
        <f>K35</f>
        <v>115.93</v>
      </c>
      <c r="J16" s="18">
        <f>I16+H16+G16</f>
        <v>115.93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93" t="s">
        <v>32</v>
      </c>
      <c r="E20" s="93"/>
      <c r="F20" s="46" t="s">
        <v>40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0</v>
      </c>
      <c r="G21" s="46">
        <v>0</v>
      </c>
      <c r="H21" s="47">
        <f>(F21-G21)*18.06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41</v>
      </c>
      <c r="G24" s="46"/>
      <c r="H24" s="46"/>
      <c r="I24" s="9"/>
      <c r="J24" s="22">
        <v>0</v>
      </c>
      <c r="K24" s="9">
        <f>H25</f>
        <v>115.93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(F25-G25)*115.93</f>
        <v>115.93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115.93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115.93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7" zoomScale="70" zoomScaleNormal="70" workbookViewId="0">
      <selection activeCell="I30" sqref="I3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96</v>
      </c>
      <c r="E16" s="49" t="s">
        <v>96</v>
      </c>
      <c r="F16" s="18"/>
      <c r="G16" s="18"/>
      <c r="H16" s="18"/>
      <c r="I16" s="18">
        <f>K34</f>
        <v>2453.29</v>
      </c>
      <c r="J16" s="18">
        <f>I16+H16+G16</f>
        <v>2453.29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93" t="s">
        <v>32</v>
      </c>
      <c r="E20" s="93"/>
      <c r="F20" s="46" t="s">
        <v>97</v>
      </c>
      <c r="G20" s="46"/>
      <c r="H20" s="46"/>
      <c r="I20" s="9"/>
      <c r="J20" s="22">
        <v>0</v>
      </c>
      <c r="K20" s="9">
        <f>H21</f>
        <v>1570.66</v>
      </c>
    </row>
    <row r="21" spans="3:11" ht="21" x14ac:dyDescent="0.35">
      <c r="C21" s="39"/>
      <c r="D21" s="8"/>
      <c r="E21" s="8"/>
      <c r="F21" s="46">
        <v>814</v>
      </c>
      <c r="G21" s="46">
        <v>632</v>
      </c>
      <c r="H21" s="47">
        <f>(F21-G21)*8.63</f>
        <v>1570.66</v>
      </c>
      <c r="I21" s="9"/>
      <c r="J21" s="9"/>
      <c r="K21" s="9"/>
    </row>
    <row r="22" spans="3:11" ht="21" x14ac:dyDescent="0.35">
      <c r="C22" s="39"/>
      <c r="D22" s="98" t="s">
        <v>66</v>
      </c>
      <c r="E22" s="98"/>
      <c r="F22" s="99">
        <f>F21-G21</f>
        <v>182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98</v>
      </c>
      <c r="G24" s="46"/>
      <c r="H24" s="46"/>
      <c r="I24" s="9"/>
      <c r="J24" s="22">
        <v>0</v>
      </c>
      <c r="K24" s="9">
        <f>H25</f>
        <v>882.62999999999988</v>
      </c>
    </row>
    <row r="25" spans="3:11" ht="21" x14ac:dyDescent="0.35">
      <c r="C25" s="39"/>
      <c r="D25" s="8"/>
      <c r="E25" s="8"/>
      <c r="F25" s="46">
        <v>71</v>
      </c>
      <c r="G25" s="46">
        <v>62</v>
      </c>
      <c r="H25" s="47">
        <f>(F25-G25)*98.07</f>
        <v>882.62999999999988</v>
      </c>
      <c r="I25" s="9"/>
      <c r="J25" s="9"/>
      <c r="K25" s="9"/>
    </row>
    <row r="26" spans="3:11" ht="21" x14ac:dyDescent="0.35">
      <c r="C26" s="39"/>
      <c r="D26" s="98" t="s">
        <v>67</v>
      </c>
      <c r="E26" s="98"/>
      <c r="F26" s="99">
        <f>F25-G25</f>
        <v>9</v>
      </c>
      <c r="G26" s="9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33.75" customHeight="1" x14ac:dyDescent="0.35">
      <c r="C30" s="72"/>
      <c r="D30" s="72"/>
      <c r="E30" s="72"/>
      <c r="F30" s="95"/>
      <c r="G30" s="95"/>
      <c r="H30" s="95"/>
      <c r="I30" s="9"/>
      <c r="J30" s="9"/>
      <c r="K30" s="9"/>
    </row>
    <row r="31" spans="3:11" ht="21" customHeight="1" x14ac:dyDescent="0.35">
      <c r="C31" s="38"/>
      <c r="D31" s="101"/>
      <c r="E31" s="101"/>
      <c r="F31" s="102"/>
      <c r="G31" s="102"/>
      <c r="H31" s="102"/>
      <c r="I31" s="102"/>
      <c r="J31" s="65"/>
      <c r="K31" s="65"/>
    </row>
    <row r="32" spans="3:11" ht="27" customHeight="1" x14ac:dyDescent="0.35">
      <c r="C32" s="40"/>
      <c r="D32" s="44"/>
      <c r="E32" s="44"/>
      <c r="F32" s="77"/>
      <c r="G32" s="77"/>
      <c r="H32" s="77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2453.29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2453.29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s="8" customFormat="1" ht="21" x14ac:dyDescent="0.35">
      <c r="C38" s="103" t="s">
        <v>17</v>
      </c>
      <c r="D38" s="103"/>
      <c r="E38" s="103"/>
      <c r="F38" s="103"/>
      <c r="G38" s="103"/>
      <c r="H38" s="103"/>
      <c r="I38" s="103"/>
      <c r="J38" s="103"/>
      <c r="K38" s="103"/>
      <c r="L38" s="3"/>
    </row>
    <row r="39" spans="2:12" s="8" customFormat="1" ht="21" x14ac:dyDescent="0.35">
      <c r="C39" s="76"/>
      <c r="D39" s="76"/>
      <c r="E39" s="76"/>
      <c r="F39" s="76"/>
      <c r="G39" s="76"/>
      <c r="H39" s="76"/>
      <c r="I39" s="76"/>
      <c r="J39" s="76"/>
      <c r="K39" s="76"/>
      <c r="L39" s="3"/>
    </row>
    <row r="40" spans="2:12" s="8" customFormat="1" ht="28.5" x14ac:dyDescent="0.45">
      <c r="B40" s="3"/>
      <c r="C40" s="10" t="s">
        <v>18</v>
      </c>
      <c r="D40" s="55"/>
      <c r="E40" s="25"/>
      <c r="F40" s="25"/>
      <c r="G40" s="25"/>
      <c r="H40" s="25"/>
      <c r="I40" s="26"/>
      <c r="J40" s="26"/>
      <c r="K40" s="26"/>
      <c r="L40" s="3"/>
    </row>
    <row r="41" spans="2:12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45">
      <c r="C42" s="78"/>
      <c r="D42" s="25"/>
      <c r="E42" s="78"/>
      <c r="F42" s="78"/>
      <c r="G42" s="78"/>
      <c r="H42" s="78"/>
      <c r="I42" s="78"/>
      <c r="J42" s="78"/>
      <c r="K42" s="78"/>
    </row>
    <row r="43" spans="2:12" ht="30" customHeight="1" x14ac:dyDescent="0.45">
      <c r="C43" s="27" t="s">
        <v>27</v>
      </c>
      <c r="D43" s="78"/>
      <c r="E43" s="27"/>
      <c r="F43" s="27"/>
      <c r="G43" s="27"/>
      <c r="H43" s="27"/>
      <c r="I43" s="42"/>
      <c r="J43" s="42"/>
      <c r="K43" s="42"/>
    </row>
    <row r="44" spans="2:12" ht="14.25" customHeight="1" x14ac:dyDescent="0.45">
      <c r="C44" s="25"/>
      <c r="D44" s="27"/>
      <c r="E44" s="25"/>
      <c r="F44" s="25"/>
      <c r="G44" s="25"/>
      <c r="H44" s="25"/>
      <c r="I44" s="26"/>
      <c r="J44" s="26"/>
      <c r="K44" s="26"/>
    </row>
    <row r="45" spans="2:12" ht="28.5" x14ac:dyDescent="0.45">
      <c r="C45" s="8"/>
      <c r="D45" s="25"/>
      <c r="E45" s="8"/>
      <c r="F45" s="8"/>
      <c r="G45" s="8"/>
      <c r="H45" s="8"/>
      <c r="I45" s="9"/>
      <c r="J45" s="9"/>
      <c r="K45" s="9"/>
    </row>
    <row r="47" spans="2:12" ht="21" x14ac:dyDescent="0.35">
      <c r="C47" s="8" t="s">
        <v>19</v>
      </c>
      <c r="E47" s="8"/>
      <c r="F47" s="8"/>
      <c r="G47" s="8" t="s">
        <v>20</v>
      </c>
      <c r="H47" s="8"/>
      <c r="I47" s="9"/>
      <c r="J47" s="9"/>
      <c r="K47" s="9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97" t="s">
        <v>33</v>
      </c>
      <c r="D50" s="97"/>
      <c r="E50" s="97"/>
      <c r="F50" s="8"/>
      <c r="G50" s="97" t="s">
        <v>31</v>
      </c>
      <c r="H50" s="97"/>
      <c r="I50" s="9"/>
      <c r="J50" s="9"/>
      <c r="K50" s="9"/>
    </row>
    <row r="51" spans="3:11" ht="21" x14ac:dyDescent="0.35">
      <c r="C51" s="87" t="s">
        <v>23</v>
      </c>
      <c r="D51" s="87"/>
      <c r="E51" s="87"/>
      <c r="F51" s="8"/>
      <c r="G51" s="87" t="s">
        <v>24</v>
      </c>
      <c r="H51" s="87"/>
      <c r="I51" s="9"/>
      <c r="J51" s="9"/>
      <c r="K51" s="9"/>
    </row>
    <row r="52" spans="3:11" ht="21" x14ac:dyDescent="0.35">
      <c r="C52" s="8"/>
      <c r="D52" s="76"/>
      <c r="E52" s="8"/>
      <c r="F52" s="8"/>
      <c r="G52" s="8"/>
      <c r="H52" s="8"/>
      <c r="I52" s="9"/>
      <c r="J52" s="9"/>
      <c r="K52" s="9"/>
    </row>
    <row r="53" spans="3:11" ht="21.75" thickBot="1" x14ac:dyDescent="0.4">
      <c r="C53" s="23"/>
      <c r="D53" s="23"/>
      <c r="E53" s="23"/>
      <c r="F53" s="23"/>
      <c r="G53" s="23"/>
      <c r="H53" s="23"/>
      <c r="I53" s="40"/>
      <c r="J53" s="43" t="s">
        <v>26</v>
      </c>
      <c r="K53" s="24"/>
    </row>
    <row r="54" spans="3:11" ht="21" x14ac:dyDescent="0.35">
      <c r="C54" s="8"/>
      <c r="D54" s="40"/>
      <c r="E54" s="8"/>
      <c r="F54" s="8"/>
      <c r="G54" s="8"/>
      <c r="H54" s="8"/>
      <c r="I54" s="9"/>
      <c r="J54" s="9"/>
      <c r="K54" s="9"/>
    </row>
    <row r="55" spans="3:11" ht="21" x14ac:dyDescent="0.35">
      <c r="C55" s="7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D57" s="8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0:E50"/>
    <mergeCell ref="G50:H50"/>
    <mergeCell ref="C51:E51"/>
    <mergeCell ref="G51:H51"/>
    <mergeCell ref="D26:E26"/>
    <mergeCell ref="F26:G26"/>
    <mergeCell ref="F29:H30"/>
    <mergeCell ref="D31:E31"/>
    <mergeCell ref="F31:I31"/>
    <mergeCell ref="C38:K38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6"/>
  <sheetViews>
    <sheetView zoomScale="70" zoomScaleNormal="70" workbookViewId="0">
      <selection activeCell="C11" sqref="C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85" t="s">
        <v>108</v>
      </c>
      <c r="H15" s="85" t="s">
        <v>107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99</v>
      </c>
      <c r="E16" s="49" t="s">
        <v>100</v>
      </c>
      <c r="F16" s="18"/>
      <c r="G16" s="18">
        <v>5534.4</v>
      </c>
      <c r="H16" s="18"/>
      <c r="I16" s="18">
        <f>K33</f>
        <v>3445.7599999999998</v>
      </c>
      <c r="J16" s="18">
        <f>I16+H16+G16</f>
        <v>8980.16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104" t="s">
        <v>105</v>
      </c>
      <c r="E20" s="104"/>
      <c r="F20" s="46" t="s">
        <v>101</v>
      </c>
      <c r="G20" s="46"/>
      <c r="H20" s="46"/>
      <c r="I20" s="9"/>
      <c r="J20" s="22">
        <v>0</v>
      </c>
      <c r="K20" s="9">
        <f>H21</f>
        <v>1273.68</v>
      </c>
    </row>
    <row r="21" spans="3:11" ht="21" x14ac:dyDescent="0.35">
      <c r="C21" s="39"/>
      <c r="D21" s="8"/>
      <c r="E21" s="8"/>
      <c r="F21" s="46">
        <v>988</v>
      </c>
      <c r="G21" s="46">
        <v>814</v>
      </c>
      <c r="H21" s="47">
        <f>(F21-G21)*7.32</f>
        <v>1273.68</v>
      </c>
      <c r="I21" s="9"/>
      <c r="J21" s="9"/>
      <c r="K21" s="9"/>
    </row>
    <row r="22" spans="3:11" ht="21" x14ac:dyDescent="0.35">
      <c r="C22" s="39"/>
      <c r="D22" s="98" t="s">
        <v>66</v>
      </c>
      <c r="E22" s="98"/>
      <c r="F22" s="99">
        <f>F21-G21</f>
        <v>174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106</v>
      </c>
      <c r="E24" s="8"/>
      <c r="F24" s="46" t="s">
        <v>102</v>
      </c>
      <c r="G24" s="46"/>
      <c r="H24" s="46"/>
      <c r="I24" s="9"/>
      <c r="J24" s="22">
        <v>0</v>
      </c>
      <c r="K24" s="9">
        <f>H25</f>
        <v>788.48</v>
      </c>
    </row>
    <row r="25" spans="3:11" ht="21" x14ac:dyDescent="0.35">
      <c r="C25" s="39"/>
      <c r="D25" s="8"/>
      <c r="E25" s="8"/>
      <c r="F25" s="46">
        <v>79</v>
      </c>
      <c r="G25" s="46">
        <v>71</v>
      </c>
      <c r="H25" s="47">
        <f>(F25-G25)*98.56</f>
        <v>788.48</v>
      </c>
      <c r="I25" s="9"/>
      <c r="J25" s="9"/>
      <c r="K25" s="9"/>
    </row>
    <row r="26" spans="3:11" ht="21" x14ac:dyDescent="0.35">
      <c r="C26" s="39"/>
      <c r="D26" s="98" t="s">
        <v>67</v>
      </c>
      <c r="E26" s="98"/>
      <c r="F26" s="99">
        <f>F25-G25</f>
        <v>8</v>
      </c>
      <c r="G26" s="9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x14ac:dyDescent="0.35">
      <c r="C28" s="38">
        <v>43962</v>
      </c>
      <c r="D28" s="104" t="s">
        <v>103</v>
      </c>
      <c r="E28" s="104"/>
      <c r="F28" s="46" t="s">
        <v>104</v>
      </c>
      <c r="G28" s="46"/>
      <c r="H28" s="46"/>
      <c r="I28" s="9"/>
      <c r="J28" s="22">
        <v>0</v>
      </c>
      <c r="K28" s="9">
        <f>H29</f>
        <v>1383.6</v>
      </c>
    </row>
    <row r="29" spans="3:11" ht="21" customHeight="1" x14ac:dyDescent="0.35">
      <c r="C29" s="39"/>
      <c r="D29" s="8"/>
      <c r="E29" s="8"/>
      <c r="F29" s="46">
        <v>23.06</v>
      </c>
      <c r="G29" s="46">
        <v>60</v>
      </c>
      <c r="H29" s="47">
        <f>F29*G29</f>
        <v>1383.6</v>
      </c>
      <c r="I29" s="9"/>
      <c r="J29" s="9"/>
      <c r="K29" s="9"/>
    </row>
    <row r="30" spans="3:11" ht="21" customHeight="1" x14ac:dyDescent="0.35">
      <c r="C30" s="38"/>
      <c r="D30" s="101"/>
      <c r="E30" s="101"/>
      <c r="F30" s="102"/>
      <c r="G30" s="102"/>
      <c r="H30" s="102"/>
      <c r="I30" s="102"/>
      <c r="J30" s="65"/>
      <c r="K30" s="65"/>
    </row>
    <row r="31" spans="3:11" ht="27" customHeight="1" x14ac:dyDescent="0.35">
      <c r="C31" s="40"/>
      <c r="D31" s="44"/>
      <c r="E31" s="44"/>
      <c r="F31" s="80"/>
      <c r="G31" s="80"/>
      <c r="H31" s="80"/>
      <c r="I31" s="9"/>
      <c r="J31" s="9"/>
      <c r="K31" s="9"/>
    </row>
    <row r="32" spans="3:11" ht="21" x14ac:dyDescent="0.35">
      <c r="C32" s="41"/>
      <c r="D32" s="8" t="s">
        <v>21</v>
      </c>
      <c r="E32" s="8"/>
      <c r="F32" s="8" t="s">
        <v>22</v>
      </c>
      <c r="G32" s="8"/>
      <c r="H32" s="8"/>
      <c r="I32" s="9"/>
      <c r="J32" s="22">
        <v>0</v>
      </c>
      <c r="K32" s="32">
        <f>I32+J32</f>
        <v>0</v>
      </c>
    </row>
    <row r="33" spans="2:12" ht="21" x14ac:dyDescent="0.35">
      <c r="B33" s="8"/>
      <c r="C33" s="40"/>
      <c r="D33" s="8"/>
      <c r="E33" s="8"/>
      <c r="F33" s="8"/>
      <c r="G33" s="8"/>
      <c r="H33" s="8"/>
      <c r="I33" s="9"/>
      <c r="J33" s="22"/>
      <c r="K33" s="9">
        <f>(K20+K24+K28)</f>
        <v>3445.7599999999998</v>
      </c>
    </row>
    <row r="34" spans="2:12" ht="21" x14ac:dyDescent="0.35">
      <c r="B34" s="8"/>
      <c r="C34" s="8"/>
      <c r="D34" s="8"/>
      <c r="E34" s="8"/>
      <c r="F34" s="8"/>
      <c r="G34" s="8"/>
      <c r="H34" s="8"/>
      <c r="I34" s="9"/>
      <c r="J34" s="9"/>
      <c r="K34" s="9"/>
      <c r="L34" s="8"/>
    </row>
    <row r="35" spans="2:12" ht="22.5" x14ac:dyDescent="0.45">
      <c r="B35" s="8"/>
      <c r="C35" s="8"/>
      <c r="D35" s="8"/>
      <c r="E35" s="8"/>
      <c r="G35" s="33"/>
      <c r="H35" s="34" t="s">
        <v>16</v>
      </c>
      <c r="I35" s="35"/>
      <c r="J35" s="35"/>
      <c r="K35" s="36">
        <f>I16+H16+G16</f>
        <v>8980.16</v>
      </c>
      <c r="L35" s="8"/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s="8" customFormat="1" ht="21" x14ac:dyDescent="0.35">
      <c r="C37" s="103" t="s">
        <v>17</v>
      </c>
      <c r="D37" s="103"/>
      <c r="E37" s="103"/>
      <c r="F37" s="103"/>
      <c r="G37" s="103"/>
      <c r="H37" s="103"/>
      <c r="I37" s="103"/>
      <c r="J37" s="103"/>
      <c r="K37" s="103"/>
      <c r="L37" s="3"/>
    </row>
    <row r="38" spans="2:12" s="8" customFormat="1" ht="21" x14ac:dyDescent="0.35">
      <c r="C38" s="79"/>
      <c r="D38" s="79"/>
      <c r="E38" s="79"/>
      <c r="F38" s="79"/>
      <c r="G38" s="79"/>
      <c r="H38" s="79"/>
      <c r="I38" s="79"/>
      <c r="J38" s="79"/>
      <c r="K38" s="79"/>
      <c r="L38" s="3"/>
    </row>
    <row r="39" spans="2:12" s="8" customFormat="1" ht="28.5" x14ac:dyDescent="0.45">
      <c r="B39" s="3"/>
      <c r="C39" s="10" t="s">
        <v>18</v>
      </c>
      <c r="D39" s="55"/>
      <c r="E39" s="25"/>
      <c r="F39" s="25"/>
      <c r="G39" s="25"/>
      <c r="H39" s="25"/>
      <c r="I39" s="26"/>
      <c r="J39" s="26"/>
      <c r="K39" s="26"/>
      <c r="L39" s="3"/>
    </row>
    <row r="40" spans="2:12" s="8" customFormat="1" ht="28.5" x14ac:dyDescent="0.45">
      <c r="B40" s="3"/>
      <c r="C40" s="27" t="s">
        <v>30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ht="10.5" customHeight="1" x14ac:dyDescent="0.45">
      <c r="C41" s="81"/>
      <c r="D41" s="25"/>
      <c r="E41" s="81"/>
      <c r="F41" s="81"/>
      <c r="G41" s="81"/>
      <c r="H41" s="81"/>
      <c r="I41" s="81"/>
      <c r="J41" s="81"/>
      <c r="K41" s="81"/>
    </row>
    <row r="42" spans="2:12" ht="30" customHeight="1" x14ac:dyDescent="0.45">
      <c r="C42" s="27" t="s">
        <v>27</v>
      </c>
      <c r="D42" s="81"/>
      <c r="E42" s="27"/>
      <c r="F42" s="27"/>
      <c r="G42" s="27"/>
      <c r="H42" s="27"/>
      <c r="I42" s="42"/>
      <c r="J42" s="42"/>
      <c r="K42" s="42"/>
    </row>
    <row r="43" spans="2:12" ht="14.25" customHeight="1" x14ac:dyDescent="0.45">
      <c r="C43" s="25"/>
      <c r="D43" s="27"/>
      <c r="E43" s="25"/>
      <c r="F43" s="25"/>
      <c r="G43" s="25"/>
      <c r="H43" s="25"/>
      <c r="I43" s="26"/>
      <c r="J43" s="26"/>
      <c r="K43" s="26"/>
    </row>
    <row r="44" spans="2:12" ht="28.5" x14ac:dyDescent="0.45">
      <c r="C44" s="8"/>
      <c r="D44" s="25"/>
      <c r="E44" s="8"/>
      <c r="F44" s="8"/>
      <c r="G44" s="8"/>
      <c r="H44" s="8"/>
      <c r="I44" s="9"/>
      <c r="J44" s="9"/>
      <c r="K44" s="9"/>
    </row>
    <row r="46" spans="2:12" ht="21" x14ac:dyDescent="0.35">
      <c r="C46" s="8" t="s">
        <v>19</v>
      </c>
      <c r="E46" s="8"/>
      <c r="F46" s="8"/>
      <c r="G46" s="8" t="s">
        <v>20</v>
      </c>
      <c r="H46" s="8"/>
      <c r="I46" s="9"/>
      <c r="J46" s="9"/>
      <c r="K46" s="9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97" t="s">
        <v>33</v>
      </c>
      <c r="D49" s="97"/>
      <c r="E49" s="97"/>
      <c r="F49" s="8"/>
      <c r="G49" s="97" t="s">
        <v>31</v>
      </c>
      <c r="H49" s="97"/>
      <c r="I49" s="9"/>
      <c r="J49" s="9"/>
      <c r="K49" s="9"/>
    </row>
    <row r="50" spans="3:11" ht="21" x14ac:dyDescent="0.35">
      <c r="C50" s="87" t="s">
        <v>23</v>
      </c>
      <c r="D50" s="87"/>
      <c r="E50" s="87"/>
      <c r="F50" s="8"/>
      <c r="G50" s="87" t="s">
        <v>24</v>
      </c>
      <c r="H50" s="87"/>
      <c r="I50" s="9"/>
      <c r="J50" s="9"/>
      <c r="K50" s="9"/>
    </row>
    <row r="51" spans="3:11" ht="21" x14ac:dyDescent="0.35">
      <c r="C51" s="8"/>
      <c r="D51" s="79"/>
      <c r="E51" s="8"/>
      <c r="F51" s="8"/>
      <c r="G51" s="8"/>
      <c r="H51" s="8"/>
      <c r="I51" s="9"/>
      <c r="J51" s="9"/>
      <c r="K51" s="9"/>
    </row>
    <row r="52" spans="3:11" ht="21.75" thickBot="1" x14ac:dyDescent="0.4">
      <c r="C52" s="23"/>
      <c r="D52" s="23"/>
      <c r="E52" s="23"/>
      <c r="F52" s="23"/>
      <c r="G52" s="23"/>
      <c r="H52" s="23"/>
      <c r="I52" s="40"/>
      <c r="J52" s="43" t="s">
        <v>26</v>
      </c>
      <c r="K52" s="24"/>
    </row>
    <row r="53" spans="3:11" ht="21" x14ac:dyDescent="0.35">
      <c r="C53" s="8"/>
      <c r="D53" s="40"/>
      <c r="E53" s="8"/>
      <c r="F53" s="8"/>
      <c r="G53" s="8"/>
      <c r="H53" s="8"/>
      <c r="I53" s="9"/>
      <c r="J53" s="9"/>
      <c r="K53" s="9"/>
    </row>
    <row r="54" spans="3:11" ht="21" x14ac:dyDescent="0.35">
      <c r="C54" s="7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D56" s="8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49:E49"/>
    <mergeCell ref="G49:H49"/>
    <mergeCell ref="C50:E50"/>
    <mergeCell ref="G50:H50"/>
    <mergeCell ref="D26:E26"/>
    <mergeCell ref="F26:G26"/>
    <mergeCell ref="D30:E30"/>
    <mergeCell ref="F30:I30"/>
    <mergeCell ref="C37:K37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6"/>
  <sheetViews>
    <sheetView tabSelected="1" topLeftCell="A7" zoomScale="70" zoomScaleNormal="70" workbookViewId="0">
      <selection activeCell="P15" sqref="P1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85" t="s">
        <v>108</v>
      </c>
      <c r="H15" s="85" t="s">
        <v>107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86" t="s">
        <v>111</v>
      </c>
      <c r="E16" s="86" t="s">
        <v>112</v>
      </c>
      <c r="F16" s="18"/>
      <c r="G16" s="18">
        <f>[1]ASU!$E$12</f>
        <v>6918</v>
      </c>
      <c r="H16" s="18"/>
      <c r="I16" s="18">
        <f>K33</f>
        <v>3581.15</v>
      </c>
      <c r="J16" s="18">
        <f>I16+H16+G16</f>
        <v>10499.15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104" t="s">
        <v>117</v>
      </c>
      <c r="E20" s="104"/>
      <c r="F20" s="46" t="s">
        <v>115</v>
      </c>
      <c r="G20" s="46"/>
      <c r="H20" s="46"/>
      <c r="I20" s="9"/>
      <c r="J20" s="22">
        <v>0</v>
      </c>
      <c r="K20" s="9">
        <f>H21</f>
        <v>1315.28</v>
      </c>
    </row>
    <row r="21" spans="3:11" ht="21" x14ac:dyDescent="0.35">
      <c r="C21" s="39"/>
      <c r="D21" s="8"/>
      <c r="E21" s="8"/>
      <c r="F21" s="46">
        <v>1152</v>
      </c>
      <c r="G21" s="46">
        <v>988</v>
      </c>
      <c r="H21" s="47">
        <f>(F21-G21)*8.02</f>
        <v>1315.28</v>
      </c>
      <c r="I21" s="9"/>
      <c r="J21" s="9"/>
      <c r="K21" s="9"/>
    </row>
    <row r="22" spans="3:11" ht="21" x14ac:dyDescent="0.35">
      <c r="C22" s="39"/>
      <c r="D22" s="98" t="s">
        <v>66</v>
      </c>
      <c r="E22" s="98"/>
      <c r="F22" s="99">
        <f>F21-G21</f>
        <v>164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118</v>
      </c>
      <c r="E24" s="8"/>
      <c r="F24" s="46" t="s">
        <v>116</v>
      </c>
      <c r="G24" s="46"/>
      <c r="H24" s="46"/>
      <c r="I24" s="9"/>
      <c r="J24" s="22">
        <v>0</v>
      </c>
      <c r="K24" s="9">
        <f>H25</f>
        <v>882.27</v>
      </c>
    </row>
    <row r="25" spans="3:11" ht="21" x14ac:dyDescent="0.35">
      <c r="C25" s="39"/>
      <c r="D25" s="8"/>
      <c r="E25" s="8"/>
      <c r="F25" s="46">
        <v>88</v>
      </c>
      <c r="G25" s="46">
        <v>79</v>
      </c>
      <c r="H25" s="47">
        <f>(F25-G25)*98.03</f>
        <v>882.27</v>
      </c>
      <c r="I25" s="9"/>
      <c r="J25" s="9"/>
      <c r="K25" s="9"/>
    </row>
    <row r="26" spans="3:11" ht="21" x14ac:dyDescent="0.35">
      <c r="C26" s="39"/>
      <c r="D26" s="98" t="s">
        <v>67</v>
      </c>
      <c r="E26" s="98"/>
      <c r="F26" s="99">
        <f>F25-G25</f>
        <v>9</v>
      </c>
      <c r="G26" s="9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x14ac:dyDescent="0.35">
      <c r="C28" s="38">
        <v>44170</v>
      </c>
      <c r="D28" s="104" t="s">
        <v>103</v>
      </c>
      <c r="E28" s="104"/>
      <c r="F28" s="46" t="s">
        <v>113</v>
      </c>
      <c r="G28" s="46"/>
      <c r="H28" s="46"/>
      <c r="I28" s="9"/>
      <c r="J28" s="22">
        <v>0</v>
      </c>
      <c r="K28" s="9">
        <f>H29</f>
        <v>1383.6</v>
      </c>
    </row>
    <row r="29" spans="3:11" ht="21" customHeight="1" x14ac:dyDescent="0.35">
      <c r="C29" s="39"/>
      <c r="D29" s="8"/>
      <c r="E29" s="8"/>
      <c r="F29" s="46">
        <v>23.06</v>
      </c>
      <c r="G29" s="46">
        <v>60</v>
      </c>
      <c r="H29" s="47">
        <f>F29*G29</f>
        <v>1383.6</v>
      </c>
      <c r="I29" s="9"/>
      <c r="J29" s="9"/>
      <c r="K29" s="9"/>
    </row>
    <row r="30" spans="3:11" ht="21" customHeight="1" x14ac:dyDescent="0.35">
      <c r="C30" s="38"/>
      <c r="D30" s="101"/>
      <c r="E30" s="101"/>
      <c r="F30" s="102"/>
      <c r="G30" s="102"/>
      <c r="H30" s="102"/>
      <c r="I30" s="102"/>
      <c r="J30" s="65"/>
      <c r="K30" s="65"/>
    </row>
    <row r="31" spans="3:11" ht="27" customHeight="1" x14ac:dyDescent="0.35">
      <c r="C31" s="40"/>
      <c r="D31" s="44"/>
      <c r="E31" s="44"/>
      <c r="F31" s="83"/>
      <c r="G31" s="83"/>
      <c r="H31" s="83"/>
      <c r="I31" s="9"/>
      <c r="J31" s="9"/>
      <c r="K31" s="9"/>
    </row>
    <row r="32" spans="3:11" ht="21" x14ac:dyDescent="0.35">
      <c r="C32" s="41"/>
      <c r="D32" s="8" t="s">
        <v>21</v>
      </c>
      <c r="E32" s="8"/>
      <c r="F32" s="8" t="s">
        <v>22</v>
      </c>
      <c r="G32" s="8"/>
      <c r="H32" s="8"/>
      <c r="I32" s="9"/>
      <c r="J32" s="22">
        <v>0</v>
      </c>
      <c r="K32" s="32">
        <f>I32+J32</f>
        <v>0</v>
      </c>
    </row>
    <row r="33" spans="2:12" ht="21" x14ac:dyDescent="0.35">
      <c r="B33" s="8"/>
      <c r="C33" s="40"/>
      <c r="D33" s="8"/>
      <c r="E33" s="8"/>
      <c r="F33" s="8"/>
      <c r="G33" s="8"/>
      <c r="H33" s="8"/>
      <c r="I33" s="9"/>
      <c r="J33" s="22"/>
      <c r="K33" s="9">
        <f>(K20+K24+K28)</f>
        <v>3581.15</v>
      </c>
    </row>
    <row r="34" spans="2:12" ht="21" x14ac:dyDescent="0.35">
      <c r="B34" s="8"/>
      <c r="C34" s="8"/>
      <c r="D34" s="8"/>
      <c r="E34" s="8"/>
      <c r="F34" s="8"/>
      <c r="G34" s="8"/>
      <c r="H34" s="8"/>
      <c r="I34" s="9"/>
      <c r="J34" s="9"/>
      <c r="K34" s="9"/>
      <c r="L34" s="8"/>
    </row>
    <row r="35" spans="2:12" ht="22.5" x14ac:dyDescent="0.45">
      <c r="B35" s="8"/>
      <c r="C35" s="8"/>
      <c r="D35" s="8"/>
      <c r="E35" s="8"/>
      <c r="G35" s="33"/>
      <c r="H35" s="34" t="s">
        <v>16</v>
      </c>
      <c r="I35" s="35"/>
      <c r="J35" s="35"/>
      <c r="K35" s="36">
        <f>I16+H16+G16</f>
        <v>10499.15</v>
      </c>
      <c r="L35" s="8"/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s="8" customFormat="1" ht="21" x14ac:dyDescent="0.35">
      <c r="C37" s="103" t="s">
        <v>17</v>
      </c>
      <c r="D37" s="103"/>
      <c r="E37" s="103"/>
      <c r="F37" s="103"/>
      <c r="G37" s="103"/>
      <c r="H37" s="103"/>
      <c r="I37" s="103"/>
      <c r="J37" s="103"/>
      <c r="K37" s="103"/>
      <c r="L37" s="3"/>
    </row>
    <row r="38" spans="2:12" s="8" customFormat="1" ht="21" x14ac:dyDescent="0.35">
      <c r="C38" s="82"/>
      <c r="D38" s="82"/>
      <c r="E38" s="82"/>
      <c r="F38" s="82"/>
      <c r="G38" s="82"/>
      <c r="H38" s="82"/>
      <c r="I38" s="82"/>
      <c r="J38" s="82"/>
      <c r="K38" s="82"/>
      <c r="L38" s="3"/>
    </row>
    <row r="39" spans="2:12" s="8" customFormat="1" ht="28.5" x14ac:dyDescent="0.45">
      <c r="B39" s="3"/>
      <c r="C39" s="10" t="s">
        <v>18</v>
      </c>
      <c r="D39" s="55"/>
      <c r="E39" s="25"/>
      <c r="F39" s="25"/>
      <c r="G39" s="25"/>
      <c r="H39" s="25"/>
      <c r="I39" s="26"/>
      <c r="J39" s="26"/>
      <c r="K39" s="26"/>
      <c r="L39" s="3"/>
    </row>
    <row r="40" spans="2:12" s="8" customFormat="1" ht="28.5" x14ac:dyDescent="0.45">
      <c r="B40" s="3"/>
      <c r="C40" s="27" t="s">
        <v>30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ht="10.5" customHeight="1" x14ac:dyDescent="0.45">
      <c r="C41" s="84"/>
      <c r="D41" s="25"/>
      <c r="E41" s="84"/>
      <c r="F41" s="84"/>
      <c r="G41" s="84"/>
      <c r="H41" s="84"/>
      <c r="I41" s="84"/>
      <c r="J41" s="84"/>
      <c r="K41" s="84"/>
    </row>
    <row r="42" spans="2:12" ht="30" customHeight="1" x14ac:dyDescent="0.45">
      <c r="C42" s="27" t="s">
        <v>27</v>
      </c>
      <c r="D42" s="84"/>
      <c r="E42" s="27"/>
      <c r="F42" s="27"/>
      <c r="G42" s="27"/>
      <c r="H42" s="27"/>
      <c r="I42" s="42"/>
      <c r="J42" s="42"/>
      <c r="K42" s="42"/>
    </row>
    <row r="43" spans="2:12" ht="14.25" customHeight="1" x14ac:dyDescent="0.45">
      <c r="C43" s="25"/>
      <c r="D43" s="27"/>
      <c r="E43" s="25"/>
      <c r="F43" s="25"/>
      <c r="G43" s="25"/>
      <c r="H43" s="25"/>
      <c r="I43" s="26"/>
      <c r="J43" s="26"/>
      <c r="K43" s="26"/>
    </row>
    <row r="44" spans="2:12" ht="28.5" x14ac:dyDescent="0.45">
      <c r="C44" s="8"/>
      <c r="D44" s="25"/>
      <c r="E44" s="8"/>
      <c r="F44" s="8"/>
      <c r="G44" s="8"/>
      <c r="H44" s="8"/>
      <c r="I44" s="9"/>
      <c r="J44" s="9"/>
      <c r="K44" s="9"/>
    </row>
    <row r="46" spans="2:12" ht="21" x14ac:dyDescent="0.35">
      <c r="C46" s="8" t="s">
        <v>19</v>
      </c>
      <c r="E46" s="8"/>
      <c r="F46" s="8"/>
      <c r="G46" s="8" t="s">
        <v>20</v>
      </c>
      <c r="H46" s="8"/>
      <c r="I46" s="9"/>
      <c r="J46" s="9"/>
      <c r="K46" s="9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97" t="s">
        <v>114</v>
      </c>
      <c r="D49" s="97"/>
      <c r="E49" s="97"/>
      <c r="F49" s="8"/>
      <c r="G49" s="97" t="s">
        <v>31</v>
      </c>
      <c r="H49" s="97"/>
      <c r="I49" s="9"/>
      <c r="J49" s="9"/>
      <c r="K49" s="9"/>
    </row>
    <row r="50" spans="3:11" ht="21" x14ac:dyDescent="0.35">
      <c r="C50" s="87" t="s">
        <v>23</v>
      </c>
      <c r="D50" s="87"/>
      <c r="E50" s="87"/>
      <c r="F50" s="8"/>
      <c r="G50" s="87" t="s">
        <v>24</v>
      </c>
      <c r="H50" s="87"/>
      <c r="I50" s="9"/>
      <c r="J50" s="9"/>
      <c r="K50" s="9"/>
    </row>
    <row r="51" spans="3:11" ht="21" x14ac:dyDescent="0.35">
      <c r="C51" s="8"/>
      <c r="D51" s="82"/>
      <c r="E51" s="8"/>
      <c r="F51" s="8"/>
      <c r="G51" s="8"/>
      <c r="H51" s="8"/>
      <c r="I51" s="9"/>
      <c r="J51" s="9"/>
      <c r="K51" s="9"/>
    </row>
    <row r="52" spans="3:11" ht="21.75" thickBot="1" x14ac:dyDescent="0.4">
      <c r="C52" s="23"/>
      <c r="D52" s="23"/>
      <c r="E52" s="23"/>
      <c r="F52" s="23"/>
      <c r="G52" s="23"/>
      <c r="H52" s="23"/>
      <c r="I52" s="40"/>
      <c r="J52" s="43" t="s">
        <v>26</v>
      </c>
      <c r="K52" s="24"/>
    </row>
    <row r="53" spans="3:11" ht="21" x14ac:dyDescent="0.35">
      <c r="C53" s="8"/>
      <c r="D53" s="40"/>
      <c r="E53" s="8"/>
      <c r="F53" s="8"/>
      <c r="G53" s="8"/>
      <c r="H53" s="8"/>
      <c r="I53" s="9"/>
      <c r="J53" s="9"/>
      <c r="K53" s="9"/>
    </row>
    <row r="54" spans="3:11" ht="21" x14ac:dyDescent="0.35">
      <c r="C54" s="7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D56" s="8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49:E49"/>
    <mergeCell ref="G49:H49"/>
    <mergeCell ref="C50:E50"/>
    <mergeCell ref="G50:H50"/>
    <mergeCell ref="D26:E26"/>
    <mergeCell ref="F26:G26"/>
    <mergeCell ref="D28:E28"/>
    <mergeCell ref="D30:E30"/>
    <mergeCell ref="F30:I30"/>
    <mergeCell ref="C37:K37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4" zoomScale="70" zoomScaleNormal="70" workbookViewId="0">
      <selection activeCell="N22" sqref="N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43</v>
      </c>
      <c r="E16" s="49" t="s">
        <v>44</v>
      </c>
      <c r="F16" s="18"/>
      <c r="G16" s="18"/>
      <c r="H16" s="18">
        <v>115.93</v>
      </c>
      <c r="I16" s="18">
        <f>K35</f>
        <v>17.399999999999999</v>
      </c>
      <c r="J16" s="18">
        <f>I16+H16+G16</f>
        <v>133.33000000000001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93" t="s">
        <v>32</v>
      </c>
      <c r="E20" s="93"/>
      <c r="F20" s="46" t="s">
        <v>46</v>
      </c>
      <c r="G20" s="46"/>
      <c r="H20" s="46"/>
      <c r="I20" s="9"/>
      <c r="J20" s="22">
        <v>0</v>
      </c>
      <c r="K20" s="9">
        <f>H21</f>
        <v>17.399999999999999</v>
      </c>
    </row>
    <row r="21" spans="3:11" ht="21" x14ac:dyDescent="0.35">
      <c r="C21" s="39"/>
      <c r="D21" s="8"/>
      <c r="E21" s="8"/>
      <c r="F21" s="46">
        <v>1</v>
      </c>
      <c r="G21" s="46">
        <v>0</v>
      </c>
      <c r="H21" s="47">
        <f>(F21-G21)*17.4</f>
        <v>17.399999999999999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17.399999999999999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133.33000000000001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48</v>
      </c>
      <c r="E16" s="49" t="s">
        <v>49</v>
      </c>
      <c r="F16" s="18"/>
      <c r="G16" s="18"/>
      <c r="H16" s="18"/>
      <c r="I16" s="18">
        <f>K35</f>
        <v>998.12999999999988</v>
      </c>
      <c r="J16" s="18">
        <f>I16+H16+G16</f>
        <v>998.12999999999988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93" t="s">
        <v>32</v>
      </c>
      <c r="E20" s="93"/>
      <c r="F20" s="46" t="s">
        <v>50</v>
      </c>
      <c r="G20" s="46"/>
      <c r="H20" s="46"/>
      <c r="I20" s="9"/>
      <c r="J20" s="22">
        <v>0</v>
      </c>
      <c r="K20" s="9">
        <f>H21</f>
        <v>411.58</v>
      </c>
    </row>
    <row r="21" spans="3:11" ht="21" x14ac:dyDescent="0.35">
      <c r="C21" s="39"/>
      <c r="D21" s="8"/>
      <c r="E21" s="8"/>
      <c r="F21" s="46">
        <v>27</v>
      </c>
      <c r="G21" s="46">
        <v>1</v>
      </c>
      <c r="H21" s="47">
        <f>(F21-G21)*15.83</f>
        <v>411.58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51</v>
      </c>
      <c r="G24" s="46"/>
      <c r="H24" s="46"/>
      <c r="I24" s="9"/>
      <c r="J24" s="22">
        <v>0</v>
      </c>
      <c r="K24" s="9">
        <f>H25</f>
        <v>586.54999999999995</v>
      </c>
    </row>
    <row r="25" spans="3:11" ht="21" x14ac:dyDescent="0.35">
      <c r="C25" s="39"/>
      <c r="D25" s="8"/>
      <c r="E25" s="8"/>
      <c r="F25" s="46">
        <v>6</v>
      </c>
      <c r="G25" s="46">
        <v>1</v>
      </c>
      <c r="H25" s="47">
        <f>(F25-G25)*117.31</f>
        <v>586.54999999999995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998.12999999999988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998.12999999999988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70" zoomScaleNormal="70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53</v>
      </c>
      <c r="E16" s="49" t="s">
        <v>54</v>
      </c>
      <c r="F16" s="18"/>
      <c r="G16" s="18"/>
      <c r="H16" s="18"/>
      <c r="I16" s="18">
        <f>K35</f>
        <v>1748.6399999999999</v>
      </c>
      <c r="J16" s="18">
        <f>I16+H16+G16</f>
        <v>1748.6399999999999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93" t="s">
        <v>32</v>
      </c>
      <c r="E20" s="93"/>
      <c r="F20" s="46" t="s">
        <v>55</v>
      </c>
      <c r="G20" s="46"/>
      <c r="H20" s="46"/>
      <c r="I20" s="9"/>
      <c r="J20" s="22">
        <v>0</v>
      </c>
      <c r="K20" s="9">
        <f>H21</f>
        <v>1044.78</v>
      </c>
    </row>
    <row r="21" spans="3:11" ht="21" x14ac:dyDescent="0.35">
      <c r="C21" s="39"/>
      <c r="D21" s="8"/>
      <c r="E21" s="8"/>
      <c r="F21" s="46">
        <v>93</v>
      </c>
      <c r="G21" s="46">
        <v>27</v>
      </c>
      <c r="H21" s="47">
        <f>(F21-G21)*15.83</f>
        <v>1044.78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56</v>
      </c>
      <c r="G24" s="46"/>
      <c r="H24" s="46"/>
      <c r="I24" s="9"/>
      <c r="J24" s="22">
        <v>0</v>
      </c>
      <c r="K24" s="9">
        <f>H25</f>
        <v>703.86</v>
      </c>
    </row>
    <row r="25" spans="3:11" ht="21" x14ac:dyDescent="0.35">
      <c r="C25" s="39"/>
      <c r="D25" s="8"/>
      <c r="E25" s="8"/>
      <c r="F25" s="46">
        <v>12</v>
      </c>
      <c r="G25" s="46">
        <v>6</v>
      </c>
      <c r="H25" s="47">
        <f>(F25-G25)*117.31</f>
        <v>703.86</v>
      </c>
      <c r="I25" s="9"/>
      <c r="J25" s="9"/>
      <c r="K25" s="9"/>
    </row>
    <row r="26" spans="3:11" ht="21" x14ac:dyDescent="0.35">
      <c r="C26" s="39"/>
      <c r="D26" s="98" t="s">
        <v>67</v>
      </c>
      <c r="E26" s="98"/>
      <c r="F26" s="99">
        <f>F25-G25</f>
        <v>6</v>
      </c>
      <c r="G26" s="99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1748.6399999999999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1748.6399999999999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55" t="s">
        <v>57</v>
      </c>
      <c r="D41" s="55" t="s">
        <v>58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5" t="s">
        <v>59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5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  <mergeCell ref="D26:E26"/>
    <mergeCell ref="F26:G26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6" zoomScale="70" zoomScaleNormal="70" workbookViewId="0">
      <selection activeCell="C59" sqref="C59:K5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61</v>
      </c>
      <c r="E16" s="49" t="s">
        <v>62</v>
      </c>
      <c r="F16" s="18"/>
      <c r="G16" s="18"/>
      <c r="H16" s="18"/>
      <c r="I16" s="18">
        <f>K36</f>
        <v>1979.4</v>
      </c>
      <c r="J16" s="18">
        <f>I16+H16+G16</f>
        <v>1979.4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93" t="s">
        <v>32</v>
      </c>
      <c r="E20" s="93"/>
      <c r="F20" s="46" t="s">
        <v>63</v>
      </c>
      <c r="G20" s="46"/>
      <c r="H20" s="46"/>
      <c r="I20" s="9"/>
      <c r="J20" s="22">
        <v>0</v>
      </c>
      <c r="K20" s="9">
        <f>H21</f>
        <v>867.42000000000007</v>
      </c>
    </row>
    <row r="21" spans="3:11" ht="21" x14ac:dyDescent="0.35">
      <c r="C21" s="39"/>
      <c r="D21" s="8"/>
      <c r="E21" s="8"/>
      <c r="F21" s="46">
        <v>172</v>
      </c>
      <c r="G21" s="46">
        <v>93</v>
      </c>
      <c r="H21" s="47">
        <f>(F21-G21)*10.98</f>
        <v>867.42000000000007</v>
      </c>
      <c r="I21" s="9"/>
      <c r="J21" s="9"/>
      <c r="K21" s="9"/>
    </row>
    <row r="22" spans="3:11" ht="21" x14ac:dyDescent="0.35">
      <c r="C22" s="39"/>
      <c r="D22" s="98" t="s">
        <v>66</v>
      </c>
      <c r="E22" s="98"/>
      <c r="F22" s="99">
        <f>F21-G21</f>
        <v>79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64</v>
      </c>
      <c r="G24" s="46"/>
      <c r="H24" s="46"/>
      <c r="I24" s="9"/>
      <c r="J24" s="22">
        <v>0</v>
      </c>
      <c r="K24" s="9">
        <f>H25</f>
        <v>782.08</v>
      </c>
    </row>
    <row r="25" spans="3:11" ht="21" x14ac:dyDescent="0.35">
      <c r="C25" s="39"/>
      <c r="D25" s="8"/>
      <c r="E25" s="8"/>
      <c r="F25" s="46">
        <v>20</v>
      </c>
      <c r="G25" s="46">
        <v>12</v>
      </c>
      <c r="H25" s="47">
        <f>(F25-G25)*97.76</f>
        <v>782.08</v>
      </c>
      <c r="I25" s="9"/>
      <c r="J25" s="9"/>
      <c r="K25" s="9"/>
    </row>
    <row r="26" spans="3:11" ht="21" x14ac:dyDescent="0.35">
      <c r="C26" s="39"/>
      <c r="D26" s="98" t="s">
        <v>67</v>
      </c>
      <c r="E26" s="98"/>
      <c r="F26" s="99">
        <f>F25-G25</f>
        <v>8</v>
      </c>
      <c r="G26" s="99"/>
      <c r="H26" s="45"/>
      <c r="I26" s="9"/>
      <c r="J26" s="9"/>
      <c r="K26" s="9"/>
    </row>
    <row r="27" spans="3:11" ht="21" x14ac:dyDescent="0.35">
      <c r="C27" s="39"/>
      <c r="D27" s="58"/>
      <c r="E27" s="58"/>
      <c r="F27" s="59"/>
      <c r="G27" s="59"/>
      <c r="H27" s="45"/>
      <c r="I27" s="9"/>
      <c r="J27" s="9"/>
      <c r="K27" s="9"/>
    </row>
    <row r="28" spans="3:11" ht="21" x14ac:dyDescent="0.35">
      <c r="C28" s="38"/>
      <c r="D28" s="7" t="s">
        <v>65</v>
      </c>
      <c r="E28" s="8"/>
      <c r="F28" s="8"/>
      <c r="G28" s="8"/>
      <c r="H28" s="8"/>
      <c r="I28" s="9">
        <f>(H21+H25)*20%</f>
        <v>329.90000000000003</v>
      </c>
      <c r="J28" s="22">
        <v>0</v>
      </c>
      <c r="K28" s="9">
        <f>I28</f>
        <v>329.90000000000003</v>
      </c>
    </row>
    <row r="29" spans="3:11" ht="21" x14ac:dyDescent="0.35">
      <c r="C29" s="100" t="s">
        <v>68</v>
      </c>
      <c r="D29" s="100"/>
      <c r="E29" s="100"/>
      <c r="F29" s="8"/>
      <c r="G29" s="8"/>
      <c r="H29" s="8"/>
      <c r="I29" s="9"/>
      <c r="J29" s="22"/>
      <c r="K29" s="9"/>
    </row>
    <row r="30" spans="3:11" ht="21" x14ac:dyDescent="0.35">
      <c r="C30" s="100"/>
      <c r="D30" s="100"/>
      <c r="E30" s="100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21" x14ac:dyDescent="0.35">
      <c r="C31" s="100"/>
      <c r="D31" s="100"/>
      <c r="E31" s="100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54"/>
      <c r="G32" s="54"/>
      <c r="H32" s="54"/>
      <c r="I32" s="9"/>
      <c r="J32" s="9"/>
      <c r="K32" s="9"/>
    </row>
    <row r="33" spans="2:12" ht="21" x14ac:dyDescent="0.35">
      <c r="C33" s="38"/>
      <c r="D33" s="44"/>
      <c r="E33" s="44"/>
      <c r="F33" s="94"/>
      <c r="G33" s="95"/>
      <c r="H33" s="95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4"/>
      <c r="G34" s="54"/>
      <c r="H34" s="54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1979.4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1979.4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7" t="s">
        <v>17</v>
      </c>
      <c r="D41" s="87"/>
      <c r="E41" s="87"/>
      <c r="F41" s="87"/>
      <c r="G41" s="87"/>
      <c r="H41" s="87"/>
      <c r="I41" s="87"/>
      <c r="J41" s="87"/>
      <c r="K41" s="87"/>
      <c r="L41" s="3"/>
    </row>
    <row r="42" spans="2:12" s="8" customFormat="1" ht="23.25" x14ac:dyDescent="0.35">
      <c r="B42" s="3"/>
      <c r="C42" s="60" t="s">
        <v>57</v>
      </c>
      <c r="D42" s="56" t="s">
        <v>58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6" t="s">
        <v>59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5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6"/>
      <c r="D47" s="96"/>
      <c r="E47" s="96"/>
      <c r="F47" s="96"/>
      <c r="G47" s="96"/>
      <c r="H47" s="96"/>
      <c r="I47" s="96"/>
      <c r="J47" s="96"/>
      <c r="K47" s="96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7" t="s">
        <v>33</v>
      </c>
      <c r="D56" s="97"/>
      <c r="E56" s="97"/>
      <c r="F56" s="8"/>
      <c r="G56" s="97" t="s">
        <v>31</v>
      </c>
      <c r="H56" s="97"/>
      <c r="I56" s="9"/>
      <c r="J56" s="9"/>
      <c r="K56" s="9"/>
    </row>
    <row r="57" spans="3:11" ht="21" x14ac:dyDescent="0.35">
      <c r="C57" s="87" t="s">
        <v>23</v>
      </c>
      <c r="D57" s="87"/>
      <c r="E57" s="87"/>
      <c r="F57" s="8"/>
      <c r="G57" s="87" t="s">
        <v>24</v>
      </c>
      <c r="H57" s="87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22:G22"/>
    <mergeCell ref="D26:E26"/>
    <mergeCell ref="F26:G26"/>
    <mergeCell ref="C29:E31"/>
    <mergeCell ref="C57:E57"/>
    <mergeCell ref="G57:H57"/>
    <mergeCell ref="F30:H31"/>
    <mergeCell ref="F33:H33"/>
    <mergeCell ref="C41:K41"/>
    <mergeCell ref="C47:K47"/>
    <mergeCell ref="C56:E56"/>
    <mergeCell ref="G56:H56"/>
    <mergeCell ref="D22:E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opLeftCell="A19" zoomScale="90" zoomScaleNormal="90" workbookViewId="0">
      <selection activeCell="H39" sqref="H3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70</v>
      </c>
      <c r="E16" s="49" t="s">
        <v>71</v>
      </c>
      <c r="F16" s="18"/>
      <c r="G16" s="18"/>
      <c r="H16" s="18"/>
      <c r="I16" s="18">
        <f>K36</f>
        <v>1578.4599999999998</v>
      </c>
      <c r="J16" s="18">
        <f>I16+H16+G16</f>
        <v>1578.4599999999998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93" t="s">
        <v>32</v>
      </c>
      <c r="E20" s="93"/>
      <c r="F20" s="46" t="s">
        <v>73</v>
      </c>
      <c r="G20" s="46"/>
      <c r="H20" s="46"/>
      <c r="I20" s="9"/>
      <c r="J20" s="22">
        <v>0</v>
      </c>
      <c r="K20" s="9">
        <f>H21</f>
        <v>675.51</v>
      </c>
    </row>
    <row r="21" spans="3:11" ht="21" x14ac:dyDescent="0.35">
      <c r="C21" s="39"/>
      <c r="D21" s="8"/>
      <c r="E21" s="8"/>
      <c r="F21" s="46">
        <v>241</v>
      </c>
      <c r="G21" s="46">
        <v>172</v>
      </c>
      <c r="H21" s="47">
        <f>(F21-G21)*9.79</f>
        <v>675.51</v>
      </c>
      <c r="I21" s="9"/>
      <c r="J21" s="9"/>
      <c r="K21" s="9"/>
    </row>
    <row r="22" spans="3:11" ht="21" x14ac:dyDescent="0.35">
      <c r="C22" s="39"/>
      <c r="D22" s="98" t="s">
        <v>66</v>
      </c>
      <c r="E22" s="98"/>
      <c r="F22" s="99">
        <f>F21-G21</f>
        <v>69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74</v>
      </c>
      <c r="G24" s="46"/>
      <c r="H24" s="46"/>
      <c r="I24" s="9"/>
      <c r="J24" s="22">
        <v>0</v>
      </c>
      <c r="K24" s="9">
        <f>H25</f>
        <v>879.84</v>
      </c>
    </row>
    <row r="25" spans="3:11" ht="21" x14ac:dyDescent="0.35">
      <c r="C25" s="39"/>
      <c r="D25" s="8"/>
      <c r="E25" s="8"/>
      <c r="F25" s="46">
        <v>29</v>
      </c>
      <c r="G25" s="46">
        <v>20</v>
      </c>
      <c r="H25" s="47">
        <f>(F25-G25)*97.76</f>
        <v>879.84</v>
      </c>
      <c r="I25" s="9"/>
      <c r="J25" s="9"/>
      <c r="K25" s="9"/>
    </row>
    <row r="26" spans="3:11" ht="21" x14ac:dyDescent="0.35">
      <c r="C26" s="39"/>
      <c r="D26" s="98" t="s">
        <v>67</v>
      </c>
      <c r="E26" s="98"/>
      <c r="F26" s="99">
        <f>F25-G25</f>
        <v>9</v>
      </c>
      <c r="G26" s="99"/>
      <c r="H26" s="45"/>
      <c r="I26" s="9"/>
      <c r="J26" s="9"/>
      <c r="K26" s="9"/>
    </row>
    <row r="27" spans="3:11" ht="21" x14ac:dyDescent="0.35">
      <c r="C27" s="39"/>
      <c r="D27" s="58"/>
      <c r="E27" s="58"/>
      <c r="F27" s="59"/>
      <c r="G27" s="59"/>
      <c r="H27" s="45"/>
      <c r="I27" s="9"/>
      <c r="J27" s="9"/>
      <c r="K27" s="9"/>
    </row>
    <row r="28" spans="3:11" ht="21" x14ac:dyDescent="0.35">
      <c r="C28" s="38"/>
      <c r="D28" s="7" t="s">
        <v>65</v>
      </c>
      <c r="E28" s="8"/>
      <c r="F28" s="8"/>
      <c r="G28" s="8"/>
      <c r="H28" s="8"/>
      <c r="I28" s="9">
        <f>(H21+H25)*20%</f>
        <v>311.07</v>
      </c>
      <c r="J28" s="22">
        <v>0</v>
      </c>
      <c r="K28" s="9">
        <f>I28</f>
        <v>311.07</v>
      </c>
    </row>
    <row r="29" spans="3:11" ht="21" x14ac:dyDescent="0.35">
      <c r="C29" s="100" t="s">
        <v>77</v>
      </c>
      <c r="D29" s="100"/>
      <c r="E29" s="100"/>
      <c r="F29" s="8"/>
      <c r="G29" s="8"/>
      <c r="H29" s="8"/>
      <c r="I29" s="9"/>
      <c r="J29" s="22"/>
      <c r="K29" s="9"/>
    </row>
    <row r="30" spans="3:11" ht="21" x14ac:dyDescent="0.35">
      <c r="C30" s="100"/>
      <c r="D30" s="100"/>
      <c r="E30" s="100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33.75" customHeight="1" x14ac:dyDescent="0.35">
      <c r="C31" s="100"/>
      <c r="D31" s="100"/>
      <c r="E31" s="100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57"/>
      <c r="G32" s="57"/>
      <c r="H32" s="57"/>
      <c r="I32" s="9"/>
      <c r="J32" s="9"/>
      <c r="K32" s="9"/>
    </row>
    <row r="33" spans="2:12" ht="96.95" customHeight="1" x14ac:dyDescent="0.35">
      <c r="C33" s="38"/>
      <c r="D33" s="101" t="s">
        <v>72</v>
      </c>
      <c r="E33" s="101"/>
      <c r="F33" s="102" t="s">
        <v>78</v>
      </c>
      <c r="G33" s="102"/>
      <c r="H33" s="102"/>
      <c r="I33" s="102"/>
      <c r="J33" s="64">
        <v>0</v>
      </c>
      <c r="K33" s="65">
        <f>(175.16+112.8)</f>
        <v>287.95999999999998</v>
      </c>
    </row>
    <row r="34" spans="2:12" ht="27" customHeight="1" x14ac:dyDescent="0.35">
      <c r="C34" s="40"/>
      <c r="D34" s="44"/>
      <c r="E34" s="44"/>
      <c r="F34" s="57"/>
      <c r="G34" s="57"/>
      <c r="H34" s="57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1578.4599999999998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1578.4599999999998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03" t="s">
        <v>17</v>
      </c>
      <c r="D40" s="103"/>
      <c r="E40" s="103"/>
      <c r="F40" s="103"/>
      <c r="G40" s="103"/>
      <c r="H40" s="103"/>
      <c r="I40" s="103"/>
      <c r="J40" s="103"/>
      <c r="K40" s="103"/>
      <c r="L40" s="3"/>
    </row>
    <row r="41" spans="2:12" s="8" customFormat="1" ht="21" x14ac:dyDescent="0.35">
      <c r="C41" s="63"/>
      <c r="D41" s="63"/>
      <c r="E41" s="63"/>
      <c r="F41" s="63"/>
      <c r="G41" s="63"/>
      <c r="H41" s="63"/>
      <c r="I41" s="63"/>
      <c r="J41" s="63"/>
      <c r="K41" s="63"/>
      <c r="L41" s="3"/>
    </row>
    <row r="42" spans="2:12" s="8" customFormat="1" ht="23.25" x14ac:dyDescent="0.35">
      <c r="B42" s="3"/>
      <c r="C42" s="60" t="s">
        <v>57</v>
      </c>
      <c r="D42" s="56" t="s">
        <v>76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6" t="s">
        <v>75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6" t="s">
        <v>59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5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45">
      <c r="C47" s="62"/>
      <c r="D47" s="25"/>
      <c r="E47" s="62"/>
      <c r="F47" s="62"/>
      <c r="G47" s="62"/>
      <c r="H47" s="62"/>
      <c r="I47" s="62"/>
      <c r="J47" s="62"/>
      <c r="K47" s="62"/>
    </row>
    <row r="48" spans="2:12" ht="30" customHeight="1" x14ac:dyDescent="0.45">
      <c r="C48" s="27" t="s">
        <v>27</v>
      </c>
      <c r="D48" s="62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7"/>
      <c r="E49" s="25"/>
      <c r="F49" s="25"/>
      <c r="G49" s="25"/>
      <c r="H49" s="25"/>
      <c r="I49" s="26"/>
      <c r="J49" s="26"/>
      <c r="K49" s="26"/>
    </row>
    <row r="50" spans="3:11" ht="28.5" x14ac:dyDescent="0.45">
      <c r="C50" s="8"/>
      <c r="D50" s="25"/>
      <c r="E50" s="8"/>
      <c r="F50" s="8"/>
      <c r="G50" s="8"/>
      <c r="H50" s="8"/>
      <c r="I50" s="9"/>
      <c r="J50" s="9"/>
      <c r="K50" s="9"/>
    </row>
    <row r="51" spans="3:11" ht="21" x14ac:dyDescent="0.35">
      <c r="D51" s="8"/>
    </row>
    <row r="53" spans="3:11" ht="21" x14ac:dyDescent="0.35">
      <c r="C53" s="8" t="s">
        <v>19</v>
      </c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7" t="s">
        <v>33</v>
      </c>
      <c r="D56" s="97"/>
      <c r="E56" s="97"/>
      <c r="F56" s="8"/>
      <c r="G56" s="97" t="s">
        <v>31</v>
      </c>
      <c r="H56" s="97"/>
      <c r="I56" s="9"/>
      <c r="J56" s="9"/>
      <c r="K56" s="9"/>
    </row>
    <row r="57" spans="3:11" ht="21" x14ac:dyDescent="0.35">
      <c r="C57" s="87" t="s">
        <v>23</v>
      </c>
      <c r="D57" s="87"/>
      <c r="E57" s="87"/>
      <c r="F57" s="8"/>
      <c r="G57" s="87" t="s">
        <v>24</v>
      </c>
      <c r="H57" s="87"/>
      <c r="I57" s="9"/>
      <c r="J57" s="9"/>
      <c r="K57" s="9"/>
    </row>
    <row r="58" spans="3:11" ht="21" x14ac:dyDescent="0.35">
      <c r="C58" s="8"/>
      <c r="D58" s="61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40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D63" s="8"/>
    </row>
  </sheetData>
  <mergeCells count="18">
    <mergeCell ref="G56:H56"/>
    <mergeCell ref="G57:H57"/>
    <mergeCell ref="C56:E56"/>
    <mergeCell ref="C57:E57"/>
    <mergeCell ref="C40:K40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paperSize="14"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10" zoomScale="85" zoomScaleNormal="85" workbookViewId="0">
      <selection activeCell="P22" sqref="P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81</v>
      </c>
      <c r="E16" s="49" t="s">
        <v>82</v>
      </c>
      <c r="F16" s="18"/>
      <c r="G16" s="18"/>
      <c r="H16" s="18"/>
      <c r="I16" s="18">
        <f>K34</f>
        <v>1745.05</v>
      </c>
      <c r="J16" s="18">
        <f>I16+H16+G16</f>
        <v>1745.05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93" t="s">
        <v>32</v>
      </c>
      <c r="E20" s="93"/>
      <c r="F20" s="46" t="s">
        <v>83</v>
      </c>
      <c r="G20" s="46"/>
      <c r="H20" s="46"/>
      <c r="I20" s="9"/>
      <c r="J20" s="22">
        <v>0</v>
      </c>
      <c r="K20" s="9">
        <f>H21</f>
        <v>827.31999999999994</v>
      </c>
    </row>
    <row r="21" spans="3:11" ht="21" x14ac:dyDescent="0.35">
      <c r="C21" s="39"/>
      <c r="D21" s="8"/>
      <c r="E21" s="8"/>
      <c r="F21" s="46">
        <v>327</v>
      </c>
      <c r="G21" s="46">
        <v>241</v>
      </c>
      <c r="H21" s="47">
        <f>(F21-G21)*9.62</f>
        <v>827.31999999999994</v>
      </c>
      <c r="I21" s="9"/>
      <c r="J21" s="9"/>
      <c r="K21" s="9"/>
    </row>
    <row r="22" spans="3:11" ht="21" x14ac:dyDescent="0.35">
      <c r="C22" s="39"/>
      <c r="D22" s="98" t="s">
        <v>66</v>
      </c>
      <c r="E22" s="98"/>
      <c r="F22" s="99">
        <f>F21-G21</f>
        <v>86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84</v>
      </c>
      <c r="G24" s="46"/>
      <c r="H24" s="46"/>
      <c r="I24" s="9"/>
      <c r="J24" s="22">
        <v>0</v>
      </c>
      <c r="K24" s="9">
        <f>H25</f>
        <v>962.2</v>
      </c>
    </row>
    <row r="25" spans="3:11" ht="21" x14ac:dyDescent="0.35">
      <c r="C25" s="39"/>
      <c r="D25" s="8"/>
      <c r="E25" s="8"/>
      <c r="F25" s="46">
        <v>39</v>
      </c>
      <c r="G25" s="46">
        <v>29</v>
      </c>
      <c r="H25" s="47">
        <f>(F25-G25)*96.22</f>
        <v>962.2</v>
      </c>
      <c r="I25" s="9"/>
      <c r="J25" s="9"/>
      <c r="K25" s="9"/>
    </row>
    <row r="26" spans="3:11" ht="21" x14ac:dyDescent="0.35">
      <c r="C26" s="39"/>
      <c r="D26" s="98" t="s">
        <v>67</v>
      </c>
      <c r="E26" s="98"/>
      <c r="F26" s="99">
        <f>F25-G25</f>
        <v>10</v>
      </c>
      <c r="G26" s="9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33.75" customHeight="1" x14ac:dyDescent="0.35">
      <c r="C30" s="72"/>
      <c r="D30" s="72"/>
      <c r="E30" s="72"/>
      <c r="F30" s="95"/>
      <c r="G30" s="95"/>
      <c r="H30" s="95"/>
      <c r="I30" s="9"/>
      <c r="J30" s="9"/>
      <c r="K30" s="9"/>
    </row>
    <row r="31" spans="3:11" ht="135" customHeight="1" x14ac:dyDescent="0.35">
      <c r="C31" s="38"/>
      <c r="D31" s="101" t="s">
        <v>72</v>
      </c>
      <c r="E31" s="101"/>
      <c r="F31" s="102" t="s">
        <v>79</v>
      </c>
      <c r="G31" s="102"/>
      <c r="H31" s="102"/>
      <c r="I31" s="102"/>
      <c r="J31" s="65">
        <v>0</v>
      </c>
      <c r="K31" s="65">
        <f>6.04+14.88+23.55</f>
        <v>44.47</v>
      </c>
    </row>
    <row r="32" spans="3:11" ht="27" customHeight="1" x14ac:dyDescent="0.35">
      <c r="C32" s="40"/>
      <c r="D32" s="44"/>
      <c r="E32" s="44"/>
      <c r="F32" s="67"/>
      <c r="G32" s="67"/>
      <c r="H32" s="67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1745.05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1745.05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s="8" customFormat="1" ht="21" x14ac:dyDescent="0.35">
      <c r="C38" s="103" t="s">
        <v>17</v>
      </c>
      <c r="D38" s="103"/>
      <c r="E38" s="103"/>
      <c r="F38" s="103"/>
      <c r="G38" s="103"/>
      <c r="H38" s="103"/>
      <c r="I38" s="103"/>
      <c r="J38" s="103"/>
      <c r="K38" s="103"/>
      <c r="L38" s="3"/>
    </row>
    <row r="39" spans="2:12" s="8" customFormat="1" ht="21" x14ac:dyDescent="0.35">
      <c r="C39" s="66"/>
      <c r="D39" s="66"/>
      <c r="E39" s="66"/>
      <c r="F39" s="66"/>
      <c r="G39" s="66"/>
      <c r="H39" s="66"/>
      <c r="I39" s="66"/>
      <c r="J39" s="66"/>
      <c r="K39" s="66"/>
      <c r="L39" s="3"/>
    </row>
    <row r="40" spans="2:12" s="8" customFormat="1" ht="28.5" x14ac:dyDescent="0.45">
      <c r="B40" s="3"/>
      <c r="C40" s="10" t="s">
        <v>18</v>
      </c>
      <c r="D40" s="55"/>
      <c r="E40" s="25"/>
      <c r="F40" s="25"/>
      <c r="G40" s="25"/>
      <c r="H40" s="25"/>
      <c r="I40" s="26"/>
      <c r="J40" s="26"/>
      <c r="K40" s="26"/>
      <c r="L40" s="3"/>
    </row>
    <row r="41" spans="2:12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45">
      <c r="C42" s="68"/>
      <c r="D42" s="25"/>
      <c r="E42" s="68"/>
      <c r="F42" s="68"/>
      <c r="G42" s="68"/>
      <c r="H42" s="68"/>
      <c r="I42" s="68"/>
      <c r="J42" s="68"/>
      <c r="K42" s="68"/>
    </row>
    <row r="43" spans="2:12" ht="30" customHeight="1" x14ac:dyDescent="0.45">
      <c r="C43" s="27" t="s">
        <v>27</v>
      </c>
      <c r="D43" s="68"/>
      <c r="E43" s="27"/>
      <c r="F43" s="27"/>
      <c r="G43" s="27"/>
      <c r="H43" s="27"/>
      <c r="I43" s="42"/>
      <c r="J43" s="42"/>
      <c r="K43" s="42"/>
    </row>
    <row r="44" spans="2:12" ht="14.25" customHeight="1" x14ac:dyDescent="0.45">
      <c r="C44" s="25"/>
      <c r="D44" s="27"/>
      <c r="E44" s="25"/>
      <c r="F44" s="25"/>
      <c r="G44" s="25"/>
      <c r="H44" s="25"/>
      <c r="I44" s="26"/>
      <c r="J44" s="26"/>
      <c r="K44" s="26"/>
    </row>
    <row r="45" spans="2:12" ht="28.5" x14ac:dyDescent="0.45">
      <c r="C45" s="8"/>
      <c r="D45" s="25"/>
      <c r="E45" s="8"/>
      <c r="F45" s="8"/>
      <c r="G45" s="8"/>
      <c r="H45" s="8"/>
      <c r="I45" s="9"/>
      <c r="J45" s="9"/>
      <c r="K45" s="9"/>
    </row>
    <row r="47" spans="2:12" ht="21" x14ac:dyDescent="0.35">
      <c r="C47" s="8" t="s">
        <v>19</v>
      </c>
      <c r="E47" s="8"/>
      <c r="F47" s="8"/>
      <c r="G47" s="8" t="s">
        <v>20</v>
      </c>
      <c r="H47" s="8"/>
      <c r="I47" s="9"/>
      <c r="J47" s="9"/>
      <c r="K47" s="9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97" t="s">
        <v>33</v>
      </c>
      <c r="D50" s="97"/>
      <c r="E50" s="97"/>
      <c r="F50" s="8"/>
      <c r="G50" s="97" t="s">
        <v>31</v>
      </c>
      <c r="H50" s="97"/>
      <c r="I50" s="9"/>
      <c r="J50" s="9"/>
      <c r="K50" s="9"/>
    </row>
    <row r="51" spans="3:11" ht="21" x14ac:dyDescent="0.35">
      <c r="C51" s="87" t="s">
        <v>23</v>
      </c>
      <c r="D51" s="87"/>
      <c r="E51" s="87"/>
      <c r="F51" s="8"/>
      <c r="G51" s="87" t="s">
        <v>24</v>
      </c>
      <c r="H51" s="87"/>
      <c r="I51" s="9"/>
      <c r="J51" s="9"/>
      <c r="K51" s="9"/>
    </row>
    <row r="52" spans="3:11" ht="21" x14ac:dyDescent="0.35">
      <c r="C52" s="8"/>
      <c r="D52" s="66"/>
      <c r="E52" s="8"/>
      <c r="F52" s="8"/>
      <c r="G52" s="8"/>
      <c r="H52" s="8"/>
      <c r="I52" s="9"/>
      <c r="J52" s="9"/>
      <c r="K52" s="9"/>
    </row>
    <row r="53" spans="3:11" ht="21.75" thickBot="1" x14ac:dyDescent="0.4">
      <c r="C53" s="23"/>
      <c r="D53" s="23"/>
      <c r="E53" s="23"/>
      <c r="F53" s="23"/>
      <c r="G53" s="23"/>
      <c r="H53" s="23"/>
      <c r="I53" s="40"/>
      <c r="J53" s="43" t="s">
        <v>26</v>
      </c>
      <c r="K53" s="24"/>
    </row>
    <row r="54" spans="3:11" ht="21" x14ac:dyDescent="0.35">
      <c r="C54" s="8"/>
      <c r="D54" s="40"/>
      <c r="E54" s="8"/>
      <c r="F54" s="8"/>
      <c r="G54" s="8"/>
      <c r="H54" s="8"/>
      <c r="I54" s="9"/>
      <c r="J54" s="9"/>
      <c r="K54" s="9"/>
    </row>
    <row r="55" spans="3:11" ht="21" x14ac:dyDescent="0.35">
      <c r="C55" s="7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D57" s="8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29:H30"/>
    <mergeCell ref="D31:E31"/>
    <mergeCell ref="F31:I31"/>
    <mergeCell ref="C38:K38"/>
    <mergeCell ref="C50:E50"/>
    <mergeCell ref="G50:H50"/>
    <mergeCell ref="C51:E51"/>
    <mergeCell ref="G51:H51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7" zoomScale="70" zoomScaleNormal="70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86</v>
      </c>
      <c r="E16" s="49" t="s">
        <v>87</v>
      </c>
      <c r="F16" s="18"/>
      <c r="G16" s="18"/>
      <c r="H16" s="18"/>
      <c r="I16" s="18">
        <f>K34</f>
        <v>2574.2399999999998</v>
      </c>
      <c r="J16" s="18">
        <f>I16+H16+G16</f>
        <v>2574.2399999999998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93" t="s">
        <v>32</v>
      </c>
      <c r="E20" s="93"/>
      <c r="F20" s="46" t="s">
        <v>88</v>
      </c>
      <c r="G20" s="46"/>
      <c r="H20" s="46"/>
      <c r="I20" s="9"/>
      <c r="J20" s="22">
        <v>0</v>
      </c>
      <c r="K20" s="9">
        <f>H21</f>
        <v>1510.32</v>
      </c>
    </row>
    <row r="21" spans="3:11" ht="21" x14ac:dyDescent="0.35">
      <c r="C21" s="39"/>
      <c r="D21" s="8"/>
      <c r="E21" s="8"/>
      <c r="F21" s="46">
        <v>495</v>
      </c>
      <c r="G21" s="46">
        <v>327</v>
      </c>
      <c r="H21" s="47">
        <f>(F21-G21)*8.99</f>
        <v>1510.32</v>
      </c>
      <c r="I21" s="9"/>
      <c r="J21" s="9"/>
      <c r="K21" s="9"/>
    </row>
    <row r="22" spans="3:11" ht="21" x14ac:dyDescent="0.35">
      <c r="C22" s="39"/>
      <c r="D22" s="98" t="s">
        <v>66</v>
      </c>
      <c r="E22" s="98"/>
      <c r="F22" s="99">
        <f>F21-G21</f>
        <v>168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89</v>
      </c>
      <c r="G24" s="46"/>
      <c r="H24" s="46"/>
      <c r="I24" s="9"/>
      <c r="J24" s="22">
        <v>0</v>
      </c>
      <c r="K24" s="9">
        <f>H25</f>
        <v>1063.92</v>
      </c>
    </row>
    <row r="25" spans="3:11" ht="21" x14ac:dyDescent="0.35">
      <c r="C25" s="39"/>
      <c r="D25" s="8"/>
      <c r="E25" s="8"/>
      <c r="F25" s="46">
        <v>50</v>
      </c>
      <c r="G25" s="46">
        <v>39</v>
      </c>
      <c r="H25" s="47">
        <f>(F25-G25)*96.72</f>
        <v>1063.92</v>
      </c>
      <c r="I25" s="9"/>
      <c r="J25" s="9"/>
      <c r="K25" s="9"/>
    </row>
    <row r="26" spans="3:11" ht="21" x14ac:dyDescent="0.35">
      <c r="C26" s="39"/>
      <c r="D26" s="98" t="s">
        <v>67</v>
      </c>
      <c r="E26" s="98"/>
      <c r="F26" s="99">
        <f>F25-G25</f>
        <v>11</v>
      </c>
      <c r="G26" s="9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33.75" customHeight="1" x14ac:dyDescent="0.35">
      <c r="C30" s="72"/>
      <c r="D30" s="72"/>
      <c r="E30" s="72"/>
      <c r="F30" s="95"/>
      <c r="G30" s="95"/>
      <c r="H30" s="95"/>
      <c r="I30" s="9"/>
      <c r="J30" s="9"/>
      <c r="K30" s="9"/>
    </row>
    <row r="31" spans="3:11" ht="21" customHeight="1" x14ac:dyDescent="0.35">
      <c r="C31" s="38"/>
      <c r="D31" s="101"/>
      <c r="E31" s="101"/>
      <c r="F31" s="102"/>
      <c r="G31" s="102"/>
      <c r="H31" s="102"/>
      <c r="I31" s="102"/>
      <c r="J31" s="65"/>
      <c r="K31" s="65"/>
    </row>
    <row r="32" spans="3:11" ht="27" customHeight="1" x14ac:dyDescent="0.35">
      <c r="C32" s="40"/>
      <c r="D32" s="44"/>
      <c r="E32" s="44"/>
      <c r="F32" s="70"/>
      <c r="G32" s="70"/>
      <c r="H32" s="70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2574.2399999999998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2574.2399999999998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s="8" customFormat="1" ht="21" x14ac:dyDescent="0.35">
      <c r="C38" s="103" t="s">
        <v>17</v>
      </c>
      <c r="D38" s="103"/>
      <c r="E38" s="103"/>
      <c r="F38" s="103"/>
      <c r="G38" s="103"/>
      <c r="H38" s="103"/>
      <c r="I38" s="103"/>
      <c r="J38" s="103"/>
      <c r="K38" s="103"/>
      <c r="L38" s="3"/>
    </row>
    <row r="39" spans="2:12" s="8" customFormat="1" ht="21" x14ac:dyDescent="0.35">
      <c r="C39" s="69"/>
      <c r="D39" s="69"/>
      <c r="E39" s="69"/>
      <c r="F39" s="69"/>
      <c r="G39" s="69"/>
      <c r="H39" s="69"/>
      <c r="I39" s="69"/>
      <c r="J39" s="69"/>
      <c r="K39" s="69"/>
      <c r="L39" s="3"/>
    </row>
    <row r="40" spans="2:12" s="8" customFormat="1" ht="28.5" x14ac:dyDescent="0.45">
      <c r="B40" s="3"/>
      <c r="C40" s="10" t="s">
        <v>18</v>
      </c>
      <c r="D40" s="55"/>
      <c r="E40" s="25"/>
      <c r="F40" s="25"/>
      <c r="G40" s="25"/>
      <c r="H40" s="25"/>
      <c r="I40" s="26"/>
      <c r="J40" s="26"/>
      <c r="K40" s="26"/>
      <c r="L40" s="3"/>
    </row>
    <row r="41" spans="2:12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45">
      <c r="C42" s="71"/>
      <c r="D42" s="25"/>
      <c r="E42" s="71"/>
      <c r="F42" s="71"/>
      <c r="G42" s="71"/>
      <c r="H42" s="71"/>
      <c r="I42" s="71"/>
      <c r="J42" s="71"/>
      <c r="K42" s="71"/>
    </row>
    <row r="43" spans="2:12" ht="30" customHeight="1" x14ac:dyDescent="0.45">
      <c r="C43" s="27" t="s">
        <v>27</v>
      </c>
      <c r="D43" s="71"/>
      <c r="E43" s="27"/>
      <c r="F43" s="27"/>
      <c r="G43" s="27"/>
      <c r="H43" s="27"/>
      <c r="I43" s="42"/>
      <c r="J43" s="42"/>
      <c r="K43" s="42"/>
    </row>
    <row r="44" spans="2:12" ht="14.25" customHeight="1" x14ac:dyDescent="0.45">
      <c r="C44" s="25"/>
      <c r="D44" s="27"/>
      <c r="E44" s="25"/>
      <c r="F44" s="25"/>
      <c r="G44" s="25"/>
      <c r="H44" s="25"/>
      <c r="I44" s="26"/>
      <c r="J44" s="26"/>
      <c r="K44" s="26"/>
    </row>
    <row r="45" spans="2:12" ht="28.5" x14ac:dyDescent="0.45">
      <c r="C45" s="8"/>
      <c r="D45" s="25"/>
      <c r="E45" s="8"/>
      <c r="F45" s="8"/>
      <c r="G45" s="8"/>
      <c r="H45" s="8"/>
      <c r="I45" s="9"/>
      <c r="J45" s="9"/>
      <c r="K45" s="9"/>
    </row>
    <row r="47" spans="2:12" ht="21" x14ac:dyDescent="0.35">
      <c r="C47" s="8" t="s">
        <v>19</v>
      </c>
      <c r="E47" s="8"/>
      <c r="F47" s="8"/>
      <c r="G47" s="8" t="s">
        <v>20</v>
      </c>
      <c r="H47" s="8"/>
      <c r="I47" s="9"/>
      <c r="J47" s="9"/>
      <c r="K47" s="9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97" t="s">
        <v>33</v>
      </c>
      <c r="D50" s="97"/>
      <c r="E50" s="97"/>
      <c r="F50" s="8"/>
      <c r="G50" s="97" t="s">
        <v>31</v>
      </c>
      <c r="H50" s="97"/>
      <c r="I50" s="9"/>
      <c r="J50" s="9"/>
      <c r="K50" s="9"/>
    </row>
    <row r="51" spans="3:11" ht="21" x14ac:dyDescent="0.35">
      <c r="C51" s="87" t="s">
        <v>23</v>
      </c>
      <c r="D51" s="87"/>
      <c r="E51" s="87"/>
      <c r="F51" s="8"/>
      <c r="G51" s="87" t="s">
        <v>24</v>
      </c>
      <c r="H51" s="87"/>
      <c r="I51" s="9"/>
      <c r="J51" s="9"/>
      <c r="K51" s="9"/>
    </row>
    <row r="52" spans="3:11" ht="21" x14ac:dyDescent="0.35">
      <c r="C52" s="8"/>
      <c r="D52" s="69"/>
      <c r="E52" s="8"/>
      <c r="F52" s="8"/>
      <c r="G52" s="8"/>
      <c r="H52" s="8"/>
      <c r="I52" s="9"/>
      <c r="J52" s="9"/>
      <c r="K52" s="9"/>
    </row>
    <row r="53" spans="3:11" ht="21.75" thickBot="1" x14ac:dyDescent="0.4">
      <c r="C53" s="23"/>
      <c r="D53" s="23"/>
      <c r="E53" s="23"/>
      <c r="F53" s="23"/>
      <c r="G53" s="23"/>
      <c r="H53" s="23"/>
      <c r="I53" s="40"/>
      <c r="J53" s="43" t="s">
        <v>26</v>
      </c>
      <c r="K53" s="24"/>
    </row>
    <row r="54" spans="3:11" ht="21" x14ac:dyDescent="0.35">
      <c r="C54" s="8"/>
      <c r="D54" s="40"/>
      <c r="E54" s="8"/>
      <c r="F54" s="8"/>
      <c r="G54" s="8"/>
      <c r="H54" s="8"/>
      <c r="I54" s="9"/>
      <c r="J54" s="9"/>
      <c r="K54" s="9"/>
    </row>
    <row r="55" spans="3:11" ht="21" x14ac:dyDescent="0.35">
      <c r="C55" s="7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D57" s="8"/>
    </row>
  </sheetData>
  <mergeCells count="17">
    <mergeCell ref="C50:E50"/>
    <mergeCell ref="G50:H50"/>
    <mergeCell ref="C51:E51"/>
    <mergeCell ref="G51:H51"/>
    <mergeCell ref="D26:E26"/>
    <mergeCell ref="F26:G26"/>
    <mergeCell ref="F29:H30"/>
    <mergeCell ref="D31:E31"/>
    <mergeCell ref="F31:I31"/>
    <mergeCell ref="C38:K38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4" zoomScale="70" zoomScaleNormal="70" workbookViewId="0">
      <selection activeCell="S14" sqref="S1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91</v>
      </c>
      <c r="E16" s="49" t="s">
        <v>92</v>
      </c>
      <c r="F16" s="18"/>
      <c r="G16" s="18"/>
      <c r="H16" s="18"/>
      <c r="I16" s="18">
        <f>K34</f>
        <v>2411.8199999999997</v>
      </c>
      <c r="J16" s="18">
        <f>I16+H16+G16</f>
        <v>2411.8199999999997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93" t="s">
        <v>32</v>
      </c>
      <c r="E20" s="93"/>
      <c r="F20" s="46" t="s">
        <v>93</v>
      </c>
      <c r="G20" s="46"/>
      <c r="H20" s="46"/>
      <c r="I20" s="9"/>
      <c r="J20" s="22">
        <v>0</v>
      </c>
      <c r="K20" s="9">
        <f>H21</f>
        <v>1241.22</v>
      </c>
    </row>
    <row r="21" spans="3:11" ht="21" x14ac:dyDescent="0.35">
      <c r="C21" s="39"/>
      <c r="D21" s="8"/>
      <c r="E21" s="8"/>
      <c r="F21" s="46">
        <v>632</v>
      </c>
      <c r="G21" s="46">
        <v>495</v>
      </c>
      <c r="H21" s="47">
        <f>(F21-G21)*9.06</f>
        <v>1241.22</v>
      </c>
      <c r="I21" s="9"/>
      <c r="J21" s="9"/>
      <c r="K21" s="9"/>
    </row>
    <row r="22" spans="3:11" ht="21" x14ac:dyDescent="0.35">
      <c r="C22" s="39"/>
      <c r="D22" s="98" t="s">
        <v>66</v>
      </c>
      <c r="E22" s="98"/>
      <c r="F22" s="99">
        <f>F21-G21</f>
        <v>137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94</v>
      </c>
      <c r="G24" s="46"/>
      <c r="H24" s="46"/>
      <c r="I24" s="9"/>
      <c r="J24" s="22">
        <v>0</v>
      </c>
      <c r="K24" s="9">
        <f>H25</f>
        <v>1170.5999999999999</v>
      </c>
    </row>
    <row r="25" spans="3:11" ht="21" x14ac:dyDescent="0.35">
      <c r="C25" s="39"/>
      <c r="D25" s="8"/>
      <c r="E25" s="8"/>
      <c r="F25" s="46">
        <v>62</v>
      </c>
      <c r="G25" s="46">
        <v>50</v>
      </c>
      <c r="H25" s="47">
        <f>(F25-G25)*97.55</f>
        <v>1170.5999999999999</v>
      </c>
      <c r="I25" s="9"/>
      <c r="J25" s="9"/>
      <c r="K25" s="9"/>
    </row>
    <row r="26" spans="3:11" ht="21" x14ac:dyDescent="0.35">
      <c r="C26" s="39"/>
      <c r="D26" s="98" t="s">
        <v>67</v>
      </c>
      <c r="E26" s="98"/>
      <c r="F26" s="99">
        <f>F25-G25</f>
        <v>12</v>
      </c>
      <c r="G26" s="9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33.75" customHeight="1" x14ac:dyDescent="0.35">
      <c r="C30" s="72"/>
      <c r="D30" s="72"/>
      <c r="E30" s="72"/>
      <c r="F30" s="95"/>
      <c r="G30" s="95"/>
      <c r="H30" s="95"/>
      <c r="I30" s="9"/>
      <c r="J30" s="9"/>
      <c r="K30" s="9"/>
    </row>
    <row r="31" spans="3:11" ht="21" customHeight="1" x14ac:dyDescent="0.35">
      <c r="C31" s="38"/>
      <c r="D31" s="101"/>
      <c r="E31" s="101"/>
      <c r="F31" s="102"/>
      <c r="G31" s="102"/>
      <c r="H31" s="102"/>
      <c r="I31" s="102"/>
      <c r="J31" s="65"/>
      <c r="K31" s="65"/>
    </row>
    <row r="32" spans="3:11" ht="27" customHeight="1" x14ac:dyDescent="0.35">
      <c r="C32" s="40"/>
      <c r="D32" s="44"/>
      <c r="E32" s="44"/>
      <c r="F32" s="74"/>
      <c r="G32" s="74"/>
      <c r="H32" s="74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2411.8199999999997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2411.8199999999997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s="8" customFormat="1" ht="21" x14ac:dyDescent="0.35">
      <c r="C38" s="103" t="s">
        <v>17</v>
      </c>
      <c r="D38" s="103"/>
      <c r="E38" s="103"/>
      <c r="F38" s="103"/>
      <c r="G38" s="103"/>
      <c r="H38" s="103"/>
      <c r="I38" s="103"/>
      <c r="J38" s="103"/>
      <c r="K38" s="103"/>
      <c r="L38" s="3"/>
    </row>
    <row r="39" spans="2:12" s="8" customFormat="1" ht="21" x14ac:dyDescent="0.35">
      <c r="C39" s="73"/>
      <c r="D39" s="73"/>
      <c r="E39" s="73"/>
      <c r="F39" s="73"/>
      <c r="G39" s="73"/>
      <c r="H39" s="73"/>
      <c r="I39" s="73"/>
      <c r="J39" s="73"/>
      <c r="K39" s="73"/>
      <c r="L39" s="3"/>
    </row>
    <row r="40" spans="2:12" s="8" customFormat="1" ht="28.5" x14ac:dyDescent="0.45">
      <c r="B40" s="3"/>
      <c r="C40" s="10" t="s">
        <v>18</v>
      </c>
      <c r="D40" s="55"/>
      <c r="E40" s="25"/>
      <c r="F40" s="25"/>
      <c r="G40" s="25"/>
      <c r="H40" s="25"/>
      <c r="I40" s="26"/>
      <c r="J40" s="26"/>
      <c r="K40" s="26"/>
      <c r="L40" s="3"/>
    </row>
    <row r="41" spans="2:12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45">
      <c r="C42" s="75"/>
      <c r="D42" s="25"/>
      <c r="E42" s="75"/>
      <c r="F42" s="75"/>
      <c r="G42" s="75"/>
      <c r="H42" s="75"/>
      <c r="I42" s="75"/>
      <c r="J42" s="75"/>
      <c r="K42" s="75"/>
    </row>
    <row r="43" spans="2:12" ht="30" customHeight="1" x14ac:dyDescent="0.45">
      <c r="C43" s="27" t="s">
        <v>27</v>
      </c>
      <c r="D43" s="75"/>
      <c r="E43" s="27"/>
      <c r="F43" s="27"/>
      <c r="G43" s="27"/>
      <c r="H43" s="27"/>
      <c r="I43" s="42"/>
      <c r="J43" s="42"/>
      <c r="K43" s="42"/>
    </row>
    <row r="44" spans="2:12" ht="14.25" customHeight="1" x14ac:dyDescent="0.45">
      <c r="C44" s="25"/>
      <c r="D44" s="27"/>
      <c r="E44" s="25"/>
      <c r="F44" s="25"/>
      <c r="G44" s="25"/>
      <c r="H44" s="25"/>
      <c r="I44" s="26"/>
      <c r="J44" s="26"/>
      <c r="K44" s="26"/>
    </row>
    <row r="45" spans="2:12" ht="28.5" x14ac:dyDescent="0.45">
      <c r="C45" s="8"/>
      <c r="D45" s="25"/>
      <c r="E45" s="8"/>
      <c r="F45" s="8"/>
      <c r="G45" s="8"/>
      <c r="H45" s="8"/>
      <c r="I45" s="9"/>
      <c r="J45" s="9"/>
      <c r="K45" s="9"/>
    </row>
    <row r="47" spans="2:12" ht="21" x14ac:dyDescent="0.35">
      <c r="C47" s="8" t="s">
        <v>19</v>
      </c>
      <c r="E47" s="8"/>
      <c r="F47" s="8"/>
      <c r="G47" s="8" t="s">
        <v>20</v>
      </c>
      <c r="H47" s="8"/>
      <c r="I47" s="9"/>
      <c r="J47" s="9"/>
      <c r="K47" s="9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97" t="s">
        <v>33</v>
      </c>
      <c r="D50" s="97"/>
      <c r="E50" s="97"/>
      <c r="F50" s="8"/>
      <c r="G50" s="97" t="s">
        <v>31</v>
      </c>
      <c r="H50" s="97"/>
      <c r="I50" s="9"/>
      <c r="J50" s="9"/>
      <c r="K50" s="9"/>
    </row>
    <row r="51" spans="3:11" ht="21" x14ac:dyDescent="0.35">
      <c r="C51" s="87" t="s">
        <v>23</v>
      </c>
      <c r="D51" s="87"/>
      <c r="E51" s="87"/>
      <c r="F51" s="8"/>
      <c r="G51" s="87" t="s">
        <v>24</v>
      </c>
      <c r="H51" s="87"/>
      <c r="I51" s="9"/>
      <c r="J51" s="9"/>
      <c r="K51" s="9"/>
    </row>
    <row r="52" spans="3:11" ht="21" x14ac:dyDescent="0.35">
      <c r="C52" s="8"/>
      <c r="D52" s="73"/>
      <c r="E52" s="8"/>
      <c r="F52" s="8"/>
      <c r="G52" s="8"/>
      <c r="H52" s="8"/>
      <c r="I52" s="9"/>
      <c r="J52" s="9"/>
      <c r="K52" s="9"/>
    </row>
    <row r="53" spans="3:11" ht="21.75" thickBot="1" x14ac:dyDescent="0.4">
      <c r="C53" s="23"/>
      <c r="D53" s="23"/>
      <c r="E53" s="23"/>
      <c r="F53" s="23"/>
      <c r="G53" s="23"/>
      <c r="H53" s="23"/>
      <c r="I53" s="40"/>
      <c r="J53" s="43" t="s">
        <v>26</v>
      </c>
      <c r="K53" s="24"/>
    </row>
    <row r="54" spans="3:11" ht="21" x14ac:dyDescent="0.35">
      <c r="C54" s="8"/>
      <c r="D54" s="40"/>
      <c r="E54" s="8"/>
      <c r="F54" s="8"/>
      <c r="G54" s="8"/>
      <c r="H54" s="8"/>
      <c r="I54" s="9"/>
      <c r="J54" s="9"/>
      <c r="K54" s="9"/>
    </row>
    <row r="55" spans="3:11" ht="21" x14ac:dyDescent="0.35">
      <c r="C55" s="7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D57" s="8"/>
    </row>
  </sheetData>
  <mergeCells count="17">
    <mergeCell ref="C50:E50"/>
    <mergeCell ref="G50:H50"/>
    <mergeCell ref="C51:E51"/>
    <mergeCell ref="G51:H51"/>
    <mergeCell ref="D26:E26"/>
    <mergeCell ref="F26:G26"/>
    <mergeCell ref="F29:H30"/>
    <mergeCell ref="D31:E31"/>
    <mergeCell ref="F31:I31"/>
    <mergeCell ref="C38:K38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DEC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'DEC 2019'!Print_Area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2020-11-05T04:00:03Z</cp:lastPrinted>
  <dcterms:created xsi:type="dcterms:W3CDTF">2018-02-28T02:33:50Z</dcterms:created>
  <dcterms:modified xsi:type="dcterms:W3CDTF">2020-12-15T06:46:03Z</dcterms:modified>
</cp:coreProperties>
</file>