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5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2020'!$A$1:$K$60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52511"/>
</workbook>
</file>

<file path=xl/calcChain.xml><?xml version="1.0" encoding="utf-8"?>
<calcChain xmlns="http://schemas.openxmlformats.org/spreadsheetml/2006/main">
  <c r="K34" i="15" l="1"/>
  <c r="G16" i="15" l="1"/>
  <c r="H25" i="15" l="1"/>
  <c r="H21" i="15"/>
  <c r="K33" i="15" l="1"/>
  <c r="H29" i="15"/>
  <c r="K28" i="15" s="1"/>
  <c r="F26" i="15"/>
  <c r="K24" i="15"/>
  <c r="F22" i="15"/>
  <c r="K20" i="15"/>
  <c r="I16" i="15" l="1"/>
  <c r="J16" i="15" s="1"/>
  <c r="H29" i="13"/>
  <c r="K28" i="13" s="1"/>
  <c r="K36" i="15" l="1"/>
  <c r="H25" i="13"/>
  <c r="H21" i="13" l="1"/>
  <c r="K20" i="13" s="1"/>
  <c r="K33" i="13"/>
  <c r="F26" i="13"/>
  <c r="K24" i="13"/>
  <c r="F22" i="13"/>
  <c r="K34" i="13" l="1"/>
  <c r="I16" i="13" s="1"/>
  <c r="H25" i="12"/>
  <c r="J16" i="13" l="1"/>
  <c r="K36" i="13"/>
  <c r="H21" i="12"/>
  <c r="K33" i="12" l="1"/>
  <c r="K29" i="12"/>
  <c r="K27" i="12"/>
  <c r="F26" i="12"/>
  <c r="K24" i="12"/>
  <c r="F22" i="12"/>
  <c r="K20" i="12"/>
  <c r="K34" i="12" l="1"/>
  <c r="I16" i="12" s="1"/>
  <c r="J16" i="12" s="1"/>
  <c r="K3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J16" i="11" s="1"/>
  <c r="H25" i="10"/>
  <c r="K36" i="11" l="1"/>
  <c r="H21" i="10"/>
  <c r="K20" i="10" s="1"/>
  <c r="K33" i="10"/>
  <c r="K29" i="10"/>
  <c r="K27" i="10"/>
  <c r="F26" i="10"/>
  <c r="K24" i="10"/>
  <c r="F22" i="10"/>
  <c r="K34" i="10" l="1"/>
  <c r="I16" i="10" s="1"/>
  <c r="K36" i="10" s="1"/>
  <c r="K31" i="9"/>
  <c r="F26" i="6"/>
  <c r="K33" i="9"/>
  <c r="H25" i="9"/>
  <c r="K24" i="9" s="1"/>
  <c r="H21" i="9"/>
  <c r="K20" i="9" s="1"/>
  <c r="K29" i="9"/>
  <c r="F26" i="9"/>
  <c r="F22" i="9"/>
  <c r="J16" i="10" l="1"/>
  <c r="K27" i="9"/>
  <c r="K33" i="8"/>
  <c r="K34" i="9" l="1"/>
  <c r="I16" i="9" s="1"/>
  <c r="J16" i="9" l="1"/>
  <c r="K36" i="9"/>
  <c r="H21" i="8"/>
  <c r="K35" i="8" l="1"/>
  <c r="K30" i="8"/>
  <c r="F26" i="8"/>
  <c r="H25" i="8"/>
  <c r="K24" i="8" s="1"/>
  <c r="F22" i="8"/>
  <c r="K20" i="8"/>
  <c r="K36" i="8" l="1"/>
  <c r="I28" i="8"/>
  <c r="K28" i="8" s="1"/>
  <c r="I16" i="8" l="1"/>
  <c r="J16" i="8" s="1"/>
  <c r="K38" i="8"/>
  <c r="F26" i="7" l="1"/>
  <c r="F22" i="7"/>
  <c r="H25" i="7" l="1"/>
  <c r="H21" i="7"/>
  <c r="I28" i="7" s="1"/>
  <c r="K35" i="7"/>
  <c r="K33" i="7"/>
  <c r="K30" i="7"/>
  <c r="K20" i="7"/>
  <c r="K28" i="7" l="1"/>
  <c r="K24" i="7"/>
  <c r="K36" i="7" s="1"/>
  <c r="I16" i="7" s="1"/>
  <c r="K34" i="6"/>
  <c r="K32" i="6"/>
  <c r="K29" i="6"/>
  <c r="K27" i="6"/>
  <c r="H25" i="6"/>
  <c r="K24" i="6" s="1"/>
  <c r="H21" i="6"/>
  <c r="K20" i="6" s="1"/>
  <c r="K38" i="7" l="1"/>
  <c r="J16" i="7"/>
  <c r="K35" i="6"/>
  <c r="I16" i="6" s="1"/>
  <c r="H25" i="5"/>
  <c r="K37" i="6" l="1"/>
  <c r="J16" i="6"/>
  <c r="H21" i="5"/>
  <c r="K20" i="5" s="1"/>
  <c r="K34" i="5"/>
  <c r="K32" i="5"/>
  <c r="K29" i="5"/>
  <c r="K27" i="5"/>
  <c r="K24" i="5"/>
  <c r="K35" i="5" l="1"/>
  <c r="I16" i="5" s="1"/>
  <c r="K37" i="5"/>
  <c r="J16" i="5"/>
  <c r="H25" i="4"/>
  <c r="K24" i="4" s="1"/>
  <c r="H21" i="4"/>
  <c r="K20" i="4" s="1"/>
  <c r="K34" i="4"/>
  <c r="K32" i="4"/>
  <c r="K29" i="4"/>
  <c r="K27" i="4"/>
  <c r="H25" i="3"/>
  <c r="K35" i="4" l="1"/>
  <c r="I16" i="4" s="1"/>
  <c r="J16" i="4" s="1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<sst xmlns="http://schemas.openxmlformats.org/spreadsheetml/2006/main" count="543" uniqueCount="118">
  <si>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</si>
  <si>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</si>
  <si>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</si>
  <si>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</si>
  <si>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</si>
  <si>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</si>
  <si>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</si>
  <si>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</si>
  <si>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</si>
  <si>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</si>
  <si>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</si>
  <si>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</si>
  <si>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</si>
  <si>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</si>
  <si>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</si>
  <si>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</si>
  <si>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</si>
  <si>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</si>
  <si>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</si>
  <si>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</si>
  <si>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</si>
  <si>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</si>
  <si>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</si>
  <si>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</si>
  <si>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</si>
  <si>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</si>
  <si>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</si>
  <si>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</si>
  <si>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</si>
  <si>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</si>
  <si>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</si>
  <si>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</si>
  <si>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</si>
  <si>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</si>
  <si>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</si>
  <si>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</si>
  <si>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</si>
  <si>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</si>
  <si>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CHRISTIAN BAET</t>
  </si>
  <si>
    <t>UNIT: 9MB19</t>
  </si>
  <si>
    <t>PRES: DEC 25 2019 - PREV: DEC 18 2019 * 18.06</t>
  </si>
  <si>
    <t>PRES: DEC 25 2019 - PREV: DEC 18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</si>
  <si>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</si>
  <si>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</si>
  <si>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</si>
  <si>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</si>
  <si>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</si>
  <si>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</si>
  <si>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</si>
  <si>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</si>
  <si>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</si>
  <si>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</si>
  <si>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</si>
  <si>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</si>
  <si>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</si>
  <si>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</si>
  <si>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</si>
  <si>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</si>
  <si>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</si>
  <si>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</si>
  <si>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</si>
  <si>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</si>
  <si>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</si>
  <si>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</si>
  <si>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</si>
  <si>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</si>
  <si>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</si>
  <si>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</si>
  <si>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</si>
  <si>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</si>
  <si>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</si>
  <si>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</si>
  <si>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</si>
  <si>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</si>
  <si>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</si>
  <si>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t>ADJUSTMENTS</t>
  </si>
  <si>
    <r>
      <t xml:space="preserve">ELECTRICITY:
MAR 2020 - 41 kWh x 10.98 = 450.18 + 20% (AC) = 540.22 - 649.03 (billing Mar2020) = </t>
    </r>
    <r>
      <rPr>
        <b/>
        <u/>
        <sz val="14"/>
        <color rgb="FFFF0000"/>
        <rFont val="Calibri"/>
        <family val="2"/>
        <scheme val="minor"/>
      </rPr>
      <t>108.81</t>
    </r>
    <r>
      <rPr>
        <b/>
        <sz val="14"/>
        <color rgb="FFFF0000"/>
        <rFont val="Calibri"/>
        <family val="2"/>
        <scheme val="minor"/>
      </rPr>
      <t xml:space="preserve">
APR 2020 - 56 kWh x 9.79 = 548.24 + 20% (AC) = 657.89 - 737.86 (billing Apr2020) = </t>
    </r>
    <r>
      <rPr>
        <b/>
        <u/>
        <sz val="14"/>
        <color rgb="FFFF0000"/>
        <rFont val="Calibri"/>
        <family val="2"/>
        <scheme val="minor"/>
      </rPr>
      <t>79.97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</si>
  <si>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</si>
  <si>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</si>
  <si>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</si>
  <si>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</si>
  <si>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</si>
  <si>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</si>
  <si>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</si>
  <si>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2020 - 5 cubic x 96.92 = 484.60 + 20% (AC) = 581.52 - 586.55 (billing Mar2020) = </t>
    </r>
    <r>
      <rPr>
        <b/>
        <u/>
        <sz val="14"/>
        <color rgb="FFFF0000"/>
        <rFont val="Calibri"/>
        <family val="2"/>
        <scheme val="minor"/>
      </rPr>
      <t>5.03</t>
    </r>
    <r>
      <rPr>
        <b/>
        <sz val="14"/>
        <color rgb="FFFF0000"/>
        <rFont val="Calibri"/>
        <family val="2"/>
        <scheme val="minor"/>
      </rPr>
      <t xml:space="preserve">
APR 2020 - 5 cubic x 96.21 = 481.05 + 20% (AC) = 577.26 - 586.56 (billing Apr2020) = </t>
    </r>
    <r>
      <rPr>
        <b/>
        <u/>
        <sz val="14"/>
        <color rgb="FFFF0000"/>
        <rFont val="Calibri"/>
        <family val="2"/>
        <scheme val="minor"/>
      </rPr>
      <t xml:space="preserve">9.30
</t>
    </r>
    <r>
      <rPr>
        <b/>
        <sz val="14"/>
        <color rgb="FFFF0000"/>
        <rFont val="Calibri"/>
        <family val="2"/>
        <scheme val="minor"/>
      </rPr>
      <t xml:space="preserve">MAY 2020 - 6 cubic x 95.58 = 573.48 + 20% (AC) = 688.18 - 703.87 (billing May2020) = </t>
    </r>
    <r>
      <rPr>
        <b/>
        <u/>
        <sz val="14"/>
        <color rgb="FFFF0000"/>
        <rFont val="Calibri"/>
        <family val="2"/>
        <scheme val="minor"/>
      </rPr>
      <t>15.69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</si>
  <si>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</si>
  <si>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</si>
  <si>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</si>
  <si>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</si>
  <si>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</si>
  <si>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</si>
  <si>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</si>
  <si>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</si>
  <si>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</si>
  <si>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</si>
  <si>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</si>
  <si>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</si>
  <si>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</si>
  <si>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</si>
  <si>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</si>
  <si>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</si>
  <si>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</si>
  <si>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</si>
  <si>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</si>
  <si>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</si>
  <si>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</si>
  <si>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</si>
  <si>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</si>
  <si>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</si>
  <si>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</si>
  <si>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</si>
  <si>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</si>
  <si>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 5 2020</t>
  </si>
  <si>
    <t>DEC 15 2020</t>
  </si>
  <si>
    <t>FOR THE MONTH OF DEC 2020</t>
  </si>
  <si>
    <t>PRES: NOV 25 2020 - PREV: OCT 26 2020 * 8.02</t>
  </si>
  <si>
    <t>PRES: NOV 25 2020 - PREV: OCT 26 2020 * 98.03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</si>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</sst>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9" fillId="0" borderId="0" xfId="1" applyFont="1"/>
    <xf numFmtId="0" fontId="5" fillId="0" borderId="0" xfId="0" applyFont="1" applyAlignment="1">
      <alignment horizontal="center"/>
    </xf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3582650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492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9MB19%20-%20BA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10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N9" sqref="N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1393.3600000000001</v>
      </c>
      <c r="J16" s="18">
        <f>I16+H16+G16</f>
        <v>1393.3600000000001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98</v>
      </c>
      <c r="G20" s="46"/>
      <c r="H20" s="46"/>
      <c r="I20" s="9"/>
      <c r="J20" s="22">
        <v>0</v>
      </c>
      <c r="K20" s="9">
        <f>H21</f>
        <v>1001.08</v>
      </c>
    </row>
    <row r="21" spans="3:11" ht="21" x14ac:dyDescent="0.35">
      <c r="C21" s="39"/>
      <c r="D21" s="8"/>
      <c r="E21" s="8"/>
      <c r="F21" s="46">
        <v>465</v>
      </c>
      <c r="G21" s="46">
        <v>349</v>
      </c>
      <c r="H21" s="47">
        <f>(F21-G21)*8.63</f>
        <v>1001.08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116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392.28</v>
      </c>
    </row>
    <row r="25" spans="3:11" ht="21" x14ac:dyDescent="0.35">
      <c r="C25" s="39"/>
      <c r="D25" s="8"/>
      <c r="E25" s="8"/>
      <c r="F25" s="46">
        <v>40</v>
      </c>
      <c r="G25" s="46">
        <v>36</v>
      </c>
      <c r="H25" s="47">
        <f>(F25-G25)*98.07</f>
        <v>392.28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4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1"/>
      <c r="K31" s="61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1393.3600000000001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1393.3600000000001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70" zoomScaleNormal="70" workbookViewId="0">
      <selection activeCell="D20" sqref="D20:E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>
        <v>5397.6</v>
      </c>
      <c r="H16" s="18"/>
      <c r="I16" s="18">
        <f>K34</f>
        <v>1642.1999999999998</v>
      </c>
      <c r="J16" s="18">
        <f>I16+H16+G16</f>
        <v>7039.8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109</v>
      </c>
      <c r="E20" s="96"/>
      <c r="F20" s="46" t="s">
        <v>102</v>
      </c>
      <c r="G20" s="46"/>
      <c r="H20" s="46"/>
      <c r="I20" s="9"/>
      <c r="J20" s="22">
        <v>0</v>
      </c>
      <c r="K20" s="9">
        <f>H21</f>
        <v>292.8</v>
      </c>
    </row>
    <row r="21" spans="3:11" ht="21" x14ac:dyDescent="0.35">
      <c r="C21" s="39"/>
      <c r="D21" s="8"/>
      <c r="E21" s="8"/>
      <c r="F21" s="46">
        <v>505</v>
      </c>
      <c r="G21" s="46">
        <v>465</v>
      </c>
      <c r="H21" s="47">
        <f>(F21-G21)*7.32</f>
        <v>292.8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40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110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40</v>
      </c>
      <c r="G25" s="46">
        <v>40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43962</v>
      </c>
      <c r="D28" s="96" t="s">
        <v>107</v>
      </c>
      <c r="E28" s="96"/>
      <c r="F28" s="46" t="s">
        <v>108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3:11" ht="33.75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1"/>
      <c r="K31" s="61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1642.1999999999998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7039.8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70" zoomScaleNormal="70" workbookViewId="0">
      <selection activeCell="M34" sqref="M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78" t="s">
        <v>112</v>
      </c>
      <c r="E16" s="78" t="s">
        <v>113</v>
      </c>
      <c r="F16" s="18"/>
      <c r="G16" s="18">
        <f>[1]ASU!$E$12</f>
        <v>6746.9999999999991</v>
      </c>
      <c r="H16" s="18"/>
      <c r="I16" s="18">
        <f>K34</f>
        <v>2745.8099999999995</v>
      </c>
      <c r="J16" s="18">
        <f>I16+H16+G16</f>
        <v>9492.8099999999977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115</v>
      </c>
      <c r="G20" s="46"/>
      <c r="H20" s="46"/>
      <c r="I20" s="9"/>
      <c r="J20" s="22">
        <v>0</v>
      </c>
      <c r="K20" s="9">
        <f>H21</f>
        <v>906.26</v>
      </c>
    </row>
    <row r="21" spans="3:11" ht="21" x14ac:dyDescent="0.35">
      <c r="C21" s="39"/>
      <c r="D21" s="8"/>
      <c r="E21" s="8"/>
      <c r="F21" s="46">
        <v>618</v>
      </c>
      <c r="G21" s="46">
        <v>505</v>
      </c>
      <c r="H21" s="47">
        <f>(F21-G21)*8.02</f>
        <v>906.26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113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117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45</v>
      </c>
      <c r="G25" s="46">
        <v>40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5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44170</v>
      </c>
      <c r="D28" s="96" t="s">
        <v>107</v>
      </c>
      <c r="E28" s="96"/>
      <c r="F28" s="46" t="s">
        <v>114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3:11" ht="33.75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1"/>
      <c r="K31" s="61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2745.8099999999995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9492.8099999999977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7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116.17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zoomScale="70" zoomScaleNormal="7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621.04</v>
      </c>
      <c r="J16" s="18">
        <f>I16+H16+G16</f>
        <v>621.04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50</v>
      </c>
      <c r="G20" s="46"/>
      <c r="H20" s="46"/>
      <c r="I20" s="9"/>
      <c r="J20" s="22">
        <v>0</v>
      </c>
      <c r="K20" s="9">
        <f>H21</f>
        <v>269.11</v>
      </c>
    </row>
    <row r="21" spans="3:11" ht="21" x14ac:dyDescent="0.35">
      <c r="C21" s="39"/>
      <c r="D21" s="8"/>
      <c r="E21" s="8"/>
      <c r="F21" s="46">
        <v>17</v>
      </c>
      <c r="G21" s="46">
        <v>0</v>
      </c>
      <c r="H21" s="47">
        <f>(F21-G21)*15.83</f>
        <v>269.11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621.04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621.04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1235.58</v>
      </c>
      <c r="J16" s="18">
        <f>I16+H16+G16</f>
        <v>1235.58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649.03</v>
      </c>
    </row>
    <row r="21" spans="3:11" ht="21" x14ac:dyDescent="0.35">
      <c r="C21" s="39"/>
      <c r="D21" s="8"/>
      <c r="E21" s="8"/>
      <c r="F21" s="46">
        <v>58</v>
      </c>
      <c r="G21" s="46">
        <v>17</v>
      </c>
      <c r="H21" s="47">
        <f>(F21-G21)*15.83</f>
        <v>649.03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9</v>
      </c>
      <c r="G25" s="46">
        <v>4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5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1235.58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1235.58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2"/>
  <sheetViews>
    <sheetView topLeftCell="A16" zoomScale="70" zoomScaleNormal="70" workbookViewId="0">
      <selection activeCell="S21" sqref="S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1324.4160000000002</v>
      </c>
      <c r="J16" s="18">
        <f>I16+H16+G16</f>
        <v>1324.4160000000002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614.88</v>
      </c>
    </row>
    <row r="21" spans="3:11" ht="21" x14ac:dyDescent="0.35">
      <c r="C21" s="39"/>
      <c r="D21" s="8"/>
      <c r="E21" s="8"/>
      <c r="F21" s="46">
        <v>114</v>
      </c>
      <c r="G21" s="46">
        <v>58</v>
      </c>
      <c r="H21" s="47">
        <f>(F21-G21)*10.98</f>
        <v>614.88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56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14</v>
      </c>
      <c r="G25" s="46">
        <v>9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5</v>
      </c>
      <c r="G26" s="91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220.73600000000002</v>
      </c>
      <c r="J28" s="22">
        <v>0</v>
      </c>
      <c r="K28" s="9">
        <f>I28</f>
        <v>220.73600000000002</v>
      </c>
    </row>
    <row r="29" spans="3:11" ht="21" x14ac:dyDescent="0.35">
      <c r="C29" s="92" t="s">
        <v>68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1324.4160000000002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1324.4160000000002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7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6" zoomScale="85" zoomScaleNormal="85" workbookViewId="0">
      <selection activeCell="E43" sqref="E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1102.492</v>
      </c>
      <c r="J16" s="18">
        <f>I16+H16+G16</f>
        <v>1102.492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489.49999999999994</v>
      </c>
    </row>
    <row r="21" spans="3:11" ht="21" x14ac:dyDescent="0.35">
      <c r="C21" s="39"/>
      <c r="D21" s="8"/>
      <c r="E21" s="8"/>
      <c r="F21" s="46">
        <v>164</v>
      </c>
      <c r="G21" s="46">
        <v>114</v>
      </c>
      <c r="H21" s="47">
        <f>(F21-G21)*9.79</f>
        <v>489.49999999999994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50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20</v>
      </c>
      <c r="G25" s="46">
        <v>14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6</v>
      </c>
      <c r="G26" s="91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215.21199999999999</v>
      </c>
      <c r="J28" s="22">
        <v>0</v>
      </c>
      <c r="K28" s="9">
        <f>I28</f>
        <v>215.21199999999999</v>
      </c>
    </row>
    <row r="29" spans="3:11" ht="21" customHeight="1" x14ac:dyDescent="0.35">
      <c r="C29" s="92" t="s">
        <v>74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3.75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96.95" customHeight="1" x14ac:dyDescent="0.35">
      <c r="C33" s="38"/>
      <c r="D33" s="94" t="s">
        <v>75</v>
      </c>
      <c r="E33" s="94"/>
      <c r="F33" s="95" t="s">
        <v>76</v>
      </c>
      <c r="G33" s="95"/>
      <c r="H33" s="95"/>
      <c r="I33" s="95"/>
      <c r="J33" s="61">
        <v>0</v>
      </c>
      <c r="K33" s="61">
        <f>(108.81+79.97)</f>
        <v>188.78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1102.492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1102.492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3" t="s">
        <v>57</v>
      </c>
      <c r="D43" s="56" t="s">
        <v>77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4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K34</f>
        <v>951.31999999999994</v>
      </c>
      <c r="J16" s="18">
        <f>I16+H16+G16</f>
        <v>951.31999999999994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82</v>
      </c>
      <c r="G20" s="46"/>
      <c r="H20" s="46"/>
      <c r="I20" s="9"/>
      <c r="J20" s="22">
        <v>0</v>
      </c>
      <c r="K20" s="9">
        <f>H21</f>
        <v>500.23999999999995</v>
      </c>
    </row>
    <row r="21" spans="3:11" ht="21" x14ac:dyDescent="0.35">
      <c r="C21" s="39"/>
      <c r="D21" s="8"/>
      <c r="E21" s="8"/>
      <c r="F21" s="46">
        <v>216</v>
      </c>
      <c r="G21" s="46">
        <v>164</v>
      </c>
      <c r="H21" s="47">
        <f>(F21-G21)*9.62</f>
        <v>500.23999999999995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52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481.1</v>
      </c>
    </row>
    <row r="25" spans="3:11" ht="21" x14ac:dyDescent="0.35">
      <c r="C25" s="39"/>
      <c r="D25" s="8"/>
      <c r="E25" s="8"/>
      <c r="F25" s="46">
        <v>25</v>
      </c>
      <c r="G25" s="46">
        <v>20</v>
      </c>
      <c r="H25" s="47">
        <f>(F25-G25)*96.22</f>
        <v>481.1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5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94" t="s">
        <v>75</v>
      </c>
      <c r="E31" s="94"/>
      <c r="F31" s="95" t="s">
        <v>84</v>
      </c>
      <c r="G31" s="95"/>
      <c r="H31" s="95"/>
      <c r="I31" s="95"/>
      <c r="J31" s="61">
        <v>0</v>
      </c>
      <c r="K31" s="61">
        <f>5.03+9.3+15.69</f>
        <v>30.020000000000003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951.31999999999994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951.31999999999994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1005.02</v>
      </c>
      <c r="J16" s="18">
        <f>I16+H16+G16</f>
        <v>1005.02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88</v>
      </c>
      <c r="G20" s="46"/>
      <c r="H20" s="46"/>
      <c r="I20" s="9"/>
      <c r="J20" s="22">
        <v>0</v>
      </c>
      <c r="K20" s="9">
        <f>H21</f>
        <v>521.41999999999996</v>
      </c>
    </row>
    <row r="21" spans="3:11" ht="21" x14ac:dyDescent="0.35">
      <c r="C21" s="39"/>
      <c r="D21" s="8"/>
      <c r="E21" s="8"/>
      <c r="F21" s="46">
        <v>274</v>
      </c>
      <c r="G21" s="46">
        <v>216</v>
      </c>
      <c r="H21" s="47">
        <f>(F21-G21)*8.99</f>
        <v>521.41999999999996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58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30</v>
      </c>
      <c r="G25" s="46">
        <v>25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5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1"/>
      <c r="K31" s="61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1005.02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1005.02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1264.8</v>
      </c>
      <c r="J16" s="18">
        <f>I16+H16+G16</f>
        <v>1264.8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93</v>
      </c>
      <c r="G20" s="46"/>
      <c r="H20" s="46"/>
      <c r="I20" s="9"/>
      <c r="J20" s="22">
        <v>0</v>
      </c>
      <c r="K20" s="9">
        <f>H21</f>
        <v>679.5</v>
      </c>
    </row>
    <row r="21" spans="3:11" ht="21" x14ac:dyDescent="0.35">
      <c r="C21" s="39"/>
      <c r="D21" s="8"/>
      <c r="E21" s="8"/>
      <c r="F21" s="46">
        <v>349</v>
      </c>
      <c r="G21" s="46">
        <v>274</v>
      </c>
      <c r="H21" s="47">
        <f>(F21-G21)*9.06</f>
        <v>679.5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91">
        <f>F21-G21</f>
        <v>75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585.29999999999995</v>
      </c>
    </row>
    <row r="25" spans="3:11" ht="21" x14ac:dyDescent="0.35">
      <c r="C25" s="39"/>
      <c r="D25" s="8"/>
      <c r="E25" s="8"/>
      <c r="F25" s="46">
        <v>36</v>
      </c>
      <c r="G25" s="46">
        <v>30</v>
      </c>
      <c r="H25" s="47">
        <f>(F25-G25)*97.55</f>
        <v>585.29999999999995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91">
        <f>F25-G25</f>
        <v>6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1"/>
      <c r="K31" s="61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1264.8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1264.8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2020-12-15T06:51:06Z</cp:lastPrinted>
  <dcterms:created xsi:type="dcterms:W3CDTF">2018-02-28T02:33:50Z</dcterms:created>
  <dcterms:modified xsi:type="dcterms:W3CDTF">2020-12-15T06:52:05Z</dcterms:modified>
</cp:coreProperties>
</file>