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wisbolding/Desktop/reasons data/"/>
    </mc:Choice>
  </mc:AlternateContent>
  <xr:revisionPtr revIDLastSave="0" documentId="8_{ADB3A5B3-CF39-774B-A704-61A206F1DE52}" xr6:coauthVersionLast="47" xr6:coauthVersionMax="47" xr10:uidLastSave="{00000000-0000-0000-0000-000000000000}"/>
  <bookViews>
    <workbookView xWindow="920" yWindow="2560" windowWidth="27240" windowHeight="15440" xr2:uid="{0755BFD8-83F1-B64E-8220-FBBBAB4511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1" l="1"/>
  <c r="P25" i="1"/>
  <c r="M25" i="1"/>
  <c r="V24" i="1"/>
  <c r="P24" i="1"/>
  <c r="Q24" i="1" s="1"/>
  <c r="M24" i="1"/>
  <c r="V23" i="1"/>
  <c r="P23" i="1"/>
  <c r="M23" i="1"/>
  <c r="V22" i="1"/>
  <c r="W22" i="1" s="1"/>
  <c r="S22" i="1"/>
  <c r="T22" i="1" s="1"/>
  <c r="P22" i="1"/>
  <c r="M22" i="1"/>
  <c r="V21" i="1"/>
  <c r="P21" i="1"/>
  <c r="M21" i="1"/>
  <c r="V20" i="1"/>
  <c r="P20" i="1"/>
  <c r="M20" i="1"/>
  <c r="V19" i="1"/>
  <c r="P19" i="1"/>
  <c r="Q19" i="1" s="1"/>
  <c r="M19" i="1"/>
  <c r="V18" i="1"/>
  <c r="S18" i="1"/>
  <c r="P18" i="1"/>
  <c r="M18" i="1"/>
  <c r="V16" i="1"/>
  <c r="S16" i="1"/>
  <c r="P16" i="1"/>
  <c r="M16" i="1"/>
  <c r="V15" i="1"/>
  <c r="S15" i="1"/>
  <c r="P15" i="1"/>
  <c r="M15" i="1"/>
  <c r="V14" i="1"/>
  <c r="P14" i="1"/>
  <c r="M14" i="1"/>
  <c r="V12" i="1"/>
  <c r="P12" i="1"/>
  <c r="Q12" i="1" s="1"/>
  <c r="M12" i="1"/>
  <c r="N12" i="1" s="1"/>
  <c r="V11" i="1"/>
  <c r="P11" i="1"/>
  <c r="M11" i="1"/>
  <c r="P10" i="1"/>
  <c r="Q10" i="1" s="1"/>
  <c r="M10" i="1"/>
  <c r="N10" i="1" s="1"/>
  <c r="V9" i="1"/>
  <c r="P9" i="1"/>
  <c r="M9" i="1"/>
  <c r="N9" i="1" s="1"/>
  <c r="S8" i="1"/>
  <c r="P8" i="1"/>
  <c r="M8" i="1"/>
  <c r="V6" i="1"/>
  <c r="M6" i="1"/>
  <c r="V5" i="1"/>
  <c r="S5" i="1"/>
  <c r="P5" i="1"/>
  <c r="M5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N27" i="1"/>
  <c r="N26" i="1"/>
  <c r="N25" i="1"/>
  <c r="N24" i="1"/>
  <c r="N23" i="1"/>
  <c r="N21" i="1"/>
  <c r="N20" i="1"/>
  <c r="N19" i="1"/>
  <c r="N18" i="1"/>
  <c r="N17" i="1"/>
  <c r="N16" i="1"/>
  <c r="N15" i="1"/>
  <c r="N14" i="1"/>
  <c r="N13" i="1"/>
  <c r="N11" i="1"/>
  <c r="N8" i="1"/>
  <c r="N7" i="1"/>
  <c r="N6" i="1"/>
  <c r="N5" i="1"/>
  <c r="Q27" i="1"/>
  <c r="Q26" i="1"/>
  <c r="Q25" i="1"/>
  <c r="Q23" i="1"/>
  <c r="Q22" i="1"/>
  <c r="Q21" i="1"/>
  <c r="Q20" i="1"/>
  <c r="Q18" i="1"/>
  <c r="Q17" i="1"/>
  <c r="Q16" i="1"/>
  <c r="Q15" i="1"/>
  <c r="Q14" i="1"/>
  <c r="Q13" i="1"/>
  <c r="Q11" i="1"/>
  <c r="Q9" i="1"/>
  <c r="Q8" i="1"/>
  <c r="Q7" i="1"/>
  <c r="Q6" i="1"/>
  <c r="Q5" i="1"/>
  <c r="T27" i="1"/>
  <c r="T26" i="1"/>
  <c r="T25" i="1"/>
  <c r="T24" i="1"/>
  <c r="T23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W27" i="1"/>
  <c r="W26" i="1"/>
  <c r="W25" i="1"/>
  <c r="W24" i="1"/>
  <c r="W23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5" i="1"/>
  <c r="N22" i="1" l="1"/>
</calcChain>
</file>

<file path=xl/sharedStrings.xml><?xml version="1.0" encoding="utf-8"?>
<sst xmlns="http://schemas.openxmlformats.org/spreadsheetml/2006/main" count="35" uniqueCount="14">
  <si>
    <t>Year</t>
  </si>
  <si>
    <t>M</t>
  </si>
  <si>
    <t>F</t>
  </si>
  <si>
    <t>Sex</t>
  </si>
  <si>
    <t>Age</t>
  </si>
  <si>
    <t>0-15</t>
  </si>
  <si>
    <t>45-64</t>
  </si>
  <si>
    <t>16-24</t>
  </si>
  <si>
    <t>25-44</t>
  </si>
  <si>
    <t>65+</t>
  </si>
  <si>
    <t>Total</t>
  </si>
  <si>
    <t>C</t>
  </si>
  <si>
    <t>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</si>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</sst>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1" xfId="0" applyNumberFormat="1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/>
    <xf numFmtId="3" fontId="3" fillId="0" borderId="0" xfId="0" applyNumberFormat="1" applyFont="1" applyBorder="1"/>
    <xf numFmtId="0" fontId="1" fillId="0" borderId="6" xfId="0" applyFont="1" applyBorder="1"/>
    <xf numFmtId="3" fontId="3" fillId="0" borderId="2" xfId="0" applyNumberFormat="1" applyFont="1" applyBorder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E3C0-4C76-7547-8B39-DC920905F380}">
  <dimension ref="B2:Z27"/>
  <sheetViews>
    <sheetView tabSelected="1" topLeftCell="O1" workbookViewId="0">
      <selection activeCell="AA27" sqref="AA27"/>
    </sheetView>
  </sheetViews>
  <sheetFormatPr baseColWidth="10" defaultRowHeight="16" x14ac:dyDescent="0.2"/>
  <cols>
    <col min="27" max="27" width="12.83203125" bestFit="1" customWidth="1"/>
  </cols>
  <sheetData>
    <row r="2" spans="2:26" x14ac:dyDescent="0.2">
      <c r="B2" s="12" t="s">
        <v>0</v>
      </c>
      <c r="C2" s="14" t="s">
        <v>3</v>
      </c>
      <c r="D2" s="14"/>
      <c r="E2" s="14"/>
      <c r="F2" s="14"/>
      <c r="G2" s="14"/>
      <c r="H2" s="14"/>
      <c r="I2" s="14" t="s">
        <v>4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 t="s">
        <v>10</v>
      </c>
      <c r="Y2" s="14"/>
      <c r="Z2" s="14"/>
    </row>
    <row r="3" spans="2:26" x14ac:dyDescent="0.2">
      <c r="B3" s="12"/>
      <c r="C3" s="14" t="s">
        <v>1</v>
      </c>
      <c r="D3" s="14"/>
      <c r="E3" s="14"/>
      <c r="F3" s="14" t="s">
        <v>2</v>
      </c>
      <c r="G3" s="14"/>
      <c r="H3" s="14"/>
      <c r="I3" s="15" t="s">
        <v>5</v>
      </c>
      <c r="J3" s="16"/>
      <c r="K3" s="16"/>
      <c r="L3" s="14" t="s">
        <v>7</v>
      </c>
      <c r="M3" s="14"/>
      <c r="N3" s="14"/>
      <c r="O3" s="14" t="s">
        <v>8</v>
      </c>
      <c r="P3" s="14"/>
      <c r="Q3" s="14"/>
      <c r="R3" s="14" t="s">
        <v>6</v>
      </c>
      <c r="S3" s="14"/>
      <c r="T3" s="14"/>
      <c r="U3" s="14" t="s">
        <v>9</v>
      </c>
      <c r="V3" s="14"/>
      <c r="W3" s="14"/>
      <c r="X3" s="14"/>
      <c r="Y3" s="14"/>
      <c r="Z3" s="14"/>
    </row>
    <row r="4" spans="2:26" x14ac:dyDescent="0.2">
      <c r="B4" s="12"/>
      <c r="C4" s="17" t="s">
        <v>11</v>
      </c>
      <c r="D4" s="17" t="s">
        <v>12</v>
      </c>
      <c r="E4" s="17" t="s">
        <v>13</v>
      </c>
      <c r="F4" s="17" t="s">
        <v>11</v>
      </c>
      <c r="G4" s="17" t="s">
        <v>12</v>
      </c>
      <c r="H4" s="17" t="s">
        <v>13</v>
      </c>
      <c r="I4" s="17" t="s">
        <v>11</v>
      </c>
      <c r="J4" s="17" t="s">
        <v>12</v>
      </c>
      <c r="K4" s="17" t="s">
        <v>13</v>
      </c>
      <c r="L4" s="17" t="s">
        <v>11</v>
      </c>
      <c r="M4" s="17" t="s">
        <v>12</v>
      </c>
      <c r="N4" s="17" t="s">
        <v>13</v>
      </c>
      <c r="O4" s="17" t="s">
        <v>11</v>
      </c>
      <c r="P4" s="17" t="s">
        <v>12</v>
      </c>
      <c r="Q4" s="17" t="s">
        <v>13</v>
      </c>
      <c r="R4" s="17" t="s">
        <v>11</v>
      </c>
      <c r="S4" s="17" t="s">
        <v>12</v>
      </c>
      <c r="T4" s="17" t="s">
        <v>13</v>
      </c>
      <c r="U4" s="17" t="s">
        <v>11</v>
      </c>
      <c r="V4" s="17" t="s">
        <v>12</v>
      </c>
      <c r="W4" s="17" t="s">
        <v>13</v>
      </c>
      <c r="X4" s="17" t="s">
        <v>11</v>
      </c>
      <c r="Y4" s="17" t="s">
        <v>12</v>
      </c>
      <c r="Z4" s="17" t="s">
        <v>13</v>
      </c>
    </row>
    <row r="5" spans="2:26" x14ac:dyDescent="0.2">
      <c r="B5" s="13">
        <v>2001</v>
      </c>
      <c r="C5" s="4">
        <v>130</v>
      </c>
      <c r="D5" s="2">
        <v>19211</v>
      </c>
      <c r="E5" s="5">
        <f>C5/D5 * 100</f>
        <v>0.67669564312112851</v>
      </c>
      <c r="F5" s="4">
        <v>86</v>
      </c>
      <c r="G5" s="2">
        <v>19796</v>
      </c>
      <c r="H5" s="5">
        <f>F5/G5 * 100</f>
        <v>0.43443119822186305</v>
      </c>
      <c r="I5" s="4">
        <v>19</v>
      </c>
      <c r="J5" s="2">
        <v>9552</v>
      </c>
      <c r="K5" s="5">
        <f>I5/J5 * 100</f>
        <v>0.19891122278056952</v>
      </c>
      <c r="L5" s="4">
        <v>21</v>
      </c>
      <c r="M5" s="2">
        <f>2302+6088</f>
        <v>8390</v>
      </c>
      <c r="N5" s="5">
        <f>L5/M5 * 100</f>
        <v>0.25029797377830748</v>
      </c>
      <c r="O5" s="4">
        <v>75</v>
      </c>
      <c r="P5" s="2">
        <f>5450+9718</f>
        <v>15168</v>
      </c>
      <c r="Q5" s="5">
        <f>O5/P5 * 100</f>
        <v>0.49446202531645572</v>
      </c>
      <c r="R5" s="4">
        <v>43</v>
      </c>
      <c r="S5" s="2">
        <f>4630</f>
        <v>4630</v>
      </c>
      <c r="T5" s="5">
        <f>R5/S5 * 100</f>
        <v>0.92872570194384441</v>
      </c>
      <c r="U5" s="4">
        <v>58</v>
      </c>
      <c r="V5" s="2">
        <f>742+525</f>
        <v>1267</v>
      </c>
      <c r="W5" s="2">
        <f>U5/V5 * 100</f>
        <v>4.5777426992896606</v>
      </c>
      <c r="X5" s="8">
        <v>216</v>
      </c>
      <c r="Y5" s="2">
        <v>39006</v>
      </c>
      <c r="Z5" s="5">
        <f>X5/Y5 * 100</f>
        <v>0.55376095985233043</v>
      </c>
    </row>
    <row r="6" spans="2:26" x14ac:dyDescent="0.2">
      <c r="B6" s="13">
        <v>2002</v>
      </c>
      <c r="C6" s="4">
        <v>141</v>
      </c>
      <c r="D6" s="2">
        <v>20495</v>
      </c>
      <c r="E6" s="5">
        <f t="shared" ref="E6:E27" si="0">C6/D6 * 100</f>
        <v>0.68797267626250314</v>
      </c>
      <c r="F6" s="4">
        <v>119</v>
      </c>
      <c r="G6" s="2">
        <v>20616</v>
      </c>
      <c r="H6" s="5">
        <f t="shared" ref="H6:H27" si="1">F6/G6 * 100</f>
        <v>0.57722157547535891</v>
      </c>
      <c r="I6" s="4">
        <v>40</v>
      </c>
      <c r="J6" s="2">
        <v>10101</v>
      </c>
      <c r="K6" s="5">
        <f t="shared" ref="K6:K27" si="2">I6/J6 * 100</f>
        <v>0.39600039600039599</v>
      </c>
      <c r="L6" s="4">
        <v>43</v>
      </c>
      <c r="M6" s="2">
        <f>2440+6154</f>
        <v>8594</v>
      </c>
      <c r="N6" s="5">
        <f t="shared" ref="N6:N27" si="3">L6/M6 * 100</f>
        <v>0.50034908075401441</v>
      </c>
      <c r="O6" s="4">
        <v>98</v>
      </c>
      <c r="P6" s="2">
        <v>15905</v>
      </c>
      <c r="Q6" s="5">
        <f t="shared" ref="Q6:Q27" si="4">O6/P6 * 100</f>
        <v>0.61615844074190507</v>
      </c>
      <c r="R6" s="4">
        <v>51</v>
      </c>
      <c r="S6" s="2">
        <v>5189</v>
      </c>
      <c r="T6" s="5">
        <f t="shared" ref="T6:T27" si="5">R6/S6 * 100</f>
        <v>0.98284833301214103</v>
      </c>
      <c r="U6" s="4">
        <v>27</v>
      </c>
      <c r="V6" s="2">
        <f>795+526</f>
        <v>1321</v>
      </c>
      <c r="W6" s="2">
        <f t="shared" ref="W6:W27" si="6">U6/V6 * 100</f>
        <v>2.0439061317183951</v>
      </c>
      <c r="X6" s="8">
        <v>259</v>
      </c>
      <c r="Y6" s="2">
        <v>41111</v>
      </c>
      <c r="Z6" s="5">
        <f t="shared" ref="Z6:Z27" si="7">X6/Y6 * 100</f>
        <v>0.6300017027073046</v>
      </c>
    </row>
    <row r="7" spans="2:26" x14ac:dyDescent="0.2">
      <c r="B7" s="13">
        <v>2003</v>
      </c>
      <c r="C7" s="4"/>
      <c r="D7" s="2"/>
      <c r="E7" s="5" t="e">
        <f t="shared" si="0"/>
        <v>#DIV/0!</v>
      </c>
      <c r="F7" s="4"/>
      <c r="G7" s="2"/>
      <c r="H7" s="5" t="e">
        <f t="shared" si="1"/>
        <v>#DIV/0!</v>
      </c>
      <c r="I7" s="4"/>
      <c r="J7" s="2"/>
      <c r="K7" s="5" t="e">
        <f t="shared" si="2"/>
        <v>#DIV/0!</v>
      </c>
      <c r="L7" s="4"/>
      <c r="M7" s="2"/>
      <c r="N7" s="5" t="e">
        <f t="shared" si="3"/>
        <v>#DIV/0!</v>
      </c>
      <c r="O7" s="4"/>
      <c r="P7" s="2"/>
      <c r="Q7" s="5" t="e">
        <f t="shared" si="4"/>
        <v>#DIV/0!</v>
      </c>
      <c r="R7" s="4"/>
      <c r="S7" s="2"/>
      <c r="T7" s="5" t="e">
        <f t="shared" si="5"/>
        <v>#DIV/0!</v>
      </c>
      <c r="U7" s="4"/>
      <c r="V7" s="2"/>
      <c r="W7" s="2" t="e">
        <f t="shared" si="6"/>
        <v>#DIV/0!</v>
      </c>
      <c r="X7" s="8"/>
      <c r="Y7" s="9"/>
      <c r="Z7" s="5" t="e">
        <f t="shared" si="7"/>
        <v>#DIV/0!</v>
      </c>
    </row>
    <row r="8" spans="2:26" x14ac:dyDescent="0.2">
      <c r="B8" s="13">
        <v>2004</v>
      </c>
      <c r="C8" s="4">
        <v>118</v>
      </c>
      <c r="D8" s="2">
        <v>19231</v>
      </c>
      <c r="E8" s="5">
        <f t="shared" si="0"/>
        <v>0.61359263688835741</v>
      </c>
      <c r="F8" s="4">
        <v>106</v>
      </c>
      <c r="G8" s="2">
        <v>19763</v>
      </c>
      <c r="H8" s="5">
        <f t="shared" si="1"/>
        <v>0.53635581642463193</v>
      </c>
      <c r="I8" s="4">
        <v>20</v>
      </c>
      <c r="J8" s="2">
        <v>9545</v>
      </c>
      <c r="K8" s="5">
        <f t="shared" si="2"/>
        <v>0.20953378732320588</v>
      </c>
      <c r="L8" s="4">
        <v>38</v>
      </c>
      <c r="M8" s="2">
        <f>2183+5883</f>
        <v>8066</v>
      </c>
      <c r="N8" s="5">
        <f t="shared" si="3"/>
        <v>0.47111331515001242</v>
      </c>
      <c r="O8" s="4">
        <v>64</v>
      </c>
      <c r="P8" s="2">
        <f>5249+9560</f>
        <v>14809</v>
      </c>
      <c r="Q8" s="5">
        <f t="shared" si="4"/>
        <v>0.43216962657843205</v>
      </c>
      <c r="R8" s="4">
        <v>54</v>
      </c>
      <c r="S8" s="2">
        <f>5030</f>
        <v>5030</v>
      </c>
      <c r="T8" s="5">
        <f t="shared" si="5"/>
        <v>1.0735586481113319</v>
      </c>
      <c r="U8" s="4">
        <v>49</v>
      </c>
      <c r="V8" s="2">
        <v>1516</v>
      </c>
      <c r="W8" s="2">
        <f t="shared" si="6"/>
        <v>3.2321899736147754</v>
      </c>
      <c r="X8" s="8">
        <v>224</v>
      </c>
      <c r="Y8" s="9">
        <v>38995</v>
      </c>
      <c r="Z8" s="5">
        <f t="shared" si="7"/>
        <v>0.57443261956661107</v>
      </c>
    </row>
    <row r="9" spans="2:26" x14ac:dyDescent="0.2">
      <c r="B9" s="13">
        <v>2005</v>
      </c>
      <c r="C9" s="4">
        <v>117</v>
      </c>
      <c r="D9" s="2">
        <v>19977</v>
      </c>
      <c r="E9" s="5">
        <f t="shared" si="0"/>
        <v>0.58567352455323618</v>
      </c>
      <c r="F9" s="4">
        <v>117</v>
      </c>
      <c r="G9" s="2">
        <v>19910</v>
      </c>
      <c r="H9" s="5">
        <f t="shared" si="1"/>
        <v>0.58764439979909588</v>
      </c>
      <c r="I9" s="4">
        <v>29</v>
      </c>
      <c r="J9" s="2">
        <v>9694</v>
      </c>
      <c r="K9" s="5">
        <f t="shared" si="2"/>
        <v>0.29915411594800911</v>
      </c>
      <c r="L9" s="4">
        <v>34</v>
      </c>
      <c r="M9" s="2">
        <f>2241+6176</f>
        <v>8417</v>
      </c>
      <c r="N9" s="5">
        <f t="shared" si="3"/>
        <v>0.40394439824165379</v>
      </c>
      <c r="O9" s="4">
        <v>52</v>
      </c>
      <c r="P9" s="2">
        <f>5503+9501</f>
        <v>15004</v>
      </c>
      <c r="Q9" s="5">
        <f t="shared" si="4"/>
        <v>0.34657424686750204</v>
      </c>
      <c r="R9" s="4">
        <v>67</v>
      </c>
      <c r="S9" s="2">
        <v>5289</v>
      </c>
      <c r="T9" s="5">
        <f t="shared" si="5"/>
        <v>1.2667801096615618</v>
      </c>
      <c r="U9" s="4">
        <v>51</v>
      </c>
      <c r="V9" s="2">
        <f>861+623</f>
        <v>1484</v>
      </c>
      <c r="W9" s="2">
        <f t="shared" si="6"/>
        <v>3.4366576819407011</v>
      </c>
      <c r="X9" s="8">
        <v>234</v>
      </c>
      <c r="Y9" s="9">
        <v>39888</v>
      </c>
      <c r="Z9" s="5">
        <f t="shared" si="7"/>
        <v>0.58664259927797835</v>
      </c>
    </row>
    <row r="10" spans="2:26" x14ac:dyDescent="0.2">
      <c r="B10" s="13">
        <v>2006</v>
      </c>
      <c r="C10" s="4">
        <v>91</v>
      </c>
      <c r="D10" s="2">
        <v>20044</v>
      </c>
      <c r="E10" s="5">
        <f t="shared" si="0"/>
        <v>0.45400119736579531</v>
      </c>
      <c r="F10" s="4">
        <v>84</v>
      </c>
      <c r="G10" s="2">
        <v>19792</v>
      </c>
      <c r="H10" s="5">
        <f t="shared" si="1"/>
        <v>0.42441390460792239</v>
      </c>
      <c r="I10" s="4">
        <v>26</v>
      </c>
      <c r="J10" s="2">
        <v>9586</v>
      </c>
      <c r="K10" s="5">
        <f t="shared" si="2"/>
        <v>0.27122887544335489</v>
      </c>
      <c r="L10" s="4">
        <v>23</v>
      </c>
      <c r="M10" s="2">
        <f>2399+5904</f>
        <v>8303</v>
      </c>
      <c r="N10" s="5">
        <f t="shared" si="3"/>
        <v>0.2770083102493075</v>
      </c>
      <c r="O10" s="4">
        <v>63</v>
      </c>
      <c r="P10" s="2">
        <f>5546+9550</f>
        <v>15096</v>
      </c>
      <c r="Q10" s="5">
        <f t="shared" si="4"/>
        <v>0.41732909379968203</v>
      </c>
      <c r="R10" s="4">
        <v>49</v>
      </c>
      <c r="S10" s="2">
        <v>5411</v>
      </c>
      <c r="T10" s="5">
        <f t="shared" si="5"/>
        <v>0.90556274256144886</v>
      </c>
      <c r="U10" s="4">
        <v>13</v>
      </c>
      <c r="V10" s="2">
        <v>1440</v>
      </c>
      <c r="W10" s="2">
        <f t="shared" si="6"/>
        <v>0.90277777777777768</v>
      </c>
      <c r="X10" s="8">
        <v>175</v>
      </c>
      <c r="Y10" s="9">
        <v>39837</v>
      </c>
      <c r="Z10" s="5">
        <f t="shared" si="7"/>
        <v>0.43929010718678618</v>
      </c>
    </row>
    <row r="11" spans="2:26" x14ac:dyDescent="0.2">
      <c r="B11" s="13">
        <v>2007</v>
      </c>
      <c r="C11" s="4">
        <v>83</v>
      </c>
      <c r="D11" s="2">
        <v>19457</v>
      </c>
      <c r="E11" s="5">
        <f t="shared" si="0"/>
        <v>0.4265816929639718</v>
      </c>
      <c r="F11" s="4">
        <v>62</v>
      </c>
      <c r="G11" s="2">
        <v>19224</v>
      </c>
      <c r="H11" s="5">
        <f t="shared" si="1"/>
        <v>0.32251352476071582</v>
      </c>
      <c r="I11" s="4">
        <v>7</v>
      </c>
      <c r="J11" s="2">
        <v>9389</v>
      </c>
      <c r="K11" s="5">
        <f t="shared" si="2"/>
        <v>7.4555330706145492E-2</v>
      </c>
      <c r="L11" s="4">
        <v>13</v>
      </c>
      <c r="M11" s="2">
        <f>2301+5516</f>
        <v>7817</v>
      </c>
      <c r="N11" s="5">
        <f t="shared" si="3"/>
        <v>0.16630420877574517</v>
      </c>
      <c r="O11" s="4">
        <v>44</v>
      </c>
      <c r="P11" s="2">
        <f>5315+9184</f>
        <v>14499</v>
      </c>
      <c r="Q11" s="5">
        <f t="shared" si="4"/>
        <v>0.30346920477274297</v>
      </c>
      <c r="R11" s="4">
        <v>48</v>
      </c>
      <c r="S11" s="2">
        <v>5512</v>
      </c>
      <c r="T11" s="5">
        <f t="shared" si="5"/>
        <v>0.8708272859216255</v>
      </c>
      <c r="U11" s="4">
        <v>33</v>
      </c>
      <c r="V11" s="2">
        <f>853+610</f>
        <v>1463</v>
      </c>
      <c r="W11" s="2">
        <f t="shared" si="6"/>
        <v>2.2556390977443606</v>
      </c>
      <c r="X11" s="8">
        <v>146</v>
      </c>
      <c r="Y11" s="1">
        <v>38681</v>
      </c>
      <c r="Z11" s="5">
        <f t="shared" si="7"/>
        <v>0.37744629146092395</v>
      </c>
    </row>
    <row r="12" spans="2:26" x14ac:dyDescent="0.2">
      <c r="B12" s="13">
        <v>2008</v>
      </c>
      <c r="C12" s="4">
        <v>86</v>
      </c>
      <c r="D12" s="2">
        <v>17516</v>
      </c>
      <c r="E12" s="5">
        <f t="shared" si="0"/>
        <v>0.49097967572505141</v>
      </c>
      <c r="F12" s="4">
        <v>126</v>
      </c>
      <c r="G12" s="2">
        <v>17651</v>
      </c>
      <c r="H12" s="5">
        <f t="shared" si="1"/>
        <v>0.71384057560478165</v>
      </c>
      <c r="I12" s="4">
        <v>57</v>
      </c>
      <c r="J12" s="2">
        <v>8009</v>
      </c>
      <c r="K12" s="5">
        <f t="shared" si="2"/>
        <v>0.71169933824447495</v>
      </c>
      <c r="L12" s="4">
        <v>19</v>
      </c>
      <c r="M12" s="2">
        <f>1960+5642</f>
        <v>7602</v>
      </c>
      <c r="N12" s="5">
        <f t="shared" si="3"/>
        <v>0.24993422783478031</v>
      </c>
      <c r="O12" s="4">
        <v>59</v>
      </c>
      <c r="P12" s="2">
        <f>5285+8023</f>
        <v>13308</v>
      </c>
      <c r="Q12" s="5">
        <f t="shared" si="4"/>
        <v>0.44334235046588516</v>
      </c>
      <c r="R12" s="4">
        <v>57</v>
      </c>
      <c r="S12" s="2">
        <v>4886</v>
      </c>
      <c r="T12" s="5">
        <f t="shared" si="5"/>
        <v>1.1665984445354072</v>
      </c>
      <c r="U12" s="4">
        <v>20</v>
      </c>
      <c r="V12" s="2">
        <f>764+597</f>
        <v>1361</v>
      </c>
      <c r="W12" s="2">
        <f t="shared" si="6"/>
        <v>1.4695077149155034</v>
      </c>
      <c r="X12" s="8">
        <v>212</v>
      </c>
      <c r="Y12" s="9">
        <v>35167</v>
      </c>
      <c r="Z12" s="5">
        <f t="shared" si="7"/>
        <v>0.60283788779253278</v>
      </c>
    </row>
    <row r="13" spans="2:26" x14ac:dyDescent="0.2">
      <c r="B13" s="13">
        <v>2009</v>
      </c>
      <c r="C13" s="4"/>
      <c r="D13" s="2"/>
      <c r="E13" s="5" t="e">
        <f t="shared" si="0"/>
        <v>#DIV/0!</v>
      </c>
      <c r="F13" s="4"/>
      <c r="G13" s="2"/>
      <c r="H13" s="5" t="e">
        <f t="shared" si="1"/>
        <v>#DIV/0!</v>
      </c>
      <c r="I13" s="4"/>
      <c r="J13" s="2"/>
      <c r="K13" s="5" t="e">
        <f t="shared" si="2"/>
        <v>#DIV/0!</v>
      </c>
      <c r="L13" s="4"/>
      <c r="M13" s="2"/>
      <c r="N13" s="5" t="e">
        <f t="shared" si="3"/>
        <v>#DIV/0!</v>
      </c>
      <c r="O13" s="4"/>
      <c r="P13" s="2"/>
      <c r="Q13" s="5" t="e">
        <f t="shared" si="4"/>
        <v>#DIV/0!</v>
      </c>
      <c r="R13" s="4"/>
      <c r="S13" s="2"/>
      <c r="T13" s="5" t="e">
        <f t="shared" si="5"/>
        <v>#DIV/0!</v>
      </c>
      <c r="U13" s="4"/>
      <c r="V13" s="2"/>
      <c r="W13" s="2" t="e">
        <f t="shared" si="6"/>
        <v>#DIV/0!</v>
      </c>
      <c r="X13" s="8"/>
      <c r="Y13" s="9"/>
      <c r="Z13" s="5" t="e">
        <f t="shared" si="7"/>
        <v>#DIV/0!</v>
      </c>
    </row>
    <row r="14" spans="2:26" x14ac:dyDescent="0.2">
      <c r="B14" s="13">
        <v>2010</v>
      </c>
      <c r="C14" s="4">
        <v>132</v>
      </c>
      <c r="D14" s="2">
        <v>18686</v>
      </c>
      <c r="E14" s="5">
        <f t="shared" si="0"/>
        <v>0.70641121695386921</v>
      </c>
      <c r="F14" s="4">
        <v>105</v>
      </c>
      <c r="G14" s="2">
        <v>18854</v>
      </c>
      <c r="H14" s="5">
        <f t="shared" si="1"/>
        <v>0.55691100031823493</v>
      </c>
      <c r="I14" s="4">
        <v>33</v>
      </c>
      <c r="J14" s="2">
        <v>9031</v>
      </c>
      <c r="K14" s="5">
        <f t="shared" si="2"/>
        <v>0.36540803897685747</v>
      </c>
      <c r="L14" s="4">
        <v>27</v>
      </c>
      <c r="M14" s="2">
        <f>2064+5655</f>
        <v>7719</v>
      </c>
      <c r="N14" s="5">
        <f t="shared" si="3"/>
        <v>0.34978624174115819</v>
      </c>
      <c r="O14" s="4">
        <v>71</v>
      </c>
      <c r="P14" s="2">
        <f>5564+8427</f>
        <v>13991</v>
      </c>
      <c r="Q14" s="5">
        <f t="shared" si="4"/>
        <v>0.50746908727038809</v>
      </c>
      <c r="R14" s="4">
        <v>80</v>
      </c>
      <c r="S14" s="2">
        <v>5378</v>
      </c>
      <c r="T14" s="5">
        <f t="shared" si="5"/>
        <v>1.4875418371141689</v>
      </c>
      <c r="U14" s="4">
        <v>25</v>
      </c>
      <c r="V14" s="2">
        <f>875+547</f>
        <v>1422</v>
      </c>
      <c r="W14" s="2">
        <f t="shared" si="6"/>
        <v>1.7580872011251758</v>
      </c>
      <c r="X14" s="8">
        <v>237</v>
      </c>
      <c r="Y14" s="9">
        <v>37540</v>
      </c>
      <c r="Z14" s="5">
        <f t="shared" si="7"/>
        <v>0.63132658497602556</v>
      </c>
    </row>
    <row r="15" spans="2:26" x14ac:dyDescent="0.2">
      <c r="B15" s="13">
        <v>2011</v>
      </c>
      <c r="C15" s="4">
        <v>86</v>
      </c>
      <c r="D15" s="2">
        <v>17319</v>
      </c>
      <c r="E15" s="5">
        <f t="shared" si="0"/>
        <v>0.49656446677059879</v>
      </c>
      <c r="F15" s="4">
        <v>63</v>
      </c>
      <c r="G15" s="2">
        <v>17755</v>
      </c>
      <c r="H15" s="5">
        <f t="shared" si="1"/>
        <v>0.35482962545761759</v>
      </c>
      <c r="I15" s="4">
        <v>23</v>
      </c>
      <c r="J15" s="2">
        <v>8612</v>
      </c>
      <c r="K15" s="5">
        <f t="shared" si="2"/>
        <v>0.26706920575940546</v>
      </c>
      <c r="L15" s="4">
        <v>23</v>
      </c>
      <c r="M15" s="2">
        <f>1958+5136</f>
        <v>7094</v>
      </c>
      <c r="N15" s="5">
        <f t="shared" si="3"/>
        <v>0.3242176487172258</v>
      </c>
      <c r="O15" s="4">
        <v>52</v>
      </c>
      <c r="P15" s="2">
        <f>5158+7783</f>
        <v>12941</v>
      </c>
      <c r="Q15" s="5">
        <f t="shared" si="4"/>
        <v>0.40182366123174401</v>
      </c>
      <c r="R15" s="4">
        <v>21</v>
      </c>
      <c r="S15" s="2">
        <f>5192</f>
        <v>5192</v>
      </c>
      <c r="T15" s="5">
        <f t="shared" si="5"/>
        <v>0.40446841294298919</v>
      </c>
      <c r="U15" s="4">
        <v>30</v>
      </c>
      <c r="V15" s="2">
        <f>673+562</f>
        <v>1235</v>
      </c>
      <c r="W15" s="2">
        <f t="shared" si="6"/>
        <v>2.42914979757085</v>
      </c>
      <c r="X15" s="8">
        <v>149</v>
      </c>
      <c r="Y15" s="9">
        <v>35075</v>
      </c>
      <c r="Z15" s="5">
        <f t="shared" si="7"/>
        <v>0.42480399144689945</v>
      </c>
    </row>
    <row r="16" spans="2:26" x14ac:dyDescent="0.2">
      <c r="B16" s="13">
        <v>2012</v>
      </c>
      <c r="C16" s="4">
        <v>8</v>
      </c>
      <c r="D16" s="2">
        <v>17901</v>
      </c>
      <c r="E16" s="5">
        <f t="shared" si="0"/>
        <v>4.4690240768672139E-2</v>
      </c>
      <c r="F16" s="4">
        <v>8</v>
      </c>
      <c r="G16" s="2">
        <v>18587</v>
      </c>
      <c r="H16" s="5">
        <f t="shared" si="1"/>
        <v>4.3040834992198851E-2</v>
      </c>
      <c r="I16" s="4">
        <v>3</v>
      </c>
      <c r="J16" s="2">
        <v>8835</v>
      </c>
      <c r="K16" s="5">
        <f t="shared" si="2"/>
        <v>3.3955857385398983E-2</v>
      </c>
      <c r="L16" s="4">
        <v>7</v>
      </c>
      <c r="M16" s="2">
        <f>1986+5387</f>
        <v>7373</v>
      </c>
      <c r="N16" s="5">
        <f t="shared" si="3"/>
        <v>9.4941000949410007E-2</v>
      </c>
      <c r="O16" s="4">
        <v>6</v>
      </c>
      <c r="P16" s="2">
        <f>5137+8214</f>
        <v>13351</v>
      </c>
      <c r="Q16" s="5">
        <f t="shared" si="4"/>
        <v>4.4940453898584372E-2</v>
      </c>
      <c r="R16" s="4">
        <v>0</v>
      </c>
      <c r="S16" s="2">
        <f>5502</f>
        <v>5502</v>
      </c>
      <c r="T16" s="5">
        <f t="shared" si="5"/>
        <v>0</v>
      </c>
      <c r="U16" s="4">
        <v>0</v>
      </c>
      <c r="V16" s="2">
        <f>874+553</f>
        <v>1427</v>
      </c>
      <c r="W16" s="2">
        <f t="shared" si="6"/>
        <v>0</v>
      </c>
      <c r="X16" s="8"/>
      <c r="Y16" s="9"/>
      <c r="Z16" s="5" t="e">
        <f t="shared" si="7"/>
        <v>#DIV/0!</v>
      </c>
    </row>
    <row r="17" spans="2:26" x14ac:dyDescent="0.2">
      <c r="B17" s="13">
        <v>2013</v>
      </c>
      <c r="C17" s="4"/>
      <c r="D17" s="2"/>
      <c r="E17" s="5" t="e">
        <f t="shared" si="0"/>
        <v>#DIV/0!</v>
      </c>
      <c r="F17" s="4"/>
      <c r="G17" s="2"/>
      <c r="H17" s="5" t="e">
        <f t="shared" si="1"/>
        <v>#DIV/0!</v>
      </c>
      <c r="I17" s="4"/>
      <c r="J17" s="2"/>
      <c r="K17" s="5" t="e">
        <f t="shared" si="2"/>
        <v>#DIV/0!</v>
      </c>
      <c r="L17" s="4"/>
      <c r="M17" s="2"/>
      <c r="N17" s="5" t="e">
        <f t="shared" si="3"/>
        <v>#DIV/0!</v>
      </c>
      <c r="O17" s="4"/>
      <c r="P17" s="2"/>
      <c r="Q17" s="5" t="e">
        <f t="shared" si="4"/>
        <v>#DIV/0!</v>
      </c>
      <c r="R17" s="4"/>
      <c r="S17" s="2"/>
      <c r="T17" s="5" t="e">
        <f t="shared" si="5"/>
        <v>#DIV/0!</v>
      </c>
      <c r="U17" s="4"/>
      <c r="V17" s="2"/>
      <c r="W17" s="2" t="e">
        <f t="shared" si="6"/>
        <v>#DIV/0!</v>
      </c>
      <c r="X17" s="8"/>
      <c r="Y17" s="2"/>
      <c r="Z17" s="5" t="e">
        <f t="shared" si="7"/>
        <v>#DIV/0!</v>
      </c>
    </row>
    <row r="18" spans="2:26" x14ac:dyDescent="0.2">
      <c r="B18" s="13">
        <v>2014</v>
      </c>
      <c r="C18" s="4">
        <v>14</v>
      </c>
      <c r="D18" s="18">
        <v>17736</v>
      </c>
      <c r="E18" s="5">
        <f t="shared" si="0"/>
        <v>7.8935498421290037E-2</v>
      </c>
      <c r="F18" s="4">
        <v>17</v>
      </c>
      <c r="G18" s="18">
        <v>17945</v>
      </c>
      <c r="H18" s="5">
        <f t="shared" si="1"/>
        <v>9.4733909166898861E-2</v>
      </c>
      <c r="I18" s="4">
        <v>0</v>
      </c>
      <c r="J18" s="18">
        <v>8269</v>
      </c>
      <c r="K18" s="5">
        <f t="shared" si="2"/>
        <v>0</v>
      </c>
      <c r="L18" s="4">
        <v>7</v>
      </c>
      <c r="M18" s="2">
        <f>1732+5404</f>
        <v>7136</v>
      </c>
      <c r="N18" s="5">
        <f t="shared" si="3"/>
        <v>9.809417040358745E-2</v>
      </c>
      <c r="O18" s="4">
        <v>5</v>
      </c>
      <c r="P18" s="2">
        <f>4989+8297</f>
        <v>13286</v>
      </c>
      <c r="Q18" s="5">
        <f t="shared" si="4"/>
        <v>3.7633599277434891E-2</v>
      </c>
      <c r="R18" s="4">
        <v>11</v>
      </c>
      <c r="S18" s="2">
        <f>5515</f>
        <v>5515</v>
      </c>
      <c r="T18" s="5">
        <f t="shared" si="5"/>
        <v>0.19945602901178605</v>
      </c>
      <c r="U18" s="4">
        <v>8</v>
      </c>
      <c r="V18" s="2">
        <f>865+609</f>
        <v>1474</v>
      </c>
      <c r="W18" s="2">
        <f t="shared" si="6"/>
        <v>0.54274084124830391</v>
      </c>
      <c r="X18" s="8">
        <v>31</v>
      </c>
      <c r="Y18" s="9">
        <v>35681</v>
      </c>
      <c r="Z18" s="5">
        <f t="shared" si="7"/>
        <v>8.6880973066898348E-2</v>
      </c>
    </row>
    <row r="19" spans="2:26" x14ac:dyDescent="0.2">
      <c r="B19" s="13">
        <v>2015</v>
      </c>
      <c r="C19" s="4">
        <v>29</v>
      </c>
      <c r="D19" s="18">
        <v>17989</v>
      </c>
      <c r="E19" s="5">
        <f t="shared" si="0"/>
        <v>0.16120962810606482</v>
      </c>
      <c r="F19" s="4">
        <v>37</v>
      </c>
      <c r="G19" s="18">
        <v>18335</v>
      </c>
      <c r="H19" s="5">
        <f t="shared" si="1"/>
        <v>0.20179983637851107</v>
      </c>
      <c r="I19" s="4">
        <v>8</v>
      </c>
      <c r="J19" s="18">
        <v>8221</v>
      </c>
      <c r="K19" s="5">
        <f t="shared" si="2"/>
        <v>9.7311762559299353E-2</v>
      </c>
      <c r="L19" s="4">
        <v>10</v>
      </c>
      <c r="M19" s="2">
        <f>1880+5140</f>
        <v>7020</v>
      </c>
      <c r="N19" s="5">
        <f t="shared" si="3"/>
        <v>0.14245014245014245</v>
      </c>
      <c r="O19" s="4">
        <v>23</v>
      </c>
      <c r="P19" s="2">
        <f>5176+8284</f>
        <v>13460</v>
      </c>
      <c r="Q19" s="5">
        <f t="shared" si="4"/>
        <v>0.17087667161961367</v>
      </c>
      <c r="R19" s="4">
        <v>21</v>
      </c>
      <c r="S19" s="2">
        <v>5759</v>
      </c>
      <c r="T19" s="5">
        <f t="shared" si="5"/>
        <v>0.36464664004167391</v>
      </c>
      <c r="U19" s="4">
        <v>4</v>
      </c>
      <c r="V19" s="2">
        <f>1165+701</f>
        <v>1866</v>
      </c>
      <c r="W19" s="2">
        <f t="shared" si="6"/>
        <v>0.21436227224008575</v>
      </c>
      <c r="X19" s="8">
        <v>66</v>
      </c>
      <c r="Y19" s="9">
        <v>36324</v>
      </c>
      <c r="Z19" s="5">
        <f t="shared" si="7"/>
        <v>0.18169805087545426</v>
      </c>
    </row>
    <row r="20" spans="2:26" x14ac:dyDescent="0.2">
      <c r="B20" s="13">
        <v>2016</v>
      </c>
      <c r="C20" s="4">
        <v>128</v>
      </c>
      <c r="D20" s="18">
        <v>17449</v>
      </c>
      <c r="E20" s="5">
        <f t="shared" si="0"/>
        <v>0.73356639348959829</v>
      </c>
      <c r="F20" s="4">
        <v>141</v>
      </c>
      <c r="G20" s="18">
        <v>17689</v>
      </c>
      <c r="H20" s="5">
        <f t="shared" si="1"/>
        <v>0.79710554581943582</v>
      </c>
      <c r="I20" s="4">
        <v>55</v>
      </c>
      <c r="J20" s="18">
        <v>8018</v>
      </c>
      <c r="K20" s="5">
        <f t="shared" si="2"/>
        <v>0.68595659765527561</v>
      </c>
      <c r="L20" s="4">
        <v>29</v>
      </c>
      <c r="M20" s="2">
        <f>1785+5064</f>
        <v>6849</v>
      </c>
      <c r="N20" s="5">
        <f t="shared" si="3"/>
        <v>0.42341947729595558</v>
      </c>
      <c r="O20" s="4">
        <v>84</v>
      </c>
      <c r="P20" s="2">
        <f>5388+7873</f>
        <v>13261</v>
      </c>
      <c r="Q20" s="5">
        <f t="shared" si="4"/>
        <v>0.63343639242892691</v>
      </c>
      <c r="R20" s="4">
        <v>63</v>
      </c>
      <c r="S20" s="2">
        <v>5512</v>
      </c>
      <c r="T20" s="5">
        <f t="shared" si="5"/>
        <v>1.1429608127721336</v>
      </c>
      <c r="U20" s="4">
        <v>37</v>
      </c>
      <c r="V20" s="2">
        <f>896+602</f>
        <v>1498</v>
      </c>
      <c r="W20" s="2">
        <f t="shared" si="6"/>
        <v>2.4699599465954609</v>
      </c>
      <c r="X20" s="8">
        <v>269</v>
      </c>
      <c r="Y20" s="9">
        <v>35138</v>
      </c>
      <c r="Z20" s="5">
        <f t="shared" si="7"/>
        <v>0.76555296260458761</v>
      </c>
    </row>
    <row r="21" spans="2:26" x14ac:dyDescent="0.2">
      <c r="B21" s="13">
        <v>2017</v>
      </c>
      <c r="C21" s="4">
        <v>92</v>
      </c>
      <c r="D21" s="18">
        <v>17093</v>
      </c>
      <c r="E21" s="5">
        <f t="shared" si="0"/>
        <v>0.53823202480547594</v>
      </c>
      <c r="F21" s="4">
        <v>92</v>
      </c>
      <c r="G21" s="18">
        <v>17809</v>
      </c>
      <c r="H21" s="5">
        <f t="shared" si="1"/>
        <v>0.51659273401089334</v>
      </c>
      <c r="I21" s="4">
        <v>32</v>
      </c>
      <c r="J21" s="18">
        <v>7439</v>
      </c>
      <c r="K21" s="5">
        <f t="shared" si="2"/>
        <v>0.43016534480440921</v>
      </c>
      <c r="L21" s="4">
        <v>15</v>
      </c>
      <c r="M21" s="18">
        <f>1850+4834</f>
        <v>6684</v>
      </c>
      <c r="N21" s="5">
        <f t="shared" si="3"/>
        <v>0.2244165170556553</v>
      </c>
      <c r="O21" s="4">
        <v>63</v>
      </c>
      <c r="P21" s="2">
        <f>5144+8293</f>
        <v>13437</v>
      </c>
      <c r="Q21" s="5">
        <f t="shared" si="4"/>
        <v>0.46885465505693236</v>
      </c>
      <c r="R21" s="4">
        <v>55</v>
      </c>
      <c r="S21" s="2">
        <v>5525</v>
      </c>
      <c r="T21" s="5">
        <f t="shared" si="5"/>
        <v>0.99547511312217185</v>
      </c>
      <c r="U21" s="4">
        <v>18</v>
      </c>
      <c r="V21" s="2">
        <f>1144+673</f>
        <v>1817</v>
      </c>
      <c r="W21" s="2">
        <f t="shared" si="6"/>
        <v>0.99064391854705547</v>
      </c>
      <c r="X21" s="8">
        <v>184</v>
      </c>
      <c r="Y21" s="9">
        <v>34902</v>
      </c>
      <c r="Z21" s="5">
        <f t="shared" si="7"/>
        <v>0.52719041888716978</v>
      </c>
    </row>
    <row r="22" spans="2:26" x14ac:dyDescent="0.2">
      <c r="B22" s="13">
        <v>2018</v>
      </c>
      <c r="C22" s="4">
        <v>109</v>
      </c>
      <c r="D22" s="18">
        <v>15953</v>
      </c>
      <c r="E22" s="5">
        <f t="shared" si="0"/>
        <v>0.68325706763618121</v>
      </c>
      <c r="F22" s="4">
        <v>105</v>
      </c>
      <c r="G22" s="18">
        <v>16399</v>
      </c>
      <c r="H22" s="5">
        <f t="shared" si="1"/>
        <v>0.64028294408195618</v>
      </c>
      <c r="I22" s="4">
        <v>36</v>
      </c>
      <c r="J22" s="18">
        <v>7205</v>
      </c>
      <c r="K22" s="5">
        <f t="shared" si="2"/>
        <v>0.49965301873698814</v>
      </c>
      <c r="L22" s="4">
        <v>19</v>
      </c>
      <c r="M22" s="2">
        <f>1669+4356</f>
        <v>6025</v>
      </c>
      <c r="N22" s="5">
        <f t="shared" si="3"/>
        <v>0.31535269709543567</v>
      </c>
      <c r="O22" s="4">
        <v>73</v>
      </c>
      <c r="P22" s="2">
        <f>4671+7435</f>
        <v>12106</v>
      </c>
      <c r="Q22" s="5">
        <f t="shared" si="4"/>
        <v>0.60300677350074339</v>
      </c>
      <c r="R22" s="4">
        <v>41</v>
      </c>
      <c r="S22" s="2">
        <f>5218</f>
        <v>5218</v>
      </c>
      <c r="T22" s="5">
        <f t="shared" si="5"/>
        <v>0.78574166347259478</v>
      </c>
      <c r="U22" s="4">
        <v>45</v>
      </c>
      <c r="V22" s="2">
        <f>1155+643</f>
        <v>1798</v>
      </c>
      <c r="W22" s="2">
        <f t="shared" si="6"/>
        <v>2.5027808676307011</v>
      </c>
      <c r="X22" s="8">
        <v>215</v>
      </c>
      <c r="Y22" s="9">
        <v>32352</v>
      </c>
      <c r="Z22" s="5">
        <f t="shared" si="7"/>
        <v>0.66456478733926805</v>
      </c>
    </row>
    <row r="23" spans="2:26" x14ac:dyDescent="0.2">
      <c r="B23" s="13">
        <v>2019</v>
      </c>
      <c r="C23" s="4">
        <v>101</v>
      </c>
      <c r="D23" s="18">
        <v>15287</v>
      </c>
      <c r="E23" s="5">
        <f t="shared" si="0"/>
        <v>0.66069209131942164</v>
      </c>
      <c r="F23" s="4">
        <v>125</v>
      </c>
      <c r="G23" s="18">
        <v>16085</v>
      </c>
      <c r="H23" s="5">
        <f t="shared" si="1"/>
        <v>0.77712154180913895</v>
      </c>
      <c r="I23" s="4">
        <v>43</v>
      </c>
      <c r="J23" s="18">
        <v>6566</v>
      </c>
      <c r="K23" s="5">
        <f t="shared" si="2"/>
        <v>0.65488882120012193</v>
      </c>
      <c r="L23" s="4">
        <v>46</v>
      </c>
      <c r="M23" s="2">
        <f>1482+4342</f>
        <v>5824</v>
      </c>
      <c r="N23" s="5">
        <f t="shared" si="3"/>
        <v>0.7898351648351648</v>
      </c>
      <c r="O23" s="4">
        <v>70</v>
      </c>
      <c r="P23" s="2">
        <f>4853+7111</f>
        <v>11964</v>
      </c>
      <c r="Q23" s="5">
        <f t="shared" si="4"/>
        <v>0.58508859913072553</v>
      </c>
      <c r="R23" s="4">
        <v>37</v>
      </c>
      <c r="S23" s="18">
        <v>4989</v>
      </c>
      <c r="T23" s="5">
        <f t="shared" si="5"/>
        <v>0.74163158949689323</v>
      </c>
      <c r="U23" s="4">
        <v>30</v>
      </c>
      <c r="V23" s="2">
        <f>1214+813</f>
        <v>2027</v>
      </c>
      <c r="W23" s="2">
        <f t="shared" si="6"/>
        <v>1.480019733596448</v>
      </c>
      <c r="X23" s="8">
        <v>226</v>
      </c>
      <c r="Y23" s="9">
        <v>31371</v>
      </c>
      <c r="Z23" s="5">
        <f t="shared" si="7"/>
        <v>0.72041057027190714</v>
      </c>
    </row>
    <row r="24" spans="2:26" x14ac:dyDescent="0.2">
      <c r="B24" s="13">
        <v>2020</v>
      </c>
      <c r="C24" s="4">
        <v>51</v>
      </c>
      <c r="D24" s="18">
        <v>14848</v>
      </c>
      <c r="E24" s="5">
        <f t="shared" si="0"/>
        <v>0.34348060344827586</v>
      </c>
      <c r="F24" s="4">
        <v>64</v>
      </c>
      <c r="G24" s="18">
        <v>14932</v>
      </c>
      <c r="H24" s="5">
        <f t="shared" si="1"/>
        <v>0.42860969729440135</v>
      </c>
      <c r="I24" s="4">
        <v>11</v>
      </c>
      <c r="J24" s="18">
        <v>6144</v>
      </c>
      <c r="K24" s="5">
        <f t="shared" si="2"/>
        <v>0.17903645833333331</v>
      </c>
      <c r="L24" s="4">
        <v>4</v>
      </c>
      <c r="M24" s="2">
        <f>1462+3932</f>
        <v>5394</v>
      </c>
      <c r="N24" s="5">
        <f t="shared" si="3"/>
        <v>7.4156470152020759E-2</v>
      </c>
      <c r="O24" s="4">
        <v>24</v>
      </c>
      <c r="P24" s="2">
        <f>4567+6812</f>
        <v>11379</v>
      </c>
      <c r="Q24" s="5">
        <f t="shared" si="4"/>
        <v>0.21091484313208544</v>
      </c>
      <c r="R24" s="4">
        <v>36</v>
      </c>
      <c r="S24" s="18">
        <v>4897</v>
      </c>
      <c r="T24" s="5">
        <f t="shared" si="5"/>
        <v>0.73514396569328155</v>
      </c>
      <c r="U24" s="4">
        <v>39</v>
      </c>
      <c r="V24" s="2">
        <f>1184+782</f>
        <v>1966</v>
      </c>
      <c r="W24" s="2">
        <f t="shared" si="6"/>
        <v>1.9837232960325535</v>
      </c>
      <c r="X24" s="8">
        <v>115</v>
      </c>
      <c r="Y24" s="9">
        <v>29780</v>
      </c>
      <c r="Z24" s="5">
        <f t="shared" si="7"/>
        <v>0.38616521155137673</v>
      </c>
    </row>
    <row r="25" spans="2:26" x14ac:dyDescent="0.2">
      <c r="B25" s="13">
        <v>2021</v>
      </c>
      <c r="C25" s="4">
        <v>112</v>
      </c>
      <c r="D25" s="18">
        <v>13404</v>
      </c>
      <c r="E25" s="5">
        <f t="shared" si="0"/>
        <v>0.83557147120262609</v>
      </c>
      <c r="F25" s="4">
        <v>90</v>
      </c>
      <c r="G25" s="18">
        <v>13655</v>
      </c>
      <c r="H25" s="5">
        <f t="shared" si="1"/>
        <v>0.65909923105089718</v>
      </c>
      <c r="I25" s="4">
        <v>43</v>
      </c>
      <c r="J25" s="18">
        <v>5338</v>
      </c>
      <c r="K25" s="5">
        <f t="shared" si="2"/>
        <v>0.80554514799550392</v>
      </c>
      <c r="L25" s="4">
        <v>15</v>
      </c>
      <c r="M25" s="2">
        <f>1356+3844</f>
        <v>5200</v>
      </c>
      <c r="N25" s="5">
        <f t="shared" si="3"/>
        <v>0.28846153846153849</v>
      </c>
      <c r="O25" s="4">
        <v>61</v>
      </c>
      <c r="P25" s="2">
        <f>4025+6688</f>
        <v>10713</v>
      </c>
      <c r="Q25" s="5">
        <f t="shared" si="4"/>
        <v>0.56940166153271721</v>
      </c>
      <c r="R25" s="4">
        <v>44</v>
      </c>
      <c r="S25" s="18">
        <v>4358</v>
      </c>
      <c r="T25" s="5">
        <f t="shared" si="5"/>
        <v>1.0096374483708122</v>
      </c>
      <c r="U25" s="4">
        <v>35</v>
      </c>
      <c r="V25" s="2">
        <f>925+526</f>
        <v>1451</v>
      </c>
      <c r="W25" s="2">
        <f t="shared" si="6"/>
        <v>2.4121295658166781</v>
      </c>
      <c r="X25" s="8">
        <v>202</v>
      </c>
      <c r="Y25" s="9">
        <v>27059</v>
      </c>
      <c r="Z25" s="5">
        <f t="shared" si="7"/>
        <v>0.74651687054214866</v>
      </c>
    </row>
    <row r="26" spans="2:26" x14ac:dyDescent="0.2">
      <c r="B26" s="13">
        <v>2022</v>
      </c>
      <c r="C26" s="4">
        <v>128</v>
      </c>
      <c r="D26" s="18">
        <v>13942</v>
      </c>
      <c r="E26" s="5">
        <f t="shared" si="0"/>
        <v>0.91808922679672933</v>
      </c>
      <c r="F26" s="4">
        <v>122</v>
      </c>
      <c r="G26" s="18">
        <v>14236</v>
      </c>
      <c r="H26" s="5">
        <f t="shared" si="1"/>
        <v>0.85698229839842655</v>
      </c>
      <c r="I26" s="4">
        <v>42</v>
      </c>
      <c r="J26" s="18">
        <v>5551</v>
      </c>
      <c r="K26" s="5">
        <f t="shared" si="2"/>
        <v>0.75662042875157631</v>
      </c>
      <c r="L26" s="4"/>
      <c r="M26" s="2"/>
      <c r="N26" s="5" t="e">
        <f t="shared" si="3"/>
        <v>#DIV/0!</v>
      </c>
      <c r="O26" s="4"/>
      <c r="P26" s="2"/>
      <c r="Q26" s="5" t="e">
        <f t="shared" si="4"/>
        <v>#DIV/0!</v>
      </c>
      <c r="R26" s="4">
        <v>78</v>
      </c>
      <c r="S26" s="18">
        <v>4790</v>
      </c>
      <c r="T26" s="5">
        <f t="shared" si="5"/>
        <v>1.62839248434238</v>
      </c>
      <c r="U26" s="4">
        <v>43</v>
      </c>
      <c r="V26" s="18">
        <v>1848</v>
      </c>
      <c r="W26" s="2">
        <f t="shared" si="6"/>
        <v>2.3268398268398269</v>
      </c>
      <c r="X26" s="8">
        <v>250</v>
      </c>
      <c r="Y26" s="9">
        <v>28179</v>
      </c>
      <c r="Z26" s="5">
        <f t="shared" si="7"/>
        <v>0.88718549274282266</v>
      </c>
    </row>
    <row r="27" spans="2:26" x14ac:dyDescent="0.2">
      <c r="B27" s="13">
        <v>2023</v>
      </c>
      <c r="C27" s="6">
        <v>58</v>
      </c>
      <c r="D27" s="3">
        <v>12705</v>
      </c>
      <c r="E27" s="7">
        <f t="shared" si="0"/>
        <v>0.45651318378591105</v>
      </c>
      <c r="F27" s="6">
        <v>53</v>
      </c>
      <c r="G27" s="3">
        <v>12919</v>
      </c>
      <c r="H27" s="7">
        <f t="shared" si="1"/>
        <v>0.41024847124390434</v>
      </c>
      <c r="I27" s="6"/>
      <c r="J27" s="3"/>
      <c r="K27" s="7" t="e">
        <f t="shared" si="2"/>
        <v>#DIV/0!</v>
      </c>
      <c r="L27" s="6"/>
      <c r="M27" s="3"/>
      <c r="N27" s="7" t="e">
        <f t="shared" si="3"/>
        <v>#DIV/0!</v>
      </c>
      <c r="O27" s="6"/>
      <c r="P27" s="3"/>
      <c r="Q27" s="7" t="e">
        <f t="shared" si="4"/>
        <v>#DIV/0!</v>
      </c>
      <c r="R27" s="6">
        <v>33</v>
      </c>
      <c r="S27" s="3">
        <v>4082</v>
      </c>
      <c r="T27" s="7">
        <f t="shared" si="5"/>
        <v>0.80842724154826062</v>
      </c>
      <c r="U27" s="6"/>
      <c r="V27" s="3"/>
      <c r="W27" s="3" t="e">
        <f t="shared" si="6"/>
        <v>#DIV/0!</v>
      </c>
      <c r="X27" s="10">
        <v>111</v>
      </c>
      <c r="Y27" s="11">
        <v>25624</v>
      </c>
      <c r="Z27" s="7">
        <f t="shared" si="7"/>
        <v>0.4331876365906962</v>
      </c>
    </row>
  </sheetData>
  <mergeCells count="11">
    <mergeCell ref="C2:H2"/>
    <mergeCell ref="I2:W2"/>
    <mergeCell ref="X2:Z3"/>
    <mergeCell ref="B2:B4"/>
    <mergeCell ref="F3:H3"/>
    <mergeCell ref="I3:K3"/>
    <mergeCell ref="L3:N3"/>
    <mergeCell ref="O3:Q3"/>
    <mergeCell ref="R3:T3"/>
    <mergeCell ref="U3:W3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BOLDING, LEWIS (Student)</dc:creator>
  <cp:lastModifiedBy>BOLDING, LEWIS (Student)</cp:lastModifiedBy>
  <dcterms:created xsi:type="dcterms:W3CDTF">2024-12-19T15:50:31Z</dcterms:created>
  <dcterms:modified xsi:type="dcterms:W3CDTF">2024-12-19T17:27:38Z</dcterms:modified>
</cp:coreProperties>
</file>