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pstudent\Desktop\"/>
    </mc:Choice>
  </mc:AlternateContent>
  <bookViews>
    <workbookView xWindow="0" yWindow="0" windowWidth="17970" windowHeight="6030" activeTab="3"/>
  </bookViews>
  <sheets>
    <sheet name="Лист2" sheetId="3" r:id="rId1"/>
    <sheet name="GQ-test" sheetId="4" r:id="rId2"/>
    <sheet name="FRED Graph" sheetId="1" r:id="rId3"/>
    <sheet name="Third model, US" sheetId="2" r:id="rId4"/>
    <sheet name="Lex GQ-test" sheetId="5" r:id="rId5"/>
  </sheets>
  <calcPr calcId="162913"/>
</workbook>
</file>

<file path=xl/calcChain.xml><?xml version="1.0" encoding="utf-8"?>
<calcChain xmlns="http://schemas.openxmlformats.org/spreadsheetml/2006/main">
  <c r="J26" i="2" l="1"/>
  <c r="J25" i="2"/>
  <c r="J24" i="2"/>
  <c r="J39" i="3"/>
  <c r="D23" i="3" s="1"/>
  <c r="C26" i="3"/>
  <c r="C22" i="3"/>
  <c r="D21" i="3"/>
  <c r="C23" i="3"/>
  <c r="C21" i="3"/>
  <c r="M67" i="3"/>
  <c r="L67" i="3"/>
  <c r="K67" i="3"/>
  <c r="G67" i="3"/>
  <c r="J67" i="3"/>
  <c r="I67" i="3"/>
  <c r="H67" i="3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3" i="5"/>
  <c r="F3" i="4"/>
  <c r="L62" i="3"/>
  <c r="M60" i="3"/>
  <c r="L60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45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46" i="3"/>
  <c r="D26" i="4"/>
  <c r="D24" i="4"/>
  <c r="D23" i="4"/>
  <c r="D22" i="3" l="1"/>
  <c r="F5" i="4" l="1"/>
  <c r="F4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I60" i="3"/>
  <c r="J41" i="3"/>
  <c r="J40" i="3"/>
  <c r="K27" i="3"/>
</calcChain>
</file>

<file path=xl/comments1.xml><?xml version="1.0" encoding="utf-8"?>
<comments xmlns="http://schemas.openxmlformats.org/spreadsheetml/2006/main">
  <authors>
    <author>LP Student</author>
  </authors>
  <commentList>
    <comment ref="K27" authorId="0" shapeId="0">
      <text>
        <r>
          <rPr>
            <b/>
            <sz val="9"/>
            <color indexed="81"/>
            <rFont val="Tahoma"/>
            <charset val="1"/>
          </rPr>
          <t>LP Student:</t>
        </r>
        <r>
          <rPr>
            <sz val="9"/>
            <color indexed="81"/>
            <rFont val="Tahoma"/>
            <charset val="1"/>
          </rPr>
          <t xml:space="preserve">
Actual value is higher, so R2 is relevant, model is good</t>
        </r>
      </text>
    </comment>
    <comment ref="L30" authorId="0" shapeId="0">
      <text>
        <r>
          <rPr>
            <b/>
            <sz val="9"/>
            <color indexed="81"/>
            <rFont val="Tahoma"/>
            <charset val="1"/>
          </rPr>
          <t>LP Student:</t>
        </r>
        <r>
          <rPr>
            <sz val="9"/>
            <color indexed="81"/>
            <rFont val="Tahoma"/>
            <charset val="1"/>
          </rPr>
          <t xml:space="preserve">
p-value
less than level of significance,so F-test is past</t>
        </r>
      </text>
    </comment>
    <comment ref="J35" authorId="0" shapeId="0">
      <text>
        <r>
          <rPr>
            <b/>
            <sz val="9"/>
            <color indexed="81"/>
            <rFont val="Tahoma"/>
            <charset val="1"/>
          </rPr>
          <t>LP Student:</t>
        </r>
        <r>
          <rPr>
            <sz val="9"/>
            <color indexed="81"/>
            <rFont val="Tahoma"/>
            <charset val="1"/>
          </rPr>
          <t xml:space="preserve">
not significant</t>
        </r>
      </text>
    </comment>
    <comment ref="J36" authorId="0" shapeId="0">
      <text>
        <r>
          <rPr>
            <b/>
            <sz val="9"/>
            <color indexed="81"/>
            <rFont val="Tahoma"/>
            <charset val="1"/>
          </rPr>
          <t>LP Student:</t>
        </r>
        <r>
          <rPr>
            <sz val="9"/>
            <color indexed="81"/>
            <rFont val="Tahoma"/>
            <charset val="1"/>
          </rPr>
          <t xml:space="preserve">
not significant</t>
        </r>
      </text>
    </comment>
    <comment ref="J39" authorId="0" shapeId="0">
      <text>
        <r>
          <rPr>
            <b/>
            <sz val="9"/>
            <color indexed="81"/>
            <rFont val="Tahoma"/>
            <charset val="1"/>
          </rPr>
          <t>LP Student:</t>
        </r>
        <r>
          <rPr>
            <sz val="9"/>
            <color indexed="81"/>
            <rFont val="Tahoma"/>
            <charset val="1"/>
          </rPr>
          <t xml:space="preserve">
If absolut value of t-stat is greater than critical value, then coeficcient is significant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  <charset val="204"/>
          </rPr>
          <t>LP Student:</t>
        </r>
        <r>
          <rPr>
            <sz val="9"/>
            <color indexed="81"/>
            <rFont val="Tahoma"/>
            <family val="2"/>
            <charset val="204"/>
          </rPr>
          <t xml:space="preserve">
Начало DW-теста</t>
        </r>
      </text>
    </comment>
    <comment ref="G67" authorId="0" shapeId="0">
      <text>
        <r>
          <rPr>
            <b/>
            <sz val="9"/>
            <color indexed="81"/>
            <rFont val="Tahoma"/>
            <charset val="1"/>
          </rPr>
          <t>LP Student:</t>
        </r>
        <r>
          <rPr>
            <sz val="9"/>
            <color indexed="81"/>
            <rFont val="Tahoma"/>
            <charset val="1"/>
          </rPr>
          <t xml:space="preserve">
autocorrelation present</t>
        </r>
      </text>
    </comment>
    <comment ref="H67" authorId="0" shapeId="0">
      <text>
        <r>
          <rPr>
            <b/>
            <sz val="9"/>
            <color indexed="81"/>
            <rFont val="Tahoma"/>
            <charset val="1"/>
          </rPr>
          <t>LP Student:</t>
        </r>
        <r>
          <rPr>
            <sz val="9"/>
            <color indexed="81"/>
            <rFont val="Tahoma"/>
            <charset val="1"/>
          </rPr>
          <t xml:space="preserve">
autocorrelation present</t>
        </r>
      </text>
    </comment>
    <comment ref="I67" authorId="0" shapeId="0">
      <text>
        <r>
          <rPr>
            <b/>
            <sz val="9"/>
            <color indexed="81"/>
            <rFont val="Tahoma"/>
            <charset val="1"/>
          </rPr>
          <t>LP Student:</t>
        </r>
        <r>
          <rPr>
            <sz val="9"/>
            <color indexed="81"/>
            <rFont val="Tahoma"/>
            <charset val="1"/>
          </rPr>
          <t xml:space="preserve">
no autocorrelation</t>
        </r>
      </text>
    </comment>
    <comment ref="J67" authorId="0" shapeId="0">
      <text>
        <r>
          <rPr>
            <b/>
            <sz val="9"/>
            <color indexed="81"/>
            <rFont val="Tahoma"/>
            <charset val="1"/>
          </rPr>
          <t>LP Student:</t>
        </r>
        <r>
          <rPr>
            <sz val="9"/>
            <color indexed="81"/>
            <rFont val="Tahoma"/>
            <charset val="1"/>
          </rPr>
          <t xml:space="preserve">
no autocorrelation</t>
        </r>
      </text>
    </comment>
    <comment ref="K67" authorId="0" shapeId="0">
      <text>
        <r>
          <rPr>
            <b/>
            <sz val="9"/>
            <color indexed="81"/>
            <rFont val="Tahoma"/>
            <charset val="1"/>
          </rPr>
          <t>LP Student:</t>
        </r>
        <r>
          <rPr>
            <sz val="9"/>
            <color indexed="81"/>
            <rFont val="Tahoma"/>
            <charset val="1"/>
          </rPr>
          <t xml:space="preserve">
no autocorrelation</t>
        </r>
      </text>
    </comment>
    <comment ref="L67" authorId="0" shapeId="0">
      <text>
        <r>
          <rPr>
            <b/>
            <sz val="9"/>
            <color indexed="81"/>
            <rFont val="Tahoma"/>
            <charset val="1"/>
          </rPr>
          <t>LP Student:</t>
        </r>
        <r>
          <rPr>
            <sz val="9"/>
            <color indexed="81"/>
            <rFont val="Tahoma"/>
            <charset val="1"/>
          </rPr>
          <t xml:space="preserve">
autocorrelation present</t>
        </r>
      </text>
    </comment>
    <comment ref="M67" authorId="0" shapeId="0">
      <text>
        <r>
          <rPr>
            <b/>
            <sz val="9"/>
            <color indexed="81"/>
            <rFont val="Tahoma"/>
            <charset val="1"/>
          </rPr>
          <t>LP Student:</t>
        </r>
        <r>
          <rPr>
            <sz val="9"/>
            <color indexed="81"/>
            <rFont val="Tahoma"/>
            <charset val="1"/>
          </rPr>
          <t xml:space="preserve">
autocorrelation present</t>
        </r>
      </text>
    </comment>
    <comment ref="H68" authorId="0" shapeId="0">
      <text>
        <r>
          <rPr>
            <b/>
            <sz val="9"/>
            <color indexed="81"/>
            <rFont val="Tahoma"/>
            <charset val="1"/>
          </rPr>
          <t>LP Student:</t>
        </r>
        <r>
          <rPr>
            <sz val="9"/>
            <color indexed="81"/>
            <rFont val="Tahoma"/>
            <charset val="1"/>
          </rPr>
          <t xml:space="preserve">
no info about autocorrelation</t>
        </r>
      </text>
    </comment>
  </commentList>
</comments>
</file>

<file path=xl/comments2.xml><?xml version="1.0" encoding="utf-8"?>
<comments xmlns="http://schemas.openxmlformats.org/spreadsheetml/2006/main">
  <authors>
    <author>LP Student</author>
  </authors>
  <commentList>
    <comment ref="D23" authorId="0" shapeId="0">
      <text>
        <r>
          <rPr>
            <b/>
            <sz val="9"/>
            <color indexed="81"/>
            <rFont val="Tahoma"/>
            <family val="2"/>
            <charset val="204"/>
          </rPr>
          <t>LP Student:</t>
        </r>
        <r>
          <rPr>
            <sz val="9"/>
            <color indexed="81"/>
            <rFont val="Tahoma"/>
            <family val="2"/>
            <charset val="204"/>
          </rPr>
          <t xml:space="preserve">
less than Fcrit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LP Student:</t>
        </r>
        <r>
          <rPr>
            <sz val="9"/>
            <color indexed="81"/>
            <rFont val="Tahoma"/>
            <family val="2"/>
            <charset val="204"/>
          </rPr>
          <t xml:space="preserve">
less than Fcrit</t>
        </r>
      </text>
    </comment>
  </commentList>
</comments>
</file>

<file path=xl/sharedStrings.xml><?xml version="1.0" encoding="utf-8"?>
<sst xmlns="http://schemas.openxmlformats.org/spreadsheetml/2006/main" count="208" uniqueCount="97">
  <si>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</si>
  <si>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</si>
  <si>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</si>
  <si>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</si>
  <si>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</si>
  <si>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</si>
  <si>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PCECA</t>
  </si>
  <si>
    <t>Personal Consumption Expenditures, Billions of Dollars, Annual, Not Seasonally Adjusted</t>
  </si>
  <si>
    <t>Frequency: Annual</t>
  </si>
  <si>
    <t>observation_date</t>
  </si>
  <si>
    <t>Personal income, Billions of Dollars, Annual, Not Seasonally Adjusted</t>
  </si>
  <si>
    <t>Personal Income</t>
  </si>
  <si>
    <t>Personal Consumption(t)</t>
  </si>
  <si>
    <t>Personal Consumption(t-1)</t>
  </si>
  <si>
    <t>Real GDP, billions of chained 2009 US dollars</t>
  </si>
  <si>
    <t>Interest rate, %</t>
  </si>
  <si>
    <t xml:space="preserve">Real Gross Private Investment, billions of chained 2009 US  dollars
</t>
  </si>
  <si>
    <t>Real Government Spending, billions of chained 2009 US dollars</t>
  </si>
  <si>
    <t>TASK</t>
  </si>
  <si>
    <t>Year</t>
  </si>
  <si>
    <t>GDP</t>
  </si>
  <si>
    <t>R</t>
  </si>
  <si>
    <t>I</t>
  </si>
  <si>
    <t>G</t>
  </si>
  <si>
    <r>
      <t>Create a model to explain the current value of Gross Domestic Product (Y</t>
    </r>
    <r>
      <rPr>
        <b/>
        <vertAlign val="subscript"/>
        <sz val="14"/>
        <color indexed="8"/>
        <rFont val="Calibri"/>
        <family val="2"/>
        <charset val="204"/>
      </rPr>
      <t>t</t>
    </r>
    <r>
      <rPr>
        <b/>
        <sz val="14"/>
        <color indexed="8"/>
        <rFont val="Calibri"/>
        <family val="2"/>
        <charset val="204"/>
      </rPr>
      <t>) by the current value of Interest Rate(r</t>
    </r>
    <r>
      <rPr>
        <b/>
        <vertAlign val="subscript"/>
        <sz val="14"/>
        <color indexed="8"/>
        <rFont val="Calibri"/>
        <family val="2"/>
        <charset val="204"/>
      </rPr>
      <t>t</t>
    </r>
    <r>
      <rPr>
        <b/>
        <sz val="14"/>
        <color indexed="8"/>
        <rFont val="Calibri"/>
        <family val="2"/>
        <charset val="204"/>
      </rPr>
      <t>) , current value of Real Gross Private Investment (I</t>
    </r>
    <r>
      <rPr>
        <b/>
        <vertAlign val="subscript"/>
        <sz val="14"/>
        <color indexed="8"/>
        <rFont val="Calibri"/>
        <family val="2"/>
        <charset val="204"/>
      </rPr>
      <t>t</t>
    </r>
    <r>
      <rPr>
        <b/>
        <sz val="14"/>
        <color indexed="8"/>
        <rFont val="Calibri"/>
        <family val="2"/>
        <charset val="204"/>
      </rPr>
      <t>) and current value of Real Government Spending  (G</t>
    </r>
    <r>
      <rPr>
        <b/>
        <vertAlign val="subscript"/>
        <sz val="14"/>
        <color indexed="8"/>
        <rFont val="Calibri"/>
        <family val="2"/>
        <charset val="204"/>
      </rPr>
      <t>t</t>
    </r>
    <r>
      <rPr>
        <b/>
        <sz val="14"/>
        <color indexed="8"/>
        <rFont val="Calibri"/>
        <family val="2"/>
        <charset val="204"/>
      </rPr>
      <t>)</t>
    </r>
  </si>
  <si>
    <t>1. Write the initial form of the model. (1 Mark)</t>
  </si>
  <si>
    <t>2. Explain what principles specification of econometric models have been used. (1 Mark)</t>
  </si>
  <si>
    <t>3. How and why you need to take into account the conditions of the Gauss Markov theorem in the initial form. (2 Marks)</t>
  </si>
  <si>
    <t>4. Make a correlation analysis and indicate the strength and form of dependence between variables. (1 Marks)</t>
  </si>
  <si>
    <r>
      <t>5. Find analytic dependence between variables using the scatterplot. Explain the value of R</t>
    </r>
    <r>
      <rPr>
        <vertAlign val="superscript"/>
        <sz val="11"/>
        <color indexed="8"/>
        <rFont val="Times New Roman"/>
        <family val="1"/>
        <charset val="204"/>
      </rPr>
      <t>2</t>
    </r>
    <r>
      <rPr>
        <sz val="11"/>
        <color indexed="8"/>
        <rFont val="Times New Roman"/>
        <family val="1"/>
        <charset val="204"/>
      </rPr>
      <t xml:space="preserve"> (1 Marks)</t>
    </r>
  </si>
  <si>
    <t>6. Run a regression analysis in Excel. Write down the specification of estimated econometric model. (9 Marks)</t>
  </si>
  <si>
    <t>7. Interpret the model coefficients. (1 Marks)</t>
  </si>
  <si>
    <r>
      <t>8. R</t>
    </r>
    <r>
      <rPr>
        <vertAlign val="superscript"/>
        <sz val="11"/>
        <color indexed="8"/>
        <rFont val="Times New Roman"/>
        <family val="1"/>
        <charset val="204"/>
      </rPr>
      <t>2</t>
    </r>
    <r>
      <rPr>
        <sz val="11"/>
        <color indexed="8"/>
        <rFont val="Times New Roman"/>
        <family val="1"/>
        <charset val="204"/>
      </rPr>
      <t xml:space="preserve"> test. Give the interpretation of results. (1 Marks)</t>
    </r>
  </si>
  <si>
    <t>9. F-test. Calculate degrees of freedom. Give the test results interpretation. (2Marks)</t>
  </si>
  <si>
    <t>10. Check the significance of model coefficients for three different levels of significance. (3 Marks)</t>
  </si>
  <si>
    <t>11. Check the satisfiability of the first condition of the Gauss Markov theorem. (1Mark)</t>
  </si>
  <si>
    <t>12. Check the satisfaction of the 2-d condition of the Gauss Markov theorem. (3Marks)</t>
  </si>
  <si>
    <t>13. Check the satisfaction of the 3-d condition of the Gauss Markov theorem. (3Marks)</t>
  </si>
  <si>
    <t>14. Construct the confidence interval.  Check the adequacy of the model. (1 Mark)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</si>
  <si>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</si>
  <si>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</si>
  <si>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</si>
  <si>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</si>
  <si>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</si>
  <si>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</si>
  <si>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</si>
  <si>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</si>
  <si>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</si>
  <si>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</si>
  <si>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</si>
  <si>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</si>
  <si>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</si>
  <si>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</si>
  <si>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</si>
  <si>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</si>
  <si>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</si>
  <si>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</si>
  <si>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</si>
  <si>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</si>
  <si>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</si>
  <si>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</si>
  <si>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</si>
  <si>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</si>
  <si>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</si>
  <si>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</si>
  <si>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GDP</t>
  </si>
  <si>
    <t>Остатки</t>
  </si>
  <si>
    <t>Предсказанное Personal Consumption(t)</t>
  </si>
  <si>
    <t>Fcrit=</t>
  </si>
  <si>
    <t>tcrit5%=</t>
  </si>
  <si>
    <t>tcrit1%=</t>
  </si>
  <si>
    <t>tcrit10%=</t>
  </si>
  <si>
    <t>E(u)=</t>
  </si>
  <si>
    <t>Sum(AbsXi)</t>
  </si>
  <si>
    <t>Переменная X 1</t>
  </si>
  <si>
    <t>Переменная X 2</t>
  </si>
  <si>
    <t>Переменная X 3</t>
  </si>
  <si>
    <t>GQ=</t>
  </si>
  <si>
    <t>1/GQ=</t>
  </si>
  <si>
    <t>ei</t>
  </si>
  <si>
    <t>e-1</t>
  </si>
  <si>
    <t>ediff</t>
  </si>
  <si>
    <t>e^2</t>
  </si>
  <si>
    <t>ediff^2</t>
  </si>
  <si>
    <t>Sum=</t>
  </si>
  <si>
    <t>DW=</t>
  </si>
  <si>
    <t>GQ-test</t>
  </si>
  <si>
    <t>Abs</t>
  </si>
  <si>
    <t>dl</t>
  </si>
  <si>
    <t>du</t>
  </si>
  <si>
    <t>4-du</t>
  </si>
  <si>
    <t>4-dl</t>
  </si>
  <si>
    <t>Y^=</t>
  </si>
  <si>
    <t>Ylowlevel</t>
  </si>
  <si>
    <t>Yupperlevel</t>
  </si>
  <si>
    <t>delta malenkaya</t>
  </si>
  <si>
    <t>Multiplier accelerator model,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</si>
</sst>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yyyy\-mm\-dd"/>
    <numFmt numFmtId="165" formatCode="0.000"/>
    <numFmt numFmtId="166" formatCode="0.0"/>
    <numFmt numFmtId="167" formatCode="0.0000"/>
    <numFmt numFmtId="168" formatCode="0.00000"/>
    <numFmt numFmtId="169" formatCode="0.00000000"/>
    <numFmt numFmtId="170" formatCode="0.0000000000000"/>
    <numFmt numFmtId="177" formatCode="0.00000000000000"/>
  </numFmts>
  <fonts count="18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vertAlign val="subscript"/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color theme="1"/>
      <name val="Times New Roman"/>
      <family val="1"/>
      <charset val="204"/>
    </font>
    <font>
      <vertAlign val="superscript"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i/>
      <sz val="10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" xfId="0" applyBorder="1"/>
    <xf numFmtId="0" fontId="3" fillId="0" borderId="1" xfId="0" applyFont="1" applyBorder="1" applyAlignment="1">
      <alignment vertical="center" wrapText="1"/>
    </xf>
    <xf numFmtId="0" fontId="5" fillId="2" borderId="0" xfId="0" applyFont="1" applyFill="1"/>
    <xf numFmtId="0" fontId="0" fillId="0" borderId="1" xfId="0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6" fontId="0" fillId="0" borderId="1" xfId="0" applyNumberFormat="1" applyBorder="1"/>
    <xf numFmtId="10" fontId="4" fillId="0" borderId="1" xfId="1" applyNumberFormat="1" applyFont="1" applyBorder="1"/>
    <xf numFmtId="2" fontId="0" fillId="0" borderId="1" xfId="0" applyNumberFormat="1" applyBorder="1"/>
    <xf numFmtId="0" fontId="9" fillId="0" borderId="0" xfId="0" applyFont="1" applyAlignment="1">
      <alignment vertical="center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12" fillId="0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Continuous"/>
    </xf>
    <xf numFmtId="2" fontId="12" fillId="0" borderId="3" xfId="0" applyNumberFormat="1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2" fontId="12" fillId="0" borderId="3" xfId="0" applyNumberFormat="1" applyFont="1" applyFill="1" applyBorder="1" applyAlignment="1">
      <alignment horizontal="center"/>
    </xf>
    <xf numFmtId="167" fontId="0" fillId="0" borderId="0" xfId="0" applyNumberFormat="1" applyFill="1" applyBorder="1" applyAlignment="1"/>
    <xf numFmtId="168" fontId="0" fillId="0" borderId="0" xfId="0" applyNumberFormat="1" applyFill="1" applyBorder="1" applyAlignment="1"/>
    <xf numFmtId="169" fontId="0" fillId="0" borderId="0" xfId="0" applyNumberFormat="1" applyFill="1" applyBorder="1" applyAlignment="1"/>
    <xf numFmtId="170" fontId="0" fillId="0" borderId="0" xfId="0" applyNumberFormat="1" applyFill="1" applyBorder="1" applyAlignment="1"/>
    <xf numFmtId="2" fontId="0" fillId="5" borderId="0" xfId="0" applyNumberFormat="1" applyFill="1" applyAlignment="1">
      <alignment horizontal="right"/>
    </xf>
    <xf numFmtId="2" fontId="0" fillId="5" borderId="0" xfId="0" applyNumberFormat="1" applyFill="1" applyAlignment="1">
      <alignment horizontal="left"/>
    </xf>
    <xf numFmtId="2" fontId="0" fillId="5" borderId="0" xfId="0" applyNumberFormat="1" applyFill="1"/>
    <xf numFmtId="2" fontId="0" fillId="7" borderId="0" xfId="0" applyNumberFormat="1" applyFill="1" applyBorder="1" applyAlignment="1"/>
    <xf numFmtId="177" fontId="0" fillId="0" borderId="0" xfId="0" applyNumberFormat="1"/>
    <xf numFmtId="0" fontId="0" fillId="0" borderId="4" xfId="0" applyFill="1" applyBorder="1" applyAlignment="1">
      <alignment horizontal="center" vertical="center" wrapText="1"/>
    </xf>
    <xf numFmtId="10" fontId="0" fillId="0" borderId="0" xfId="0" applyNumberFormat="1"/>
    <xf numFmtId="0" fontId="0" fillId="0" borderId="0" xfId="0" applyNumberFormat="1"/>
    <xf numFmtId="0" fontId="0" fillId="8" borderId="1" xfId="0" applyFill="1" applyBorder="1"/>
    <xf numFmtId="166" fontId="0" fillId="8" borderId="1" xfId="0" applyNumberFormat="1" applyFill="1" applyBorder="1"/>
    <xf numFmtId="10" fontId="4" fillId="8" borderId="1" xfId="1" applyNumberFormat="1" applyFont="1" applyFill="1" applyBorder="1"/>
    <xf numFmtId="2" fontId="0" fillId="8" borderId="1" xfId="0" applyNumberFormat="1" applyFill="1" applyBorder="1"/>
    <xf numFmtId="0" fontId="0" fillId="7" borderId="1" xfId="0" applyFill="1" applyBorder="1"/>
    <xf numFmtId="166" fontId="0" fillId="7" borderId="1" xfId="0" applyNumberFormat="1" applyFill="1" applyBorder="1"/>
    <xf numFmtId="10" fontId="4" fillId="7" borderId="1" xfId="1" applyNumberFormat="1" applyFont="1" applyFill="1" applyBorder="1"/>
    <xf numFmtId="2" fontId="0" fillId="7" borderId="1" xfId="0" applyNumberFormat="1" applyFill="1" applyBorder="1"/>
    <xf numFmtId="0" fontId="0" fillId="8" borderId="0" xfId="0" applyFill="1"/>
    <xf numFmtId="0" fontId="12" fillId="8" borderId="3" xfId="0" applyFont="1" applyFill="1" applyBorder="1" applyAlignment="1">
      <alignment horizontal="centerContinuous"/>
    </xf>
    <xf numFmtId="0" fontId="0" fillId="8" borderId="0" xfId="0" applyFill="1" applyBorder="1" applyAlignment="1"/>
    <xf numFmtId="0" fontId="0" fillId="8" borderId="2" xfId="0" applyFill="1" applyBorder="1" applyAlignment="1"/>
    <xf numFmtId="0" fontId="12" fillId="8" borderId="3" xfId="0" applyFont="1" applyFill="1" applyBorder="1" applyAlignment="1">
      <alignment horizontal="center"/>
    </xf>
    <xf numFmtId="0" fontId="0" fillId="7" borderId="0" xfId="0" applyFill="1"/>
    <xf numFmtId="0" fontId="12" fillId="7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0" fillId="7" borderId="2" xfId="0" applyFill="1" applyBorder="1" applyAlignment="1"/>
    <xf numFmtId="0" fontId="12" fillId="7" borderId="3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2" fontId="1" fillId="0" borderId="0" xfId="0" applyNumberFormat="1" applyFont="1"/>
    <xf numFmtId="0" fontId="0" fillId="3" borderId="0" xfId="0" applyFill="1"/>
    <xf numFmtId="0" fontId="0" fillId="4" borderId="0" xfId="0" applyFill="1"/>
    <xf numFmtId="0" fontId="0" fillId="2" borderId="0" xfId="0" applyFill="1"/>
    <xf numFmtId="0" fontId="1" fillId="8" borderId="0" xfId="0" applyFont="1" applyFill="1"/>
    <xf numFmtId="0" fontId="0" fillId="9" borderId="0" xfId="0" applyFill="1"/>
    <xf numFmtId="0" fontId="0" fillId="6" borderId="0" xfId="0" applyFill="1"/>
    <xf numFmtId="2" fontId="0" fillId="4" borderId="0" xfId="0" applyNumberFormat="1" applyFill="1"/>
    <xf numFmtId="0" fontId="17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16" workbookViewId="0">
      <selection activeCell="J41" sqref="J41"/>
    </sheetView>
  </sheetViews>
  <sheetFormatPr defaultRowHeight="12.75" x14ac:dyDescent="0.2"/>
  <cols>
    <col min="2" max="2" width="22.42578125" customWidth="1"/>
    <col min="4" max="4" width="35" customWidth="1"/>
    <col min="5" max="5" width="32.42578125" customWidth="1"/>
    <col min="7" max="7" width="17.42578125" customWidth="1"/>
    <col min="8" max="8" width="19.42578125" bestFit="1" customWidth="1"/>
    <col min="9" max="9" width="21.28515625" bestFit="1" customWidth="1"/>
    <col min="10" max="10" width="14.42578125" bestFit="1" customWidth="1"/>
    <col min="11" max="11" width="12.42578125" bestFit="1" customWidth="1"/>
    <col min="12" max="12" width="16.7109375" bestFit="1" customWidth="1"/>
    <col min="13" max="13" width="13" bestFit="1" customWidth="1"/>
    <col min="14" max="14" width="14.140625" bestFit="1" customWidth="1"/>
    <col min="15" max="15" width="14.7109375" bestFit="1" customWidth="1"/>
  </cols>
  <sheetData>
    <row r="1" spans="1:7" ht="45" x14ac:dyDescent="0.35">
      <c r="A1" s="4"/>
      <c r="B1" s="5" t="s">
        <v>14</v>
      </c>
      <c r="C1" s="5" t="s">
        <v>15</v>
      </c>
      <c r="D1" s="5" t="s">
        <v>16</v>
      </c>
      <c r="E1" s="5" t="s">
        <v>17</v>
      </c>
      <c r="G1" s="6" t="s">
        <v>18</v>
      </c>
    </row>
    <row r="2" spans="1:7" ht="30.75" customHeight="1" x14ac:dyDescent="0.2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G2" s="8" t="s">
        <v>24</v>
      </c>
    </row>
    <row r="3" spans="1:7" ht="15" x14ac:dyDescent="0.25">
      <c r="A3" s="4">
        <v>1980</v>
      </c>
      <c r="B3" s="9">
        <v>6450.4</v>
      </c>
      <c r="C3" s="10">
        <v>0.1336</v>
      </c>
      <c r="D3" s="4">
        <v>881.17200000000003</v>
      </c>
      <c r="E3" s="11">
        <v>2116.4499999999998</v>
      </c>
      <c r="G3" s="12" t="s">
        <v>25</v>
      </c>
    </row>
    <row r="4" spans="1:7" ht="15" x14ac:dyDescent="0.25">
      <c r="A4" s="4">
        <v>1981</v>
      </c>
      <c r="B4" s="9">
        <v>6617.8</v>
      </c>
      <c r="C4" s="10">
        <v>0.1638</v>
      </c>
      <c r="D4" s="4">
        <v>958.73099999999999</v>
      </c>
      <c r="E4" s="11">
        <v>2209.34</v>
      </c>
      <c r="G4" s="12" t="s">
        <v>26</v>
      </c>
    </row>
    <row r="5" spans="1:7" ht="15" x14ac:dyDescent="0.25">
      <c r="A5" s="4">
        <v>1982</v>
      </c>
      <c r="B5" s="9">
        <v>6491.3</v>
      </c>
      <c r="C5" s="10">
        <v>0.1226</v>
      </c>
      <c r="D5" s="4">
        <v>833.68700000000001</v>
      </c>
      <c r="E5" s="11">
        <v>2286.33</v>
      </c>
      <c r="G5" s="12" t="s">
        <v>27</v>
      </c>
    </row>
    <row r="6" spans="1:7" ht="15" x14ac:dyDescent="0.25">
      <c r="A6" s="4">
        <v>1983</v>
      </c>
      <c r="B6" s="9">
        <v>6792</v>
      </c>
      <c r="C6" s="10">
        <v>9.0899999999999995E-2</v>
      </c>
      <c r="D6" s="4">
        <v>911.49400000000003</v>
      </c>
      <c r="E6" s="11">
        <v>2393.7600000000002</v>
      </c>
      <c r="G6" s="12" t="s">
        <v>28</v>
      </c>
    </row>
    <row r="7" spans="1:7" ht="18" x14ac:dyDescent="0.25">
      <c r="A7" s="4">
        <v>1984</v>
      </c>
      <c r="B7" s="9">
        <v>7285</v>
      </c>
      <c r="C7" s="10">
        <v>0.1023</v>
      </c>
      <c r="D7" s="4">
        <v>1160.2529999999999</v>
      </c>
      <c r="E7" s="11">
        <v>2438.19</v>
      </c>
      <c r="G7" s="12" t="s">
        <v>29</v>
      </c>
    </row>
    <row r="8" spans="1:7" ht="15" x14ac:dyDescent="0.25">
      <c r="A8" s="4">
        <v>1985</v>
      </c>
      <c r="B8" s="9">
        <v>7593.8</v>
      </c>
      <c r="C8" s="10">
        <v>8.1000000000000003E-2</v>
      </c>
      <c r="D8" s="4">
        <v>1159.5129999999999</v>
      </c>
      <c r="E8" s="11">
        <v>2611.2800000000002</v>
      </c>
      <c r="G8" s="12" t="s">
        <v>30</v>
      </c>
    </row>
    <row r="9" spans="1:7" ht="15" x14ac:dyDescent="0.25">
      <c r="A9" s="4">
        <v>1986</v>
      </c>
      <c r="B9" s="9">
        <v>7860.5</v>
      </c>
      <c r="C9" s="10">
        <v>6.8099999999999994E-2</v>
      </c>
      <c r="D9" s="4">
        <v>1161.347</v>
      </c>
      <c r="E9" s="11">
        <v>2724.61</v>
      </c>
      <c r="G9" s="12" t="s">
        <v>31</v>
      </c>
    </row>
    <row r="10" spans="1:7" ht="18" x14ac:dyDescent="0.25">
      <c r="A10" s="4">
        <v>1987</v>
      </c>
      <c r="B10" s="9">
        <v>8132.6</v>
      </c>
      <c r="C10" s="10">
        <v>6.6600000000000006E-2</v>
      </c>
      <c r="D10" s="4">
        <v>1194.3520000000001</v>
      </c>
      <c r="E10" s="11">
        <v>2772.39</v>
      </c>
      <c r="G10" s="12" t="s">
        <v>32</v>
      </c>
    </row>
    <row r="11" spans="1:7" ht="15" x14ac:dyDescent="0.25">
      <c r="A11" s="4">
        <v>1988</v>
      </c>
      <c r="B11" s="9">
        <v>8474.5</v>
      </c>
      <c r="C11" s="10">
        <v>7.5700000000000003E-2</v>
      </c>
      <c r="D11" s="4">
        <v>1223.8389999999999</v>
      </c>
      <c r="E11" s="11">
        <v>2854.77</v>
      </c>
      <c r="G11" s="12" t="s">
        <v>33</v>
      </c>
    </row>
    <row r="12" spans="1:7" ht="15" x14ac:dyDescent="0.25">
      <c r="A12" s="4">
        <v>1989</v>
      </c>
      <c r="B12" s="9">
        <v>8786.4</v>
      </c>
      <c r="C12" s="10">
        <v>9.2200000000000004E-2</v>
      </c>
      <c r="D12" s="4">
        <v>1273.3969999999999</v>
      </c>
      <c r="E12" s="11">
        <v>2954.58</v>
      </c>
      <c r="G12" s="12" t="s">
        <v>34</v>
      </c>
    </row>
    <row r="13" spans="1:7" ht="15" x14ac:dyDescent="0.25">
      <c r="A13" s="4">
        <v>1990</v>
      </c>
      <c r="B13" s="9">
        <v>8955</v>
      </c>
      <c r="C13" s="10">
        <v>8.1000000000000003E-2</v>
      </c>
      <c r="D13" s="4">
        <v>1240.585</v>
      </c>
      <c r="E13" s="11">
        <v>3124.89</v>
      </c>
      <c r="G13" s="12" t="s">
        <v>35</v>
      </c>
    </row>
    <row r="14" spans="1:7" ht="15" x14ac:dyDescent="0.25">
      <c r="A14" s="4">
        <v>1991</v>
      </c>
      <c r="B14" s="9">
        <v>8948.4</v>
      </c>
      <c r="C14" s="10">
        <v>5.6900000000000006E-2</v>
      </c>
      <c r="D14" s="4">
        <v>1158.787</v>
      </c>
      <c r="E14" s="11">
        <v>3229.09</v>
      </c>
      <c r="G14" s="12" t="s">
        <v>36</v>
      </c>
    </row>
    <row r="15" spans="1:7" ht="15" x14ac:dyDescent="0.25">
      <c r="A15" s="4">
        <v>1992</v>
      </c>
      <c r="B15" s="9">
        <v>9266.6</v>
      </c>
      <c r="C15" s="10">
        <v>3.5200000000000002E-2</v>
      </c>
      <c r="D15" s="4">
        <v>1243.6590000000001</v>
      </c>
      <c r="E15" s="11">
        <v>3330.98</v>
      </c>
      <c r="G15" s="12" t="s">
        <v>37</v>
      </c>
    </row>
    <row r="16" spans="1:7" ht="15" x14ac:dyDescent="0.25">
      <c r="A16" s="4">
        <v>1993</v>
      </c>
      <c r="B16" s="9">
        <v>9521</v>
      </c>
      <c r="C16" s="10">
        <v>3.0200000000000001E-2</v>
      </c>
      <c r="D16" s="4">
        <v>1343.1030000000001</v>
      </c>
      <c r="E16" s="11">
        <v>3357.87</v>
      </c>
      <c r="G16" s="12" t="s">
        <v>38</v>
      </c>
    </row>
    <row r="17" spans="1:15" ht="15" x14ac:dyDescent="0.25">
      <c r="A17" s="4">
        <v>1994</v>
      </c>
      <c r="B17" s="9">
        <v>9905.5</v>
      </c>
      <c r="C17" s="10">
        <v>4.2000000000000003E-2</v>
      </c>
      <c r="D17" s="4">
        <v>1502.2629999999999</v>
      </c>
      <c r="E17" s="11">
        <v>3403.87</v>
      </c>
    </row>
    <row r="18" spans="1:15" ht="15" x14ac:dyDescent="0.25">
      <c r="A18" s="4">
        <v>1995</v>
      </c>
      <c r="B18" s="9">
        <v>10174.799999999999</v>
      </c>
      <c r="C18" s="10">
        <v>5.8400000000000001E-2</v>
      </c>
      <c r="D18" s="4">
        <v>1550.819</v>
      </c>
      <c r="E18" s="11">
        <v>3502.3</v>
      </c>
    </row>
    <row r="19" spans="1:15" x14ac:dyDescent="0.2">
      <c r="B19" s="13"/>
      <c r="C19" s="13"/>
      <c r="D19" s="13"/>
      <c r="E19" s="13"/>
      <c r="G19" s="14" t="s">
        <v>39</v>
      </c>
      <c r="H19" s="14"/>
      <c r="I19" s="14"/>
      <c r="J19" s="14"/>
      <c r="K19" s="14"/>
      <c r="L19" s="14"/>
      <c r="M19" s="14"/>
      <c r="N19" s="14"/>
      <c r="O19" s="14"/>
    </row>
    <row r="20" spans="1:15" ht="13.5" thickBot="1" x14ac:dyDescent="0.25">
      <c r="G20" s="14"/>
      <c r="H20" s="14"/>
      <c r="I20" s="14"/>
      <c r="J20" s="14"/>
      <c r="K20" s="14"/>
      <c r="L20" s="14"/>
      <c r="M20" s="14"/>
      <c r="N20" s="14"/>
      <c r="O20" s="14"/>
    </row>
    <row r="21" spans="1:15" x14ac:dyDescent="0.2">
      <c r="B21" s="57" t="s">
        <v>92</v>
      </c>
      <c r="C21" s="62">
        <f>H35+H36*C18+H37*D18+H38*E18</f>
        <v>10282.548978499381</v>
      </c>
      <c r="D21" s="14">
        <f>C21</f>
        <v>10282.548978499381</v>
      </c>
      <c r="G21" s="19" t="s">
        <v>40</v>
      </c>
      <c r="H21" s="19"/>
      <c r="I21" s="14"/>
      <c r="J21" s="14"/>
      <c r="K21" s="14"/>
      <c r="L21" s="14"/>
      <c r="M21" s="14"/>
      <c r="N21" s="14"/>
      <c r="O21" s="14"/>
    </row>
    <row r="22" spans="1:15" x14ac:dyDescent="0.2">
      <c r="B22" s="57" t="s">
        <v>93</v>
      </c>
      <c r="C22" s="57">
        <f>C21-J41*H25</f>
        <v>10110.943606002709</v>
      </c>
      <c r="D22">
        <f>C21-J39*H25</f>
        <v>10072.234333415556</v>
      </c>
      <c r="G22" s="20" t="s">
        <v>41</v>
      </c>
      <c r="H22" s="24">
        <v>0.99733743831104626</v>
      </c>
      <c r="I22" s="14"/>
      <c r="J22" s="14"/>
      <c r="K22" s="14"/>
      <c r="L22" s="14"/>
      <c r="M22" s="14"/>
      <c r="N22" s="14"/>
      <c r="O22" s="14"/>
    </row>
    <row r="23" spans="1:15" x14ac:dyDescent="0.2">
      <c r="B23" s="57" t="s">
        <v>94</v>
      </c>
      <c r="C23" s="57">
        <f>C21+J41*H25</f>
        <v>10454.154350996052</v>
      </c>
      <c r="D23">
        <f>C21+J39*H25</f>
        <v>10492.863623583205</v>
      </c>
      <c r="G23" s="20" t="s">
        <v>42</v>
      </c>
      <c r="H23" s="24">
        <v>0.99468196585683999</v>
      </c>
      <c r="I23" s="14"/>
      <c r="J23" s="14"/>
      <c r="K23" s="14"/>
      <c r="L23" s="14"/>
      <c r="M23" s="14"/>
      <c r="N23" s="14"/>
      <c r="O23" s="14"/>
    </row>
    <row r="24" spans="1:15" x14ac:dyDescent="0.2">
      <c r="G24" s="20" t="s">
        <v>43</v>
      </c>
      <c r="H24" s="24">
        <v>0.99323159290870544</v>
      </c>
      <c r="I24" s="14"/>
      <c r="J24" s="14"/>
      <c r="K24" s="14"/>
      <c r="L24" s="14"/>
      <c r="M24" s="14"/>
      <c r="N24" s="14"/>
      <c r="O24" s="14"/>
    </row>
    <row r="25" spans="1:15" x14ac:dyDescent="0.2">
      <c r="G25" s="20" t="s">
        <v>44</v>
      </c>
      <c r="H25" s="20">
        <v>95.554776514289742</v>
      </c>
      <c r="I25" s="14"/>
      <c r="J25" s="14"/>
      <c r="K25" s="14"/>
      <c r="L25" s="14"/>
      <c r="M25" s="14"/>
      <c r="N25" s="14"/>
      <c r="O25" s="14"/>
    </row>
    <row r="26" spans="1:15" ht="13.5" thickBot="1" x14ac:dyDescent="0.25">
      <c r="B26" s="56" t="s">
        <v>95</v>
      </c>
      <c r="C26" s="33">
        <f>(C21-B18)/B18</f>
        <v>1.0589788349587348E-2</v>
      </c>
      <c r="G26" s="21" t="s">
        <v>45</v>
      </c>
      <c r="H26" s="21">
        <v>15</v>
      </c>
      <c r="I26" s="14"/>
      <c r="J26" s="14"/>
      <c r="K26" s="14"/>
      <c r="L26" s="14"/>
      <c r="M26" s="14"/>
      <c r="N26" s="14"/>
      <c r="O26" s="14"/>
    </row>
    <row r="27" spans="1:15" x14ac:dyDescent="0.2">
      <c r="G27" s="14"/>
      <c r="H27" s="14"/>
      <c r="I27" s="14"/>
      <c r="J27" s="27" t="s">
        <v>68</v>
      </c>
      <c r="K27" s="28">
        <f>_xlfn.F.INV.RT(0.05,H30,H31)</f>
        <v>3.5874337024204954</v>
      </c>
      <c r="L27" s="14"/>
      <c r="M27" s="14"/>
      <c r="N27" s="14"/>
      <c r="O27" s="14"/>
    </row>
    <row r="28" spans="1:15" ht="13.5" thickBot="1" x14ac:dyDescent="0.25">
      <c r="G28" s="14" t="s">
        <v>46</v>
      </c>
      <c r="H28" s="14"/>
      <c r="I28" s="14"/>
      <c r="J28" s="14"/>
      <c r="K28" s="14"/>
      <c r="L28" s="14"/>
      <c r="M28" s="14"/>
      <c r="N28" s="14"/>
      <c r="O28" s="14"/>
    </row>
    <row r="29" spans="1:15" x14ac:dyDescent="0.2">
      <c r="G29" s="22"/>
      <c r="H29" s="22" t="s">
        <v>51</v>
      </c>
      <c r="I29" s="22" t="s">
        <v>52</v>
      </c>
      <c r="J29" s="22" t="s">
        <v>53</v>
      </c>
      <c r="K29" s="22" t="s">
        <v>54</v>
      </c>
      <c r="L29" s="22" t="s">
        <v>55</v>
      </c>
      <c r="M29" s="14"/>
      <c r="N29" s="14"/>
      <c r="O29" s="14"/>
    </row>
    <row r="30" spans="1:15" x14ac:dyDescent="0.2">
      <c r="G30" s="20" t="s">
        <v>47</v>
      </c>
      <c r="H30" s="20">
        <v>3</v>
      </c>
      <c r="I30" s="20">
        <v>18785839.608871676</v>
      </c>
      <c r="J30" s="20">
        <v>6261946.536290559</v>
      </c>
      <c r="K30" s="20">
        <v>685.81116817999748</v>
      </c>
      <c r="L30" s="26">
        <v>8.7341349800678625E-13</v>
      </c>
      <c r="M30" s="14"/>
      <c r="N30" s="14"/>
      <c r="O30" s="14"/>
    </row>
    <row r="31" spans="1:15" x14ac:dyDescent="0.2">
      <c r="G31" s="20" t="s">
        <v>48</v>
      </c>
      <c r="H31" s="20">
        <v>11</v>
      </c>
      <c r="I31" s="20">
        <v>100437.86846165443</v>
      </c>
      <c r="J31" s="20">
        <v>9130.7153146958572</v>
      </c>
      <c r="K31" s="20"/>
      <c r="L31" s="20"/>
      <c r="M31" s="14"/>
      <c r="N31" s="14"/>
      <c r="O31" s="14"/>
    </row>
    <row r="32" spans="1:15" ht="13.5" thickBot="1" x14ac:dyDescent="0.25">
      <c r="G32" s="21" t="s">
        <v>49</v>
      </c>
      <c r="H32" s="21">
        <v>14</v>
      </c>
      <c r="I32" s="21">
        <v>18886277.47733333</v>
      </c>
      <c r="J32" s="21"/>
      <c r="K32" s="21"/>
      <c r="L32" s="21"/>
      <c r="M32" s="14"/>
      <c r="N32" s="14"/>
      <c r="O32" s="14"/>
    </row>
    <row r="33" spans="7:15" ht="13.5" thickBot="1" x14ac:dyDescent="0.25">
      <c r="G33" s="14"/>
      <c r="H33" s="14"/>
      <c r="I33" s="14"/>
      <c r="J33" s="14"/>
      <c r="K33" s="14"/>
      <c r="L33" s="14"/>
      <c r="M33" s="14"/>
      <c r="N33" s="14"/>
      <c r="O33" s="14"/>
    </row>
    <row r="34" spans="7:15" x14ac:dyDescent="0.2">
      <c r="G34" s="22"/>
      <c r="H34" s="22" t="s">
        <v>56</v>
      </c>
      <c r="I34" s="22" t="s">
        <v>44</v>
      </c>
      <c r="J34" s="22" t="s">
        <v>57</v>
      </c>
      <c r="K34" s="22" t="s">
        <v>58</v>
      </c>
      <c r="L34" s="22" t="s">
        <v>59</v>
      </c>
      <c r="M34" s="22" t="s">
        <v>60</v>
      </c>
      <c r="N34" s="22" t="s">
        <v>61</v>
      </c>
      <c r="O34" s="22" t="s">
        <v>62</v>
      </c>
    </row>
    <row r="35" spans="7:15" x14ac:dyDescent="0.2">
      <c r="G35" s="20" t="s">
        <v>50</v>
      </c>
      <c r="H35" s="20">
        <v>-362.58692376383351</v>
      </c>
      <c r="I35" s="20">
        <v>467.25573626641614</v>
      </c>
      <c r="J35" s="30">
        <v>-0.77599245043210474</v>
      </c>
      <c r="K35" s="20">
        <v>0.45411474871254431</v>
      </c>
      <c r="L35" s="20">
        <v>-1391.0098652539077</v>
      </c>
      <c r="M35" s="20">
        <v>665.8360177262407</v>
      </c>
      <c r="N35" s="20">
        <v>-1391.0098652539077</v>
      </c>
      <c r="O35" s="20">
        <v>665.8360177262407</v>
      </c>
    </row>
    <row r="36" spans="7:15" x14ac:dyDescent="0.2">
      <c r="G36" s="20" t="s">
        <v>21</v>
      </c>
      <c r="H36" s="20">
        <v>3087.3240376178046</v>
      </c>
      <c r="I36" s="20">
        <v>1493.9441233831571</v>
      </c>
      <c r="J36" s="30">
        <v>2.0665592436123448</v>
      </c>
      <c r="K36" s="20">
        <v>6.3146827578450859E-2</v>
      </c>
      <c r="L36" s="20">
        <v>-200.82480795463607</v>
      </c>
      <c r="M36" s="20">
        <v>6375.4728831902448</v>
      </c>
      <c r="N36" s="20">
        <v>-200.82480795463607</v>
      </c>
      <c r="O36" s="20">
        <v>6375.4728831902448</v>
      </c>
    </row>
    <row r="37" spans="7:15" x14ac:dyDescent="0.2">
      <c r="G37" s="20" t="s">
        <v>22</v>
      </c>
      <c r="H37" s="20">
        <v>1.7671372582475153</v>
      </c>
      <c r="I37" s="20">
        <v>0.28324629125156392</v>
      </c>
      <c r="J37" s="20">
        <v>6.2388716563213187</v>
      </c>
      <c r="K37" s="20">
        <v>6.3587748758884836E-5</v>
      </c>
      <c r="L37" s="20">
        <v>1.1437163745518291</v>
      </c>
      <c r="M37" s="20">
        <v>2.3905581419432016</v>
      </c>
      <c r="N37" s="20">
        <v>1.1437163745518291</v>
      </c>
      <c r="O37" s="20">
        <v>2.3905581419432016</v>
      </c>
    </row>
    <row r="38" spans="7:15" ht="13.5" thickBot="1" x14ac:dyDescent="0.25">
      <c r="G38" s="21" t="s">
        <v>23</v>
      </c>
      <c r="H38" s="21">
        <v>2.2055009972784116</v>
      </c>
      <c r="I38" s="21">
        <v>0.16216114493259368</v>
      </c>
      <c r="J38" s="21">
        <v>13.600674799102974</v>
      </c>
      <c r="K38" s="21">
        <v>3.1803710141753099E-8</v>
      </c>
      <c r="L38" s="21">
        <v>1.8485867237383036</v>
      </c>
      <c r="M38" s="21">
        <v>2.5624152708185197</v>
      </c>
      <c r="N38" s="21">
        <v>1.8485867237383036</v>
      </c>
      <c r="O38" s="21">
        <v>2.5624152708185197</v>
      </c>
    </row>
    <row r="39" spans="7:15" x14ac:dyDescent="0.2">
      <c r="G39" s="14"/>
      <c r="H39" s="14"/>
      <c r="I39" s="27" t="s">
        <v>69</v>
      </c>
      <c r="J39" s="28">
        <f>_xlfn.T.INV.2T(0.05, $H$31)</f>
        <v>2.2009851600916384</v>
      </c>
      <c r="K39" s="14"/>
      <c r="L39" s="14"/>
      <c r="M39" s="14"/>
      <c r="N39" s="14"/>
      <c r="O39" s="14"/>
    </row>
    <row r="40" spans="7:15" x14ac:dyDescent="0.2">
      <c r="G40" s="14"/>
      <c r="H40" s="14"/>
      <c r="I40" s="27" t="s">
        <v>70</v>
      </c>
      <c r="J40" s="28">
        <f>_xlfn.T.INV.2T(0.01, $H$31)</f>
        <v>3.1058065155392809</v>
      </c>
      <c r="K40" s="14"/>
      <c r="L40" s="14"/>
      <c r="M40" s="14"/>
      <c r="N40" s="14"/>
      <c r="O40" s="14"/>
    </row>
    <row r="41" spans="7:15" x14ac:dyDescent="0.2">
      <c r="G41" s="14"/>
      <c r="H41" s="14"/>
      <c r="I41" s="27" t="s">
        <v>71</v>
      </c>
      <c r="J41" s="28">
        <f>_xlfn.T.INV.2T(0.1, $H$31)</f>
        <v>1.7958848187040437</v>
      </c>
      <c r="K41" s="14"/>
      <c r="L41" s="14"/>
      <c r="M41" s="14"/>
      <c r="N41" s="14"/>
      <c r="O41" s="14"/>
    </row>
    <row r="42" spans="7:15" x14ac:dyDescent="0.2">
      <c r="G42" s="14" t="s">
        <v>63</v>
      </c>
      <c r="H42" s="14"/>
      <c r="I42" s="14"/>
      <c r="J42" s="14"/>
      <c r="K42" s="14"/>
      <c r="L42" s="14"/>
      <c r="M42" s="14"/>
      <c r="N42" s="14"/>
      <c r="O42" s="14"/>
    </row>
    <row r="43" spans="7:15" ht="13.5" thickBot="1" x14ac:dyDescent="0.25">
      <c r="G43" s="14"/>
      <c r="H43" s="14"/>
      <c r="I43" s="55" t="s">
        <v>79</v>
      </c>
      <c r="J43" s="55" t="s">
        <v>80</v>
      </c>
      <c r="K43" s="55" t="s">
        <v>81</v>
      </c>
      <c r="L43" s="55" t="s">
        <v>82</v>
      </c>
      <c r="M43" s="55" t="s">
        <v>83</v>
      </c>
      <c r="N43" s="14"/>
      <c r="O43" s="14"/>
    </row>
    <row r="44" spans="7:15" x14ac:dyDescent="0.2">
      <c r="G44" s="22" t="s">
        <v>64</v>
      </c>
      <c r="H44" s="22" t="s">
        <v>65</v>
      </c>
      <c r="I44" s="22" t="s">
        <v>66</v>
      </c>
      <c r="J44" s="14"/>
      <c r="K44" s="14"/>
      <c r="L44" s="14"/>
      <c r="M44" s="14"/>
      <c r="N44" s="14"/>
      <c r="O44" s="14"/>
    </row>
    <row r="45" spans="7:15" x14ac:dyDescent="0.2">
      <c r="G45" s="20">
        <v>1</v>
      </c>
      <c r="H45" s="20">
        <v>6274.8640254762786</v>
      </c>
      <c r="I45" s="20">
        <v>175.53597452372105</v>
      </c>
      <c r="J45" s="14"/>
      <c r="K45" s="14"/>
      <c r="L45" s="14">
        <f>I45^2</f>
        <v>30812.878351992447</v>
      </c>
      <c r="M45" s="14"/>
      <c r="N45" s="14"/>
      <c r="O45" s="14"/>
    </row>
    <row r="46" spans="7:15" x14ac:dyDescent="0.2">
      <c r="G46" s="20">
        <v>2</v>
      </c>
      <c r="H46" s="20">
        <v>6710.0275976619478</v>
      </c>
      <c r="I46" s="20">
        <v>-92.227597661947584</v>
      </c>
      <c r="J46" s="14">
        <f>I45</f>
        <v>175.53597452372105</v>
      </c>
      <c r="K46" s="14">
        <f>I46-J46</f>
        <v>-267.76357218566864</v>
      </c>
      <c r="L46" s="14">
        <f t="shared" ref="L46:L59" si="0">I46^2</f>
        <v>8505.92977049408</v>
      </c>
      <c r="M46" s="14">
        <f t="shared" ref="M46:M59" si="1">K46^2</f>
        <v>71697.330589629782</v>
      </c>
      <c r="N46" s="14"/>
      <c r="O46" s="14"/>
    </row>
    <row r="47" spans="7:15" x14ac:dyDescent="0.2">
      <c r="G47" s="20">
        <v>3</v>
      </c>
      <c r="H47" s="20">
        <v>6531.6614577722557</v>
      </c>
      <c r="I47" s="20">
        <v>-40.361457772255562</v>
      </c>
      <c r="J47" s="14">
        <f t="shared" ref="J47:J59" si="2">I46</f>
        <v>-92.227597661947584</v>
      </c>
      <c r="K47" s="14">
        <f t="shared" ref="K47:K59" si="3">I47-J47</f>
        <v>51.866139889692022</v>
      </c>
      <c r="L47" s="14">
        <f t="shared" si="0"/>
        <v>1629.047273501569</v>
      </c>
      <c r="M47" s="14">
        <f t="shared" si="1"/>
        <v>2690.096467057102</v>
      </c>
      <c r="N47" s="14"/>
      <c r="O47" s="14"/>
    </row>
    <row r="48" spans="7:15" x14ac:dyDescent="0.2">
      <c r="G48" s="20">
        <v>4</v>
      </c>
      <c r="H48" s="20">
        <v>6808.2259065698563</v>
      </c>
      <c r="I48" s="20">
        <v>-16.225906569856306</v>
      </c>
      <c r="J48" s="14">
        <f t="shared" si="2"/>
        <v>-40.361457772255562</v>
      </c>
      <c r="K48" s="14">
        <f t="shared" si="3"/>
        <v>24.135551202399256</v>
      </c>
      <c r="L48" s="14">
        <f t="shared" si="0"/>
        <v>263.28004401370606</v>
      </c>
      <c r="M48" s="14">
        <f t="shared" si="1"/>
        <v>582.52483184363621</v>
      </c>
      <c r="N48" s="14"/>
      <c r="O48" s="14"/>
    </row>
    <row r="49" spans="7:15" x14ac:dyDescent="0.2">
      <c r="G49" s="20">
        <v>5</v>
      </c>
      <c r="H49" s="20">
        <v>7381.0031071321728</v>
      </c>
      <c r="I49" s="20">
        <v>-96.003107132172772</v>
      </c>
      <c r="J49" s="14">
        <f t="shared" si="2"/>
        <v>-16.225906569856306</v>
      </c>
      <c r="K49" s="14">
        <f t="shared" si="3"/>
        <v>-79.777200562316466</v>
      </c>
      <c r="L49" s="14">
        <f t="shared" si="0"/>
        <v>9216.5965790314422</v>
      </c>
      <c r="M49" s="14">
        <f t="shared" si="1"/>
        <v>6364.401729560067</v>
      </c>
      <c r="N49" s="14"/>
      <c r="O49" s="14"/>
    </row>
    <row r="50" spans="7:15" x14ac:dyDescent="0.2">
      <c r="G50" s="20">
        <v>6</v>
      </c>
      <c r="H50" s="20">
        <v>7695.6855911787316</v>
      </c>
      <c r="I50" s="20">
        <v>-101.88559117873137</v>
      </c>
      <c r="J50" s="14">
        <f t="shared" si="2"/>
        <v>-96.003107132172772</v>
      </c>
      <c r="K50" s="14">
        <f t="shared" si="3"/>
        <v>-5.8824840465586021</v>
      </c>
      <c r="L50" s="14">
        <f t="shared" si="0"/>
        <v>10380.673689839585</v>
      </c>
      <c r="M50" s="14">
        <f t="shared" si="1"/>
        <v>34.603618558016464</v>
      </c>
      <c r="N50" s="14"/>
      <c r="O50" s="14"/>
    </row>
    <row r="51" spans="7:15" x14ac:dyDescent="0.2">
      <c r="G51" s="20">
        <v>7</v>
      </c>
      <c r="H51" s="20">
        <v>7909.0494688466497</v>
      </c>
      <c r="I51" s="20">
        <v>-48.549468846649688</v>
      </c>
      <c r="J51" s="14">
        <f t="shared" si="2"/>
        <v>-101.88559117873137</v>
      </c>
      <c r="K51" s="14">
        <f t="shared" si="3"/>
        <v>53.336122332081686</v>
      </c>
      <c r="L51" s="14">
        <f t="shared" si="0"/>
        <v>2357.0509252918087</v>
      </c>
      <c r="M51" s="14">
        <f t="shared" si="1"/>
        <v>2844.7419454227829</v>
      </c>
      <c r="N51" s="14"/>
      <c r="O51" s="14"/>
    </row>
    <row r="52" spans="7:15" x14ac:dyDescent="0.2">
      <c r="G52" s="20">
        <v>8</v>
      </c>
      <c r="H52" s="20">
        <v>8068.1216856486444</v>
      </c>
      <c r="I52" s="20">
        <v>64.478314351355948</v>
      </c>
      <c r="J52" s="14">
        <f t="shared" si="2"/>
        <v>-48.549468846649688</v>
      </c>
      <c r="K52" s="14">
        <f t="shared" si="3"/>
        <v>113.02778319800564</v>
      </c>
      <c r="L52" s="14">
        <f t="shared" si="0"/>
        <v>4157.4530215922741</v>
      </c>
      <c r="M52" s="14">
        <f t="shared" si="1"/>
        <v>12775.279774655366</v>
      </c>
      <c r="N52" s="14"/>
      <c r="O52" s="14"/>
    </row>
    <row r="53" spans="7:15" x14ac:dyDescent="0.2">
      <c r="G53" s="20">
        <v>9</v>
      </c>
      <c r="H53" s="20">
        <v>8330.013082880705</v>
      </c>
      <c r="I53" s="20">
        <v>144.48691711929496</v>
      </c>
      <c r="J53" s="14">
        <f t="shared" si="2"/>
        <v>64.478314351355948</v>
      </c>
      <c r="K53" s="14">
        <f t="shared" si="3"/>
        <v>80.00860276793901</v>
      </c>
      <c r="L53" s="14">
        <f t="shared" si="0"/>
        <v>20876.469218638009</v>
      </c>
      <c r="M53" s="14">
        <f t="shared" si="1"/>
        <v>6401.3765168778582</v>
      </c>
      <c r="N53" s="14"/>
      <c r="O53" s="14"/>
    </row>
    <row r="54" spans="7:15" x14ac:dyDescent="0.2">
      <c r="G54" s="20">
        <v>10</v>
      </c>
      <c r="H54" s="20">
        <v>8688.660772283989</v>
      </c>
      <c r="I54" s="20">
        <v>97.739227716010646</v>
      </c>
      <c r="J54" s="14">
        <f t="shared" si="2"/>
        <v>144.48691711929496</v>
      </c>
      <c r="K54" s="14">
        <f t="shared" si="3"/>
        <v>-46.747689403284312</v>
      </c>
      <c r="L54" s="14">
        <f t="shared" si="0"/>
        <v>9552.9566345221829</v>
      </c>
      <c r="M54" s="14">
        <f t="shared" si="1"/>
        <v>2185.3464645459403</v>
      </c>
      <c r="N54" s="14"/>
      <c r="O54" s="14"/>
    </row>
    <row r="55" spans="7:15" x14ac:dyDescent="0.2">
      <c r="G55" s="20">
        <v>11</v>
      </c>
      <c r="H55" s="20">
        <v>8971.718310191538</v>
      </c>
      <c r="I55" s="20">
        <v>-16.718310191537967</v>
      </c>
      <c r="J55" s="14">
        <f t="shared" si="2"/>
        <v>97.739227716010646</v>
      </c>
      <c r="K55" s="14">
        <f t="shared" si="3"/>
        <v>-114.45753790754861</v>
      </c>
      <c r="L55" s="14">
        <f t="shared" si="0"/>
        <v>279.50189566048226</v>
      </c>
      <c r="M55" s="14">
        <f t="shared" si="1"/>
        <v>13100.527983857928</v>
      </c>
      <c r="N55" s="14"/>
      <c r="O55" s="14"/>
    </row>
    <row r="56" spans="7:15" x14ac:dyDescent="0.2">
      <c r="G56" s="20">
        <v>12</v>
      </c>
      <c r="H56" s="20">
        <v>8982.5787113512288</v>
      </c>
      <c r="I56" s="20">
        <v>-34.17871135122914</v>
      </c>
      <c r="J56" s="14">
        <f t="shared" si="2"/>
        <v>-16.718310191537967</v>
      </c>
      <c r="K56" s="14">
        <f t="shared" si="3"/>
        <v>-17.460401159691173</v>
      </c>
      <c r="L56" s="14">
        <f t="shared" si="0"/>
        <v>1168.1843096306397</v>
      </c>
      <c r="M56" s="14">
        <f t="shared" si="1"/>
        <v>304.86560865734486</v>
      </c>
      <c r="N56" s="14"/>
      <c r="O56" s="14"/>
    </row>
    <row r="57" spans="7:15" x14ac:dyDescent="0.2">
      <c r="G57" s="20">
        <v>13</v>
      </c>
      <c r="H57" s="20">
        <v>9290.2827497296039</v>
      </c>
      <c r="I57" s="20">
        <v>-23.682749729603529</v>
      </c>
      <c r="J57" s="14">
        <f t="shared" si="2"/>
        <v>-34.17871135122914</v>
      </c>
      <c r="K57" s="14">
        <f t="shared" si="3"/>
        <v>10.495961621625611</v>
      </c>
      <c r="L57" s="14">
        <f t="shared" si="0"/>
        <v>560.87263475503607</v>
      </c>
      <c r="M57" s="14">
        <f t="shared" si="1"/>
        <v>110.16521036263772</v>
      </c>
      <c r="N57" s="14"/>
      <c r="O57" s="14"/>
    </row>
    <row r="58" spans="7:15" x14ac:dyDescent="0.2">
      <c r="G58" s="20">
        <v>14</v>
      </c>
      <c r="H58" s="20">
        <v>9509.8832488674961</v>
      </c>
      <c r="I58" s="20">
        <v>11.11675113250385</v>
      </c>
      <c r="J58" s="14">
        <f t="shared" si="2"/>
        <v>-23.682749729603529</v>
      </c>
      <c r="K58" s="14">
        <f t="shared" si="3"/>
        <v>34.799500862107379</v>
      </c>
      <c r="L58" s="14">
        <f t="shared" si="0"/>
        <v>123.58215574202563</v>
      </c>
      <c r="M58" s="14">
        <f t="shared" si="1"/>
        <v>1211.0052602518122</v>
      </c>
      <c r="N58" s="14"/>
      <c r="O58" s="14"/>
    </row>
    <row r="59" spans="7:15" ht="13.5" thickBot="1" x14ac:dyDescent="0.25">
      <c r="G59" s="21">
        <v>15</v>
      </c>
      <c r="H59" s="21">
        <v>9929.024284408868</v>
      </c>
      <c r="I59" s="21">
        <v>-23.52428440886797</v>
      </c>
      <c r="J59" s="14">
        <f t="shared" si="2"/>
        <v>11.11675113250385</v>
      </c>
      <c r="K59" s="14">
        <f t="shared" si="3"/>
        <v>-34.641035541371821</v>
      </c>
      <c r="L59" s="14">
        <f t="shared" si="0"/>
        <v>553.39195694930868</v>
      </c>
      <c r="M59" s="14">
        <f t="shared" si="1"/>
        <v>1200.0013433785857</v>
      </c>
      <c r="N59" s="14"/>
      <c r="O59" s="14"/>
    </row>
    <row r="60" spans="7:15" x14ac:dyDescent="0.2">
      <c r="H60" t="s">
        <v>72</v>
      </c>
      <c r="I60" s="31">
        <f>SUM(I45:I59)</f>
        <v>3.4560798667371273E-11</v>
      </c>
      <c r="K60" s="53" t="s">
        <v>84</v>
      </c>
      <c r="L60" s="14">
        <f>SUM(L45:L59)</f>
        <v>100437.86846165461</v>
      </c>
      <c r="M60" s="14">
        <f>SUM(M45:M59)</f>
        <v>121502.26734465886</v>
      </c>
    </row>
    <row r="62" spans="7:15" x14ac:dyDescent="0.2">
      <c r="K62" s="59" t="s">
        <v>85</v>
      </c>
      <c r="L62" s="43">
        <f>M60/L60</f>
        <v>1.2097256662814013</v>
      </c>
    </row>
    <row r="64" spans="7:15" x14ac:dyDescent="0.2">
      <c r="K64">
        <v>0.63280000000000003</v>
      </c>
      <c r="L64">
        <v>1.4455800000000001</v>
      </c>
    </row>
    <row r="66" spans="7:13" x14ac:dyDescent="0.2">
      <c r="G66" s="60">
        <v>0</v>
      </c>
      <c r="H66" s="60" t="s">
        <v>88</v>
      </c>
      <c r="I66" s="60" t="s">
        <v>89</v>
      </c>
      <c r="J66" s="60">
        <v>2</v>
      </c>
      <c r="K66" s="60" t="s">
        <v>90</v>
      </c>
      <c r="L66" s="60" t="s">
        <v>91</v>
      </c>
      <c r="M66" s="60">
        <v>4</v>
      </c>
    </row>
    <row r="67" spans="7:13" x14ac:dyDescent="0.2">
      <c r="G67" s="61">
        <f>G66</f>
        <v>0</v>
      </c>
      <c r="H67" s="61">
        <f>K64</f>
        <v>0.63280000000000003</v>
      </c>
      <c r="I67" s="43">
        <f>L64</f>
        <v>1.4455800000000001</v>
      </c>
      <c r="J67" s="43">
        <f>J66</f>
        <v>2</v>
      </c>
      <c r="K67" s="43">
        <f>M66-I67</f>
        <v>2.5544199999999999</v>
      </c>
      <c r="L67" s="61">
        <f>M66-H67</f>
        <v>3.3672</v>
      </c>
      <c r="M67" s="61">
        <f>M66</f>
        <v>4</v>
      </c>
    </row>
    <row r="68" spans="7:13" x14ac:dyDescent="0.2">
      <c r="H68" s="58"/>
      <c r="I68" s="58"/>
      <c r="K68" s="58"/>
      <c r="L68" s="58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5"/>
  <sheetViews>
    <sheetView workbookViewId="0">
      <selection activeCell="F3" sqref="F3"/>
    </sheetView>
  </sheetViews>
  <sheetFormatPr defaultRowHeight="12.75" x14ac:dyDescent="0.2"/>
  <cols>
    <col min="2" max="2" width="22.42578125" customWidth="1"/>
    <col min="4" max="4" width="35" customWidth="1"/>
    <col min="5" max="5" width="32.42578125" customWidth="1"/>
    <col min="6" max="6" width="11.28515625" bestFit="1" customWidth="1"/>
  </cols>
  <sheetData>
    <row r="1" spans="1:16" ht="45" x14ac:dyDescent="0.2">
      <c r="A1" s="4"/>
      <c r="B1" s="5" t="s">
        <v>14</v>
      </c>
      <c r="C1" s="5" t="s">
        <v>15</v>
      </c>
      <c r="D1" s="5" t="s">
        <v>16</v>
      </c>
      <c r="E1" s="5" t="s">
        <v>17</v>
      </c>
    </row>
    <row r="2" spans="1:16" ht="30.75" customHeight="1" x14ac:dyDescent="0.2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32" t="s">
        <v>73</v>
      </c>
    </row>
    <row r="3" spans="1:16" ht="15" x14ac:dyDescent="0.25">
      <c r="A3" s="35">
        <v>1980</v>
      </c>
      <c r="B3" s="36">
        <v>6450.4</v>
      </c>
      <c r="C3" s="37">
        <v>0.1336</v>
      </c>
      <c r="D3" s="35">
        <v>881.17200000000003</v>
      </c>
      <c r="E3" s="38">
        <v>2116.4499999999998</v>
      </c>
      <c r="F3" s="34">
        <f>ABS(C3)+ABS(D3)+ABS(E3)</f>
        <v>2997.7556</v>
      </c>
      <c r="H3" s="43" t="s">
        <v>39</v>
      </c>
      <c r="I3" s="43"/>
      <c r="J3" s="43"/>
      <c r="K3" s="43"/>
      <c r="L3" s="43"/>
      <c r="M3" s="43"/>
      <c r="N3" s="43"/>
      <c r="O3" s="43"/>
      <c r="P3" s="43"/>
    </row>
    <row r="4" spans="1:16" ht="15.75" thickBot="1" x14ac:dyDescent="0.3">
      <c r="A4" s="35">
        <v>1982</v>
      </c>
      <c r="B4" s="36">
        <v>6491.3</v>
      </c>
      <c r="C4" s="37">
        <v>0.1226</v>
      </c>
      <c r="D4" s="35">
        <v>833.68700000000001</v>
      </c>
      <c r="E4" s="38">
        <v>2286.33</v>
      </c>
      <c r="F4" s="34">
        <f>ABS(C4)+ABS(D4)+ABS(E4)</f>
        <v>3120.1396</v>
      </c>
      <c r="H4" s="43"/>
      <c r="I4" s="43"/>
      <c r="J4" s="43"/>
      <c r="K4" s="43"/>
      <c r="L4" s="43"/>
      <c r="M4" s="43"/>
      <c r="N4" s="43"/>
      <c r="O4" s="43"/>
      <c r="P4" s="43"/>
    </row>
    <row r="5" spans="1:16" ht="15" x14ac:dyDescent="0.25">
      <c r="A5" s="35">
        <v>1981</v>
      </c>
      <c r="B5" s="36">
        <v>6617.8</v>
      </c>
      <c r="C5" s="37">
        <v>0.1638</v>
      </c>
      <c r="D5" s="35">
        <v>958.73099999999999</v>
      </c>
      <c r="E5" s="38">
        <v>2209.34</v>
      </c>
      <c r="F5" s="34">
        <f>ABS(C5)+ABS(D5)+ABS(E5)</f>
        <v>3168.2348000000002</v>
      </c>
      <c r="H5" s="44" t="s">
        <v>40</v>
      </c>
      <c r="I5" s="44"/>
      <c r="J5" s="43"/>
      <c r="K5" s="43"/>
      <c r="L5" s="43"/>
      <c r="M5" s="43"/>
      <c r="N5" s="43"/>
      <c r="O5" s="43"/>
      <c r="P5" s="43"/>
    </row>
    <row r="6" spans="1:16" ht="15" x14ac:dyDescent="0.25">
      <c r="A6" s="35">
        <v>1983</v>
      </c>
      <c r="B6" s="36">
        <v>6792</v>
      </c>
      <c r="C6" s="37">
        <v>9.0899999999999995E-2</v>
      </c>
      <c r="D6" s="35">
        <v>911.49400000000003</v>
      </c>
      <c r="E6" s="38">
        <v>2393.7600000000002</v>
      </c>
      <c r="F6" s="34">
        <f>ABS(C6)+ABS(D6)+ABS(E6)</f>
        <v>3305.3449000000001</v>
      </c>
      <c r="H6" s="45" t="s">
        <v>41</v>
      </c>
      <c r="I6" s="45">
        <v>0.99648296321260588</v>
      </c>
      <c r="J6" s="43"/>
      <c r="K6" s="43"/>
      <c r="L6" s="43"/>
      <c r="M6" s="43"/>
      <c r="N6" s="43"/>
      <c r="O6" s="43"/>
      <c r="P6" s="43"/>
    </row>
    <row r="7" spans="1:16" ht="15" x14ac:dyDescent="0.25">
      <c r="A7" s="35">
        <v>1984</v>
      </c>
      <c r="B7" s="36">
        <v>7285</v>
      </c>
      <c r="C7" s="37">
        <v>0.1023</v>
      </c>
      <c r="D7" s="35">
        <v>1160.2529999999999</v>
      </c>
      <c r="E7" s="38">
        <v>2438.19</v>
      </c>
      <c r="F7" s="34">
        <f>ABS(C7)+ABS(D7)+ABS(E7)</f>
        <v>3598.5452999999998</v>
      </c>
      <c r="H7" s="45" t="s">
        <v>42</v>
      </c>
      <c r="I7" s="45">
        <v>0.99297829597297571</v>
      </c>
      <c r="J7" s="43"/>
      <c r="K7" s="43"/>
      <c r="L7" s="43"/>
      <c r="M7" s="43"/>
      <c r="N7" s="43"/>
      <c r="O7" s="43"/>
      <c r="P7" s="43"/>
    </row>
    <row r="8" spans="1:16" ht="15" x14ac:dyDescent="0.25">
      <c r="A8" s="35">
        <v>1985</v>
      </c>
      <c r="B8" s="36">
        <v>7593.8</v>
      </c>
      <c r="C8" s="37">
        <v>8.1000000000000003E-2</v>
      </c>
      <c r="D8" s="35">
        <v>1159.5129999999999</v>
      </c>
      <c r="E8" s="38">
        <v>2611.2800000000002</v>
      </c>
      <c r="F8" s="34">
        <f>ABS(C8)+ABS(D8)+ABS(E8)</f>
        <v>3770.8739999999998</v>
      </c>
      <c r="H8" s="45" t="s">
        <v>43</v>
      </c>
      <c r="I8" s="45">
        <v>0.98244573993243911</v>
      </c>
      <c r="J8" s="43"/>
      <c r="K8" s="43"/>
      <c r="L8" s="43"/>
      <c r="M8" s="43"/>
      <c r="N8" s="43"/>
      <c r="O8" s="43"/>
      <c r="P8" s="43"/>
    </row>
    <row r="9" spans="1:16" ht="15" x14ac:dyDescent="0.25">
      <c r="A9" s="4">
        <v>1986</v>
      </c>
      <c r="B9" s="9">
        <v>7860.5</v>
      </c>
      <c r="C9" s="10">
        <v>6.8099999999999994E-2</v>
      </c>
      <c r="D9" s="4">
        <v>1161.347</v>
      </c>
      <c r="E9" s="11">
        <v>2724.61</v>
      </c>
      <c r="F9" s="34">
        <f>ABS(C9)+ABS(D9)+ABS(E9)</f>
        <v>3886.0250999999998</v>
      </c>
      <c r="H9" s="45" t="s">
        <v>44</v>
      </c>
      <c r="I9" s="45">
        <v>61.726727033078774</v>
      </c>
      <c r="J9" s="43"/>
      <c r="K9" s="43"/>
      <c r="L9" s="43"/>
      <c r="M9" s="43"/>
      <c r="N9" s="43"/>
      <c r="O9" s="43"/>
      <c r="P9" s="43"/>
    </row>
    <row r="10" spans="1:16" ht="15.75" thickBot="1" x14ac:dyDescent="0.3">
      <c r="A10" s="4">
        <v>1987</v>
      </c>
      <c r="B10" s="9">
        <v>8132.6</v>
      </c>
      <c r="C10" s="10">
        <v>6.6600000000000006E-2</v>
      </c>
      <c r="D10" s="4">
        <v>1194.3520000000001</v>
      </c>
      <c r="E10" s="11">
        <v>2772.39</v>
      </c>
      <c r="F10" s="34">
        <f>ABS(C10)+ABS(D10)+ABS(E10)</f>
        <v>3966.8086000000003</v>
      </c>
      <c r="H10" s="46" t="s">
        <v>45</v>
      </c>
      <c r="I10" s="46">
        <v>6</v>
      </c>
      <c r="J10" s="43"/>
      <c r="K10" s="43"/>
      <c r="L10" s="43"/>
      <c r="M10" s="43"/>
      <c r="N10" s="43"/>
      <c r="O10" s="43"/>
      <c r="P10" s="43"/>
    </row>
    <row r="11" spans="1:16" ht="15" x14ac:dyDescent="0.25">
      <c r="A11" s="4">
        <v>1988</v>
      </c>
      <c r="B11" s="9">
        <v>8474.5</v>
      </c>
      <c r="C11" s="10">
        <v>7.5700000000000003E-2</v>
      </c>
      <c r="D11" s="4">
        <v>1223.8389999999999</v>
      </c>
      <c r="E11" s="11">
        <v>2854.77</v>
      </c>
      <c r="F11" s="34">
        <f>ABS(C11)+ABS(D11)+ABS(E11)</f>
        <v>4078.6846999999998</v>
      </c>
      <c r="H11" s="43"/>
      <c r="I11" s="43"/>
      <c r="J11" s="43"/>
      <c r="K11" s="43"/>
      <c r="L11" s="43"/>
      <c r="M11" s="43"/>
      <c r="N11" s="43"/>
      <c r="O11" s="43"/>
      <c r="P11" s="43"/>
    </row>
    <row r="12" spans="1:16" ht="15.75" thickBot="1" x14ac:dyDescent="0.3">
      <c r="A12" s="4">
        <v>1989</v>
      </c>
      <c r="B12" s="9">
        <v>8786.4</v>
      </c>
      <c r="C12" s="10">
        <v>9.2200000000000004E-2</v>
      </c>
      <c r="D12" s="4">
        <v>1273.3969999999999</v>
      </c>
      <c r="E12" s="11">
        <v>2954.58</v>
      </c>
      <c r="F12" s="34">
        <f>ABS(C12)+ABS(D12)+ABS(E12)</f>
        <v>4228.0691999999999</v>
      </c>
      <c r="H12" s="43" t="s">
        <v>46</v>
      </c>
      <c r="I12" s="43"/>
      <c r="J12" s="43"/>
      <c r="K12" s="43"/>
      <c r="L12" s="43"/>
      <c r="M12" s="43"/>
      <c r="N12" s="43"/>
      <c r="O12" s="43"/>
      <c r="P12" s="43"/>
    </row>
    <row r="13" spans="1:16" ht="15" x14ac:dyDescent="0.25">
      <c r="A13" s="39">
        <v>1990</v>
      </c>
      <c r="B13" s="40">
        <v>8955</v>
      </c>
      <c r="C13" s="41">
        <v>8.1000000000000003E-2</v>
      </c>
      <c r="D13" s="39">
        <v>1240.585</v>
      </c>
      <c r="E13" s="42">
        <v>3124.89</v>
      </c>
      <c r="F13" s="34">
        <f>ABS(C13)+ABS(D13)+ABS(E13)</f>
        <v>4365.5559999999996</v>
      </c>
      <c r="H13" s="47"/>
      <c r="I13" s="47" t="s">
        <v>51</v>
      </c>
      <c r="J13" s="47" t="s">
        <v>52</v>
      </c>
      <c r="K13" s="47" t="s">
        <v>53</v>
      </c>
      <c r="L13" s="47" t="s">
        <v>54</v>
      </c>
      <c r="M13" s="47" t="s">
        <v>55</v>
      </c>
      <c r="N13" s="43"/>
      <c r="O13" s="43"/>
      <c r="P13" s="43"/>
    </row>
    <row r="14" spans="1:16" ht="15" x14ac:dyDescent="0.25">
      <c r="A14" s="39">
        <v>1991</v>
      </c>
      <c r="B14" s="40">
        <v>8948.4</v>
      </c>
      <c r="C14" s="41">
        <v>5.6900000000000006E-2</v>
      </c>
      <c r="D14" s="39">
        <v>1158.787</v>
      </c>
      <c r="E14" s="42">
        <v>3229.09</v>
      </c>
      <c r="F14" s="34">
        <f>ABS(C14)+ABS(D14)+ABS(E14)</f>
        <v>4387.9339</v>
      </c>
      <c r="H14" s="45" t="s">
        <v>47</v>
      </c>
      <c r="I14" s="45">
        <v>3</v>
      </c>
      <c r="J14" s="45">
        <v>1077640.0706729013</v>
      </c>
      <c r="K14" s="45">
        <v>359213.35689096712</v>
      </c>
      <c r="L14" s="45">
        <v>94.277048434521475</v>
      </c>
      <c r="M14" s="45">
        <v>1.051404522304525E-2</v>
      </c>
      <c r="N14" s="43"/>
      <c r="O14" s="43"/>
      <c r="P14" s="43"/>
    </row>
    <row r="15" spans="1:16" ht="15" x14ac:dyDescent="0.25">
      <c r="A15" s="39">
        <v>1992</v>
      </c>
      <c r="B15" s="40">
        <v>9266.6</v>
      </c>
      <c r="C15" s="41">
        <v>3.5200000000000002E-2</v>
      </c>
      <c r="D15" s="39">
        <v>1243.6590000000001</v>
      </c>
      <c r="E15" s="42">
        <v>3330.98</v>
      </c>
      <c r="F15" s="34">
        <f>ABS(C15)+ABS(D15)+ABS(E15)</f>
        <v>4574.6742000000004</v>
      </c>
      <c r="H15" s="45" t="s">
        <v>48</v>
      </c>
      <c r="I15" s="45">
        <v>2</v>
      </c>
      <c r="J15" s="45">
        <v>7620.3776604324366</v>
      </c>
      <c r="K15" s="45">
        <v>3810.1888302162183</v>
      </c>
      <c r="L15" s="45"/>
      <c r="M15" s="45"/>
      <c r="N15" s="43"/>
      <c r="O15" s="43"/>
      <c r="P15" s="43"/>
    </row>
    <row r="16" spans="1:16" ht="15.75" thickBot="1" x14ac:dyDescent="0.3">
      <c r="A16" s="39">
        <v>1993</v>
      </c>
      <c r="B16" s="40">
        <v>9521</v>
      </c>
      <c r="C16" s="41">
        <v>3.0200000000000001E-2</v>
      </c>
      <c r="D16" s="39">
        <v>1343.1030000000001</v>
      </c>
      <c r="E16" s="42">
        <v>3357.87</v>
      </c>
      <c r="F16" s="34">
        <f>ABS(C16)+ABS(D16)+ABS(E16)</f>
        <v>4701.0032000000001</v>
      </c>
      <c r="H16" s="46" t="s">
        <v>49</v>
      </c>
      <c r="I16" s="46">
        <v>5</v>
      </c>
      <c r="J16" s="46">
        <v>1085260.4483333337</v>
      </c>
      <c r="K16" s="46"/>
      <c r="L16" s="46"/>
      <c r="M16" s="46"/>
      <c r="N16" s="43"/>
      <c r="O16" s="43"/>
      <c r="P16" s="43"/>
    </row>
    <row r="17" spans="1:16" ht="15.75" thickBot="1" x14ac:dyDescent="0.3">
      <c r="A17" s="39">
        <v>1994</v>
      </c>
      <c r="B17" s="40">
        <v>9905.5</v>
      </c>
      <c r="C17" s="41">
        <v>4.2000000000000003E-2</v>
      </c>
      <c r="D17" s="39">
        <v>1502.2629999999999</v>
      </c>
      <c r="E17" s="42">
        <v>3403.87</v>
      </c>
      <c r="F17" s="34">
        <f>ABS(C17)+ABS(D17)+ABS(E17)</f>
        <v>4906.1749999999993</v>
      </c>
      <c r="H17" s="43"/>
      <c r="I17" s="43"/>
      <c r="J17" s="43"/>
      <c r="K17" s="43"/>
      <c r="L17" s="43"/>
      <c r="M17" s="43"/>
      <c r="N17" s="43"/>
      <c r="O17" s="43"/>
      <c r="P17" s="43"/>
    </row>
    <row r="18" spans="1:16" ht="15" x14ac:dyDescent="0.25">
      <c r="A18" s="39">
        <v>1995</v>
      </c>
      <c r="B18" s="40">
        <v>10174.799999999999</v>
      </c>
      <c r="C18" s="41">
        <v>5.8400000000000001E-2</v>
      </c>
      <c r="D18" s="39">
        <v>1550.819</v>
      </c>
      <c r="E18" s="42">
        <v>3502.3</v>
      </c>
      <c r="F18" s="34">
        <f>ABS(C18)+ABS(D18)+ABS(E18)</f>
        <v>5053.1774000000005</v>
      </c>
      <c r="H18" s="47"/>
      <c r="I18" s="47" t="s">
        <v>56</v>
      </c>
      <c r="J18" s="47" t="s">
        <v>44</v>
      </c>
      <c r="K18" s="47" t="s">
        <v>57</v>
      </c>
      <c r="L18" s="47" t="s">
        <v>58</v>
      </c>
      <c r="M18" s="47" t="s">
        <v>59</v>
      </c>
      <c r="N18" s="47" t="s">
        <v>60</v>
      </c>
      <c r="O18" s="47" t="s">
        <v>61</v>
      </c>
      <c r="P18" s="47" t="s">
        <v>62</v>
      </c>
    </row>
    <row r="19" spans="1:16" x14ac:dyDescent="0.2">
      <c r="B19" s="13"/>
      <c r="C19" s="13"/>
      <c r="D19" s="13"/>
      <c r="E19" s="13"/>
      <c r="H19" s="45" t="s">
        <v>50</v>
      </c>
      <c r="I19" s="45">
        <v>2678.1027325637474</v>
      </c>
      <c r="J19" s="45">
        <v>976.89792316069838</v>
      </c>
      <c r="K19" s="45">
        <v>2.7414355881716856</v>
      </c>
      <c r="L19" s="45">
        <v>0.11128411058003129</v>
      </c>
      <c r="M19" s="45">
        <v>-1525.1497832102136</v>
      </c>
      <c r="N19" s="45">
        <v>6881.355248337708</v>
      </c>
      <c r="O19" s="45">
        <v>-1525.1497832102136</v>
      </c>
      <c r="P19" s="45">
        <v>6881.355248337708</v>
      </c>
    </row>
    <row r="20" spans="1:16" x14ac:dyDescent="0.2">
      <c r="H20" s="45" t="s">
        <v>74</v>
      </c>
      <c r="I20" s="45">
        <v>-1369.7132306534725</v>
      </c>
      <c r="J20" s="45">
        <v>1827.9169256649659</v>
      </c>
      <c r="K20" s="45">
        <v>-0.74933013170453222</v>
      </c>
      <c r="L20" s="45">
        <v>0.53180541597362596</v>
      </c>
      <c r="M20" s="45">
        <v>-9234.6049806210849</v>
      </c>
      <c r="N20" s="45">
        <v>6495.1785193141404</v>
      </c>
      <c r="O20" s="45">
        <v>-9234.6049806210849</v>
      </c>
      <c r="P20" s="45">
        <v>6495.1785193141404</v>
      </c>
    </row>
    <row r="21" spans="1:16" x14ac:dyDescent="0.2">
      <c r="H21" s="45" t="s">
        <v>75</v>
      </c>
      <c r="I21" s="45">
        <v>1.977602745019726</v>
      </c>
      <c r="J21" s="45">
        <v>0.32792607561675946</v>
      </c>
      <c r="K21" s="45">
        <v>6.0306358416306916</v>
      </c>
      <c r="L21" s="45">
        <v>2.641179123193103E-2</v>
      </c>
      <c r="M21" s="45">
        <v>0.56665072061124677</v>
      </c>
      <c r="N21" s="45">
        <v>3.3885547694282052</v>
      </c>
      <c r="O21" s="45">
        <v>0.56665072061124677</v>
      </c>
      <c r="P21" s="45">
        <v>3.3885547694282052</v>
      </c>
    </row>
    <row r="22" spans="1:16" ht="13.5" thickBot="1" x14ac:dyDescent="0.25">
      <c r="H22" s="46" t="s">
        <v>76</v>
      </c>
      <c r="I22" s="46">
        <v>1.0270175385463489</v>
      </c>
      <c r="J22" s="46">
        <v>0.42345560209549388</v>
      </c>
      <c r="K22" s="46">
        <v>2.4253251898524777</v>
      </c>
      <c r="L22" s="46">
        <v>0.13613438153878199</v>
      </c>
      <c r="M22" s="46">
        <v>-0.79496486373753061</v>
      </c>
      <c r="N22" s="46">
        <v>2.8489999408302285</v>
      </c>
      <c r="O22" s="46">
        <v>-0.79496486373753061</v>
      </c>
      <c r="P22" s="46">
        <v>2.8489999408302285</v>
      </c>
    </row>
    <row r="23" spans="1:16" x14ac:dyDescent="0.2">
      <c r="C23" s="53" t="s">
        <v>77</v>
      </c>
      <c r="D23" s="54">
        <f>J14/J37</f>
        <v>0.85045018578937337</v>
      </c>
    </row>
    <row r="24" spans="1:16" x14ac:dyDescent="0.2">
      <c r="C24" s="53" t="s">
        <v>78</v>
      </c>
      <c r="D24" s="54">
        <f>1/D23</f>
        <v>1.1758478235522014</v>
      </c>
    </row>
    <row r="25" spans="1:16" x14ac:dyDescent="0.2">
      <c r="C25" s="53"/>
      <c r="D25" s="54"/>
    </row>
    <row r="26" spans="1:16" x14ac:dyDescent="0.2">
      <c r="C26" s="53" t="s">
        <v>68</v>
      </c>
      <c r="D26" s="54">
        <f>_xlfn.F.INV.RT(0.05, I15, I38)</f>
        <v>18.999999999999996</v>
      </c>
      <c r="H26" s="48" t="s">
        <v>39</v>
      </c>
      <c r="I26" s="48"/>
      <c r="J26" s="48"/>
      <c r="K26" s="48"/>
      <c r="L26" s="48"/>
      <c r="M26" s="48"/>
      <c r="N26" s="48"/>
      <c r="O26" s="48"/>
      <c r="P26" s="48"/>
    </row>
    <row r="27" spans="1:16" ht="13.5" thickBot="1" x14ac:dyDescent="0.25">
      <c r="H27" s="48"/>
      <c r="I27" s="48"/>
      <c r="J27" s="48"/>
      <c r="K27" s="48"/>
      <c r="L27" s="48"/>
      <c r="M27" s="48"/>
      <c r="N27" s="48"/>
      <c r="O27" s="48"/>
      <c r="P27" s="48"/>
    </row>
    <row r="28" spans="1:16" x14ac:dyDescent="0.2">
      <c r="H28" s="49" t="s">
        <v>40</v>
      </c>
      <c r="I28" s="49"/>
      <c r="J28" s="48"/>
      <c r="K28" s="48"/>
      <c r="L28" s="48"/>
      <c r="M28" s="48"/>
      <c r="N28" s="48"/>
      <c r="O28" s="48"/>
      <c r="P28" s="48"/>
    </row>
    <row r="29" spans="1:16" x14ac:dyDescent="0.2">
      <c r="H29" s="50" t="s">
        <v>41</v>
      </c>
      <c r="I29" s="50">
        <v>0.9999481563339262</v>
      </c>
      <c r="J29" s="48"/>
      <c r="K29" s="48"/>
      <c r="L29" s="48"/>
      <c r="M29" s="48"/>
      <c r="N29" s="48"/>
      <c r="O29" s="48"/>
      <c r="P29" s="48"/>
    </row>
    <row r="30" spans="1:16" x14ac:dyDescent="0.2">
      <c r="H30" s="50" t="s">
        <v>42</v>
      </c>
      <c r="I30" s="50">
        <v>0.99989631535561818</v>
      </c>
      <c r="J30" s="48"/>
      <c r="K30" s="48"/>
      <c r="L30" s="48"/>
      <c r="M30" s="48"/>
      <c r="N30" s="48"/>
      <c r="O30" s="48"/>
      <c r="P30" s="48"/>
    </row>
    <row r="31" spans="1:16" x14ac:dyDescent="0.2">
      <c r="H31" s="50" t="s">
        <v>43</v>
      </c>
      <c r="I31" s="50">
        <v>0.99974078838904568</v>
      </c>
      <c r="J31" s="48"/>
      <c r="K31" s="48"/>
      <c r="L31" s="48"/>
      <c r="M31" s="48"/>
      <c r="N31" s="48"/>
      <c r="O31" s="48"/>
      <c r="P31" s="48"/>
    </row>
    <row r="32" spans="1:16" x14ac:dyDescent="0.2">
      <c r="H32" s="50" t="s">
        <v>44</v>
      </c>
      <c r="I32" s="50">
        <v>8.1054506340211478</v>
      </c>
      <c r="J32" s="48"/>
      <c r="K32" s="48"/>
      <c r="L32" s="48"/>
      <c r="M32" s="48"/>
      <c r="N32" s="48"/>
      <c r="O32" s="48"/>
      <c r="P32" s="48"/>
    </row>
    <row r="33" spans="8:16" ht="13.5" thickBot="1" x14ac:dyDescent="0.25">
      <c r="H33" s="51" t="s">
        <v>45</v>
      </c>
      <c r="I33" s="51">
        <v>6</v>
      </c>
      <c r="J33" s="48"/>
      <c r="K33" s="48"/>
      <c r="L33" s="48"/>
      <c r="M33" s="48"/>
      <c r="N33" s="48"/>
      <c r="O33" s="48"/>
      <c r="P33" s="48"/>
    </row>
    <row r="34" spans="8:16" x14ac:dyDescent="0.2">
      <c r="H34" s="48"/>
      <c r="I34" s="48"/>
      <c r="J34" s="48"/>
      <c r="K34" s="48"/>
      <c r="L34" s="48"/>
      <c r="M34" s="48"/>
      <c r="N34" s="48"/>
      <c r="O34" s="48"/>
      <c r="P34" s="48"/>
    </row>
    <row r="35" spans="8:16" ht="13.5" thickBot="1" x14ac:dyDescent="0.25">
      <c r="H35" s="48" t="s">
        <v>46</v>
      </c>
      <c r="I35" s="48"/>
      <c r="J35" s="48"/>
      <c r="K35" s="48"/>
      <c r="L35" s="48"/>
      <c r="M35" s="48"/>
      <c r="N35" s="48"/>
      <c r="O35" s="48"/>
      <c r="P35" s="48"/>
    </row>
    <row r="36" spans="8:16" x14ac:dyDescent="0.2">
      <c r="H36" s="52"/>
      <c r="I36" s="52" t="s">
        <v>51</v>
      </c>
      <c r="J36" s="52" t="s">
        <v>52</v>
      </c>
      <c r="K36" s="52" t="s">
        <v>53</v>
      </c>
      <c r="L36" s="52" t="s">
        <v>54</v>
      </c>
      <c r="M36" s="52" t="s">
        <v>55</v>
      </c>
      <c r="N36" s="48"/>
      <c r="O36" s="48"/>
      <c r="P36" s="48"/>
    </row>
    <row r="37" spans="8:16" x14ac:dyDescent="0.2">
      <c r="H37" s="50" t="s">
        <v>47</v>
      </c>
      <c r="I37" s="50">
        <v>3</v>
      </c>
      <c r="J37" s="50">
        <v>1267140.7316733715</v>
      </c>
      <c r="K37" s="50">
        <v>422380.24389112386</v>
      </c>
      <c r="L37" s="50">
        <v>6429.0864625652575</v>
      </c>
      <c r="M37" s="50">
        <v>1.5552293506335645E-4</v>
      </c>
      <c r="N37" s="48"/>
      <c r="O37" s="48"/>
      <c r="P37" s="48"/>
    </row>
    <row r="38" spans="8:16" x14ac:dyDescent="0.2">
      <c r="H38" s="50" t="s">
        <v>48</v>
      </c>
      <c r="I38" s="50">
        <v>2</v>
      </c>
      <c r="J38" s="50">
        <v>131.39665996110767</v>
      </c>
      <c r="K38" s="50">
        <v>65.698329980553837</v>
      </c>
      <c r="L38" s="50"/>
      <c r="M38" s="50"/>
      <c r="N38" s="48"/>
      <c r="O38" s="48"/>
      <c r="P38" s="48"/>
    </row>
    <row r="39" spans="8:16" ht="13.5" thickBot="1" x14ac:dyDescent="0.25">
      <c r="H39" s="51" t="s">
        <v>49</v>
      </c>
      <c r="I39" s="51">
        <v>5</v>
      </c>
      <c r="J39" s="51">
        <v>1267272.1283333327</v>
      </c>
      <c r="K39" s="51"/>
      <c r="L39" s="51"/>
      <c r="M39" s="51"/>
      <c r="N39" s="48"/>
      <c r="O39" s="48"/>
      <c r="P39" s="48"/>
    </row>
    <row r="40" spans="8:16" ht="13.5" thickBot="1" x14ac:dyDescent="0.25">
      <c r="H40" s="48"/>
      <c r="I40" s="48"/>
      <c r="J40" s="48"/>
      <c r="K40" s="48"/>
      <c r="L40" s="48"/>
      <c r="M40" s="48"/>
      <c r="N40" s="48"/>
      <c r="O40" s="48"/>
      <c r="P40" s="48"/>
    </row>
    <row r="41" spans="8:16" x14ac:dyDescent="0.2">
      <c r="H41" s="52"/>
      <c r="I41" s="52" t="s">
        <v>56</v>
      </c>
      <c r="J41" s="52" t="s">
        <v>44</v>
      </c>
      <c r="K41" s="52" t="s">
        <v>57</v>
      </c>
      <c r="L41" s="52" t="s">
        <v>58</v>
      </c>
      <c r="M41" s="52" t="s">
        <v>59</v>
      </c>
      <c r="N41" s="52" t="s">
        <v>60</v>
      </c>
      <c r="O41" s="52" t="s">
        <v>61</v>
      </c>
      <c r="P41" s="52" t="s">
        <v>62</v>
      </c>
    </row>
    <row r="42" spans="8:16" x14ac:dyDescent="0.2">
      <c r="H42" s="50" t="s">
        <v>50</v>
      </c>
      <c r="I42" s="50">
        <v>1412.7642209901678</v>
      </c>
      <c r="J42" s="50">
        <v>197.04800528797884</v>
      </c>
      <c r="K42" s="50">
        <v>7.1696448737223291</v>
      </c>
      <c r="L42" s="50">
        <v>1.8903935978768646E-2</v>
      </c>
      <c r="M42" s="50">
        <v>564.93508314615895</v>
      </c>
      <c r="N42" s="50">
        <v>2260.5933588341768</v>
      </c>
      <c r="O42" s="50">
        <v>564.93508314615895</v>
      </c>
      <c r="P42" s="50">
        <v>2260.5933588341768</v>
      </c>
    </row>
    <row r="43" spans="8:16" x14ac:dyDescent="0.2">
      <c r="H43" s="50" t="s">
        <v>74</v>
      </c>
      <c r="I43" s="50">
        <v>423.14711308018377</v>
      </c>
      <c r="J43" s="50">
        <v>293.50827456511263</v>
      </c>
      <c r="K43" s="50">
        <v>1.4416871677882177</v>
      </c>
      <c r="L43" s="50">
        <v>0.28612392256546981</v>
      </c>
      <c r="M43" s="50">
        <v>-839.71706568145305</v>
      </c>
      <c r="N43" s="50">
        <v>1686.0112918418206</v>
      </c>
      <c r="O43" s="50">
        <v>-839.71706568145305</v>
      </c>
      <c r="P43" s="50">
        <v>1686.0112918418206</v>
      </c>
    </row>
    <row r="44" spans="8:16" x14ac:dyDescent="0.2">
      <c r="H44" s="50" t="s">
        <v>75</v>
      </c>
      <c r="I44" s="50">
        <v>2.0034278110242356</v>
      </c>
      <c r="J44" s="50">
        <v>5.374105190292338E-2</v>
      </c>
      <c r="K44" s="50">
        <v>37.279281668010185</v>
      </c>
      <c r="L44" s="50">
        <v>7.1878083515358444E-4</v>
      </c>
      <c r="M44" s="50">
        <v>1.7721987273545148</v>
      </c>
      <c r="N44" s="50">
        <v>2.2346568946939565</v>
      </c>
      <c r="O44" s="50">
        <v>1.7721987273545148</v>
      </c>
      <c r="P44" s="50">
        <v>2.2346568946939565</v>
      </c>
    </row>
    <row r="45" spans="8:16" ht="13.5" thickBot="1" x14ac:dyDescent="0.25">
      <c r="H45" s="51" t="s">
        <v>76</v>
      </c>
      <c r="I45" s="51">
        <v>1.6071089268928536</v>
      </c>
      <c r="J45" s="51">
        <v>7.4501152492362208E-2</v>
      </c>
      <c r="K45" s="51">
        <v>21.57159819853274</v>
      </c>
      <c r="L45" s="51">
        <v>2.1420922044466262E-3</v>
      </c>
      <c r="M45" s="51">
        <v>1.2865563397521103</v>
      </c>
      <c r="N45" s="51">
        <v>1.9276615140335969</v>
      </c>
      <c r="O45" s="51">
        <v>1.2865563397521103</v>
      </c>
      <c r="P45" s="51">
        <v>1.9276615140335969</v>
      </c>
    </row>
  </sheetData>
  <sortState ref="A3:F18">
    <sortCondition ref="F3:F18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C14" sqref="C14"/>
    </sheetView>
  </sheetViews>
  <sheetFormatPr defaultRowHeight="12.75" x14ac:dyDescent="0.2"/>
  <cols>
    <col min="1" max="256" width="20.7109375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5" spans="1:3" x14ac:dyDescent="0.2">
      <c r="A5" t="s">
        <v>4</v>
      </c>
    </row>
    <row r="6" spans="1:3" x14ac:dyDescent="0.2">
      <c r="A6" t="s">
        <v>5</v>
      </c>
    </row>
    <row r="8" spans="1:3" x14ac:dyDescent="0.2">
      <c r="A8" t="s">
        <v>6</v>
      </c>
      <c r="B8" t="s">
        <v>7</v>
      </c>
    </row>
    <row r="9" spans="1:3" x14ac:dyDescent="0.2">
      <c r="B9" t="s">
        <v>10</v>
      </c>
    </row>
    <row r="10" spans="1:3" x14ac:dyDescent="0.2">
      <c r="A10" t="s">
        <v>8</v>
      </c>
    </row>
    <row r="11" spans="1:3" x14ac:dyDescent="0.2">
      <c r="A11" t="s">
        <v>9</v>
      </c>
      <c r="B11" t="s">
        <v>6</v>
      </c>
      <c r="C11" s="3" t="s">
        <v>11</v>
      </c>
    </row>
    <row r="12" spans="1:3" x14ac:dyDescent="0.2">
      <c r="A12" s="1">
        <v>10594</v>
      </c>
      <c r="B12" s="2">
        <v>77.382000000000005</v>
      </c>
      <c r="C12" s="2">
        <v>85.289000000000001</v>
      </c>
    </row>
    <row r="13" spans="1:3" x14ac:dyDescent="0.2">
      <c r="A13" s="1">
        <v>10959</v>
      </c>
      <c r="B13" s="2">
        <v>70.135999999999996</v>
      </c>
      <c r="C13" s="2">
        <v>76.533000000000001</v>
      </c>
    </row>
    <row r="14" spans="1:3" x14ac:dyDescent="0.2">
      <c r="A14" s="1">
        <v>11324</v>
      </c>
      <c r="B14" s="2">
        <v>60.671999999999997</v>
      </c>
      <c r="C14" s="2">
        <v>65.668000000000006</v>
      </c>
    </row>
    <row r="15" spans="1:3" x14ac:dyDescent="0.2">
      <c r="A15" s="1">
        <v>11689</v>
      </c>
      <c r="B15" s="2">
        <v>48.713999999999999</v>
      </c>
      <c r="C15" s="2">
        <v>50.293999999999997</v>
      </c>
    </row>
    <row r="16" spans="1:3" x14ac:dyDescent="0.2">
      <c r="A16" s="1">
        <v>12055</v>
      </c>
      <c r="B16" s="2">
        <v>45.945</v>
      </c>
      <c r="C16" s="2">
        <v>47.234000000000002</v>
      </c>
    </row>
    <row r="17" spans="1:3" x14ac:dyDescent="0.2">
      <c r="A17" s="1">
        <v>12420</v>
      </c>
      <c r="B17" s="2">
        <v>51.460999999999999</v>
      </c>
      <c r="C17" s="2">
        <v>54.09</v>
      </c>
    </row>
    <row r="18" spans="1:3" x14ac:dyDescent="0.2">
      <c r="A18" s="1">
        <v>12785</v>
      </c>
      <c r="B18" s="2">
        <v>55.932000000000002</v>
      </c>
      <c r="C18" s="2">
        <v>60.843000000000004</v>
      </c>
    </row>
    <row r="19" spans="1:3" x14ac:dyDescent="0.2">
      <c r="A19" s="1">
        <v>13150</v>
      </c>
      <c r="B19" s="2">
        <v>62.188000000000002</v>
      </c>
      <c r="C19" s="2">
        <v>69.221000000000004</v>
      </c>
    </row>
    <row r="20" spans="1:3" x14ac:dyDescent="0.2">
      <c r="A20" s="1">
        <v>13516</v>
      </c>
      <c r="B20" s="2">
        <v>66.838999999999999</v>
      </c>
      <c r="C20" s="2">
        <v>74.709999999999994</v>
      </c>
    </row>
    <row r="21" spans="1:3" x14ac:dyDescent="0.2">
      <c r="A21" s="1">
        <v>13881</v>
      </c>
      <c r="B21" s="2">
        <v>64.272000000000006</v>
      </c>
      <c r="C21" s="2">
        <v>69.084000000000003</v>
      </c>
    </row>
    <row r="22" spans="1:3" x14ac:dyDescent="0.2">
      <c r="A22" s="1">
        <v>14246</v>
      </c>
      <c r="B22" s="2">
        <v>67.209000000000003</v>
      </c>
      <c r="C22" s="2">
        <v>73.632000000000005</v>
      </c>
    </row>
    <row r="23" spans="1:3" x14ac:dyDescent="0.2">
      <c r="A23" s="1">
        <v>14611</v>
      </c>
      <c r="B23" s="2">
        <v>71.287999999999997</v>
      </c>
      <c r="C23" s="2">
        <v>79.408000000000001</v>
      </c>
    </row>
    <row r="24" spans="1:3" x14ac:dyDescent="0.2">
      <c r="A24" s="1">
        <v>14977</v>
      </c>
      <c r="B24" s="2">
        <v>81.072000000000003</v>
      </c>
      <c r="C24" s="2">
        <v>97.878</v>
      </c>
    </row>
    <row r="25" spans="1:3" x14ac:dyDescent="0.2">
      <c r="A25" s="1">
        <v>15342</v>
      </c>
      <c r="B25" s="2">
        <v>89.001999999999995</v>
      </c>
      <c r="C25" s="2">
        <v>126.724</v>
      </c>
    </row>
    <row r="26" spans="1:3" x14ac:dyDescent="0.2">
      <c r="A26" s="1">
        <v>15707</v>
      </c>
      <c r="B26" s="2">
        <v>99.903000000000006</v>
      </c>
      <c r="C26" s="2">
        <v>156.18700000000001</v>
      </c>
    </row>
    <row r="27" spans="1:3" x14ac:dyDescent="0.2">
      <c r="A27" s="1">
        <v>16072</v>
      </c>
      <c r="B27" s="2">
        <v>108.648</v>
      </c>
      <c r="C27" s="2">
        <v>169.71700000000001</v>
      </c>
    </row>
    <row r="28" spans="1:3" x14ac:dyDescent="0.2">
      <c r="A28" s="1">
        <v>16438</v>
      </c>
      <c r="B28" s="2">
        <v>119.977</v>
      </c>
      <c r="C28" s="2">
        <v>175.786</v>
      </c>
    </row>
    <row r="29" spans="1:3" x14ac:dyDescent="0.2">
      <c r="A29" s="1">
        <v>16803</v>
      </c>
      <c r="B29" s="2">
        <v>144.19800000000001</v>
      </c>
      <c r="C29" s="2">
        <v>182.53399999999999</v>
      </c>
    </row>
    <row r="30" spans="1:3" x14ac:dyDescent="0.2">
      <c r="A30" s="1">
        <v>17168</v>
      </c>
      <c r="B30" s="2">
        <v>161.852</v>
      </c>
      <c r="C30" s="2">
        <v>194.48099999999999</v>
      </c>
    </row>
    <row r="31" spans="1:3" x14ac:dyDescent="0.2">
      <c r="A31" s="1">
        <v>17533</v>
      </c>
      <c r="B31" s="2">
        <v>174.87799999999999</v>
      </c>
      <c r="C31" s="2">
        <v>213.49600000000001</v>
      </c>
    </row>
    <row r="32" spans="1:3" x14ac:dyDescent="0.2">
      <c r="A32" s="1">
        <v>17899</v>
      </c>
      <c r="B32" s="2">
        <v>178.333</v>
      </c>
      <c r="C32" s="2">
        <v>211.071</v>
      </c>
    </row>
    <row r="33" spans="1:3" x14ac:dyDescent="0.2">
      <c r="A33" s="1">
        <v>18264</v>
      </c>
      <c r="B33" s="2">
        <v>192.04400000000001</v>
      </c>
      <c r="C33" s="2">
        <v>233.73500000000001</v>
      </c>
    </row>
    <row r="34" spans="1:3" x14ac:dyDescent="0.2">
      <c r="A34" s="1">
        <v>18629</v>
      </c>
      <c r="B34" s="2">
        <v>208.339</v>
      </c>
      <c r="C34" s="2">
        <v>264.23200000000003</v>
      </c>
    </row>
    <row r="35" spans="1:3" x14ac:dyDescent="0.2">
      <c r="A35" s="1">
        <v>18994</v>
      </c>
      <c r="B35" s="2">
        <v>219.32</v>
      </c>
      <c r="C35" s="2">
        <v>282.45999999999998</v>
      </c>
    </row>
    <row r="36" spans="1:3" x14ac:dyDescent="0.2">
      <c r="A36" s="1">
        <v>19360</v>
      </c>
      <c r="B36" s="2">
        <v>232.74</v>
      </c>
      <c r="C36" s="2">
        <v>299.22699999999998</v>
      </c>
    </row>
    <row r="37" spans="1:3" x14ac:dyDescent="0.2">
      <c r="A37" s="1">
        <v>19725</v>
      </c>
      <c r="B37" s="2">
        <v>239.608</v>
      </c>
      <c r="C37" s="2">
        <v>302.221</v>
      </c>
    </row>
    <row r="38" spans="1:3" x14ac:dyDescent="0.2">
      <c r="A38" s="1">
        <v>20090</v>
      </c>
      <c r="B38" s="2">
        <v>258.28800000000001</v>
      </c>
      <c r="C38" s="2">
        <v>324.15899999999999</v>
      </c>
    </row>
    <row r="39" spans="1:3" x14ac:dyDescent="0.2">
      <c r="A39" s="1">
        <v>20455</v>
      </c>
      <c r="B39" s="2">
        <v>271.12799999999999</v>
      </c>
      <c r="C39" s="2">
        <v>347.90300000000002</v>
      </c>
    </row>
    <row r="40" spans="1:3" x14ac:dyDescent="0.2">
      <c r="A40" s="1">
        <v>20821</v>
      </c>
      <c r="B40" s="2">
        <v>286.29599999999999</v>
      </c>
      <c r="C40" s="2">
        <v>367.983</v>
      </c>
    </row>
    <row r="41" spans="1:3" x14ac:dyDescent="0.2">
      <c r="A41" s="1">
        <v>21186</v>
      </c>
      <c r="B41" s="2">
        <v>295.60599999999999</v>
      </c>
      <c r="C41" s="2">
        <v>378.95299999999997</v>
      </c>
    </row>
    <row r="42" spans="1:3" x14ac:dyDescent="0.2">
      <c r="A42" s="1">
        <v>21551</v>
      </c>
      <c r="B42" s="2">
        <v>317.13</v>
      </c>
      <c r="C42" s="2">
        <v>402.86500000000001</v>
      </c>
    </row>
    <row r="43" spans="1:3" x14ac:dyDescent="0.2">
      <c r="A43" s="1">
        <v>21916</v>
      </c>
      <c r="B43" s="2">
        <v>331.18</v>
      </c>
      <c r="C43" s="2">
        <v>422.13799999999998</v>
      </c>
    </row>
    <row r="44" spans="1:3" x14ac:dyDescent="0.2">
      <c r="A44" s="1">
        <v>22282</v>
      </c>
      <c r="B44" s="2">
        <v>341.47500000000002</v>
      </c>
      <c r="C44" s="2">
        <v>440.57600000000002</v>
      </c>
    </row>
    <row r="45" spans="1:3" x14ac:dyDescent="0.2">
      <c r="A45" s="1">
        <v>22647</v>
      </c>
      <c r="B45" s="2">
        <v>362.55700000000002</v>
      </c>
      <c r="C45" s="2">
        <v>468.83699999999999</v>
      </c>
    </row>
    <row r="46" spans="1:3" x14ac:dyDescent="0.2">
      <c r="A46" s="1">
        <v>23012</v>
      </c>
      <c r="B46" s="2">
        <v>382.03500000000003</v>
      </c>
      <c r="C46" s="2">
        <v>492.774</v>
      </c>
    </row>
    <row r="47" spans="1:3" x14ac:dyDescent="0.2">
      <c r="A47" s="1">
        <v>23377</v>
      </c>
      <c r="B47" s="2">
        <v>410.63200000000001</v>
      </c>
      <c r="C47" s="2">
        <v>528.19299999999998</v>
      </c>
    </row>
    <row r="48" spans="1:3" x14ac:dyDescent="0.2">
      <c r="A48" s="1">
        <v>23743</v>
      </c>
      <c r="B48" s="2">
        <v>442.97300000000001</v>
      </c>
      <c r="C48" s="2">
        <v>570.65899999999999</v>
      </c>
    </row>
    <row r="49" spans="1:3" x14ac:dyDescent="0.2">
      <c r="A49" s="1">
        <v>24108</v>
      </c>
      <c r="B49" s="2">
        <v>479.91899999999998</v>
      </c>
      <c r="C49" s="2">
        <v>620.33900000000006</v>
      </c>
    </row>
    <row r="50" spans="1:3" x14ac:dyDescent="0.2">
      <c r="A50" s="1">
        <v>24473</v>
      </c>
      <c r="B50" s="2">
        <v>506.685</v>
      </c>
      <c r="C50" s="2">
        <v>665.72299999999996</v>
      </c>
    </row>
    <row r="51" spans="1:3" x14ac:dyDescent="0.2">
      <c r="A51" s="1">
        <v>24838</v>
      </c>
      <c r="B51" s="2">
        <v>556.85199999999998</v>
      </c>
      <c r="C51" s="2">
        <v>730.91499999999996</v>
      </c>
    </row>
    <row r="52" spans="1:3" x14ac:dyDescent="0.2">
      <c r="A52" s="1">
        <v>25204</v>
      </c>
      <c r="B52" s="2">
        <v>603.63900000000001</v>
      </c>
      <c r="C52" s="2">
        <v>800.33600000000001</v>
      </c>
    </row>
    <row r="53" spans="1:3" x14ac:dyDescent="0.2">
      <c r="A53" s="1">
        <v>25569</v>
      </c>
      <c r="B53" s="2">
        <v>646.72400000000005</v>
      </c>
      <c r="C53" s="2">
        <v>865.04499999999996</v>
      </c>
    </row>
    <row r="54" spans="1:3" x14ac:dyDescent="0.2">
      <c r="A54" s="1">
        <v>25934</v>
      </c>
      <c r="B54" s="2">
        <v>699.93700000000001</v>
      </c>
      <c r="C54" s="2">
        <v>932.78499999999997</v>
      </c>
    </row>
    <row r="55" spans="1:3" x14ac:dyDescent="0.2">
      <c r="A55" s="1">
        <v>26299</v>
      </c>
      <c r="B55" s="2">
        <v>768.15300000000002</v>
      </c>
      <c r="C55" s="2">
        <v>1024.4559999999999</v>
      </c>
    </row>
    <row r="56" spans="1:3" x14ac:dyDescent="0.2">
      <c r="A56" s="1">
        <v>26665</v>
      </c>
      <c r="B56" s="2">
        <v>849.57500000000005</v>
      </c>
      <c r="C56" s="2">
        <v>1140.78</v>
      </c>
    </row>
    <row r="57" spans="1:3" x14ac:dyDescent="0.2">
      <c r="A57" s="1">
        <v>27030</v>
      </c>
      <c r="B57" s="2">
        <v>930.16099999999994</v>
      </c>
      <c r="C57" s="2">
        <v>1251.819</v>
      </c>
    </row>
    <row r="58" spans="1:3" x14ac:dyDescent="0.2">
      <c r="A58" s="1">
        <v>27395</v>
      </c>
      <c r="B58" s="2">
        <v>1030.547</v>
      </c>
      <c r="C58" s="2">
        <v>1369.3889999999999</v>
      </c>
    </row>
    <row r="59" spans="1:3" x14ac:dyDescent="0.2">
      <c r="A59" s="1">
        <v>27760</v>
      </c>
      <c r="B59" s="2">
        <v>1147.6659999999999</v>
      </c>
      <c r="C59" s="2">
        <v>1502.6469999999999</v>
      </c>
    </row>
    <row r="60" spans="1:3" x14ac:dyDescent="0.2">
      <c r="A60" s="1">
        <v>28126</v>
      </c>
      <c r="B60" s="2">
        <v>1273.9749999999999</v>
      </c>
      <c r="C60" s="2">
        <v>1659.2360000000001</v>
      </c>
    </row>
    <row r="61" spans="1:3" x14ac:dyDescent="0.2">
      <c r="A61" s="1">
        <v>28491</v>
      </c>
      <c r="B61" s="2">
        <v>1422.252</v>
      </c>
      <c r="C61" s="2">
        <v>1863.721</v>
      </c>
    </row>
    <row r="62" spans="1:3" x14ac:dyDescent="0.2">
      <c r="A62" s="1">
        <v>28856</v>
      </c>
      <c r="B62" s="2">
        <v>1585.42</v>
      </c>
      <c r="C62" s="2">
        <v>2082.67</v>
      </c>
    </row>
    <row r="63" spans="1:3" x14ac:dyDescent="0.2">
      <c r="A63" s="1">
        <v>29221</v>
      </c>
      <c r="B63" s="2">
        <v>1750.6669999999999</v>
      </c>
      <c r="C63" s="2">
        <v>2323.645</v>
      </c>
    </row>
    <row r="64" spans="1:3" x14ac:dyDescent="0.2">
      <c r="A64" s="1">
        <v>29587</v>
      </c>
      <c r="B64" s="2">
        <v>1933.951</v>
      </c>
      <c r="C64" s="2">
        <v>2605.1179999999999</v>
      </c>
    </row>
    <row r="65" spans="1:3" x14ac:dyDescent="0.2">
      <c r="A65" s="1">
        <v>29952</v>
      </c>
      <c r="B65" s="2">
        <v>2071.2559999999999</v>
      </c>
      <c r="C65" s="2">
        <v>2791.5970000000002</v>
      </c>
    </row>
    <row r="66" spans="1:3" x14ac:dyDescent="0.2">
      <c r="A66" s="1">
        <v>30317</v>
      </c>
      <c r="B66" s="2">
        <v>2281.605</v>
      </c>
      <c r="C66" s="2">
        <v>2981.0569999999998</v>
      </c>
    </row>
    <row r="67" spans="1:3" x14ac:dyDescent="0.2">
      <c r="A67" s="1">
        <v>30682</v>
      </c>
      <c r="B67" s="2">
        <v>2492.34</v>
      </c>
      <c r="C67" s="2">
        <v>3292.7159999999999</v>
      </c>
    </row>
    <row r="68" spans="1:3" x14ac:dyDescent="0.2">
      <c r="A68" s="1">
        <v>31048</v>
      </c>
      <c r="B68" s="2">
        <v>2712.83</v>
      </c>
      <c r="C68" s="2">
        <v>3524.8809999999999</v>
      </c>
    </row>
    <row r="69" spans="1:3" x14ac:dyDescent="0.2">
      <c r="A69" s="1">
        <v>31413</v>
      </c>
      <c r="B69" s="2">
        <v>2886.2779999999998</v>
      </c>
      <c r="C69" s="2">
        <v>3733.0839999999998</v>
      </c>
    </row>
    <row r="70" spans="1:3" x14ac:dyDescent="0.2">
      <c r="A70" s="1">
        <v>31778</v>
      </c>
      <c r="B70" s="2">
        <v>3076.279</v>
      </c>
      <c r="C70" s="2">
        <v>3961.598</v>
      </c>
    </row>
    <row r="71" spans="1:3" x14ac:dyDescent="0.2">
      <c r="A71" s="1">
        <v>32143</v>
      </c>
      <c r="B71" s="2">
        <v>3330.0120000000002</v>
      </c>
      <c r="C71" s="2">
        <v>4283.3990000000003</v>
      </c>
    </row>
    <row r="72" spans="1:3" x14ac:dyDescent="0.2">
      <c r="A72" s="1">
        <v>32509</v>
      </c>
      <c r="B72" s="2">
        <v>3576.7579999999998</v>
      </c>
      <c r="C72" s="2">
        <v>4625.5730000000003</v>
      </c>
    </row>
    <row r="73" spans="1:3" x14ac:dyDescent="0.2">
      <c r="A73" s="1">
        <v>32874</v>
      </c>
      <c r="B73" s="2">
        <v>3808.9940000000001</v>
      </c>
      <c r="C73" s="2">
        <v>4913.7910000000002</v>
      </c>
    </row>
    <row r="74" spans="1:3" x14ac:dyDescent="0.2">
      <c r="A74" s="1">
        <v>33239</v>
      </c>
      <c r="B74" s="2">
        <v>3943.4490000000001</v>
      </c>
      <c r="C74" s="2">
        <v>5084.9139999999998</v>
      </c>
    </row>
    <row r="75" spans="1:3" x14ac:dyDescent="0.2">
      <c r="A75" s="1">
        <v>33604</v>
      </c>
      <c r="B75" s="2">
        <v>4197.5590000000002</v>
      </c>
      <c r="C75" s="2">
        <v>5420.8680000000004</v>
      </c>
    </row>
    <row r="76" spans="1:3" x14ac:dyDescent="0.2">
      <c r="A76" s="1">
        <v>33970</v>
      </c>
      <c r="B76" s="2">
        <v>4451.9840000000004</v>
      </c>
      <c r="C76" s="2">
        <v>5657.9480000000003</v>
      </c>
    </row>
    <row r="77" spans="1:3" x14ac:dyDescent="0.2">
      <c r="A77" s="1">
        <v>34335</v>
      </c>
      <c r="B77" s="2">
        <v>4720.9650000000001</v>
      </c>
      <c r="C77" s="2">
        <v>5947.11</v>
      </c>
    </row>
    <row r="78" spans="1:3" x14ac:dyDescent="0.2">
      <c r="A78" s="1">
        <v>34700</v>
      </c>
      <c r="B78" s="2">
        <v>4962.59</v>
      </c>
      <c r="C78" s="2">
        <v>6291.3760000000002</v>
      </c>
    </row>
    <row r="79" spans="1:3" x14ac:dyDescent="0.2">
      <c r="A79" s="1">
        <v>35065</v>
      </c>
      <c r="B79" s="2">
        <v>5244.5959999999995</v>
      </c>
      <c r="C79" s="2">
        <v>6678.5290000000005</v>
      </c>
    </row>
    <row r="80" spans="1:3" x14ac:dyDescent="0.2">
      <c r="A80" s="1">
        <v>35431</v>
      </c>
      <c r="B80" s="2">
        <v>5536.79</v>
      </c>
      <c r="C80" s="2">
        <v>7092.4889999999996</v>
      </c>
    </row>
    <row r="81" spans="1:3" x14ac:dyDescent="0.2">
      <c r="A81" s="1">
        <v>35796</v>
      </c>
      <c r="B81" s="2">
        <v>5877.2479999999996</v>
      </c>
      <c r="C81" s="2">
        <v>7606.6620000000003</v>
      </c>
    </row>
    <row r="82" spans="1:3" x14ac:dyDescent="0.2">
      <c r="A82" s="1">
        <v>36161</v>
      </c>
      <c r="B82" s="2">
        <v>6279.0780000000004</v>
      </c>
      <c r="C82" s="2">
        <v>8001.8680000000004</v>
      </c>
    </row>
    <row r="83" spans="1:3" x14ac:dyDescent="0.2">
      <c r="A83" s="1">
        <v>36526</v>
      </c>
      <c r="B83" s="2">
        <v>6762.1440000000002</v>
      </c>
      <c r="C83" s="2">
        <v>8652.6010000000006</v>
      </c>
    </row>
    <row r="84" spans="1:3" x14ac:dyDescent="0.2">
      <c r="A84" s="1">
        <v>36892</v>
      </c>
      <c r="B84" s="2">
        <v>7065.634</v>
      </c>
      <c r="C84" s="2">
        <v>9005.5949999999993</v>
      </c>
    </row>
    <row r="85" spans="1:3" x14ac:dyDescent="0.2">
      <c r="A85" s="1">
        <v>37257</v>
      </c>
      <c r="B85" s="2">
        <v>7342.6859999999997</v>
      </c>
      <c r="C85" s="2">
        <v>9158.9650000000001</v>
      </c>
    </row>
    <row r="86" spans="1:3" x14ac:dyDescent="0.2">
      <c r="A86" s="1">
        <v>37622</v>
      </c>
      <c r="B86" s="2">
        <v>7723.1090000000004</v>
      </c>
      <c r="C86" s="2">
        <v>9487.5490000000009</v>
      </c>
    </row>
    <row r="87" spans="1:3" x14ac:dyDescent="0.2">
      <c r="A87" s="1">
        <v>37987</v>
      </c>
      <c r="B87" s="2">
        <v>8212.6620000000003</v>
      </c>
      <c r="C87" s="2">
        <v>10035.075999999999</v>
      </c>
    </row>
    <row r="88" spans="1:3" x14ac:dyDescent="0.2">
      <c r="A88" s="1">
        <v>38353</v>
      </c>
      <c r="B88" s="2">
        <v>8747.1180000000004</v>
      </c>
      <c r="C88" s="2">
        <v>10598.245999999999</v>
      </c>
    </row>
    <row r="89" spans="1:3" x14ac:dyDescent="0.2">
      <c r="A89" s="1">
        <v>38718</v>
      </c>
      <c r="B89" s="2">
        <v>9260.3449999999993</v>
      </c>
      <c r="C89" s="2">
        <v>11381.708000000001</v>
      </c>
    </row>
    <row r="90" spans="1:3" x14ac:dyDescent="0.2">
      <c r="A90" s="1">
        <v>39083</v>
      </c>
      <c r="B90" s="2">
        <v>9706.4310000000005</v>
      </c>
      <c r="C90" s="2">
        <v>12007.781999999999</v>
      </c>
    </row>
    <row r="91" spans="1:3" x14ac:dyDescent="0.2">
      <c r="A91" s="1">
        <v>39448</v>
      </c>
      <c r="B91" s="2">
        <v>9976.33</v>
      </c>
      <c r="C91" s="2">
        <v>12442.208000000001</v>
      </c>
    </row>
    <row r="92" spans="1:3" x14ac:dyDescent="0.2">
      <c r="A92" s="1">
        <v>39814</v>
      </c>
      <c r="B92" s="2">
        <v>9842.2090000000007</v>
      </c>
      <c r="C92" s="2">
        <v>12059.109</v>
      </c>
    </row>
    <row r="93" spans="1:3" x14ac:dyDescent="0.2">
      <c r="A93" s="1">
        <v>40179</v>
      </c>
      <c r="B93" s="2">
        <v>10185.835999999999</v>
      </c>
      <c r="C93" s="2">
        <v>12551.597</v>
      </c>
    </row>
    <row r="94" spans="1:3" x14ac:dyDescent="0.2">
      <c r="A94" s="1">
        <v>40544</v>
      </c>
      <c r="B94" s="2">
        <v>10641.109</v>
      </c>
      <c r="C94" s="2">
        <v>13326.77</v>
      </c>
    </row>
    <row r="95" spans="1:3" x14ac:dyDescent="0.2">
      <c r="A95" s="1">
        <v>40909</v>
      </c>
      <c r="B95" s="2">
        <v>11006.814</v>
      </c>
      <c r="C95" s="2">
        <v>14010.14</v>
      </c>
    </row>
    <row r="96" spans="1:3" x14ac:dyDescent="0.2">
      <c r="A96" s="1">
        <v>41275</v>
      </c>
      <c r="B96" s="2">
        <v>11317.21</v>
      </c>
      <c r="C96" s="2">
        <v>14181.094999999999</v>
      </c>
    </row>
    <row r="97" spans="1:3" x14ac:dyDescent="0.2">
      <c r="A97" s="1">
        <v>41640</v>
      </c>
      <c r="B97" s="2">
        <v>11824.031999999999</v>
      </c>
      <c r="C97" s="2">
        <v>14991.831</v>
      </c>
    </row>
    <row r="98" spans="1:3" x14ac:dyDescent="0.2">
      <c r="A98" s="1">
        <v>42005</v>
      </c>
      <c r="B98" s="2">
        <v>12294.53</v>
      </c>
      <c r="C98" s="2">
        <v>15719.525</v>
      </c>
    </row>
    <row r="99" spans="1:3" x14ac:dyDescent="0.2">
      <c r="A99" s="1">
        <v>42370</v>
      </c>
      <c r="B99" s="2">
        <v>12766.892</v>
      </c>
      <c r="C99" s="2">
        <v>16125.143</v>
      </c>
    </row>
    <row r="100" spans="1:3" x14ac:dyDescent="0.2">
      <c r="A100" s="1">
        <v>42736</v>
      </c>
      <c r="B100" s="2">
        <v>13321.406999999999</v>
      </c>
      <c r="C100" s="2">
        <v>16830.940999999999</v>
      </c>
    </row>
    <row r="101" spans="1:3" x14ac:dyDescent="0.2">
      <c r="A101" s="1">
        <v>43101</v>
      </c>
      <c r="B101" s="2">
        <v>13951.578</v>
      </c>
      <c r="C101" s="2">
        <v>17581.383000000002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abSelected="1" workbookViewId="0">
      <selection activeCell="E9" sqref="E9"/>
    </sheetView>
  </sheetViews>
  <sheetFormatPr defaultRowHeight="12.75" x14ac:dyDescent="0.2"/>
  <cols>
    <col min="1" max="1" width="20.7109375" customWidth="1"/>
    <col min="2" max="2" width="23.7109375" customWidth="1"/>
    <col min="3" max="3" width="21.7109375" customWidth="1"/>
    <col min="4" max="4" width="21.85546875" customWidth="1"/>
    <col min="5" max="6" width="20.7109375" customWidth="1"/>
    <col min="7" max="7" width="19.42578125" customWidth="1"/>
    <col min="8" max="10" width="20.7109375" customWidth="1"/>
    <col min="11" max="11" width="15.5703125" customWidth="1"/>
    <col min="12" max="256" width="20.7109375" customWidth="1"/>
  </cols>
  <sheetData>
    <row r="1" spans="1:14" ht="27.75" customHeight="1" x14ac:dyDescent="0.35">
      <c r="A1" s="63" t="s">
        <v>96</v>
      </c>
    </row>
    <row r="2" spans="1:14" x14ac:dyDescent="0.2">
      <c r="A2" t="s">
        <v>6</v>
      </c>
      <c r="B2" t="s">
        <v>7</v>
      </c>
    </row>
    <row r="3" spans="1:14" x14ac:dyDescent="0.2">
      <c r="B3" t="s">
        <v>10</v>
      </c>
    </row>
    <row r="4" spans="1:14" x14ac:dyDescent="0.2">
      <c r="A4" t="s">
        <v>8</v>
      </c>
    </row>
    <row r="5" spans="1:14" x14ac:dyDescent="0.2">
      <c r="A5" t="s">
        <v>9</v>
      </c>
      <c r="B5" s="3" t="s">
        <v>13</v>
      </c>
      <c r="C5" s="3" t="s">
        <v>11</v>
      </c>
      <c r="D5" s="3" t="s">
        <v>12</v>
      </c>
      <c r="F5" t="s">
        <v>39</v>
      </c>
    </row>
    <row r="6" spans="1:14" ht="13.5" thickBot="1" x14ac:dyDescent="0.25">
      <c r="A6" s="1">
        <v>10959</v>
      </c>
      <c r="B6" s="14">
        <v>77.382000000000005</v>
      </c>
      <c r="C6" s="2">
        <v>76.533000000000001</v>
      </c>
      <c r="D6" s="2">
        <v>70.135999999999996</v>
      </c>
    </row>
    <row r="7" spans="1:14" x14ac:dyDescent="0.2">
      <c r="A7" s="1">
        <v>11324</v>
      </c>
      <c r="B7" s="14">
        <v>70.135999999999996</v>
      </c>
      <c r="C7" s="2">
        <v>65.668000000000006</v>
      </c>
      <c r="D7" s="2">
        <v>60.671999999999997</v>
      </c>
      <c r="F7" s="18" t="s">
        <v>40</v>
      </c>
      <c r="G7" s="18"/>
    </row>
    <row r="8" spans="1:14" x14ac:dyDescent="0.2">
      <c r="A8" s="1">
        <v>11689</v>
      </c>
      <c r="B8" s="14">
        <v>60.671999999999997</v>
      </c>
      <c r="C8" s="2">
        <v>50.293999999999997</v>
      </c>
      <c r="D8" s="2">
        <v>48.713999999999999</v>
      </c>
      <c r="F8" s="15" t="s">
        <v>41</v>
      </c>
      <c r="G8" s="25">
        <v>0.9999087540113577</v>
      </c>
      <c r="H8" s="14"/>
      <c r="I8" s="14"/>
      <c r="J8" s="14"/>
      <c r="K8" s="14"/>
      <c r="L8" s="14"/>
      <c r="M8" s="14"/>
      <c r="N8" s="14"/>
    </row>
    <row r="9" spans="1:14" x14ac:dyDescent="0.2">
      <c r="A9" s="1">
        <v>12055</v>
      </c>
      <c r="B9" s="14">
        <v>48.713999999999999</v>
      </c>
      <c r="C9" s="2">
        <v>47.234000000000002</v>
      </c>
      <c r="D9" s="2">
        <v>45.945</v>
      </c>
      <c r="F9" s="15" t="s">
        <v>42</v>
      </c>
      <c r="G9" s="25">
        <v>0.99981751634854577</v>
      </c>
      <c r="H9" s="14"/>
      <c r="I9" s="14"/>
      <c r="J9" s="14"/>
      <c r="K9" s="14"/>
      <c r="L9" s="14"/>
      <c r="M9" s="14"/>
      <c r="N9" s="14"/>
    </row>
    <row r="10" spans="1:14" x14ac:dyDescent="0.2">
      <c r="A10" s="1">
        <v>12420</v>
      </c>
      <c r="B10" s="14">
        <v>45.945</v>
      </c>
      <c r="C10" s="2">
        <v>54.09</v>
      </c>
      <c r="D10" s="2">
        <v>51.460999999999999</v>
      </c>
      <c r="F10" s="15" t="s">
        <v>43</v>
      </c>
      <c r="G10" s="25">
        <v>0.99981322261557026</v>
      </c>
      <c r="H10" s="14"/>
      <c r="I10" s="14"/>
      <c r="J10" s="14"/>
      <c r="K10" s="14"/>
      <c r="L10" s="14"/>
      <c r="M10" s="14"/>
      <c r="N10" s="14"/>
    </row>
    <row r="11" spans="1:14" x14ac:dyDescent="0.2">
      <c r="A11" s="1">
        <v>12785</v>
      </c>
      <c r="B11" s="14">
        <v>51.460999999999999</v>
      </c>
      <c r="C11" s="2">
        <v>60.843000000000004</v>
      </c>
      <c r="D11" s="2">
        <v>55.932000000000002</v>
      </c>
      <c r="F11" s="15" t="s">
        <v>44</v>
      </c>
      <c r="G11" s="20">
        <v>53.183782946007746</v>
      </c>
      <c r="H11" s="14"/>
      <c r="I11" s="14"/>
      <c r="J11" s="14"/>
      <c r="K11" s="14"/>
      <c r="L11" s="14"/>
      <c r="M11" s="14"/>
      <c r="N11" s="14"/>
    </row>
    <row r="12" spans="1:14" ht="13.5" thickBot="1" x14ac:dyDescent="0.25">
      <c r="A12" s="1">
        <v>13150</v>
      </c>
      <c r="B12" s="14">
        <v>55.932000000000002</v>
      </c>
      <c r="C12" s="2">
        <v>69.221000000000004</v>
      </c>
      <c r="D12" s="2">
        <v>62.188000000000002</v>
      </c>
      <c r="F12" s="16" t="s">
        <v>45</v>
      </c>
      <c r="G12" s="21">
        <v>88</v>
      </c>
      <c r="H12" s="14"/>
      <c r="I12" s="14"/>
      <c r="J12" s="14"/>
      <c r="K12" s="14"/>
      <c r="L12" s="14"/>
      <c r="M12" s="14"/>
      <c r="N12" s="14"/>
    </row>
    <row r="13" spans="1:14" x14ac:dyDescent="0.2">
      <c r="A13" s="1">
        <v>13516</v>
      </c>
      <c r="B13" s="14">
        <v>62.188000000000002</v>
      </c>
      <c r="C13" s="2">
        <v>74.709999999999994</v>
      </c>
      <c r="D13" s="2">
        <v>66.838999999999999</v>
      </c>
      <c r="G13" s="14"/>
      <c r="H13" s="14"/>
      <c r="I13" s="14"/>
      <c r="J13" s="14"/>
      <c r="K13" s="14"/>
      <c r="L13" s="14"/>
      <c r="M13" s="14"/>
      <c r="N13" s="14"/>
    </row>
    <row r="14" spans="1:14" ht="13.5" thickBot="1" x14ac:dyDescent="0.25">
      <c r="A14" s="1">
        <v>13881</v>
      </c>
      <c r="B14" s="14">
        <v>66.838999999999999</v>
      </c>
      <c r="C14" s="2">
        <v>69.084000000000003</v>
      </c>
      <c r="D14" s="2">
        <v>64.272000000000006</v>
      </c>
      <c r="F14" t="s">
        <v>46</v>
      </c>
      <c r="G14" s="14"/>
      <c r="H14" s="14"/>
      <c r="I14" s="14"/>
      <c r="J14" s="14"/>
      <c r="K14" s="14"/>
      <c r="L14" s="14"/>
      <c r="M14" s="14"/>
      <c r="N14" s="14"/>
    </row>
    <row r="15" spans="1:14" x14ac:dyDescent="0.2">
      <c r="A15" s="1">
        <v>14246</v>
      </c>
      <c r="B15" s="14">
        <v>64.272000000000006</v>
      </c>
      <c r="C15" s="2">
        <v>73.632000000000005</v>
      </c>
      <c r="D15" s="2">
        <v>67.209000000000003</v>
      </c>
      <c r="F15" s="17"/>
      <c r="G15" s="22" t="s">
        <v>51</v>
      </c>
      <c r="H15" s="22" t="s">
        <v>52</v>
      </c>
      <c r="I15" s="22" t="s">
        <v>53</v>
      </c>
      <c r="J15" s="22" t="s">
        <v>54</v>
      </c>
      <c r="K15" s="22" t="s">
        <v>55</v>
      </c>
      <c r="L15" s="14"/>
      <c r="M15" s="14"/>
      <c r="N15" s="14"/>
    </row>
    <row r="16" spans="1:14" x14ac:dyDescent="0.2">
      <c r="A16" s="1">
        <v>14611</v>
      </c>
      <c r="B16" s="14">
        <v>67.209000000000003</v>
      </c>
      <c r="C16" s="2">
        <v>79.408000000000001</v>
      </c>
      <c r="D16" s="2">
        <v>71.287999999999997</v>
      </c>
      <c r="F16" s="15" t="s">
        <v>47</v>
      </c>
      <c r="G16" s="20">
        <v>2</v>
      </c>
      <c r="H16" s="20">
        <v>1317268040.1659353</v>
      </c>
      <c r="I16" s="20">
        <v>658634020.08296764</v>
      </c>
      <c r="J16" s="20">
        <v>232855.07554353119</v>
      </c>
      <c r="K16" s="23">
        <v>1.2647899486351051E-159</v>
      </c>
      <c r="L16" s="14"/>
      <c r="M16" s="14"/>
      <c r="N16" s="14"/>
    </row>
    <row r="17" spans="1:14" x14ac:dyDescent="0.2">
      <c r="A17" s="1">
        <v>14977</v>
      </c>
      <c r="B17" s="14">
        <v>71.287999999999997</v>
      </c>
      <c r="C17" s="2">
        <v>97.878</v>
      </c>
      <c r="D17" s="2">
        <v>81.072000000000003</v>
      </c>
      <c r="F17" s="15" t="s">
        <v>48</v>
      </c>
      <c r="G17" s="20">
        <v>85</v>
      </c>
      <c r="H17" s="20">
        <v>240423.75531808546</v>
      </c>
      <c r="I17" s="20">
        <v>2828.5147684480644</v>
      </c>
      <c r="J17" s="20"/>
      <c r="K17" s="20"/>
      <c r="L17" s="14"/>
      <c r="M17" s="14"/>
      <c r="N17" s="14"/>
    </row>
    <row r="18" spans="1:14" ht="13.5" thickBot="1" x14ac:dyDescent="0.25">
      <c r="A18" s="1">
        <v>15342</v>
      </c>
      <c r="B18" s="14">
        <v>81.072000000000003</v>
      </c>
      <c r="C18" s="2">
        <v>126.724</v>
      </c>
      <c r="D18" s="2">
        <v>89.001999999999995</v>
      </c>
      <c r="F18" s="16" t="s">
        <v>49</v>
      </c>
      <c r="G18" s="21">
        <v>87</v>
      </c>
      <c r="H18" s="21">
        <v>1317508463.9212534</v>
      </c>
      <c r="I18" s="21"/>
      <c r="J18" s="21"/>
      <c r="K18" s="21"/>
      <c r="L18" s="14"/>
      <c r="M18" s="14"/>
      <c r="N18" s="14"/>
    </row>
    <row r="19" spans="1:14" ht="13.5" thickBot="1" x14ac:dyDescent="0.25">
      <c r="A19" s="1">
        <v>15707</v>
      </c>
      <c r="B19" s="14">
        <v>89.001999999999995</v>
      </c>
      <c r="C19" s="2">
        <v>156.18700000000001</v>
      </c>
      <c r="D19" s="2">
        <v>99.903000000000006</v>
      </c>
      <c r="G19" s="14"/>
      <c r="H19" s="14"/>
      <c r="I19" s="14"/>
      <c r="J19" s="14"/>
      <c r="K19" s="14"/>
      <c r="L19" s="14"/>
      <c r="M19" s="14"/>
      <c r="N19" s="14"/>
    </row>
    <row r="20" spans="1:14" x14ac:dyDescent="0.2">
      <c r="A20" s="1">
        <v>16072</v>
      </c>
      <c r="B20" s="14">
        <v>99.903000000000006</v>
      </c>
      <c r="C20" s="2">
        <v>169.71700000000001</v>
      </c>
      <c r="D20" s="2">
        <v>108.648</v>
      </c>
      <c r="F20" s="17"/>
      <c r="G20" s="22" t="s">
        <v>56</v>
      </c>
      <c r="H20" s="22" t="s">
        <v>44</v>
      </c>
      <c r="I20" s="22" t="s">
        <v>57</v>
      </c>
      <c r="J20" s="22" t="s">
        <v>58</v>
      </c>
      <c r="K20" s="22" t="s">
        <v>59</v>
      </c>
      <c r="L20" s="22" t="s">
        <v>60</v>
      </c>
      <c r="M20" s="22" t="s">
        <v>61</v>
      </c>
      <c r="N20" s="22" t="s">
        <v>62</v>
      </c>
    </row>
    <row r="21" spans="1:14" x14ac:dyDescent="0.2">
      <c r="A21" s="1">
        <v>16438</v>
      </c>
      <c r="B21" s="14">
        <v>108.648</v>
      </c>
      <c r="C21" s="2">
        <v>175.786</v>
      </c>
      <c r="D21" s="2">
        <v>119.977</v>
      </c>
      <c r="F21" s="15" t="s">
        <v>50</v>
      </c>
      <c r="G21" s="20">
        <v>2.9356372469060261</v>
      </c>
      <c r="H21" s="20">
        <v>7.7232796868355269</v>
      </c>
      <c r="I21" s="20">
        <v>0.38010241321570604</v>
      </c>
      <c r="J21" s="20">
        <v>0.70481752769338724</v>
      </c>
      <c r="K21" s="20">
        <v>-12.420311894899806</v>
      </c>
      <c r="L21" s="20">
        <v>18.291586388711856</v>
      </c>
      <c r="M21" s="20">
        <v>-12.420311894899806</v>
      </c>
      <c r="N21" s="20">
        <v>18.291586388711856</v>
      </c>
    </row>
    <row r="22" spans="1:14" x14ac:dyDescent="0.2">
      <c r="A22" s="1">
        <v>16803</v>
      </c>
      <c r="B22" s="14">
        <v>119.977</v>
      </c>
      <c r="C22" s="2">
        <v>182.53399999999999</v>
      </c>
      <c r="D22" s="2">
        <v>144.19800000000001</v>
      </c>
      <c r="F22" s="15" t="s">
        <v>13</v>
      </c>
      <c r="G22" s="20">
        <v>0.52345439090047352</v>
      </c>
      <c r="H22" s="20">
        <v>4.2616129257343871E-2</v>
      </c>
      <c r="I22" s="20">
        <v>12.283011151470747</v>
      </c>
      <c r="J22" s="20">
        <v>1.5550594272949501E-20</v>
      </c>
      <c r="K22" s="20">
        <v>0.43872210875719547</v>
      </c>
      <c r="L22" s="20">
        <v>0.60818667304375151</v>
      </c>
      <c r="M22" s="20">
        <v>0.43872210875719547</v>
      </c>
      <c r="N22" s="20">
        <v>0.60818667304375151</v>
      </c>
    </row>
    <row r="23" spans="1:14" ht="13.5" thickBot="1" x14ac:dyDescent="0.25">
      <c r="A23" s="1">
        <v>17168</v>
      </c>
      <c r="B23" s="14">
        <v>144.19800000000001</v>
      </c>
      <c r="C23" s="2">
        <v>194.48099999999999</v>
      </c>
      <c r="D23" s="2">
        <v>161.852</v>
      </c>
      <c r="F23" s="16" t="s">
        <v>11</v>
      </c>
      <c r="G23" s="21">
        <v>0.39623748110354184</v>
      </c>
      <c r="H23" s="21">
        <v>3.2737214300435066E-2</v>
      </c>
      <c r="I23" s="21">
        <v>12.103579659136605</v>
      </c>
      <c r="J23" s="21">
        <v>3.4643031608067995E-20</v>
      </c>
      <c r="K23" s="21">
        <v>0.33114712852978234</v>
      </c>
      <c r="L23" s="21">
        <v>0.46132783367730135</v>
      </c>
      <c r="M23" s="21">
        <v>0.33114712852978234</v>
      </c>
      <c r="N23" s="21">
        <v>0.46132783367730135</v>
      </c>
    </row>
    <row r="24" spans="1:14" x14ac:dyDescent="0.2">
      <c r="A24" s="1">
        <v>17533</v>
      </c>
      <c r="B24" s="14">
        <v>161.852</v>
      </c>
      <c r="C24" s="2">
        <v>213.49600000000001</v>
      </c>
      <c r="D24" s="2">
        <v>174.87799999999999</v>
      </c>
      <c r="G24" s="14"/>
      <c r="H24" s="14"/>
      <c r="I24" s="27" t="s">
        <v>69</v>
      </c>
      <c r="J24" s="29">
        <f>_xlfn.T.INV.2T(0.05, $G$17)</f>
        <v>1.9882679074772251</v>
      </c>
      <c r="K24" s="14"/>
      <c r="L24" s="14"/>
      <c r="M24" s="14"/>
      <c r="N24" s="14"/>
    </row>
    <row r="25" spans="1:14" x14ac:dyDescent="0.2">
      <c r="A25" s="1">
        <v>17899</v>
      </c>
      <c r="B25" s="14">
        <v>174.87799999999999</v>
      </c>
      <c r="C25" s="2">
        <v>211.071</v>
      </c>
      <c r="D25" s="2">
        <v>178.333</v>
      </c>
      <c r="G25" s="14"/>
      <c r="H25" s="14"/>
      <c r="I25" s="27" t="s">
        <v>70</v>
      </c>
      <c r="J25" s="29">
        <f>_xlfn.T.INV.2T(0.01, $G$17)</f>
        <v>2.6349138522543041</v>
      </c>
      <c r="K25" s="14"/>
      <c r="L25" s="14"/>
      <c r="M25" s="14"/>
      <c r="N25" s="14"/>
    </row>
    <row r="26" spans="1:14" x14ac:dyDescent="0.2">
      <c r="A26" s="1">
        <v>18264</v>
      </c>
      <c r="B26" s="14">
        <v>178.333</v>
      </c>
      <c r="C26" s="2">
        <v>233.73500000000001</v>
      </c>
      <c r="D26" s="2">
        <v>192.04400000000001</v>
      </c>
      <c r="G26" s="14"/>
      <c r="H26" s="14"/>
      <c r="I26" s="27" t="s">
        <v>71</v>
      </c>
      <c r="J26" s="29">
        <f>_xlfn.T.INV.2T(0.1, $G$17)</f>
        <v>1.6629784997019019</v>
      </c>
      <c r="K26" s="14"/>
      <c r="L26" s="14"/>
      <c r="M26" s="14"/>
      <c r="N26" s="14"/>
    </row>
    <row r="27" spans="1:14" x14ac:dyDescent="0.2">
      <c r="A27" s="1">
        <v>18629</v>
      </c>
      <c r="B27" s="14">
        <v>192.04400000000001</v>
      </c>
      <c r="C27" s="2">
        <v>264.23200000000003</v>
      </c>
      <c r="D27" s="2">
        <v>208.339</v>
      </c>
      <c r="F27" t="s">
        <v>63</v>
      </c>
      <c r="G27" s="14"/>
      <c r="H27" s="14"/>
      <c r="I27" s="14"/>
      <c r="J27" s="14"/>
      <c r="K27" s="14"/>
      <c r="L27" s="14"/>
      <c r="M27" s="14"/>
      <c r="N27" s="14"/>
    </row>
    <row r="28" spans="1:14" ht="13.5" thickBot="1" x14ac:dyDescent="0.25">
      <c r="A28" s="1">
        <v>18994</v>
      </c>
      <c r="B28" s="14">
        <v>208.339</v>
      </c>
      <c r="C28" s="2">
        <v>282.45999999999998</v>
      </c>
      <c r="D28" s="2">
        <v>219.32</v>
      </c>
      <c r="G28" s="14"/>
      <c r="H28" s="14"/>
      <c r="I28" s="14"/>
      <c r="J28" s="14"/>
      <c r="K28" s="14"/>
      <c r="L28" s="14"/>
      <c r="M28" s="14"/>
      <c r="N28" s="14"/>
    </row>
    <row r="29" spans="1:14" x14ac:dyDescent="0.2">
      <c r="A29" s="1">
        <v>19360</v>
      </c>
      <c r="B29" s="14">
        <v>219.32</v>
      </c>
      <c r="C29" s="2">
        <v>299.22699999999998</v>
      </c>
      <c r="D29" s="2">
        <v>232.74</v>
      </c>
      <c r="F29" s="17" t="s">
        <v>64</v>
      </c>
      <c r="G29" s="22" t="s">
        <v>67</v>
      </c>
      <c r="H29" s="22" t="s">
        <v>66</v>
      </c>
      <c r="I29" s="14"/>
      <c r="J29" s="14"/>
      <c r="K29" s="14"/>
      <c r="L29" s="14"/>
      <c r="M29" s="14"/>
      <c r="N29" s="14"/>
    </row>
    <row r="30" spans="1:14" x14ac:dyDescent="0.2">
      <c r="A30" s="1">
        <v>19725</v>
      </c>
      <c r="B30" s="14">
        <v>232.74</v>
      </c>
      <c r="C30" s="2">
        <v>302.221</v>
      </c>
      <c r="D30" s="2">
        <v>239.608</v>
      </c>
      <c r="F30" s="15">
        <v>1</v>
      </c>
      <c r="G30" s="20">
        <v>73.766828064863844</v>
      </c>
      <c r="H30" s="20">
        <v>-3.6308280648638487</v>
      </c>
      <c r="I30" s="14"/>
      <c r="J30" s="14"/>
      <c r="K30" s="14"/>
      <c r="L30" s="14"/>
      <c r="M30" s="14"/>
      <c r="N30" s="14"/>
    </row>
    <row r="31" spans="1:14" x14ac:dyDescent="0.2">
      <c r="A31" s="1">
        <v>20090</v>
      </c>
      <c r="B31" s="14">
        <v>239.608</v>
      </c>
      <c r="C31" s="2">
        <v>324.15899999999999</v>
      </c>
      <c r="D31" s="2">
        <v>258.28800000000001</v>
      </c>
      <c r="F31" s="15">
        <v>2</v>
      </c>
      <c r="G31" s="20">
        <v>65.668757316209025</v>
      </c>
      <c r="H31" s="20">
        <v>-4.9967573162090275</v>
      </c>
      <c r="I31" s="14"/>
      <c r="J31" s="14"/>
      <c r="K31" s="14"/>
      <c r="L31" s="14"/>
      <c r="M31" s="14"/>
      <c r="N31" s="14"/>
    </row>
    <row r="32" spans="1:14" x14ac:dyDescent="0.2">
      <c r="A32" s="1">
        <v>20455</v>
      </c>
      <c r="B32" s="14">
        <v>258.28800000000001</v>
      </c>
      <c r="C32" s="2">
        <v>347.90300000000002</v>
      </c>
      <c r="D32" s="2">
        <v>271.12799999999999</v>
      </c>
      <c r="F32" s="15">
        <v>3</v>
      </c>
      <c r="G32" s="20">
        <v>54.623029926241088</v>
      </c>
      <c r="H32" s="20">
        <v>-5.9090299262410895</v>
      </c>
      <c r="I32" s="14"/>
      <c r="J32" s="14"/>
      <c r="K32" s="14"/>
      <c r="L32" s="14"/>
      <c r="M32" s="14"/>
      <c r="N32" s="14"/>
    </row>
    <row r="33" spans="1:14" x14ac:dyDescent="0.2">
      <c r="A33" s="1">
        <v>20821</v>
      </c>
      <c r="B33" s="14">
        <v>271.12799999999999</v>
      </c>
      <c r="C33" s="2">
        <v>367.983</v>
      </c>
      <c r="D33" s="2">
        <v>286.29599999999999</v>
      </c>
      <c r="F33" s="15">
        <v>4</v>
      </c>
      <c r="G33" s="20">
        <v>47.151075627676391</v>
      </c>
      <c r="H33" s="20">
        <v>-1.2060756276763911</v>
      </c>
      <c r="I33" s="14"/>
      <c r="J33" s="14"/>
      <c r="K33" s="14"/>
      <c r="L33" s="14"/>
      <c r="M33" s="14"/>
      <c r="N33" s="14"/>
    </row>
    <row r="34" spans="1:14" x14ac:dyDescent="0.2">
      <c r="A34" s="1">
        <v>21186</v>
      </c>
      <c r="B34" s="14">
        <v>286.29599999999999</v>
      </c>
      <c r="C34" s="2">
        <v>378.95299999999997</v>
      </c>
      <c r="D34" s="2">
        <v>295.60599999999999</v>
      </c>
      <c r="F34" s="15">
        <v>5</v>
      </c>
      <c r="G34" s="20">
        <v>48.418234589718864</v>
      </c>
      <c r="H34" s="20">
        <v>3.0427654102811346</v>
      </c>
      <c r="I34" s="14"/>
      <c r="J34" s="14"/>
      <c r="K34" s="14"/>
      <c r="L34" s="14"/>
      <c r="M34" s="14"/>
      <c r="N34" s="14"/>
    </row>
    <row r="35" spans="1:14" x14ac:dyDescent="0.2">
      <c r="A35" s="1">
        <v>21551</v>
      </c>
      <c r="B35" s="14">
        <v>295.60599999999999</v>
      </c>
      <c r="C35" s="2">
        <v>402.86500000000001</v>
      </c>
      <c r="D35" s="2">
        <v>317.13</v>
      </c>
      <c r="F35" s="15">
        <v>6</v>
      </c>
      <c r="G35" s="20">
        <v>53.98140071981809</v>
      </c>
      <c r="H35" s="20">
        <v>1.9505992801819119</v>
      </c>
      <c r="I35" s="14"/>
      <c r="J35" s="14"/>
      <c r="K35" s="14"/>
      <c r="L35" s="14"/>
      <c r="M35" s="14"/>
      <c r="N35" s="14"/>
    </row>
    <row r="36" spans="1:14" x14ac:dyDescent="0.2">
      <c r="A36" s="1">
        <v>21916</v>
      </c>
      <c r="B36" s="14">
        <v>317.13</v>
      </c>
      <c r="C36" s="2">
        <v>422.13799999999998</v>
      </c>
      <c r="D36" s="2">
        <v>331.18</v>
      </c>
      <c r="F36" s="15">
        <v>7</v>
      </c>
      <c r="G36" s="20">
        <v>59.641442918219582</v>
      </c>
      <c r="H36" s="20">
        <v>2.5465570817804206</v>
      </c>
      <c r="I36" s="14"/>
      <c r="J36" s="14"/>
      <c r="K36" s="14"/>
      <c r="L36" s="14"/>
      <c r="M36" s="14"/>
      <c r="N36" s="14"/>
    </row>
    <row r="37" spans="1:14" x14ac:dyDescent="0.2">
      <c r="A37" s="1">
        <v>22282</v>
      </c>
      <c r="B37" s="14">
        <v>331.18</v>
      </c>
      <c r="C37" s="2">
        <v>440.57600000000002</v>
      </c>
      <c r="D37" s="2">
        <v>341.47500000000002</v>
      </c>
      <c r="F37" s="15">
        <v>8</v>
      </c>
      <c r="G37" s="20">
        <v>65.09112112147028</v>
      </c>
      <c r="H37" s="20">
        <v>1.7478788785297183</v>
      </c>
      <c r="I37" s="14"/>
      <c r="J37" s="14"/>
      <c r="K37" s="14"/>
      <c r="L37" s="14"/>
      <c r="M37" s="14"/>
      <c r="N37" s="14"/>
    </row>
    <row r="38" spans="1:14" x14ac:dyDescent="0.2">
      <c r="A38" s="1">
        <v>22647</v>
      </c>
      <c r="B38" s="14">
        <v>341.47500000000002</v>
      </c>
      <c r="C38" s="2">
        <v>468.83699999999999</v>
      </c>
      <c r="D38" s="2">
        <v>362.55700000000002</v>
      </c>
      <c r="F38" s="15">
        <v>9</v>
      </c>
      <c r="G38" s="20">
        <v>65.296475424859864</v>
      </c>
      <c r="H38" s="20">
        <v>-1.0244754248598582</v>
      </c>
      <c r="I38" s="14"/>
      <c r="J38" s="14"/>
      <c r="K38" s="14"/>
      <c r="L38" s="14"/>
      <c r="M38" s="14"/>
      <c r="N38" s="14"/>
    </row>
    <row r="39" spans="1:14" x14ac:dyDescent="0.2">
      <c r="A39" s="1">
        <v>23012</v>
      </c>
      <c r="B39" s="14">
        <v>362.55700000000002</v>
      </c>
      <c r="C39" s="2">
        <v>492.774</v>
      </c>
      <c r="D39" s="2">
        <v>382.03500000000003</v>
      </c>
      <c r="F39" s="15">
        <v>10</v>
      </c>
      <c r="G39" s="20">
        <v>65.754856067477249</v>
      </c>
      <c r="H39" s="20">
        <v>1.4541439325227543</v>
      </c>
      <c r="I39" s="14"/>
      <c r="J39" s="14"/>
      <c r="K39" s="14"/>
      <c r="L39" s="14"/>
      <c r="M39" s="14"/>
      <c r="N39" s="14"/>
    </row>
    <row r="40" spans="1:14" x14ac:dyDescent="0.2">
      <c r="A40" s="1">
        <v>23377</v>
      </c>
      <c r="B40" s="14">
        <v>382.03500000000003</v>
      </c>
      <c r="C40" s="2">
        <v>528.19299999999998</v>
      </c>
      <c r="D40" s="2">
        <v>410.63200000000001</v>
      </c>
      <c r="F40" s="15">
        <v>11</v>
      </c>
      <c r="G40" s="20">
        <v>69.580909304406006</v>
      </c>
      <c r="H40" s="20">
        <v>1.7070906955939904</v>
      </c>
      <c r="I40" s="14"/>
      <c r="J40" s="14"/>
      <c r="K40" s="14"/>
      <c r="L40" s="14"/>
      <c r="M40" s="14"/>
      <c r="N40" s="14"/>
    </row>
    <row r="41" spans="1:14" x14ac:dyDescent="0.2">
      <c r="A41" s="1">
        <v>23743</v>
      </c>
      <c r="B41" s="14">
        <v>410.63200000000001</v>
      </c>
      <c r="C41" s="2">
        <v>570.65899999999999</v>
      </c>
      <c r="D41" s="2">
        <v>442.97300000000001</v>
      </c>
      <c r="F41" s="15">
        <v>12</v>
      </c>
      <c r="G41" s="20">
        <v>79.034586040871446</v>
      </c>
      <c r="H41" s="20">
        <v>2.0374139591285569</v>
      </c>
      <c r="I41" s="14"/>
      <c r="J41" s="14"/>
      <c r="K41" s="14"/>
      <c r="L41" s="14"/>
      <c r="M41" s="14"/>
      <c r="N41" s="14"/>
    </row>
    <row r="42" spans="1:14" x14ac:dyDescent="0.2">
      <c r="A42" s="1">
        <v>24108</v>
      </c>
      <c r="B42" s="14">
        <v>442.97300000000001</v>
      </c>
      <c r="C42" s="2">
        <v>620.33900000000006</v>
      </c>
      <c r="D42" s="2">
        <v>479.91899999999998</v>
      </c>
      <c r="F42" s="15">
        <v>13</v>
      </c>
      <c r="G42" s="20">
        <v>95.585930181354456</v>
      </c>
      <c r="H42" s="20">
        <v>-6.5839301813544608</v>
      </c>
      <c r="I42" s="14"/>
      <c r="J42" s="14"/>
      <c r="K42" s="14"/>
      <c r="L42" s="14"/>
      <c r="M42" s="14"/>
      <c r="N42" s="14"/>
    </row>
    <row r="43" spans="1:14" x14ac:dyDescent="0.2">
      <c r="A43" s="1">
        <v>24473</v>
      </c>
      <c r="B43" s="14">
        <v>479.91899999999998</v>
      </c>
      <c r="C43" s="2">
        <v>665.72299999999996</v>
      </c>
      <c r="D43" s="2">
        <v>506.685</v>
      </c>
      <c r="F43" s="15">
        <v>14</v>
      </c>
      <c r="G43" s="20">
        <v>111.41126840694886</v>
      </c>
      <c r="H43" s="20">
        <v>-11.508268406948858</v>
      </c>
      <c r="I43" s="14"/>
      <c r="J43" s="14"/>
      <c r="K43" s="14"/>
      <c r="L43" s="14"/>
      <c r="M43" s="14"/>
      <c r="N43" s="14"/>
    </row>
    <row r="44" spans="1:14" x14ac:dyDescent="0.2">
      <c r="A44" s="1">
        <v>24838</v>
      </c>
      <c r="B44" s="14">
        <v>506.685</v>
      </c>
      <c r="C44" s="2">
        <v>730.91499999999996</v>
      </c>
      <c r="D44" s="2">
        <v>556.85199999999998</v>
      </c>
      <c r="F44" s="15">
        <v>15</v>
      </c>
      <c r="G44" s="20">
        <v>122.47853784148585</v>
      </c>
      <c r="H44" s="20">
        <v>-13.83053784148585</v>
      </c>
      <c r="I44" s="14"/>
      <c r="J44" s="14"/>
      <c r="K44" s="14"/>
      <c r="L44" s="14"/>
      <c r="M44" s="14"/>
      <c r="N44" s="14"/>
    </row>
    <row r="45" spans="1:14" x14ac:dyDescent="0.2">
      <c r="A45" s="1">
        <v>25204</v>
      </c>
      <c r="B45" s="14">
        <v>556.85199999999998</v>
      </c>
      <c r="C45" s="2">
        <v>800.33600000000001</v>
      </c>
      <c r="D45" s="2">
        <v>603.63900000000001</v>
      </c>
      <c r="F45" s="15">
        <v>16</v>
      </c>
      <c r="G45" s="20">
        <v>129.46091176272787</v>
      </c>
      <c r="H45" s="20">
        <v>-9.4839117627278711</v>
      </c>
      <c r="I45" s="14"/>
      <c r="J45" s="14"/>
      <c r="K45" s="14"/>
      <c r="L45" s="14"/>
      <c r="M45" s="14"/>
      <c r="N45" s="14"/>
    </row>
    <row r="46" spans="1:14" x14ac:dyDescent="0.2">
      <c r="A46" s="1">
        <v>25569</v>
      </c>
      <c r="B46" s="14">
        <v>603.63900000000001</v>
      </c>
      <c r="C46" s="2">
        <v>865.04499999999996</v>
      </c>
      <c r="D46" s="2">
        <v>646.72400000000005</v>
      </c>
      <c r="F46" s="15">
        <v>17</v>
      </c>
      <c r="G46" s="20">
        <v>138.06493707972606</v>
      </c>
      <c r="H46" s="20">
        <v>6.1330629202739431</v>
      </c>
      <c r="I46" s="14"/>
      <c r="J46" s="14"/>
      <c r="K46" s="14"/>
      <c r="L46" s="14"/>
      <c r="M46" s="14"/>
      <c r="N46" s="14"/>
    </row>
    <row r="47" spans="1:14" x14ac:dyDescent="0.2">
      <c r="A47" s="1">
        <v>25934</v>
      </c>
      <c r="B47" s="14">
        <v>646.72400000000005</v>
      </c>
      <c r="C47" s="2">
        <v>932.78499999999997</v>
      </c>
      <c r="D47" s="2">
        <v>699.93700000000001</v>
      </c>
      <c r="F47" s="15">
        <v>18</v>
      </c>
      <c r="G47" s="20">
        <v>155.47737506847042</v>
      </c>
      <c r="H47" s="20">
        <v>6.3746249315295813</v>
      </c>
      <c r="I47" s="14"/>
      <c r="J47" s="14"/>
      <c r="K47" s="14"/>
      <c r="L47" s="14"/>
      <c r="M47" s="14"/>
      <c r="N47" s="14"/>
    </row>
    <row r="48" spans="1:14" x14ac:dyDescent="0.2">
      <c r="A48" s="1">
        <v>26299</v>
      </c>
      <c r="B48" s="14">
        <v>699.93700000000001</v>
      </c>
      <c r="C48" s="2">
        <v>1024.4559999999999</v>
      </c>
      <c r="D48" s="2">
        <v>768.15300000000002</v>
      </c>
      <c r="F48" s="15">
        <v>19</v>
      </c>
      <c r="G48" s="20">
        <v>172.25289458861124</v>
      </c>
      <c r="H48" s="20">
        <v>2.6251054113887449</v>
      </c>
      <c r="I48" s="14"/>
      <c r="J48" s="14"/>
      <c r="K48" s="14"/>
      <c r="L48" s="14"/>
      <c r="M48" s="14"/>
      <c r="N48" s="14"/>
    </row>
    <row r="49" spans="1:14" x14ac:dyDescent="0.2">
      <c r="A49" s="1">
        <v>26665</v>
      </c>
      <c r="B49" s="14">
        <v>768.15300000000002</v>
      </c>
      <c r="C49" s="2">
        <v>1140.78</v>
      </c>
      <c r="D49" s="2">
        <v>849.57500000000005</v>
      </c>
      <c r="F49" s="15">
        <v>20</v>
      </c>
      <c r="G49" s="20">
        <v>178.11053559280469</v>
      </c>
      <c r="H49" s="20">
        <v>0.22246440719530369</v>
      </c>
      <c r="I49" s="14"/>
      <c r="J49" s="14"/>
      <c r="K49" s="14"/>
      <c r="L49" s="14"/>
      <c r="M49" s="14"/>
      <c r="N49" s="14"/>
    </row>
    <row r="50" spans="1:14" x14ac:dyDescent="0.2">
      <c r="A50" s="1">
        <v>27030</v>
      </c>
      <c r="B50" s="14">
        <v>849.57500000000005</v>
      </c>
      <c r="C50" s="2">
        <v>1251.819</v>
      </c>
      <c r="D50" s="2">
        <v>930.16099999999994</v>
      </c>
      <c r="F50" s="15">
        <v>21</v>
      </c>
      <c r="G50" s="20">
        <v>188.89939678509654</v>
      </c>
      <c r="H50" s="20">
        <v>3.1446032149034693</v>
      </c>
      <c r="I50" s="14"/>
      <c r="J50" s="14"/>
      <c r="K50" s="14"/>
      <c r="L50" s="14"/>
      <c r="M50" s="14"/>
      <c r="N50" s="14"/>
    </row>
    <row r="51" spans="1:14" x14ac:dyDescent="0.2">
      <c r="A51" s="1">
        <v>27395</v>
      </c>
      <c r="B51" s="14">
        <v>930.16099999999994</v>
      </c>
      <c r="C51" s="2">
        <v>1369.3889999999999</v>
      </c>
      <c r="D51" s="2">
        <v>1030.547</v>
      </c>
      <c r="F51" s="15">
        <v>22</v>
      </c>
      <c r="G51" s="20">
        <v>208.16053439994766</v>
      </c>
      <c r="H51" s="20">
        <v>0.17846560005233414</v>
      </c>
      <c r="I51" s="14"/>
      <c r="J51" s="14"/>
      <c r="K51" s="14"/>
      <c r="L51" s="14"/>
      <c r="M51" s="14"/>
      <c r="N51" s="14"/>
    </row>
    <row r="52" spans="1:14" x14ac:dyDescent="0.2">
      <c r="A52" s="1">
        <v>27760</v>
      </c>
      <c r="B52" s="14">
        <v>1030.547</v>
      </c>
      <c r="C52" s="2">
        <v>1502.6469999999999</v>
      </c>
      <c r="D52" s="2">
        <v>1147.6659999999999</v>
      </c>
      <c r="F52" s="15">
        <v>23</v>
      </c>
      <c r="G52" s="20">
        <v>223.9128405052262</v>
      </c>
      <c r="H52" s="20">
        <v>-4.5928405052262065</v>
      </c>
      <c r="I52" s="14"/>
      <c r="J52" s="14"/>
      <c r="K52" s="14"/>
      <c r="L52" s="14"/>
      <c r="M52" s="14"/>
      <c r="N52" s="14"/>
    </row>
    <row r="53" spans="1:14" x14ac:dyDescent="0.2">
      <c r="A53" s="1">
        <v>28126</v>
      </c>
      <c r="B53" s="14">
        <v>1147.6659999999999</v>
      </c>
      <c r="C53" s="2">
        <v>1659.2360000000001</v>
      </c>
      <c r="D53" s="2">
        <v>1273.9749999999999</v>
      </c>
      <c r="F53" s="15">
        <v>24</v>
      </c>
      <c r="G53" s="20">
        <v>236.3046070173674</v>
      </c>
      <c r="H53" s="20">
        <v>-3.5646070173673934</v>
      </c>
      <c r="I53" s="14"/>
      <c r="J53" s="14"/>
      <c r="K53" s="14"/>
      <c r="L53" s="14"/>
      <c r="M53" s="14"/>
      <c r="N53" s="14"/>
    </row>
    <row r="54" spans="1:14" x14ac:dyDescent="0.2">
      <c r="A54" s="1">
        <v>28491</v>
      </c>
      <c r="B54" s="14">
        <v>1273.9749999999999</v>
      </c>
      <c r="C54" s="2">
        <v>1863.721</v>
      </c>
      <c r="D54" s="2">
        <v>1422.252</v>
      </c>
      <c r="F54" s="15">
        <v>25</v>
      </c>
      <c r="G54" s="20">
        <v>244.51569996167575</v>
      </c>
      <c r="H54" s="20">
        <v>-4.9076999616757462</v>
      </c>
      <c r="I54" s="14"/>
      <c r="J54" s="14"/>
      <c r="K54" s="14"/>
      <c r="L54" s="14"/>
      <c r="M54" s="14"/>
      <c r="N54" s="14"/>
    </row>
    <row r="55" spans="1:14" x14ac:dyDescent="0.2">
      <c r="A55" s="1">
        <v>28856</v>
      </c>
      <c r="B55" s="14">
        <v>1422.252</v>
      </c>
      <c r="C55" s="2">
        <v>2082.67</v>
      </c>
      <c r="D55" s="2">
        <v>1585.42</v>
      </c>
      <c r="F55" s="15">
        <v>26</v>
      </c>
      <c r="G55" s="20">
        <v>256.80344257882973</v>
      </c>
      <c r="H55" s="20">
        <v>1.4845574211702797</v>
      </c>
      <c r="I55" s="14"/>
      <c r="J55" s="14"/>
      <c r="K55" s="14"/>
      <c r="L55" s="14"/>
      <c r="M55" s="14"/>
      <c r="N55" s="14"/>
    </row>
    <row r="56" spans="1:14" x14ac:dyDescent="0.2">
      <c r="A56" s="1">
        <v>29221</v>
      </c>
      <c r="B56" s="14">
        <v>1585.42</v>
      </c>
      <c r="C56" s="2">
        <v>2323.645</v>
      </c>
      <c r="D56" s="2">
        <v>1750.6669999999999</v>
      </c>
      <c r="F56" s="15">
        <v>27</v>
      </c>
      <c r="G56" s="20">
        <v>275.98983335217304</v>
      </c>
      <c r="H56" s="20">
        <v>-4.8618333521730506</v>
      </c>
      <c r="I56" s="14"/>
      <c r="J56" s="14"/>
      <c r="K56" s="14"/>
      <c r="L56" s="14"/>
      <c r="M56" s="14"/>
      <c r="N56" s="14"/>
    </row>
    <row r="57" spans="1:14" x14ac:dyDescent="0.2">
      <c r="A57" s="1">
        <v>29587</v>
      </c>
      <c r="B57" s="14">
        <v>1750.6669999999999</v>
      </c>
      <c r="C57" s="2">
        <v>2605.1179999999999</v>
      </c>
      <c r="D57" s="2">
        <v>1933.951</v>
      </c>
      <c r="F57" s="15">
        <v>28</v>
      </c>
      <c r="G57" s="20">
        <v>290.66743635189425</v>
      </c>
      <c r="H57" s="20">
        <v>-4.3714363518942605</v>
      </c>
      <c r="I57" s="14"/>
      <c r="J57" s="14"/>
      <c r="K57" s="14"/>
      <c r="L57" s="14"/>
      <c r="M57" s="14"/>
      <c r="N57" s="14"/>
    </row>
    <row r="58" spans="1:14" x14ac:dyDescent="0.2">
      <c r="A58" s="1">
        <v>29952</v>
      </c>
      <c r="B58" s="14">
        <v>1933.951</v>
      </c>
      <c r="C58" s="2">
        <v>2791.5970000000002</v>
      </c>
      <c r="D58" s="2">
        <v>2071.2559999999999</v>
      </c>
      <c r="F58" s="15">
        <v>29</v>
      </c>
      <c r="G58" s="20">
        <v>302.95391772077846</v>
      </c>
      <c r="H58" s="20">
        <v>-7.3479177207784687</v>
      </c>
      <c r="I58" s="14"/>
      <c r="J58" s="14"/>
      <c r="K58" s="14"/>
      <c r="L58" s="14"/>
      <c r="M58" s="14"/>
      <c r="N58" s="14"/>
    </row>
    <row r="59" spans="1:14" x14ac:dyDescent="0.2">
      <c r="A59" s="1">
        <v>30317</v>
      </c>
      <c r="B59" s="14">
        <v>2071.2559999999999</v>
      </c>
      <c r="C59" s="2">
        <v>2981.0569999999998</v>
      </c>
      <c r="D59" s="2">
        <v>2281.605</v>
      </c>
      <c r="F59" s="15">
        <v>30</v>
      </c>
      <c r="G59" s="20">
        <v>317.30210874820978</v>
      </c>
      <c r="H59" s="20">
        <v>-0.17210874820978006</v>
      </c>
      <c r="I59" s="14"/>
      <c r="J59" s="14"/>
      <c r="K59" s="14"/>
      <c r="L59" s="14"/>
      <c r="M59" s="14"/>
      <c r="N59" s="14"/>
    </row>
    <row r="60" spans="1:14" x14ac:dyDescent="0.2">
      <c r="A60" s="1">
        <v>30682</v>
      </c>
      <c r="B60" s="14">
        <v>2281.605</v>
      </c>
      <c r="C60" s="2">
        <v>3292.7159999999999</v>
      </c>
      <c r="D60" s="2">
        <v>2492.34</v>
      </c>
      <c r="F60" s="15">
        <v>31</v>
      </c>
      <c r="G60" s="20">
        <v>336.20562603126012</v>
      </c>
      <c r="H60" s="20">
        <v>-5.0256260312601171</v>
      </c>
      <c r="I60" s="14"/>
      <c r="J60" s="14"/>
      <c r="K60" s="14"/>
      <c r="L60" s="14"/>
      <c r="M60" s="14"/>
      <c r="N60" s="14"/>
    </row>
    <row r="61" spans="1:14" x14ac:dyDescent="0.2">
      <c r="A61" s="1">
        <v>31048</v>
      </c>
      <c r="B61" s="14">
        <v>2492.34</v>
      </c>
      <c r="C61" s="2">
        <v>3524.8809999999999</v>
      </c>
      <c r="D61" s="2">
        <v>2712.83</v>
      </c>
      <c r="F61" s="15">
        <v>32</v>
      </c>
      <c r="G61" s="20">
        <v>350.86598689999892</v>
      </c>
      <c r="H61" s="20">
        <v>-9.390986899998893</v>
      </c>
      <c r="I61" s="14"/>
      <c r="J61" s="14"/>
      <c r="K61" s="14"/>
      <c r="L61" s="14"/>
      <c r="M61" s="14"/>
      <c r="N61" s="14"/>
    </row>
    <row r="62" spans="1:14" x14ac:dyDescent="0.2">
      <c r="A62" s="1">
        <v>31413</v>
      </c>
      <c r="B62" s="14">
        <v>2712.83</v>
      </c>
      <c r="C62" s="2">
        <v>3733.0839999999998</v>
      </c>
      <c r="D62" s="2">
        <v>2886.2779999999998</v>
      </c>
      <c r="F62" s="15">
        <v>33</v>
      </c>
      <c r="G62" s="20">
        <v>367.45301730778647</v>
      </c>
      <c r="H62" s="20">
        <v>-4.8960173077864511</v>
      </c>
      <c r="I62" s="14"/>
      <c r="J62" s="14"/>
      <c r="K62" s="14"/>
      <c r="L62" s="14"/>
      <c r="M62" s="14"/>
      <c r="N62" s="14"/>
    </row>
    <row r="63" spans="1:14" x14ac:dyDescent="0.2">
      <c r="A63" s="1">
        <v>31778</v>
      </c>
      <c r="B63" s="14">
        <v>2886.2779999999998</v>
      </c>
      <c r="C63" s="2">
        <v>3961.598</v>
      </c>
      <c r="D63" s="2">
        <v>3076.279</v>
      </c>
      <c r="F63" s="15">
        <v>34</v>
      </c>
      <c r="G63" s="20">
        <v>387.97321936192577</v>
      </c>
      <c r="H63" s="20">
        <v>-5.9382193619257464</v>
      </c>
      <c r="I63" s="14"/>
      <c r="J63" s="14"/>
      <c r="K63" s="14"/>
      <c r="L63" s="14"/>
      <c r="M63" s="14"/>
      <c r="N63" s="14"/>
    </row>
    <row r="64" spans="1:14" x14ac:dyDescent="0.2">
      <c r="A64" s="1">
        <v>32143</v>
      </c>
      <c r="B64" s="14">
        <v>3076.279</v>
      </c>
      <c r="C64" s="2">
        <v>4283.3990000000003</v>
      </c>
      <c r="D64" s="2">
        <v>3330.0120000000002</v>
      </c>
      <c r="F64" s="15">
        <v>35</v>
      </c>
      <c r="G64" s="20">
        <v>412.20339933109153</v>
      </c>
      <c r="H64" s="20">
        <v>-1.5713993310915271</v>
      </c>
      <c r="I64" s="14"/>
      <c r="J64" s="14"/>
      <c r="K64" s="14"/>
      <c r="L64" s="14"/>
      <c r="M64" s="14"/>
      <c r="N64" s="14"/>
    </row>
    <row r="65" spans="1:14" x14ac:dyDescent="0.2">
      <c r="A65" s="1">
        <v>32509</v>
      </c>
      <c r="B65" s="14">
        <v>3330.0120000000002</v>
      </c>
      <c r="C65" s="2">
        <v>4625.5730000000003</v>
      </c>
      <c r="D65" s="2">
        <v>3576.7579999999998</v>
      </c>
      <c r="F65" s="15">
        <v>36</v>
      </c>
      <c r="G65" s="20">
        <v>443.99924542021535</v>
      </c>
      <c r="H65" s="20">
        <v>-1.0262454202153322</v>
      </c>
      <c r="I65" s="14"/>
      <c r="J65" s="14"/>
      <c r="K65" s="14"/>
      <c r="L65" s="14"/>
      <c r="M65" s="14"/>
      <c r="N65" s="14"/>
    </row>
    <row r="66" spans="1:14" x14ac:dyDescent="0.2">
      <c r="A66" s="1">
        <v>32874</v>
      </c>
      <c r="B66" s="14">
        <v>3576.7579999999998</v>
      </c>
      <c r="C66" s="2">
        <v>4913.7910000000002</v>
      </c>
      <c r="D66" s="2">
        <v>3808.9940000000001</v>
      </c>
      <c r="F66" s="15">
        <v>37</v>
      </c>
      <c r="G66" s="20">
        <v>480.61336193755153</v>
      </c>
      <c r="H66" s="20">
        <v>-0.69436193755154818</v>
      </c>
      <c r="I66" s="14"/>
      <c r="J66" s="14"/>
      <c r="K66" s="14"/>
      <c r="L66" s="14"/>
      <c r="M66" s="14"/>
      <c r="N66" s="14"/>
    </row>
    <row r="67" spans="1:14" x14ac:dyDescent="0.2">
      <c r="A67" s="1">
        <v>33239</v>
      </c>
      <c r="B67" s="14">
        <v>3808.9940000000001</v>
      </c>
      <c r="C67" s="2">
        <v>5084.9139999999998</v>
      </c>
      <c r="D67" s="2">
        <v>3943.4490000000001</v>
      </c>
      <c r="F67" s="15">
        <v>38</v>
      </c>
      <c r="G67" s="20">
        <v>517.93574970616351</v>
      </c>
      <c r="H67" s="20">
        <v>-11.250749706163504</v>
      </c>
      <c r="I67" s="14"/>
      <c r="J67" s="14"/>
      <c r="K67" s="14"/>
      <c r="L67" s="14"/>
      <c r="M67" s="14"/>
      <c r="N67" s="14"/>
    </row>
    <row r="68" spans="1:14" x14ac:dyDescent="0.2">
      <c r="A68" s="1">
        <v>33604</v>
      </c>
      <c r="B68" s="14">
        <v>3943.4490000000001</v>
      </c>
      <c r="C68" s="2">
        <v>5420.8680000000004</v>
      </c>
      <c r="D68" s="2">
        <v>4197.5590000000002</v>
      </c>
      <c r="F68" s="15">
        <v>39</v>
      </c>
      <c r="G68" s="20">
        <v>557.77804380110774</v>
      </c>
      <c r="H68" s="20">
        <v>-0.92604380110776674</v>
      </c>
      <c r="I68" s="14"/>
      <c r="J68" s="14"/>
      <c r="K68" s="14"/>
      <c r="L68" s="14"/>
      <c r="M68" s="14"/>
      <c r="N68" s="14"/>
    </row>
    <row r="69" spans="1:14" x14ac:dyDescent="0.2">
      <c r="A69" s="1">
        <v>33970</v>
      </c>
      <c r="B69" s="14">
        <v>4197.5590000000002</v>
      </c>
      <c r="C69" s="2">
        <v>5657.9480000000003</v>
      </c>
      <c r="D69" s="2">
        <v>4451.9840000000004</v>
      </c>
      <c r="F69" s="15">
        <v>40</v>
      </c>
      <c r="G69" s="20">
        <v>611.54538240510078</v>
      </c>
      <c r="H69" s="20">
        <v>-7.9063824051007714</v>
      </c>
      <c r="I69" s="14"/>
      <c r="J69" s="14"/>
      <c r="K69" s="14"/>
      <c r="L69" s="14"/>
      <c r="M69" s="14"/>
      <c r="N69" s="14"/>
    </row>
    <row r="70" spans="1:14" x14ac:dyDescent="0.2">
      <c r="A70" s="1">
        <v>34335</v>
      </c>
      <c r="B70" s="14">
        <v>4451.9840000000004</v>
      </c>
      <c r="C70" s="2">
        <v>5947.11</v>
      </c>
      <c r="D70" s="2">
        <v>4720.9650000000001</v>
      </c>
      <c r="F70" s="15">
        <v>41</v>
      </c>
      <c r="G70" s="20">
        <v>661.67637415689023</v>
      </c>
      <c r="H70" s="20">
        <v>-14.952374156890187</v>
      </c>
      <c r="I70" s="14"/>
      <c r="J70" s="14"/>
      <c r="K70" s="14"/>
      <c r="L70" s="14"/>
      <c r="M70" s="14"/>
      <c r="N70" s="14"/>
    </row>
    <row r="71" spans="1:14" x14ac:dyDescent="0.2">
      <c r="A71" s="1">
        <v>34700</v>
      </c>
      <c r="B71" s="14">
        <v>4720.9650000000001</v>
      </c>
      <c r="C71" s="2">
        <v>6291.3760000000002</v>
      </c>
      <c r="D71" s="2">
        <v>4962.59</v>
      </c>
      <c r="F71" s="15">
        <v>42</v>
      </c>
      <c r="G71" s="20">
        <v>711.07053355879111</v>
      </c>
      <c r="H71" s="20">
        <v>-11.1335335587911</v>
      </c>
      <c r="I71" s="14"/>
      <c r="J71" s="14"/>
      <c r="K71" s="14"/>
      <c r="L71" s="14"/>
      <c r="M71" s="14"/>
      <c r="N71" s="14"/>
    </row>
    <row r="72" spans="1:14" x14ac:dyDescent="0.2">
      <c r="A72" s="1">
        <v>35065</v>
      </c>
      <c r="B72" s="14">
        <v>4962.59</v>
      </c>
      <c r="C72" s="2">
        <v>6678.5290000000005</v>
      </c>
      <c r="D72" s="2">
        <v>5244.5959999999995</v>
      </c>
      <c r="F72" s="15">
        <v>43</v>
      </c>
      <c r="G72" s="20">
        <v>775.24859819202084</v>
      </c>
      <c r="H72" s="20">
        <v>-7.095598192020816</v>
      </c>
      <c r="I72" s="14"/>
      <c r="J72" s="14"/>
      <c r="K72" s="14"/>
      <c r="L72" s="14"/>
      <c r="M72" s="14"/>
      <c r="N72" s="14"/>
    </row>
    <row r="73" spans="1:14" x14ac:dyDescent="0.2">
      <c r="A73" s="1">
        <v>35431</v>
      </c>
      <c r="B73" s="14">
        <v>5244.5959999999995</v>
      </c>
      <c r="C73" s="2">
        <v>7092.4889999999996</v>
      </c>
      <c r="D73" s="2">
        <v>5536.79</v>
      </c>
      <c r="F73" s="15">
        <v>44</v>
      </c>
      <c r="G73" s="20">
        <v>857.04849167357588</v>
      </c>
      <c r="H73" s="20">
        <v>-7.4734916735758361</v>
      </c>
      <c r="I73" s="14"/>
      <c r="J73" s="14"/>
      <c r="K73" s="14"/>
      <c r="L73" s="14"/>
      <c r="M73" s="14"/>
      <c r="N73" s="14"/>
    </row>
    <row r="74" spans="1:14" x14ac:dyDescent="0.2">
      <c r="A74" s="1">
        <v>35796</v>
      </c>
      <c r="B74" s="14">
        <v>5536.79</v>
      </c>
      <c r="C74" s="2">
        <v>7606.6620000000003</v>
      </c>
      <c r="D74" s="2">
        <v>5877.2479999999996</v>
      </c>
      <c r="F74" s="15">
        <v>45</v>
      </c>
      <c r="G74" s="20">
        <v>943.66700875373044</v>
      </c>
      <c r="H74" s="20">
        <v>-13.506008753730498</v>
      </c>
      <c r="I74" s="14"/>
      <c r="J74" s="14"/>
      <c r="K74" s="14"/>
      <c r="L74" s="14"/>
      <c r="M74" s="14"/>
      <c r="N74" s="14"/>
    </row>
    <row r="75" spans="1:14" x14ac:dyDescent="0.2">
      <c r="A75" s="1">
        <v>36161</v>
      </c>
      <c r="B75" s="14">
        <v>5877.2479999999996</v>
      </c>
      <c r="C75" s="2">
        <v>8001.8680000000004</v>
      </c>
      <c r="D75" s="2">
        <v>6279.0780000000004</v>
      </c>
      <c r="F75" s="15">
        <v>46</v>
      </c>
      <c r="G75" s="20">
        <v>1032.4357449521794</v>
      </c>
      <c r="H75" s="20">
        <v>-1.8887449521794224</v>
      </c>
      <c r="I75" s="14"/>
      <c r="J75" s="14"/>
      <c r="K75" s="14"/>
      <c r="L75" s="14"/>
      <c r="M75" s="14"/>
      <c r="N75" s="14"/>
    </row>
    <row r="76" spans="1:14" x14ac:dyDescent="0.2">
      <c r="A76" s="1">
        <v>36526</v>
      </c>
      <c r="B76" s="14">
        <v>6279.0780000000004</v>
      </c>
      <c r="C76" s="2">
        <v>8652.6010000000006</v>
      </c>
      <c r="D76" s="2">
        <v>6762.1440000000002</v>
      </c>
      <c r="F76" s="15">
        <v>47</v>
      </c>
      <c r="G76" s="20">
        <v>1137.7850516940102</v>
      </c>
      <c r="H76" s="20">
        <v>9.8809483059897047</v>
      </c>
      <c r="I76" s="14"/>
      <c r="J76" s="14"/>
      <c r="K76" s="14"/>
      <c r="L76" s="14"/>
      <c r="M76" s="14"/>
      <c r="N76" s="14"/>
    </row>
    <row r="77" spans="1:14" x14ac:dyDescent="0.2">
      <c r="A77" s="1">
        <v>36892</v>
      </c>
      <c r="B77" s="14">
        <v>6762.1440000000002</v>
      </c>
      <c r="C77" s="2">
        <v>9005.5949999999993</v>
      </c>
      <c r="D77" s="2">
        <v>7065.634</v>
      </c>
      <c r="F77" s="15">
        <v>48</v>
      </c>
      <c r="G77" s="20">
        <v>1261.1379374304051</v>
      </c>
      <c r="H77" s="20">
        <v>12.837062569594764</v>
      </c>
      <c r="I77" s="14"/>
      <c r="J77" s="14"/>
      <c r="K77" s="14"/>
      <c r="L77" s="14"/>
      <c r="M77" s="14"/>
      <c r="N77" s="14"/>
    </row>
    <row r="78" spans="1:14" x14ac:dyDescent="0.2">
      <c r="A78" s="1">
        <v>37257</v>
      </c>
      <c r="B78" s="14">
        <v>7065.634</v>
      </c>
      <c r="C78" s="2">
        <v>9158.9650000000001</v>
      </c>
      <c r="D78" s="2">
        <v>7342.6859999999997</v>
      </c>
      <c r="F78" s="15">
        <v>49</v>
      </c>
      <c r="G78" s="20">
        <v>1408.2795594141107</v>
      </c>
      <c r="H78" s="20">
        <v>13.972440585889217</v>
      </c>
      <c r="I78" s="14"/>
      <c r="J78" s="14"/>
      <c r="K78" s="14"/>
      <c r="L78" s="14"/>
      <c r="M78" s="14"/>
      <c r="N78" s="14"/>
    </row>
    <row r="79" spans="1:14" x14ac:dyDescent="0.2">
      <c r="A79" s="1">
        <v>37622</v>
      </c>
      <c r="B79" s="14">
        <v>7342.6859999999997</v>
      </c>
      <c r="C79" s="2">
        <v>9487.5490000000009</v>
      </c>
      <c r="D79" s="2">
        <v>7723.1090000000004</v>
      </c>
      <c r="F79" s="15">
        <v>50</v>
      </c>
      <c r="G79" s="20">
        <v>1572.6516063837998</v>
      </c>
      <c r="H79" s="20">
        <v>12.768393616200228</v>
      </c>
      <c r="I79" s="14"/>
      <c r="J79" s="14"/>
      <c r="K79" s="14"/>
      <c r="L79" s="14"/>
      <c r="M79" s="14"/>
      <c r="N79" s="14"/>
    </row>
    <row r="80" spans="1:14" x14ac:dyDescent="0.2">
      <c r="A80" s="1">
        <v>37987</v>
      </c>
      <c r="B80" s="14">
        <v>7723.1090000000004</v>
      </c>
      <c r="C80" s="2">
        <v>10035.075999999999</v>
      </c>
      <c r="D80" s="2">
        <v>8212.6620000000003</v>
      </c>
      <c r="F80" s="15">
        <v>51</v>
      </c>
      <c r="G80" s="20">
        <v>1753.5459394471743</v>
      </c>
      <c r="H80" s="20">
        <v>-2.878939447174389</v>
      </c>
      <c r="I80" s="14"/>
      <c r="J80" s="14"/>
      <c r="K80" s="14"/>
      <c r="L80" s="14"/>
      <c r="M80" s="14"/>
      <c r="N80" s="14"/>
    </row>
    <row r="81" spans="1:14" x14ac:dyDescent="0.2">
      <c r="A81" s="1">
        <v>38353</v>
      </c>
      <c r="B81" s="14">
        <v>8212.6620000000003</v>
      </c>
      <c r="C81" s="2">
        <v>10598.245999999999</v>
      </c>
      <c r="D81" s="2">
        <v>8747.1180000000004</v>
      </c>
      <c r="F81" s="15">
        <v>52</v>
      </c>
      <c r="G81" s="20">
        <v>1951.5753596989621</v>
      </c>
      <c r="H81" s="20">
        <v>-17.624359698962053</v>
      </c>
      <c r="I81" s="14"/>
      <c r="J81" s="14"/>
      <c r="K81" s="14"/>
      <c r="L81" s="14"/>
      <c r="M81" s="14"/>
      <c r="N81" s="14"/>
    </row>
    <row r="82" spans="1:14" x14ac:dyDescent="0.2">
      <c r="A82" s="1">
        <v>38718</v>
      </c>
      <c r="B82" s="14">
        <v>8747.1180000000004</v>
      </c>
      <c r="C82" s="2">
        <v>11381.708000000001</v>
      </c>
      <c r="D82" s="2">
        <v>9260.3449999999993</v>
      </c>
      <c r="F82" s="15">
        <v>53</v>
      </c>
      <c r="G82" s="20">
        <v>2121.4061435194722</v>
      </c>
      <c r="H82" s="20">
        <v>-50.150143519472294</v>
      </c>
      <c r="I82" s="14"/>
      <c r="J82" s="14"/>
      <c r="K82" s="14"/>
      <c r="L82" s="14"/>
      <c r="M82" s="14"/>
      <c r="N82" s="14"/>
    </row>
    <row r="83" spans="1:14" x14ac:dyDescent="0.2">
      <c r="A83" s="1">
        <v>39083</v>
      </c>
      <c r="B83" s="14">
        <v>9260.3449999999993</v>
      </c>
      <c r="C83" s="2">
        <v>12007.781999999999</v>
      </c>
      <c r="D83" s="2">
        <v>9706.4310000000005</v>
      </c>
      <c r="F83" s="15">
        <v>54</v>
      </c>
      <c r="G83" s="20">
        <v>2268.3502018319382</v>
      </c>
      <c r="H83" s="20">
        <v>13.254798168061825</v>
      </c>
      <c r="I83" s="14"/>
      <c r="J83" s="14"/>
      <c r="K83" s="14"/>
      <c r="L83" s="14"/>
      <c r="M83" s="14"/>
      <c r="N83" s="14"/>
    </row>
    <row r="84" spans="1:14" x14ac:dyDescent="0.2">
      <c r="A84" s="1">
        <v>39448</v>
      </c>
      <c r="B84" s="14">
        <v>9706.4310000000005</v>
      </c>
      <c r="C84" s="2">
        <v>12442.208000000001</v>
      </c>
      <c r="D84" s="2">
        <v>9976.33</v>
      </c>
      <c r="F84" s="15">
        <v>55</v>
      </c>
      <c r="G84" s="20">
        <v>2501.949286626711</v>
      </c>
      <c r="H84" s="20">
        <v>-9.6092866267108548</v>
      </c>
      <c r="I84" s="14"/>
      <c r="J84" s="14"/>
      <c r="K84" s="14"/>
      <c r="L84" s="14"/>
      <c r="M84" s="14"/>
      <c r="N84" s="14"/>
    </row>
    <row r="85" spans="1:14" x14ac:dyDescent="0.2">
      <c r="A85" s="1">
        <v>39814</v>
      </c>
      <c r="B85" s="14">
        <v>9976.33</v>
      </c>
      <c r="C85" s="2">
        <v>12059.109</v>
      </c>
      <c r="D85" s="2">
        <v>9842.2090000000007</v>
      </c>
      <c r="F85" s="15">
        <v>56</v>
      </c>
      <c r="G85" s="20">
        <v>2704.2519224935259</v>
      </c>
      <c r="H85" s="20">
        <v>8.5780775064740737</v>
      </c>
      <c r="I85" s="14"/>
      <c r="J85" s="14"/>
      <c r="K85" s="14"/>
      <c r="L85" s="14"/>
      <c r="M85" s="14"/>
      <c r="N85" s="14"/>
    </row>
    <row r="86" spans="1:14" x14ac:dyDescent="0.2">
      <c r="A86" s="1">
        <v>40179</v>
      </c>
      <c r="B86" s="14">
        <v>9842.2090000000007</v>
      </c>
      <c r="C86" s="2">
        <v>12551.597</v>
      </c>
      <c r="D86" s="2">
        <v>10185.835999999999</v>
      </c>
      <c r="F86" s="15">
        <v>57</v>
      </c>
      <c r="G86" s="20">
        <v>2902.166213421372</v>
      </c>
      <c r="H86" s="20">
        <v>-15.888213421372257</v>
      </c>
      <c r="I86" s="14"/>
      <c r="J86" s="14"/>
      <c r="K86" s="14"/>
      <c r="L86" s="14"/>
      <c r="M86" s="14"/>
      <c r="N86" s="14"/>
    </row>
    <row r="87" spans="1:14" x14ac:dyDescent="0.2">
      <c r="A87" s="1">
        <v>40544</v>
      </c>
      <c r="B87" s="14">
        <v>10185.835999999999</v>
      </c>
      <c r="C87" s="2">
        <v>13326.77</v>
      </c>
      <c r="D87" s="2">
        <v>10641.109</v>
      </c>
      <c r="F87" s="15">
        <v>58</v>
      </c>
      <c r="G87" s="20">
        <v>3083.5041423711718</v>
      </c>
      <c r="H87" s="20">
        <v>-7.2251423711718417</v>
      </c>
      <c r="I87" s="14"/>
      <c r="J87" s="14"/>
      <c r="K87" s="14"/>
      <c r="L87" s="14"/>
      <c r="M87" s="14"/>
      <c r="N87" s="14"/>
    </row>
    <row r="88" spans="1:14" x14ac:dyDescent="0.2">
      <c r="A88" s="1">
        <v>40909</v>
      </c>
      <c r="B88" s="14">
        <v>10641.109</v>
      </c>
      <c r="C88" s="2">
        <v>14010.14</v>
      </c>
      <c r="D88" s="2">
        <v>11006.814</v>
      </c>
      <c r="F88" s="15">
        <v>59</v>
      </c>
      <c r="G88" s="20">
        <v>3310.4706177532544</v>
      </c>
      <c r="H88" s="20">
        <v>19.541382246745798</v>
      </c>
      <c r="I88" s="14"/>
      <c r="J88" s="14"/>
      <c r="K88" s="14"/>
      <c r="L88" s="14"/>
      <c r="M88" s="14"/>
      <c r="N88" s="14"/>
    </row>
    <row r="89" spans="1:14" x14ac:dyDescent="0.2">
      <c r="A89" s="1">
        <v>41275</v>
      </c>
      <c r="B89" s="14">
        <v>11006.814</v>
      </c>
      <c r="C89" s="2">
        <v>14181.094999999999</v>
      </c>
      <c r="D89" s="2">
        <v>11317.21</v>
      </c>
      <c r="F89" s="15">
        <v>60</v>
      </c>
      <c r="G89" s="20">
        <v>3578.8704345787273</v>
      </c>
      <c r="H89" s="20">
        <v>-2.1124345787275161</v>
      </c>
      <c r="I89" s="14"/>
      <c r="J89" s="14"/>
      <c r="K89" s="14"/>
      <c r="L89" s="14"/>
      <c r="M89" s="14"/>
      <c r="N89" s="14"/>
    </row>
    <row r="90" spans="1:14" x14ac:dyDescent="0.2">
      <c r="A90" s="1">
        <v>41640</v>
      </c>
      <c r="B90" s="14">
        <v>11317.21</v>
      </c>
      <c r="C90" s="2">
        <v>14991.831</v>
      </c>
      <c r="D90" s="2">
        <v>11824.031999999999</v>
      </c>
      <c r="F90" s="15">
        <v>61</v>
      </c>
      <c r="G90" s="20">
        <v>3822.2334860445562</v>
      </c>
      <c r="H90" s="20">
        <v>-13.239486044556088</v>
      </c>
      <c r="I90" s="14"/>
      <c r="J90" s="14"/>
      <c r="K90" s="14"/>
      <c r="L90" s="14"/>
      <c r="M90" s="14"/>
      <c r="N90" s="14"/>
    </row>
    <row r="91" spans="1:14" x14ac:dyDescent="0.2">
      <c r="A91" s="1">
        <v>42005</v>
      </c>
      <c r="B91" s="14">
        <v>11824.031999999999</v>
      </c>
      <c r="C91" s="2">
        <v>15719.525</v>
      </c>
      <c r="D91" s="2">
        <v>12294.53</v>
      </c>
      <c r="F91" s="15">
        <v>62</v>
      </c>
      <c r="G91" s="20">
        <v>4011.6037864485997</v>
      </c>
      <c r="H91" s="20">
        <v>-68.15478644859968</v>
      </c>
      <c r="I91" s="14"/>
      <c r="J91" s="14"/>
      <c r="K91" s="14"/>
      <c r="L91" s="14"/>
      <c r="M91" s="14"/>
      <c r="N91" s="14"/>
    </row>
    <row r="92" spans="1:14" x14ac:dyDescent="0.2">
      <c r="A92" s="1">
        <v>42370</v>
      </c>
      <c r="B92" s="14">
        <v>12294.53</v>
      </c>
      <c r="C92" s="2">
        <v>16125.143</v>
      </c>
      <c r="D92" s="2">
        <v>12766.892</v>
      </c>
      <c r="F92" s="15">
        <v>63</v>
      </c>
      <c r="G92" s="20">
        <v>4215.1024133037827</v>
      </c>
      <c r="H92" s="20">
        <v>-17.543413303782472</v>
      </c>
      <c r="I92" s="14"/>
      <c r="J92" s="14"/>
      <c r="K92" s="14"/>
      <c r="L92" s="14"/>
      <c r="M92" s="14"/>
      <c r="N92" s="14"/>
    </row>
    <row r="93" spans="1:14" x14ac:dyDescent="0.2">
      <c r="A93" s="1">
        <v>42736</v>
      </c>
      <c r="B93" s="14">
        <v>12766.892</v>
      </c>
      <c r="C93" s="2">
        <v>16830.940999999999</v>
      </c>
      <c r="D93" s="2">
        <v>13321.406999999999</v>
      </c>
      <c r="F93" s="15">
        <v>64</v>
      </c>
      <c r="G93" s="20">
        <v>4442.0573905955298</v>
      </c>
      <c r="H93" s="20">
        <v>9.9266094044705824</v>
      </c>
      <c r="I93" s="14"/>
      <c r="J93" s="14"/>
      <c r="K93" s="14"/>
      <c r="L93" s="14"/>
      <c r="M93" s="14"/>
      <c r="N93" s="14"/>
    </row>
    <row r="94" spans="1:14" x14ac:dyDescent="0.2">
      <c r="A94" s="1">
        <v>43101</v>
      </c>
      <c r="B94" s="14">
        <v>13321.406999999999</v>
      </c>
      <c r="C94" s="2">
        <v>17581.383000000002</v>
      </c>
      <c r="D94" s="2">
        <v>13951.578</v>
      </c>
      <c r="F94" s="15">
        <v>65</v>
      </c>
      <c r="G94" s="20">
        <v>4689.8140965112443</v>
      </c>
      <c r="H94" s="20">
        <v>31.15090348875583</v>
      </c>
      <c r="I94" s="14"/>
      <c r="J94" s="14"/>
      <c r="K94" s="14"/>
      <c r="L94" s="14"/>
      <c r="M94" s="14"/>
      <c r="N94" s="14"/>
    </row>
    <row r="95" spans="1:14" x14ac:dyDescent="0.2">
      <c r="F95" s="15">
        <v>66</v>
      </c>
      <c r="G95" s="20">
        <v>4967.0244746996368</v>
      </c>
      <c r="H95" s="20">
        <v>-4.4344746996366666</v>
      </c>
      <c r="I95" s="14"/>
      <c r="J95" s="14"/>
      <c r="K95" s="14"/>
      <c r="L95" s="14"/>
      <c r="M95" s="14"/>
      <c r="N95" s="14"/>
    </row>
    <row r="96" spans="1:14" x14ac:dyDescent="0.2">
      <c r="F96" s="15">
        <v>67</v>
      </c>
      <c r="G96" s="20">
        <v>5246.9086714226432</v>
      </c>
      <c r="H96" s="20">
        <v>-2.3126714226436889</v>
      </c>
      <c r="I96" s="14"/>
      <c r="J96" s="14"/>
      <c r="K96" s="14"/>
      <c r="L96" s="14"/>
      <c r="M96" s="14"/>
      <c r="N96" s="14"/>
    </row>
    <row r="97" spans="6:14" x14ac:dyDescent="0.2">
      <c r="F97" s="15">
        <v>68</v>
      </c>
      <c r="G97" s="20">
        <v>5558.5524180605444</v>
      </c>
      <c r="H97" s="20">
        <v>-21.762418060544405</v>
      </c>
      <c r="I97" s="14"/>
      <c r="J97" s="14"/>
      <c r="K97" s="14"/>
      <c r="L97" s="14"/>
      <c r="M97" s="14"/>
      <c r="N97" s="14"/>
    </row>
    <row r="98" spans="6:14" x14ac:dyDescent="0.2">
      <c r="F98" s="15">
        <v>69</v>
      </c>
      <c r="G98" s="20">
        <v>5915.2372647267684</v>
      </c>
      <c r="H98" s="20">
        <v>-37.989264726768852</v>
      </c>
      <c r="I98" s="14"/>
      <c r="J98" s="14"/>
      <c r="K98" s="14"/>
      <c r="L98" s="14"/>
      <c r="M98" s="14"/>
      <c r="N98" s="14"/>
    </row>
    <row r="99" spans="6:14" x14ac:dyDescent="0.2">
      <c r="F99" s="15">
        <v>70</v>
      </c>
      <c r="G99" s="20">
        <v>6250.0469297009686</v>
      </c>
      <c r="H99" s="20">
        <v>29.031070299031853</v>
      </c>
      <c r="I99" s="14"/>
      <c r="J99" s="14"/>
      <c r="K99" s="14"/>
      <c r="L99" s="14"/>
      <c r="M99" s="14"/>
      <c r="N99" s="14"/>
    </row>
    <row r="100" spans="6:14" x14ac:dyDescent="0.2">
      <c r="F100" s="15">
        <v>71</v>
      </c>
      <c r="G100" s="20">
        <v>6718.2314123874567</v>
      </c>
      <c r="H100" s="20">
        <v>43.912587612543575</v>
      </c>
      <c r="I100" s="14"/>
      <c r="J100" s="14"/>
      <c r="K100" s="14"/>
      <c r="L100" s="14"/>
      <c r="M100" s="14"/>
      <c r="N100" s="14"/>
    </row>
    <row r="101" spans="6:14" x14ac:dyDescent="0.2">
      <c r="F101" s="15">
        <v>72</v>
      </c>
      <c r="G101" s="20">
        <v>7110.9638845868485</v>
      </c>
      <c r="H101" s="20">
        <v>-45.329884586848493</v>
      </c>
      <c r="I101" s="14"/>
      <c r="J101" s="14"/>
      <c r="K101" s="14"/>
      <c r="L101" s="14"/>
      <c r="M101" s="14"/>
      <c r="N101" s="14"/>
    </row>
    <row r="102" spans="6:14" x14ac:dyDescent="0.2">
      <c r="F102" s="15">
        <v>73</v>
      </c>
      <c r="G102" s="20">
        <v>7330.5980001580829</v>
      </c>
      <c r="H102" s="20">
        <v>12.087999841916826</v>
      </c>
      <c r="I102" s="14"/>
      <c r="J102" s="14"/>
      <c r="K102" s="14"/>
      <c r="L102" s="14"/>
      <c r="M102" s="14"/>
      <c r="N102" s="14"/>
    </row>
    <row r="103" spans="6:14" x14ac:dyDescent="0.2">
      <c r="F103" s="15">
        <v>74</v>
      </c>
      <c r="G103" s="20">
        <v>7605.8193825567678</v>
      </c>
      <c r="H103" s="20">
        <v>117.2896174432326</v>
      </c>
      <c r="I103" s="14"/>
      <c r="J103" s="14"/>
      <c r="K103" s="14"/>
      <c r="L103" s="14"/>
      <c r="M103" s="14"/>
      <c r="N103" s="14"/>
    </row>
    <row r="104" spans="6:14" x14ac:dyDescent="0.2">
      <c r="F104" s="15">
        <v>75</v>
      </c>
      <c r="G104" s="20">
        <v>8021.9041916224778</v>
      </c>
      <c r="H104" s="20">
        <v>190.75780837752245</v>
      </c>
      <c r="I104" s="14"/>
      <c r="J104" s="14"/>
      <c r="K104" s="14"/>
      <c r="L104" s="14"/>
      <c r="M104" s="14"/>
      <c r="N104" s="14"/>
    </row>
    <row r="105" spans="6:14" x14ac:dyDescent="0.2">
      <c r="F105" s="15">
        <v>76</v>
      </c>
      <c r="G105" s="20">
        <v>8501.3119212840575</v>
      </c>
      <c r="H105" s="20">
        <v>245.80607871594293</v>
      </c>
      <c r="I105" s="14"/>
      <c r="J105" s="14"/>
      <c r="K105" s="14"/>
      <c r="L105" s="14"/>
      <c r="M105" s="14"/>
      <c r="N105" s="14"/>
    </row>
    <row r="106" spans="6:14" x14ac:dyDescent="0.2">
      <c r="F106" s="15">
        <v>77</v>
      </c>
      <c r="G106" s="20">
        <v>9091.5122706475049</v>
      </c>
      <c r="H106" s="20">
        <v>168.83272935249443</v>
      </c>
      <c r="I106" s="14"/>
      <c r="J106" s="14"/>
      <c r="K106" s="14"/>
      <c r="L106" s="14"/>
      <c r="M106" s="14"/>
      <c r="N106" s="14"/>
    </row>
    <row r="107" spans="6:14" x14ac:dyDescent="0.2">
      <c r="F107" s="15">
        <v>78</v>
      </c>
      <c r="G107" s="20">
        <v>9608.2371820706012</v>
      </c>
      <c r="H107" s="20">
        <v>98.193817929399302</v>
      </c>
      <c r="I107" s="14"/>
      <c r="J107" s="14"/>
      <c r="K107" s="14"/>
      <c r="L107" s="14"/>
      <c r="M107" s="14"/>
      <c r="N107" s="14"/>
    </row>
    <row r="108" spans="6:14" x14ac:dyDescent="0.2">
      <c r="F108" s="15">
        <v>79</v>
      </c>
      <c r="G108" s="20">
        <v>10013.878721455716</v>
      </c>
      <c r="H108" s="20">
        <v>-37.548721455716077</v>
      </c>
      <c r="I108" s="14"/>
      <c r="J108" s="14"/>
      <c r="K108" s="14"/>
      <c r="L108" s="14"/>
      <c r="M108" s="14"/>
      <c r="N108" s="14"/>
    </row>
    <row r="109" spans="6:14" x14ac:dyDescent="0.2">
      <c r="F109" s="15">
        <v>80</v>
      </c>
      <c r="G109" s="20">
        <v>10003.360355332079</v>
      </c>
      <c r="H109" s="20">
        <v>-161.15135533207831</v>
      </c>
      <c r="I109" s="14"/>
      <c r="J109" s="14"/>
      <c r="K109" s="14"/>
      <c r="L109" s="14"/>
      <c r="M109" s="14"/>
      <c r="N109" s="14"/>
    </row>
    <row r="110" spans="6:14" x14ac:dyDescent="0.2">
      <c r="F110" s="15">
        <v>81</v>
      </c>
      <c r="G110" s="20">
        <v>10128.296333563838</v>
      </c>
      <c r="H110" s="20">
        <v>57.539666436161497</v>
      </c>
      <c r="I110" s="14"/>
      <c r="J110" s="14"/>
      <c r="K110" s="14"/>
      <c r="L110" s="14"/>
      <c r="M110" s="14"/>
      <c r="N110" s="14"/>
    </row>
    <row r="111" spans="6:14" x14ac:dyDescent="0.2">
      <c r="F111" s="15">
        <v>82</v>
      </c>
      <c r="G111" s="20">
        <v>10615.321992485271</v>
      </c>
      <c r="H111" s="20">
        <v>25.787007514729339</v>
      </c>
      <c r="I111" s="14"/>
      <c r="J111" s="14"/>
      <c r="K111" s="14"/>
      <c r="L111" s="14"/>
      <c r="M111" s="14"/>
      <c r="N111" s="14"/>
    </row>
    <row r="112" spans="6:14" x14ac:dyDescent="0.2">
      <c r="F112" s="15">
        <v>83</v>
      </c>
      <c r="G112" s="20">
        <v>11124.413450855427</v>
      </c>
      <c r="H112" s="20">
        <v>-117.59945085542677</v>
      </c>
      <c r="I112" s="14"/>
      <c r="J112" s="14"/>
      <c r="K112" s="14"/>
      <c r="L112" s="14"/>
      <c r="M112" s="14"/>
      <c r="N112" s="14"/>
    </row>
    <row r="113" spans="6:14" x14ac:dyDescent="0.2">
      <c r="F113" s="15">
        <v>84</v>
      </c>
      <c r="G113" s="20">
        <v>11383.582117461743</v>
      </c>
      <c r="H113" s="20">
        <v>-66.372117461743983</v>
      </c>
      <c r="I113" s="14"/>
      <c r="J113" s="14"/>
      <c r="K113" s="14"/>
      <c r="L113" s="14"/>
      <c r="M113" s="14"/>
      <c r="N113" s="14"/>
    </row>
    <row r="114" spans="6:14" x14ac:dyDescent="0.2">
      <c r="F114" s="15">
        <v>85</v>
      </c>
      <c r="G114" s="20">
        <v>11867.304257059646</v>
      </c>
      <c r="H114" s="20">
        <v>-43.272257059647018</v>
      </c>
      <c r="I114" s="14"/>
      <c r="J114" s="14"/>
      <c r="K114" s="14"/>
      <c r="L114" s="14"/>
      <c r="M114" s="14"/>
      <c r="N114" s="14"/>
    </row>
    <row r="115" spans="6:14" x14ac:dyDescent="0.2">
      <c r="F115" s="15">
        <v>86</v>
      </c>
      <c r="G115" s="20">
        <v>12420.942095938768</v>
      </c>
      <c r="H115" s="20">
        <v>-126.41209593876738</v>
      </c>
      <c r="I115" s="14"/>
      <c r="J115" s="14"/>
      <c r="K115" s="14"/>
      <c r="L115" s="14"/>
      <c r="M115" s="14"/>
      <c r="N115" s="14"/>
    </row>
    <row r="116" spans="6:14" x14ac:dyDescent="0.2">
      <c r="F116" s="15">
        <v>87</v>
      </c>
      <c r="G116" s="20">
        <v>12827.947394558916</v>
      </c>
      <c r="H116" s="20">
        <v>-61.055394558916305</v>
      </c>
      <c r="I116" s="14"/>
      <c r="J116" s="14"/>
      <c r="K116" s="14"/>
      <c r="L116" s="14"/>
      <c r="M116" s="14"/>
      <c r="N116" s="14"/>
    </row>
    <row r="117" spans="6:14" ht="13.5" thickBot="1" x14ac:dyDescent="0.25">
      <c r="F117" s="16">
        <v>88</v>
      </c>
      <c r="G117" s="21">
        <v>13354.870979241361</v>
      </c>
      <c r="H117" s="21">
        <v>-33.463979241361812</v>
      </c>
      <c r="I117" s="14"/>
      <c r="J117" s="14"/>
      <c r="K117" s="14"/>
      <c r="L117" s="14"/>
      <c r="M117" s="14"/>
      <c r="N117" s="14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F13" sqref="F13"/>
    </sheetView>
  </sheetViews>
  <sheetFormatPr defaultRowHeight="12.75" x14ac:dyDescent="0.2"/>
  <cols>
    <col min="1" max="2" width="20.7109375" customWidth="1"/>
    <col min="3" max="3" width="23.7109375" customWidth="1"/>
    <col min="4" max="4" width="21.7109375" customWidth="1"/>
    <col min="5" max="246" width="20.7109375" customWidth="1"/>
  </cols>
  <sheetData>
    <row r="1" spans="1:5" x14ac:dyDescent="0.2">
      <c r="A1" t="s">
        <v>86</v>
      </c>
    </row>
    <row r="2" spans="1:5" x14ac:dyDescent="0.2">
      <c r="A2" t="s">
        <v>9</v>
      </c>
      <c r="B2" s="3" t="s">
        <v>12</v>
      </c>
      <c r="C2" s="3" t="s">
        <v>13</v>
      </c>
      <c r="D2" s="3" t="s">
        <v>11</v>
      </c>
      <c r="E2" s="53" t="s">
        <v>87</v>
      </c>
    </row>
    <row r="3" spans="1:5" x14ac:dyDescent="0.2">
      <c r="A3" s="1">
        <v>10959</v>
      </c>
      <c r="B3" s="2">
        <v>70.135999999999996</v>
      </c>
      <c r="C3" s="14">
        <v>77.382000000000005</v>
      </c>
      <c r="D3" s="2">
        <v>76.533000000000001</v>
      </c>
      <c r="E3" s="2">
        <f>ABS(C3)+ABS(D3)</f>
        <v>153.91500000000002</v>
      </c>
    </row>
    <row r="4" spans="1:5" x14ac:dyDescent="0.2">
      <c r="A4" s="1">
        <v>11324</v>
      </c>
      <c r="B4" s="2">
        <v>60.671999999999997</v>
      </c>
      <c r="C4" s="14">
        <v>70.135999999999996</v>
      </c>
      <c r="D4" s="2">
        <v>65.668000000000006</v>
      </c>
      <c r="E4" s="2">
        <f t="shared" ref="E4:E67" si="0">ABS(C4)+ABS(D4)</f>
        <v>135.804</v>
      </c>
    </row>
    <row r="5" spans="1:5" x14ac:dyDescent="0.2">
      <c r="A5" s="1">
        <v>11689</v>
      </c>
      <c r="B5" s="2">
        <v>48.713999999999999</v>
      </c>
      <c r="C5" s="14">
        <v>60.671999999999997</v>
      </c>
      <c r="D5" s="2">
        <v>50.293999999999997</v>
      </c>
      <c r="E5" s="2">
        <f t="shared" si="0"/>
        <v>110.96599999999999</v>
      </c>
    </row>
    <row r="6" spans="1:5" x14ac:dyDescent="0.2">
      <c r="A6" s="1">
        <v>12055</v>
      </c>
      <c r="B6" s="2">
        <v>45.945</v>
      </c>
      <c r="C6" s="14">
        <v>48.713999999999999</v>
      </c>
      <c r="D6" s="2">
        <v>47.234000000000002</v>
      </c>
      <c r="E6" s="2">
        <f t="shared" si="0"/>
        <v>95.948000000000008</v>
      </c>
    </row>
    <row r="7" spans="1:5" x14ac:dyDescent="0.2">
      <c r="A7" s="1">
        <v>12420</v>
      </c>
      <c r="B7" s="2">
        <v>51.460999999999999</v>
      </c>
      <c r="C7" s="14">
        <v>45.945</v>
      </c>
      <c r="D7" s="2">
        <v>54.09</v>
      </c>
      <c r="E7" s="2">
        <f t="shared" si="0"/>
        <v>100.035</v>
      </c>
    </row>
    <row r="8" spans="1:5" x14ac:dyDescent="0.2">
      <c r="A8" s="1">
        <v>12785</v>
      </c>
      <c r="B8" s="2">
        <v>55.932000000000002</v>
      </c>
      <c r="C8" s="14">
        <v>51.460999999999999</v>
      </c>
      <c r="D8" s="2">
        <v>60.843000000000004</v>
      </c>
      <c r="E8" s="2">
        <f t="shared" si="0"/>
        <v>112.304</v>
      </c>
    </row>
    <row r="9" spans="1:5" x14ac:dyDescent="0.2">
      <c r="A9" s="1">
        <v>13150</v>
      </c>
      <c r="B9" s="2">
        <v>62.188000000000002</v>
      </c>
      <c r="C9" s="14">
        <v>55.932000000000002</v>
      </c>
      <c r="D9" s="2">
        <v>69.221000000000004</v>
      </c>
      <c r="E9" s="2">
        <f t="shared" si="0"/>
        <v>125.15300000000001</v>
      </c>
    </row>
    <row r="10" spans="1:5" x14ac:dyDescent="0.2">
      <c r="A10" s="1">
        <v>13516</v>
      </c>
      <c r="B10" s="2">
        <v>66.838999999999999</v>
      </c>
      <c r="C10" s="14">
        <v>62.188000000000002</v>
      </c>
      <c r="D10" s="2">
        <v>74.709999999999994</v>
      </c>
      <c r="E10" s="2">
        <f t="shared" si="0"/>
        <v>136.898</v>
      </c>
    </row>
    <row r="11" spans="1:5" x14ac:dyDescent="0.2">
      <c r="A11" s="1">
        <v>13881</v>
      </c>
      <c r="B11" s="2">
        <v>64.272000000000006</v>
      </c>
      <c r="C11" s="14">
        <v>66.838999999999999</v>
      </c>
      <c r="D11" s="2">
        <v>69.084000000000003</v>
      </c>
      <c r="E11" s="2">
        <f t="shared" si="0"/>
        <v>135.923</v>
      </c>
    </row>
    <row r="12" spans="1:5" x14ac:dyDescent="0.2">
      <c r="A12" s="1">
        <v>14246</v>
      </c>
      <c r="B12" s="2">
        <v>67.209000000000003</v>
      </c>
      <c r="C12" s="14">
        <v>64.272000000000006</v>
      </c>
      <c r="D12" s="2">
        <v>73.632000000000005</v>
      </c>
      <c r="E12" s="2">
        <f t="shared" si="0"/>
        <v>137.904</v>
      </c>
    </row>
    <row r="13" spans="1:5" x14ac:dyDescent="0.2">
      <c r="A13" s="1">
        <v>14611</v>
      </c>
      <c r="B13" s="2">
        <v>71.287999999999997</v>
      </c>
      <c r="C13" s="14">
        <v>67.209000000000003</v>
      </c>
      <c r="D13" s="2">
        <v>79.408000000000001</v>
      </c>
      <c r="E13" s="2">
        <f t="shared" si="0"/>
        <v>146.61700000000002</v>
      </c>
    </row>
    <row r="14" spans="1:5" x14ac:dyDescent="0.2">
      <c r="A14" s="1">
        <v>14977</v>
      </c>
      <c r="B14" s="2">
        <v>81.072000000000003</v>
      </c>
      <c r="C14" s="14">
        <v>71.287999999999997</v>
      </c>
      <c r="D14" s="2">
        <v>97.878</v>
      </c>
      <c r="E14" s="2">
        <f t="shared" si="0"/>
        <v>169.166</v>
      </c>
    </row>
    <row r="15" spans="1:5" x14ac:dyDescent="0.2">
      <c r="A15" s="1">
        <v>15342</v>
      </c>
      <c r="B15" s="2">
        <v>89.001999999999995</v>
      </c>
      <c r="C15" s="14">
        <v>81.072000000000003</v>
      </c>
      <c r="D15" s="2">
        <v>126.724</v>
      </c>
      <c r="E15" s="2">
        <f t="shared" si="0"/>
        <v>207.79599999999999</v>
      </c>
    </row>
    <row r="16" spans="1:5" x14ac:dyDescent="0.2">
      <c r="A16" s="1">
        <v>15707</v>
      </c>
      <c r="B16" s="2">
        <v>99.903000000000006</v>
      </c>
      <c r="C16" s="14">
        <v>89.001999999999995</v>
      </c>
      <c r="D16" s="2">
        <v>156.18700000000001</v>
      </c>
      <c r="E16" s="2">
        <f t="shared" si="0"/>
        <v>245.18900000000002</v>
      </c>
    </row>
    <row r="17" spans="1:5" x14ac:dyDescent="0.2">
      <c r="A17" s="1">
        <v>16072</v>
      </c>
      <c r="B17" s="2">
        <v>108.648</v>
      </c>
      <c r="C17" s="14">
        <v>99.903000000000006</v>
      </c>
      <c r="D17" s="2">
        <v>169.71700000000001</v>
      </c>
      <c r="E17" s="2">
        <f t="shared" si="0"/>
        <v>269.62</v>
      </c>
    </row>
    <row r="18" spans="1:5" x14ac:dyDescent="0.2">
      <c r="A18" s="1">
        <v>16438</v>
      </c>
      <c r="B18" s="2">
        <v>119.977</v>
      </c>
      <c r="C18" s="14">
        <v>108.648</v>
      </c>
      <c r="D18" s="2">
        <v>175.786</v>
      </c>
      <c r="E18" s="2">
        <f t="shared" si="0"/>
        <v>284.43399999999997</v>
      </c>
    </row>
    <row r="19" spans="1:5" x14ac:dyDescent="0.2">
      <c r="A19" s="1">
        <v>16803</v>
      </c>
      <c r="B19" s="2">
        <v>144.19800000000001</v>
      </c>
      <c r="C19" s="14">
        <v>119.977</v>
      </c>
      <c r="D19" s="2">
        <v>182.53399999999999</v>
      </c>
      <c r="E19" s="2">
        <f t="shared" si="0"/>
        <v>302.51099999999997</v>
      </c>
    </row>
    <row r="20" spans="1:5" x14ac:dyDescent="0.2">
      <c r="A20" s="1">
        <v>17168</v>
      </c>
      <c r="B20" s="2">
        <v>161.852</v>
      </c>
      <c r="C20" s="14">
        <v>144.19800000000001</v>
      </c>
      <c r="D20" s="2">
        <v>194.48099999999999</v>
      </c>
      <c r="E20" s="2">
        <f t="shared" si="0"/>
        <v>338.67899999999997</v>
      </c>
    </row>
    <row r="21" spans="1:5" x14ac:dyDescent="0.2">
      <c r="A21" s="1">
        <v>17533</v>
      </c>
      <c r="B21" s="2">
        <v>174.87799999999999</v>
      </c>
      <c r="C21" s="14">
        <v>161.852</v>
      </c>
      <c r="D21" s="2">
        <v>213.49600000000001</v>
      </c>
      <c r="E21" s="2">
        <f t="shared" si="0"/>
        <v>375.34800000000001</v>
      </c>
    </row>
    <row r="22" spans="1:5" x14ac:dyDescent="0.2">
      <c r="A22" s="1">
        <v>17899</v>
      </c>
      <c r="B22" s="2">
        <v>178.333</v>
      </c>
      <c r="C22" s="14">
        <v>174.87799999999999</v>
      </c>
      <c r="D22" s="2">
        <v>211.071</v>
      </c>
      <c r="E22" s="2">
        <f t="shared" si="0"/>
        <v>385.94899999999996</v>
      </c>
    </row>
    <row r="23" spans="1:5" x14ac:dyDescent="0.2">
      <c r="A23" s="1">
        <v>18264</v>
      </c>
      <c r="B23" s="2">
        <v>192.04400000000001</v>
      </c>
      <c r="C23" s="14">
        <v>178.333</v>
      </c>
      <c r="D23" s="2">
        <v>233.73500000000001</v>
      </c>
      <c r="E23" s="2">
        <f t="shared" si="0"/>
        <v>412.06799999999998</v>
      </c>
    </row>
    <row r="24" spans="1:5" x14ac:dyDescent="0.2">
      <c r="A24" s="1">
        <v>18629</v>
      </c>
      <c r="B24" s="2">
        <v>208.339</v>
      </c>
      <c r="C24" s="14">
        <v>192.04400000000001</v>
      </c>
      <c r="D24" s="2">
        <v>264.23200000000003</v>
      </c>
      <c r="E24" s="2">
        <f t="shared" si="0"/>
        <v>456.27600000000007</v>
      </c>
    </row>
    <row r="25" spans="1:5" x14ac:dyDescent="0.2">
      <c r="A25" s="1">
        <v>18994</v>
      </c>
      <c r="B25" s="2">
        <v>219.32</v>
      </c>
      <c r="C25" s="14">
        <v>208.339</v>
      </c>
      <c r="D25" s="2">
        <v>282.45999999999998</v>
      </c>
      <c r="E25" s="2">
        <f t="shared" si="0"/>
        <v>490.79899999999998</v>
      </c>
    </row>
    <row r="26" spans="1:5" x14ac:dyDescent="0.2">
      <c r="A26" s="1">
        <v>19360</v>
      </c>
      <c r="B26" s="2">
        <v>232.74</v>
      </c>
      <c r="C26" s="14">
        <v>219.32</v>
      </c>
      <c r="D26" s="2">
        <v>299.22699999999998</v>
      </c>
      <c r="E26" s="2">
        <f t="shared" si="0"/>
        <v>518.54700000000003</v>
      </c>
    </row>
    <row r="27" spans="1:5" x14ac:dyDescent="0.2">
      <c r="A27" s="1">
        <v>19725</v>
      </c>
      <c r="B27" s="2">
        <v>239.608</v>
      </c>
      <c r="C27" s="14">
        <v>232.74</v>
      </c>
      <c r="D27" s="2">
        <v>302.221</v>
      </c>
      <c r="E27" s="2">
        <f t="shared" si="0"/>
        <v>534.96100000000001</v>
      </c>
    </row>
    <row r="28" spans="1:5" x14ac:dyDescent="0.2">
      <c r="A28" s="1">
        <v>20090</v>
      </c>
      <c r="B28" s="2">
        <v>258.28800000000001</v>
      </c>
      <c r="C28" s="14">
        <v>239.608</v>
      </c>
      <c r="D28" s="2">
        <v>324.15899999999999</v>
      </c>
      <c r="E28" s="2">
        <f t="shared" si="0"/>
        <v>563.76700000000005</v>
      </c>
    </row>
    <row r="29" spans="1:5" x14ac:dyDescent="0.2">
      <c r="A29" s="1">
        <v>20455</v>
      </c>
      <c r="B29" s="2">
        <v>271.12799999999999</v>
      </c>
      <c r="C29" s="14">
        <v>258.28800000000001</v>
      </c>
      <c r="D29" s="2">
        <v>347.90300000000002</v>
      </c>
      <c r="E29" s="2">
        <f t="shared" si="0"/>
        <v>606.19100000000003</v>
      </c>
    </row>
    <row r="30" spans="1:5" x14ac:dyDescent="0.2">
      <c r="A30" s="1">
        <v>20821</v>
      </c>
      <c r="B30" s="2">
        <v>286.29599999999999</v>
      </c>
      <c r="C30" s="14">
        <v>271.12799999999999</v>
      </c>
      <c r="D30" s="2">
        <v>367.983</v>
      </c>
      <c r="E30" s="2">
        <f t="shared" si="0"/>
        <v>639.11099999999999</v>
      </c>
    </row>
    <row r="31" spans="1:5" x14ac:dyDescent="0.2">
      <c r="A31" s="1">
        <v>21186</v>
      </c>
      <c r="B31" s="2">
        <v>295.60599999999999</v>
      </c>
      <c r="C31" s="14">
        <v>286.29599999999999</v>
      </c>
      <c r="D31" s="2">
        <v>378.95299999999997</v>
      </c>
      <c r="E31" s="2">
        <f t="shared" si="0"/>
        <v>665.24900000000002</v>
      </c>
    </row>
    <row r="32" spans="1:5" x14ac:dyDescent="0.2">
      <c r="A32" s="1">
        <v>21551</v>
      </c>
      <c r="B32" s="2">
        <v>317.13</v>
      </c>
      <c r="C32" s="14">
        <v>295.60599999999999</v>
      </c>
      <c r="D32" s="2">
        <v>402.86500000000001</v>
      </c>
      <c r="E32" s="2">
        <f t="shared" si="0"/>
        <v>698.471</v>
      </c>
    </row>
    <row r="33" spans="1:5" x14ac:dyDescent="0.2">
      <c r="A33" s="1">
        <v>21916</v>
      </c>
      <c r="B33" s="2">
        <v>331.18</v>
      </c>
      <c r="C33" s="14">
        <v>317.13</v>
      </c>
      <c r="D33" s="2">
        <v>422.13799999999998</v>
      </c>
      <c r="E33" s="2">
        <f t="shared" si="0"/>
        <v>739.26800000000003</v>
      </c>
    </row>
    <row r="34" spans="1:5" x14ac:dyDescent="0.2">
      <c r="A34" s="1">
        <v>22282</v>
      </c>
      <c r="B34" s="2">
        <v>341.47500000000002</v>
      </c>
      <c r="C34" s="14">
        <v>331.18</v>
      </c>
      <c r="D34" s="2">
        <v>440.57600000000002</v>
      </c>
      <c r="E34" s="2">
        <f t="shared" si="0"/>
        <v>771.75600000000009</v>
      </c>
    </row>
    <row r="35" spans="1:5" x14ac:dyDescent="0.2">
      <c r="A35" s="1">
        <v>22647</v>
      </c>
      <c r="B35" s="2">
        <v>362.55700000000002</v>
      </c>
      <c r="C35" s="14">
        <v>341.47500000000002</v>
      </c>
      <c r="D35" s="2">
        <v>468.83699999999999</v>
      </c>
      <c r="E35" s="2">
        <f t="shared" si="0"/>
        <v>810.31200000000001</v>
      </c>
    </row>
    <row r="36" spans="1:5" x14ac:dyDescent="0.2">
      <c r="A36" s="1">
        <v>23012</v>
      </c>
      <c r="B36" s="2">
        <v>382.03500000000003</v>
      </c>
      <c r="C36" s="14">
        <v>362.55700000000002</v>
      </c>
      <c r="D36" s="2">
        <v>492.774</v>
      </c>
      <c r="E36" s="2">
        <f t="shared" si="0"/>
        <v>855.33100000000002</v>
      </c>
    </row>
    <row r="37" spans="1:5" x14ac:dyDescent="0.2">
      <c r="A37" s="1">
        <v>23377</v>
      </c>
      <c r="B37" s="2">
        <v>410.63200000000001</v>
      </c>
      <c r="C37" s="14">
        <v>382.03500000000003</v>
      </c>
      <c r="D37" s="2">
        <v>528.19299999999998</v>
      </c>
      <c r="E37" s="2">
        <f t="shared" si="0"/>
        <v>910.22800000000007</v>
      </c>
    </row>
    <row r="38" spans="1:5" x14ac:dyDescent="0.2">
      <c r="A38" s="1">
        <v>23743</v>
      </c>
      <c r="B38" s="2">
        <v>442.97300000000001</v>
      </c>
      <c r="C38" s="14">
        <v>410.63200000000001</v>
      </c>
      <c r="D38" s="2">
        <v>570.65899999999999</v>
      </c>
      <c r="E38" s="2">
        <f t="shared" si="0"/>
        <v>981.29099999999994</v>
      </c>
    </row>
    <row r="39" spans="1:5" x14ac:dyDescent="0.2">
      <c r="A39" s="1">
        <v>24108</v>
      </c>
      <c r="B39" s="2">
        <v>479.91899999999998</v>
      </c>
      <c r="C39" s="14">
        <v>442.97300000000001</v>
      </c>
      <c r="D39" s="2">
        <v>620.33900000000006</v>
      </c>
      <c r="E39" s="2">
        <f t="shared" si="0"/>
        <v>1063.3120000000001</v>
      </c>
    </row>
    <row r="40" spans="1:5" x14ac:dyDescent="0.2">
      <c r="A40" s="1">
        <v>24473</v>
      </c>
      <c r="B40" s="2">
        <v>506.685</v>
      </c>
      <c r="C40" s="14">
        <v>479.91899999999998</v>
      </c>
      <c r="D40" s="2">
        <v>665.72299999999996</v>
      </c>
      <c r="E40" s="2">
        <f t="shared" si="0"/>
        <v>1145.6419999999998</v>
      </c>
    </row>
    <row r="41" spans="1:5" x14ac:dyDescent="0.2">
      <c r="A41" s="1">
        <v>24838</v>
      </c>
      <c r="B41" s="2">
        <v>556.85199999999998</v>
      </c>
      <c r="C41" s="14">
        <v>506.685</v>
      </c>
      <c r="D41" s="2">
        <v>730.91499999999996</v>
      </c>
      <c r="E41" s="2">
        <f t="shared" si="0"/>
        <v>1237.5999999999999</v>
      </c>
    </row>
    <row r="42" spans="1:5" x14ac:dyDescent="0.2">
      <c r="A42" s="1">
        <v>25204</v>
      </c>
      <c r="B42" s="2">
        <v>603.63900000000001</v>
      </c>
      <c r="C42" s="14">
        <v>556.85199999999998</v>
      </c>
      <c r="D42" s="2">
        <v>800.33600000000001</v>
      </c>
      <c r="E42" s="2">
        <f t="shared" si="0"/>
        <v>1357.1880000000001</v>
      </c>
    </row>
    <row r="43" spans="1:5" x14ac:dyDescent="0.2">
      <c r="A43" s="1">
        <v>25569</v>
      </c>
      <c r="B43" s="2">
        <v>646.72400000000005</v>
      </c>
      <c r="C43" s="14">
        <v>603.63900000000001</v>
      </c>
      <c r="D43" s="2">
        <v>865.04499999999996</v>
      </c>
      <c r="E43" s="2">
        <f t="shared" si="0"/>
        <v>1468.684</v>
      </c>
    </row>
    <row r="44" spans="1:5" x14ac:dyDescent="0.2">
      <c r="A44" s="1">
        <v>25934</v>
      </c>
      <c r="B44" s="2">
        <v>699.93700000000001</v>
      </c>
      <c r="C44" s="14">
        <v>646.72400000000005</v>
      </c>
      <c r="D44" s="2">
        <v>932.78499999999997</v>
      </c>
      <c r="E44" s="2">
        <f t="shared" si="0"/>
        <v>1579.509</v>
      </c>
    </row>
    <row r="45" spans="1:5" x14ac:dyDescent="0.2">
      <c r="A45" s="1">
        <v>26299</v>
      </c>
      <c r="B45" s="2">
        <v>768.15300000000002</v>
      </c>
      <c r="C45" s="14">
        <v>699.93700000000001</v>
      </c>
      <c r="D45" s="2">
        <v>1024.4559999999999</v>
      </c>
      <c r="E45" s="2">
        <f t="shared" si="0"/>
        <v>1724.393</v>
      </c>
    </row>
    <row r="46" spans="1:5" x14ac:dyDescent="0.2">
      <c r="A46" s="1">
        <v>26665</v>
      </c>
      <c r="B46" s="2">
        <v>849.57500000000005</v>
      </c>
      <c r="C46" s="14">
        <v>768.15300000000002</v>
      </c>
      <c r="D46" s="2">
        <v>1140.78</v>
      </c>
      <c r="E46" s="2">
        <f t="shared" si="0"/>
        <v>1908.933</v>
      </c>
    </row>
    <row r="47" spans="1:5" x14ac:dyDescent="0.2">
      <c r="A47" s="1">
        <v>27030</v>
      </c>
      <c r="B47" s="2">
        <v>930.16099999999994</v>
      </c>
      <c r="C47" s="14">
        <v>849.57500000000005</v>
      </c>
      <c r="D47" s="2">
        <v>1251.819</v>
      </c>
      <c r="E47" s="2">
        <f t="shared" si="0"/>
        <v>2101.3940000000002</v>
      </c>
    </row>
    <row r="48" spans="1:5" x14ac:dyDescent="0.2">
      <c r="A48" s="1">
        <v>27395</v>
      </c>
      <c r="B48" s="2">
        <v>1030.547</v>
      </c>
      <c r="C48" s="14">
        <v>930.16099999999994</v>
      </c>
      <c r="D48" s="2">
        <v>1369.3889999999999</v>
      </c>
      <c r="E48" s="2">
        <f t="shared" si="0"/>
        <v>2299.5499999999997</v>
      </c>
    </row>
    <row r="49" spans="1:5" x14ac:dyDescent="0.2">
      <c r="A49" s="1">
        <v>27760</v>
      </c>
      <c r="B49" s="2">
        <v>1147.6659999999999</v>
      </c>
      <c r="C49" s="14">
        <v>1030.547</v>
      </c>
      <c r="D49" s="2">
        <v>1502.6469999999999</v>
      </c>
      <c r="E49" s="2">
        <f t="shared" si="0"/>
        <v>2533.194</v>
      </c>
    </row>
    <row r="50" spans="1:5" x14ac:dyDescent="0.2">
      <c r="A50" s="1">
        <v>28126</v>
      </c>
      <c r="B50" s="2">
        <v>1273.9749999999999</v>
      </c>
      <c r="C50" s="14">
        <v>1147.6659999999999</v>
      </c>
      <c r="D50" s="2">
        <v>1659.2360000000001</v>
      </c>
      <c r="E50" s="2">
        <f t="shared" si="0"/>
        <v>2806.902</v>
      </c>
    </row>
    <row r="51" spans="1:5" x14ac:dyDescent="0.2">
      <c r="A51" s="1">
        <v>28491</v>
      </c>
      <c r="B51" s="2">
        <v>1422.252</v>
      </c>
      <c r="C51" s="14">
        <v>1273.9749999999999</v>
      </c>
      <c r="D51" s="2">
        <v>1863.721</v>
      </c>
      <c r="E51" s="2">
        <f t="shared" si="0"/>
        <v>3137.6959999999999</v>
      </c>
    </row>
    <row r="52" spans="1:5" x14ac:dyDescent="0.2">
      <c r="A52" s="1">
        <v>28856</v>
      </c>
      <c r="B52" s="2">
        <v>1585.42</v>
      </c>
      <c r="C52" s="14">
        <v>1422.252</v>
      </c>
      <c r="D52" s="2">
        <v>2082.67</v>
      </c>
      <c r="E52" s="2">
        <f t="shared" si="0"/>
        <v>3504.922</v>
      </c>
    </row>
    <row r="53" spans="1:5" x14ac:dyDescent="0.2">
      <c r="A53" s="1">
        <v>29221</v>
      </c>
      <c r="B53" s="2">
        <v>1750.6669999999999</v>
      </c>
      <c r="C53" s="14">
        <v>1585.42</v>
      </c>
      <c r="D53" s="2">
        <v>2323.645</v>
      </c>
      <c r="E53" s="2">
        <f t="shared" si="0"/>
        <v>3909.0650000000001</v>
      </c>
    </row>
    <row r="54" spans="1:5" x14ac:dyDescent="0.2">
      <c r="A54" s="1">
        <v>29587</v>
      </c>
      <c r="B54" s="2">
        <v>1933.951</v>
      </c>
      <c r="C54" s="14">
        <v>1750.6669999999999</v>
      </c>
      <c r="D54" s="2">
        <v>2605.1179999999999</v>
      </c>
      <c r="E54" s="2">
        <f t="shared" si="0"/>
        <v>4355.7849999999999</v>
      </c>
    </row>
    <row r="55" spans="1:5" x14ac:dyDescent="0.2">
      <c r="A55" s="1">
        <v>29952</v>
      </c>
      <c r="B55" s="2">
        <v>2071.2559999999999</v>
      </c>
      <c r="C55" s="14">
        <v>1933.951</v>
      </c>
      <c r="D55" s="2">
        <v>2791.5970000000002</v>
      </c>
      <c r="E55" s="2">
        <f t="shared" si="0"/>
        <v>4725.5480000000007</v>
      </c>
    </row>
    <row r="56" spans="1:5" x14ac:dyDescent="0.2">
      <c r="A56" s="1">
        <v>30317</v>
      </c>
      <c r="B56" s="2">
        <v>2281.605</v>
      </c>
      <c r="C56" s="14">
        <v>2071.2559999999999</v>
      </c>
      <c r="D56" s="2">
        <v>2981.0569999999998</v>
      </c>
      <c r="E56" s="2">
        <f t="shared" si="0"/>
        <v>5052.3130000000001</v>
      </c>
    </row>
    <row r="57" spans="1:5" x14ac:dyDescent="0.2">
      <c r="A57" s="1">
        <v>30682</v>
      </c>
      <c r="B57" s="2">
        <v>2492.34</v>
      </c>
      <c r="C57" s="14">
        <v>2281.605</v>
      </c>
      <c r="D57" s="2">
        <v>3292.7159999999999</v>
      </c>
      <c r="E57" s="2">
        <f t="shared" si="0"/>
        <v>5574.3209999999999</v>
      </c>
    </row>
    <row r="58" spans="1:5" x14ac:dyDescent="0.2">
      <c r="A58" s="1">
        <v>31048</v>
      </c>
      <c r="B58" s="2">
        <v>2712.83</v>
      </c>
      <c r="C58" s="14">
        <v>2492.34</v>
      </c>
      <c r="D58" s="2">
        <v>3524.8809999999999</v>
      </c>
      <c r="E58" s="2">
        <f t="shared" si="0"/>
        <v>6017.2209999999995</v>
      </c>
    </row>
    <row r="59" spans="1:5" x14ac:dyDescent="0.2">
      <c r="A59" s="1">
        <v>31413</v>
      </c>
      <c r="B59" s="2">
        <v>2886.2779999999998</v>
      </c>
      <c r="C59" s="14">
        <v>2712.83</v>
      </c>
      <c r="D59" s="2">
        <v>3733.0839999999998</v>
      </c>
      <c r="E59" s="2">
        <f t="shared" si="0"/>
        <v>6445.9139999999998</v>
      </c>
    </row>
    <row r="60" spans="1:5" x14ac:dyDescent="0.2">
      <c r="A60" s="1">
        <v>31778</v>
      </c>
      <c r="B60" s="2">
        <v>3076.279</v>
      </c>
      <c r="C60" s="14">
        <v>2886.2779999999998</v>
      </c>
      <c r="D60" s="2">
        <v>3961.598</v>
      </c>
      <c r="E60" s="2">
        <f t="shared" si="0"/>
        <v>6847.8760000000002</v>
      </c>
    </row>
    <row r="61" spans="1:5" x14ac:dyDescent="0.2">
      <c r="A61" s="1">
        <v>32143</v>
      </c>
      <c r="B61" s="2">
        <v>3330.0120000000002</v>
      </c>
      <c r="C61" s="14">
        <v>3076.279</v>
      </c>
      <c r="D61" s="2">
        <v>4283.3990000000003</v>
      </c>
      <c r="E61" s="2">
        <f t="shared" si="0"/>
        <v>7359.6779999999999</v>
      </c>
    </row>
    <row r="62" spans="1:5" x14ac:dyDescent="0.2">
      <c r="A62" s="1">
        <v>32509</v>
      </c>
      <c r="B62" s="2">
        <v>3576.7579999999998</v>
      </c>
      <c r="C62" s="14">
        <v>3330.0120000000002</v>
      </c>
      <c r="D62" s="2">
        <v>4625.5730000000003</v>
      </c>
      <c r="E62" s="2">
        <f t="shared" si="0"/>
        <v>7955.5850000000009</v>
      </c>
    </row>
    <row r="63" spans="1:5" x14ac:dyDescent="0.2">
      <c r="A63" s="1">
        <v>32874</v>
      </c>
      <c r="B63" s="2">
        <v>3808.9940000000001</v>
      </c>
      <c r="C63" s="14">
        <v>3576.7579999999998</v>
      </c>
      <c r="D63" s="2">
        <v>4913.7910000000002</v>
      </c>
      <c r="E63" s="2">
        <f t="shared" si="0"/>
        <v>8490.5489999999991</v>
      </c>
    </row>
    <row r="64" spans="1:5" x14ac:dyDescent="0.2">
      <c r="A64" s="1">
        <v>33239</v>
      </c>
      <c r="B64" s="2">
        <v>3943.4490000000001</v>
      </c>
      <c r="C64" s="14">
        <v>3808.9940000000001</v>
      </c>
      <c r="D64" s="2">
        <v>5084.9139999999998</v>
      </c>
      <c r="E64" s="2">
        <f t="shared" si="0"/>
        <v>8893.9079999999994</v>
      </c>
    </row>
    <row r="65" spans="1:5" x14ac:dyDescent="0.2">
      <c r="A65" s="1">
        <v>33604</v>
      </c>
      <c r="B65" s="2">
        <v>4197.5590000000002</v>
      </c>
      <c r="C65" s="14">
        <v>3943.4490000000001</v>
      </c>
      <c r="D65" s="2">
        <v>5420.8680000000004</v>
      </c>
      <c r="E65" s="2">
        <f t="shared" si="0"/>
        <v>9364.3170000000009</v>
      </c>
    </row>
    <row r="66" spans="1:5" x14ac:dyDescent="0.2">
      <c r="A66" s="1">
        <v>33970</v>
      </c>
      <c r="B66" s="2">
        <v>4451.9840000000004</v>
      </c>
      <c r="C66" s="14">
        <v>4197.5590000000002</v>
      </c>
      <c r="D66" s="2">
        <v>5657.9480000000003</v>
      </c>
      <c r="E66" s="2">
        <f t="shared" si="0"/>
        <v>9855.5070000000014</v>
      </c>
    </row>
    <row r="67" spans="1:5" x14ac:dyDescent="0.2">
      <c r="A67" s="1">
        <v>34335</v>
      </c>
      <c r="B67" s="2">
        <v>4720.9650000000001</v>
      </c>
      <c r="C67" s="14">
        <v>4451.9840000000004</v>
      </c>
      <c r="D67" s="2">
        <v>5947.11</v>
      </c>
      <c r="E67" s="2">
        <f t="shared" si="0"/>
        <v>10399.094000000001</v>
      </c>
    </row>
    <row r="68" spans="1:5" x14ac:dyDescent="0.2">
      <c r="A68" s="1">
        <v>34700</v>
      </c>
      <c r="B68" s="2">
        <v>4962.59</v>
      </c>
      <c r="C68" s="14">
        <v>4720.9650000000001</v>
      </c>
      <c r="D68" s="2">
        <v>6291.3760000000002</v>
      </c>
      <c r="E68" s="2">
        <f t="shared" ref="E68:E91" si="1">ABS(C68)+ABS(D68)</f>
        <v>11012.341</v>
      </c>
    </row>
    <row r="69" spans="1:5" x14ac:dyDescent="0.2">
      <c r="A69" s="1">
        <v>35065</v>
      </c>
      <c r="B69" s="2">
        <v>5244.5959999999995</v>
      </c>
      <c r="C69" s="14">
        <v>4962.59</v>
      </c>
      <c r="D69" s="2">
        <v>6678.5290000000005</v>
      </c>
      <c r="E69" s="2">
        <f t="shared" si="1"/>
        <v>11641.119000000001</v>
      </c>
    </row>
    <row r="70" spans="1:5" x14ac:dyDescent="0.2">
      <c r="A70" s="1">
        <v>35431</v>
      </c>
      <c r="B70" s="2">
        <v>5536.79</v>
      </c>
      <c r="C70" s="14">
        <v>5244.5959999999995</v>
      </c>
      <c r="D70" s="2">
        <v>7092.4889999999996</v>
      </c>
      <c r="E70" s="2">
        <f t="shared" si="1"/>
        <v>12337.084999999999</v>
      </c>
    </row>
    <row r="71" spans="1:5" x14ac:dyDescent="0.2">
      <c r="A71" s="1">
        <v>35796</v>
      </c>
      <c r="B71" s="2">
        <v>5877.2479999999996</v>
      </c>
      <c r="C71" s="14">
        <v>5536.79</v>
      </c>
      <c r="D71" s="2">
        <v>7606.6620000000003</v>
      </c>
      <c r="E71" s="2">
        <f t="shared" si="1"/>
        <v>13143.452000000001</v>
      </c>
    </row>
    <row r="72" spans="1:5" x14ac:dyDescent="0.2">
      <c r="A72" s="1">
        <v>36161</v>
      </c>
      <c r="B72" s="2">
        <v>6279.0780000000004</v>
      </c>
      <c r="C72" s="14">
        <v>5877.2479999999996</v>
      </c>
      <c r="D72" s="2">
        <v>8001.8680000000004</v>
      </c>
      <c r="E72" s="2">
        <f t="shared" si="1"/>
        <v>13879.116</v>
      </c>
    </row>
    <row r="73" spans="1:5" x14ac:dyDescent="0.2">
      <c r="A73" s="1">
        <v>36526</v>
      </c>
      <c r="B73" s="2">
        <v>6762.1440000000002</v>
      </c>
      <c r="C73" s="14">
        <v>6279.0780000000004</v>
      </c>
      <c r="D73" s="2">
        <v>8652.6010000000006</v>
      </c>
      <c r="E73" s="2">
        <f t="shared" si="1"/>
        <v>14931.679</v>
      </c>
    </row>
    <row r="74" spans="1:5" x14ac:dyDescent="0.2">
      <c r="A74" s="1">
        <v>36892</v>
      </c>
      <c r="B74" s="2">
        <v>7065.634</v>
      </c>
      <c r="C74" s="14">
        <v>6762.1440000000002</v>
      </c>
      <c r="D74" s="2">
        <v>9005.5949999999993</v>
      </c>
      <c r="E74" s="2">
        <f t="shared" si="1"/>
        <v>15767.739</v>
      </c>
    </row>
    <row r="75" spans="1:5" x14ac:dyDescent="0.2">
      <c r="A75" s="1">
        <v>37257</v>
      </c>
      <c r="B75" s="2">
        <v>7342.6859999999997</v>
      </c>
      <c r="C75" s="14">
        <v>7065.634</v>
      </c>
      <c r="D75" s="2">
        <v>9158.9650000000001</v>
      </c>
      <c r="E75" s="2">
        <f t="shared" si="1"/>
        <v>16224.599</v>
      </c>
    </row>
    <row r="76" spans="1:5" x14ac:dyDescent="0.2">
      <c r="A76" s="1">
        <v>37622</v>
      </c>
      <c r="B76" s="2">
        <v>7723.1090000000004</v>
      </c>
      <c r="C76" s="14">
        <v>7342.6859999999997</v>
      </c>
      <c r="D76" s="2">
        <v>9487.5490000000009</v>
      </c>
      <c r="E76" s="2">
        <f t="shared" si="1"/>
        <v>16830.235000000001</v>
      </c>
    </row>
    <row r="77" spans="1:5" x14ac:dyDescent="0.2">
      <c r="A77" s="1">
        <v>37987</v>
      </c>
      <c r="B77" s="2">
        <v>8212.6620000000003</v>
      </c>
      <c r="C77" s="14">
        <v>7723.1090000000004</v>
      </c>
      <c r="D77" s="2">
        <v>10035.075999999999</v>
      </c>
      <c r="E77" s="2">
        <f t="shared" si="1"/>
        <v>17758.184999999998</v>
      </c>
    </row>
    <row r="78" spans="1:5" x14ac:dyDescent="0.2">
      <c r="A78" s="1">
        <v>38353</v>
      </c>
      <c r="B78" s="2">
        <v>8747.1180000000004</v>
      </c>
      <c r="C78" s="14">
        <v>8212.6620000000003</v>
      </c>
      <c r="D78" s="2">
        <v>10598.245999999999</v>
      </c>
      <c r="E78" s="2">
        <f t="shared" si="1"/>
        <v>18810.907999999999</v>
      </c>
    </row>
    <row r="79" spans="1:5" x14ac:dyDescent="0.2">
      <c r="A79" s="1">
        <v>38718</v>
      </c>
      <c r="B79" s="2">
        <v>9260.3449999999993</v>
      </c>
      <c r="C79" s="14">
        <v>8747.1180000000004</v>
      </c>
      <c r="D79" s="2">
        <v>11381.708000000001</v>
      </c>
      <c r="E79" s="2">
        <f t="shared" si="1"/>
        <v>20128.826000000001</v>
      </c>
    </row>
    <row r="80" spans="1:5" x14ac:dyDescent="0.2">
      <c r="A80" s="1">
        <v>39083</v>
      </c>
      <c r="B80" s="2">
        <v>9706.4310000000005</v>
      </c>
      <c r="C80" s="14">
        <v>9260.3449999999993</v>
      </c>
      <c r="D80" s="2">
        <v>12007.781999999999</v>
      </c>
      <c r="E80" s="2">
        <f t="shared" si="1"/>
        <v>21268.127</v>
      </c>
    </row>
    <row r="81" spans="1:5" x14ac:dyDescent="0.2">
      <c r="A81" s="1">
        <v>39448</v>
      </c>
      <c r="B81" s="2">
        <v>9976.33</v>
      </c>
      <c r="C81" s="14">
        <v>9706.4310000000005</v>
      </c>
      <c r="D81" s="2">
        <v>12442.208000000001</v>
      </c>
      <c r="E81" s="2">
        <f t="shared" si="1"/>
        <v>22148.639000000003</v>
      </c>
    </row>
    <row r="82" spans="1:5" x14ac:dyDescent="0.2">
      <c r="A82" s="1">
        <v>39814</v>
      </c>
      <c r="B82" s="2">
        <v>9842.2090000000007</v>
      </c>
      <c r="C82" s="14">
        <v>9976.33</v>
      </c>
      <c r="D82" s="2">
        <v>12059.109</v>
      </c>
      <c r="E82" s="2">
        <f t="shared" si="1"/>
        <v>22035.438999999998</v>
      </c>
    </row>
    <row r="83" spans="1:5" x14ac:dyDescent="0.2">
      <c r="A83" s="1">
        <v>40179</v>
      </c>
      <c r="B83" s="2">
        <v>10185.835999999999</v>
      </c>
      <c r="C83" s="14">
        <v>9842.2090000000007</v>
      </c>
      <c r="D83" s="2">
        <v>12551.597</v>
      </c>
      <c r="E83" s="2">
        <f t="shared" si="1"/>
        <v>22393.806</v>
      </c>
    </row>
    <row r="84" spans="1:5" x14ac:dyDescent="0.2">
      <c r="A84" s="1">
        <v>40544</v>
      </c>
      <c r="B84" s="2">
        <v>10641.109</v>
      </c>
      <c r="C84" s="14">
        <v>10185.835999999999</v>
      </c>
      <c r="D84" s="2">
        <v>13326.77</v>
      </c>
      <c r="E84" s="2">
        <f t="shared" si="1"/>
        <v>23512.606</v>
      </c>
    </row>
    <row r="85" spans="1:5" x14ac:dyDescent="0.2">
      <c r="A85" s="1">
        <v>40909</v>
      </c>
      <c r="B85" s="2">
        <v>11006.814</v>
      </c>
      <c r="C85" s="14">
        <v>10641.109</v>
      </c>
      <c r="D85" s="2">
        <v>14010.14</v>
      </c>
      <c r="E85" s="2">
        <f t="shared" si="1"/>
        <v>24651.249</v>
      </c>
    </row>
    <row r="86" spans="1:5" x14ac:dyDescent="0.2">
      <c r="A86" s="1">
        <v>41275</v>
      </c>
      <c r="B86" s="2">
        <v>11317.21</v>
      </c>
      <c r="C86" s="14">
        <v>11006.814</v>
      </c>
      <c r="D86" s="2">
        <v>14181.094999999999</v>
      </c>
      <c r="E86" s="2">
        <f t="shared" si="1"/>
        <v>25187.909</v>
      </c>
    </row>
    <row r="87" spans="1:5" x14ac:dyDescent="0.2">
      <c r="A87" s="1">
        <v>41640</v>
      </c>
      <c r="B87" s="2">
        <v>11824.031999999999</v>
      </c>
      <c r="C87" s="14">
        <v>11317.21</v>
      </c>
      <c r="D87" s="2">
        <v>14991.831</v>
      </c>
      <c r="E87" s="2">
        <f t="shared" si="1"/>
        <v>26309.040999999997</v>
      </c>
    </row>
    <row r="88" spans="1:5" x14ac:dyDescent="0.2">
      <c r="A88" s="1">
        <v>42005</v>
      </c>
      <c r="B88" s="2">
        <v>12294.53</v>
      </c>
      <c r="C88" s="14">
        <v>11824.031999999999</v>
      </c>
      <c r="D88" s="2">
        <v>15719.525</v>
      </c>
      <c r="E88" s="2">
        <f t="shared" si="1"/>
        <v>27543.557000000001</v>
      </c>
    </row>
    <row r="89" spans="1:5" x14ac:dyDescent="0.2">
      <c r="A89" s="1">
        <v>42370</v>
      </c>
      <c r="B89" s="2">
        <v>12766.892</v>
      </c>
      <c r="C89" s="14">
        <v>12294.53</v>
      </c>
      <c r="D89" s="2">
        <v>16125.143</v>
      </c>
      <c r="E89" s="2">
        <f t="shared" si="1"/>
        <v>28419.673000000003</v>
      </c>
    </row>
    <row r="90" spans="1:5" x14ac:dyDescent="0.2">
      <c r="A90" s="1">
        <v>42736</v>
      </c>
      <c r="B90" s="2">
        <v>13321.406999999999</v>
      </c>
      <c r="C90" s="14">
        <v>12766.892</v>
      </c>
      <c r="D90" s="2">
        <v>16830.940999999999</v>
      </c>
      <c r="E90" s="2">
        <f t="shared" si="1"/>
        <v>29597.832999999999</v>
      </c>
    </row>
    <row r="91" spans="1:5" x14ac:dyDescent="0.2">
      <c r="A91" s="1">
        <v>43101</v>
      </c>
      <c r="B91" s="2">
        <v>13951.578</v>
      </c>
      <c r="C91" s="14">
        <v>13321.406999999999</v>
      </c>
      <c r="D91" s="2">
        <v>17581.383000000002</v>
      </c>
      <c r="E91" s="2">
        <f t="shared" si="1"/>
        <v>30902.79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Лист2</vt:lpstr>
      <vt:lpstr>GQ-test</vt:lpstr>
      <vt:lpstr>FRED Graph</vt:lpstr>
      <vt:lpstr>Third model, US</vt:lpstr>
      <vt:lpstr>Lex GQ-test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 Student</dc:creator>
  <cp:lastModifiedBy>LP Student</cp:lastModifiedBy>
  <cp:lastPrinted>2019-03-13T17:53:32Z</cp:lastPrinted>
  <dcterms:created xsi:type="dcterms:W3CDTF">2019-03-06T17:45:06Z</dcterms:created>
  <dcterms:modified xsi:type="dcterms:W3CDTF">2019-03-13T18:20:47Z</dcterms:modified>
</cp:coreProperties>
</file>