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ectricity" sheetId="1" r:id="rId4"/>
    <sheet state="visible" name="Transportation" sheetId="2" r:id="rId5"/>
    <sheet state="visible" name="Natural Gas" sheetId="3" r:id="rId6"/>
    <sheet state="visible" name="&quot;Difficult to Estimate&quot; - Fores" sheetId="4" r:id="rId7"/>
    <sheet state="visible" name="Future Trajectories - Business " sheetId="5" r:id="rId8"/>
    <sheet state="visible" name="Future Trajectories - Transform" sheetId="6" r:id="rId9"/>
    <sheet state="hidden" name="OLD &quot;Difficult to Estimate&quot; Cat" sheetId="7" r:id="rId10"/>
    <sheet state="hidden" name="Clay - raw data" sheetId="8" r:id="rId11"/>
    <sheet state="hidden" name="OLD Clay - Natural Gas - OLD" sheetId="9" r:id="rId12"/>
    <sheet state="visible" name="General Information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2">
      <text>
        <t xml:space="preserve">a
</t>
      </text>
    </comment>
    <comment authorId="0" ref="C2">
      <text>
        <t xml:space="preserve">b
</t>
      </text>
    </comment>
    <comment authorId="0" ref="E2">
      <text>
        <t xml:space="preserve">c
</t>
      </text>
    </comment>
  </commentList>
</comments>
</file>

<file path=xl/sharedStrings.xml><?xml version="1.0" encoding="utf-8"?>
<sst xmlns="http://schemas.openxmlformats.org/spreadsheetml/2006/main" count="308" uniqueCount="233">
  <si>
    <r>
      <rPr/>
      <t xml:space="preserve">Hawaii Electricity Profile 2021, data source- U.S. Energy Information Administration </t>
    </r>
    <r>
      <rPr>
        <color rgb="FF1155CC"/>
        <u/>
      </rPr>
      <t>https://www.eia.gov/electricity/state/archive/2021/hawaii/</t>
    </r>
  </si>
  <si>
    <t>Item</t>
  </si>
  <si>
    <t>Value</t>
  </si>
  <si>
    <t>Rank</t>
  </si>
  <si>
    <t>Primary energy source</t>
  </si>
  <si>
    <t>Petroleum</t>
  </si>
  <si>
    <t>1 metric ton= 1000 kg</t>
  </si>
  <si>
    <t>Net summer capacity (megawatts)</t>
  </si>
  <si>
    <t>1000000 KWH/ 1GWH</t>
  </si>
  <si>
    <t>Electric utilities</t>
  </si>
  <si>
    <t>1 KWH= 0.003412 mmBtu</t>
  </si>
  <si>
    <t>Total Electricity Consumed:</t>
  </si>
  <si>
    <t xml:space="preserve"> 8,936,482 GWH</t>
  </si>
  <si>
    <r>
      <rPr>
        <rFont val="Arial"/>
        <color theme="1"/>
      </rPr>
      <t>(</t>
    </r>
    <r>
      <rPr>
        <rFont val="Arial"/>
        <i/>
        <color theme="1"/>
      </rPr>
      <t>value given at B17 of total retail sales, or how much electricity was bought and used)</t>
    </r>
  </si>
  <si>
    <t>IPP &amp; CHP</t>
  </si>
  <si>
    <t>1000000 kg= 1MMT</t>
  </si>
  <si>
    <t xml:space="preserve">% of Generation Consumed: </t>
  </si>
  <si>
    <r>
      <rPr>
        <rFont val="Arial"/>
        <color theme="1"/>
      </rPr>
      <t>(</t>
    </r>
    <r>
      <rPr>
        <rFont val="Arial"/>
        <i/>
        <color theme="1"/>
      </rPr>
      <t>value determined by dividing the total amount of energy generated by how much was actually consumed; provided in a percent format)</t>
    </r>
  </si>
  <si>
    <t>Net generation (megawatthours)</t>
  </si>
  <si>
    <t>The data below is in reference to both tables in the spreadsheet</t>
  </si>
  <si>
    <t xml:space="preserve">2021 Electricty net Generation </t>
  </si>
  <si>
    <t>Actual Consumption GWH</t>
  </si>
  <si>
    <t>In KWH</t>
  </si>
  <si>
    <t>In mmBTU</t>
  </si>
  <si>
    <t>Avg Emissions Factors in kg CO2/ mmBtu</t>
  </si>
  <si>
    <t>In kg C02</t>
  </si>
  <si>
    <t>Carbon Footprint in tCO2e</t>
  </si>
  <si>
    <t>Emissions</t>
  </si>
  <si>
    <t>Coal</t>
  </si>
  <si>
    <t>Sulfur dioxide (short tons)</t>
  </si>
  <si>
    <t>Other Gases</t>
  </si>
  <si>
    <t>Nitrogen oxide (short tons)</t>
  </si>
  <si>
    <t>Biomass</t>
  </si>
  <si>
    <t>Carbon dioxide (thousand metric tons)</t>
  </si>
  <si>
    <t>Wood</t>
  </si>
  <si>
    <t>Sulfur dioxide (lbs/MWh)</t>
  </si>
  <si>
    <t>Geothermal</t>
  </si>
  <si>
    <t>Nitrogen oxide (lbs/MWh)</t>
  </si>
  <si>
    <t>Hydro</t>
  </si>
  <si>
    <t>Carbon dioxide (lbs/MWh)</t>
  </si>
  <si>
    <t>Wind</t>
  </si>
  <si>
    <t>Total retail sales (megawatthours)</t>
  </si>
  <si>
    <t>Solar</t>
  </si>
  <si>
    <t>Full service provider sales</t>
  </si>
  <si>
    <t>Other</t>
  </si>
  <si>
    <t>Energy-only provider sales</t>
  </si>
  <si>
    <t>Direct use (megawatthours)</t>
  </si>
  <si>
    <t>Carbon Footprint in kg tCO2e Total</t>
  </si>
  <si>
    <t>Average retail price (cents/kWh)</t>
  </si>
  <si>
    <t>Carbon Footprint in MMT tCO2e Total</t>
  </si>
  <si>
    <t>State of Hawaii, 2022 transportation GHG emissions</t>
  </si>
  <si>
    <t>Fuel Type</t>
  </si>
  <si>
    <r>
      <rPr/>
      <t xml:space="preserve">Heat Content (Btu/bbl) </t>
    </r>
    <r>
      <rPr>
        <color rgb="FF1155CC"/>
        <u/>
      </rPr>
      <t>(a)</t>
    </r>
  </si>
  <si>
    <r>
      <rPr/>
      <t>Energy Consumption (Trillion Btu)</t>
    </r>
    <r>
      <rPr>
        <color rgb="FF1155CC"/>
        <u/>
      </rPr>
      <t xml:space="preserve"> (b)</t>
    </r>
  </si>
  <si>
    <t>Energy Consumption (gal)</t>
  </si>
  <si>
    <r>
      <rPr/>
      <t xml:space="preserve">Emissions Factor (kg CO2/gal) </t>
    </r>
    <r>
      <rPr>
        <color rgb="FF1155CC"/>
        <u/>
      </rPr>
      <t>(c)</t>
    </r>
  </si>
  <si>
    <t>CO2e Emissions (kg CO2e)</t>
  </si>
  <si>
    <t>CO2e Emissions (MMT CO2e)</t>
  </si>
  <si>
    <t>Aviation Gasoline</t>
  </si>
  <si>
    <t>Distillate Fuel Oil</t>
  </si>
  <si>
    <t>Jet Fuel</t>
  </si>
  <si>
    <t>Lubricants</t>
  </si>
  <si>
    <t>Motor Gasoline</t>
  </si>
  <si>
    <t>Residual Fuel Oil</t>
  </si>
  <si>
    <t>Total</t>
  </si>
  <si>
    <r>
      <rPr/>
      <t>a: heat content of fuels accessed from the</t>
    </r>
    <r>
      <rPr>
        <color rgb="FF1155CC"/>
        <u/>
      </rPr>
      <t xml:space="preserve"> EIA</t>
    </r>
  </si>
  <si>
    <r>
      <rPr/>
      <t xml:space="preserve">b: energy consumption accessed from the </t>
    </r>
    <r>
      <rPr>
        <color rgb="FF1155CC"/>
        <u/>
      </rPr>
      <t>EIA</t>
    </r>
  </si>
  <si>
    <r>
      <rPr/>
      <t xml:space="preserve">c: emissions factors accessed from the </t>
    </r>
    <r>
      <rPr>
        <color rgb="FF1155CC"/>
        <u/>
      </rPr>
      <t>EPA</t>
    </r>
  </si>
  <si>
    <t>Direct Natural gas consumption estimates for Hawaii, total, by sector and per capita, 2022</t>
  </si>
  <si>
    <t>Conversion factor</t>
  </si>
  <si>
    <t>value</t>
  </si>
  <si>
    <t>unit</t>
  </si>
  <si>
    <t>Hawaii</t>
  </si>
  <si>
    <t>US EPA 2022 GHG Emission Factor</t>
  </si>
  <si>
    <t>kg CO2 / standard cubic foot</t>
  </si>
  <si>
    <r>
      <rPr>
        <color rgb="FF1155CC"/>
        <u/>
      </rPr>
      <t>Population</t>
    </r>
    <r>
      <rPr>
        <color rgb="FF000000"/>
      </rPr>
      <t>, 2022</t>
    </r>
  </si>
  <si>
    <r>
      <rPr/>
      <t>Data on quantities comes from the</t>
    </r>
    <r>
      <rPr>
        <color rgb="FF1155CC"/>
        <u/>
      </rPr>
      <t xml:space="preserve"> US Energy Information Administration.</t>
    </r>
  </si>
  <si>
    <r>
      <rPr/>
      <t xml:space="preserve">Data for conversion factors comes from </t>
    </r>
    <r>
      <rPr>
        <color rgb="FF1155CC"/>
        <u/>
      </rPr>
      <t>US Environmental Protection Agency</t>
    </r>
  </si>
  <si>
    <t>Consumption of Natural Gas</t>
  </si>
  <si>
    <t>Emissions from Natural Gas</t>
  </si>
  <si>
    <t>Sector</t>
  </si>
  <si>
    <t>Natural Gas Consumed</t>
  </si>
  <si>
    <t>Units</t>
  </si>
  <si>
    <t>Natural Gas Emissions</t>
  </si>
  <si>
    <t>Residential Sector</t>
  </si>
  <si>
    <t>million cubic ft nat. gas</t>
  </si>
  <si>
    <t>metric ton CO2</t>
  </si>
  <si>
    <t>Commercial Sector</t>
  </si>
  <si>
    <t>Industrial Sector</t>
  </si>
  <si>
    <t>million cubic ft CO2</t>
  </si>
  <si>
    <t>Total per capita</t>
  </si>
  <si>
    <t>thousand cubic ft CO2 per capital</t>
  </si>
  <si>
    <t>kg CO2 per capita</t>
  </si>
  <si>
    <t>Net Carbon Emissions From Forest Loss in Hawai'i</t>
  </si>
  <si>
    <r>
      <rPr/>
      <t>Please see document</t>
    </r>
    <r>
      <rPr>
        <color rgb="FF1155CC"/>
        <u/>
      </rPr>
      <t xml:space="preserve"> here</t>
    </r>
    <r>
      <rPr/>
      <t xml:space="preserve"> for the methodology and list of sources used to calculate carbon emissions from forest loss in Hawaii</t>
    </r>
  </si>
  <si>
    <t>Percent of soil carbon lost from deforestation****</t>
  </si>
  <si>
    <t>Percent of above ground carbon lost from other kinds of deforestation^^^^</t>
  </si>
  <si>
    <t>carbon stored in soil per hectare (kg)^^</t>
  </si>
  <si>
    <t>carbon sequestered per hectare of forest (kg)^^^</t>
  </si>
  <si>
    <t>Tree cover loss data for the state of Hawaii from 2016 to 2023</t>
  </si>
  <si>
    <t>year of tree cover loss</t>
  </si>
  <si>
    <t>Total forest area (ha)*</t>
  </si>
  <si>
    <t>Approximate above ground carbon stored in all of Hawaii's Forests (kg)*</t>
  </si>
  <si>
    <t>Carbon stored in above-ground forest per hectare</t>
  </si>
  <si>
    <t>Approximate below ground carbon stored in all of Hawaii's Forests (kg)^^</t>
  </si>
  <si>
    <t>Total tree cover loss of greater than 75% (ha) **</t>
  </si>
  <si>
    <t>Tree cover loss from fires greater than 75% (ha)**</t>
  </si>
  <si>
    <t>Forest loss from other means (not fire) (ha)**</t>
  </si>
  <si>
    <t>Average annual forest gain for Hawaii (ha)***</t>
  </si>
  <si>
    <t>Carbon sequestered by Hawaii's forests (kg)^^^</t>
  </si>
  <si>
    <t>Carbon emitted from deforestation (kg)```</t>
  </si>
  <si>
    <t>Net Carbon emissions from deforestation (kg)</t>
  </si>
  <si>
    <t>*Value for 2016 total forest area and carbon stored in Hawaii's forest comes from Asner, 2016</t>
  </si>
  <si>
    <t>average annually (2016-2023) (kg)</t>
  </si>
  <si>
    <t>** Values come from Global Forest Watch (2024) data on forest lost that had greater than 75% of its canopy lost.</t>
  </si>
  <si>
    <t>***The state of Hawaii gained on average 1,342 ha each year from 2000-2020 based on forest gain data from Global Forest Watch (2024). This was projected out to 2023</t>
  </si>
  <si>
    <t>****Value of 17% comes from Mgelwa (2024) - it was assumed in the above calculations that the 17% of soil carbon lost becomes emitted carbon.</t>
  </si>
  <si>
    <t>^^Value for below ground carbon storage is based on the average of carbon in soil from Crow et al. (2016), Selmants et al. (2014), and Osher et al. (2003)</t>
  </si>
  <si>
    <t>^^^Tropical forests can sequester between .5 and 5 metric tons of carbon per hectare annually (Brown, 1996). We'll say 1 ton per ha to be conservative</t>
  </si>
  <si>
    <t>^^^^It was assumed that half of the carbon in forest not lost due to fire is not used as a forest product and is therefore emitted as carbon</t>
  </si>
  <si>
    <t>Historical Emissions per Capita by Energy Sector for Hawai'i</t>
  </si>
  <si>
    <t>Year</t>
  </si>
  <si>
    <r>
      <rPr/>
      <t xml:space="preserve">Population </t>
    </r>
    <r>
      <rPr>
        <color rgb="FF1155CC"/>
        <u/>
      </rPr>
      <t>(a)</t>
    </r>
  </si>
  <si>
    <t>GHG Emissions (MMT CO2e)</t>
  </si>
  <si>
    <t>Emissions Per Capita GHG Emissions (MT CO2e / person)</t>
  </si>
  <si>
    <t>Transportation</t>
  </si>
  <si>
    <t>Natural Gas</t>
  </si>
  <si>
    <t>Electricity</t>
  </si>
  <si>
    <r>
      <rPr/>
      <t xml:space="preserve">a: accessed from </t>
    </r>
    <r>
      <rPr>
        <color rgb="FF1155CC"/>
        <u/>
      </rPr>
      <t>US Census Bureau</t>
    </r>
  </si>
  <si>
    <r>
      <rPr/>
      <t xml:space="preserve">b: accessed from </t>
    </r>
    <r>
      <rPr>
        <color rgb="FF1155CC"/>
        <u/>
      </rPr>
      <t>Hawaii Department of Business, Economic Development, and Tourism</t>
    </r>
  </si>
  <si>
    <t>Per Capita Emissions</t>
  </si>
  <si>
    <t>GHG Emissions Projections Under a Business as Usual Scenario</t>
  </si>
  <si>
    <r>
      <rPr/>
      <t xml:space="preserve">Projected Population </t>
    </r>
    <r>
      <rPr>
        <color rgb="FF1155CC"/>
        <u/>
      </rPr>
      <t>(b)</t>
    </r>
  </si>
  <si>
    <r>
      <rPr/>
      <t xml:space="preserve">Population </t>
    </r>
    <r>
      <rPr>
        <color rgb="FF1155CC"/>
        <u/>
      </rPr>
      <t>(a)</t>
    </r>
  </si>
  <si>
    <r>
      <rPr/>
      <t xml:space="preserve">a: accessed from </t>
    </r>
    <r>
      <rPr>
        <color rgb="FF1155CC"/>
        <u/>
      </rPr>
      <t>US Census Bureau</t>
    </r>
  </si>
  <si>
    <r>
      <rPr/>
      <t xml:space="preserve">b: accessed from </t>
    </r>
    <r>
      <rPr>
        <color rgb="FF1155CC"/>
        <u/>
      </rPr>
      <t>Hawaii Department of Business, Economic Development, and Tourism</t>
    </r>
  </si>
  <si>
    <t>*assuming 0 emissions from a completely renewable grid</t>
  </si>
  <si>
    <t>in 2023, 31% of renewable energy generation came from renewables</t>
  </si>
  <si>
    <t>GHG Emissions Projection Under a Zero-Carbon Electricity Scenario</t>
  </si>
  <si>
    <r>
      <rPr/>
      <t xml:space="preserve">Projected Population </t>
    </r>
    <r>
      <rPr>
        <color rgb="FF1155CC"/>
        <u/>
      </rPr>
      <t>(b)</t>
    </r>
  </si>
  <si>
    <t>Tree cover loss data from Global Forest Watch for the state of Hawaii from 2001 to 2023</t>
  </si>
  <si>
    <t>Total tree cover loss (ha)</t>
  </si>
  <si>
    <t>Tree cover loss from fires (ha)</t>
  </si>
  <si>
    <t>CO2 emitted from forest loss</t>
  </si>
  <si>
    <t>average annual loss</t>
  </si>
  <si>
    <t>kg carbon per hectare emitted based on 2023 emission of 364ktons CO2 from 679 ha of forest lost</t>
  </si>
  <si>
    <t>Hawai'i Forest Carbon Sinks</t>
  </si>
  <si>
    <t>Carbon Sinks (MMTCO2e)</t>
  </si>
  <si>
    <t>1990</t>
  </si>
  <si>
    <t>-1.79</t>
  </si>
  <si>
    <t>2005</t>
  </si>
  <si>
    <t>-1.86</t>
  </si>
  <si>
    <t>2007</t>
  </si>
  <si>
    <t>-1.89</t>
  </si>
  <si>
    <t>2010</t>
  </si>
  <si>
    <t>-1.95</t>
  </si>
  <si>
    <t>2015</t>
  </si>
  <si>
    <t>-2.07</t>
  </si>
  <si>
    <t>2016</t>
  </si>
  <si>
    <t>-2.04</t>
  </si>
  <si>
    <t>2017</t>
  </si>
  <si>
    <t>-2.02</t>
  </si>
  <si>
    <t>2018</t>
  </si>
  <si>
    <t>-1.91</t>
  </si>
  <si>
    <t>2019</t>
  </si>
  <si>
    <t>2020</t>
  </si>
  <si>
    <t>-1.8</t>
  </si>
  <si>
    <t>2021</t>
  </si>
  <si>
    <t>-1.78</t>
  </si>
  <si>
    <r>
      <rPr>
        <rFont val="Arial"/>
        <color rgb="FF000000"/>
      </rPr>
      <t xml:space="preserve">accessed from </t>
    </r>
    <r>
      <rPr>
        <rFont val="Arial"/>
        <color rgb="FF1155CC"/>
        <u/>
      </rPr>
      <t xml:space="preserve">Hawai'i Dept. of Health </t>
    </r>
  </si>
  <si>
    <t>Forest Carbon Emissions by year</t>
  </si>
  <si>
    <t>U.S. Energy Information Administration</t>
  </si>
  <si>
    <r>
      <rPr/>
      <t xml:space="preserve">The table below is from US EPA GHG Emission Factors Hub </t>
    </r>
    <r>
      <rPr>
        <color rgb="FF1155CC"/>
        <u/>
      </rPr>
      <t>https://www.epa.gov/climateleadership/ghg-emission-factors-hub</t>
    </r>
  </si>
  <si>
    <t>State Energy Data System (SEDS)</t>
  </si>
  <si>
    <t>note 2022&amp;2024 are same</t>
  </si>
  <si>
    <t>mmBTU is 10^6 BTU</t>
  </si>
  <si>
    <t>https://www.eia.gov/state/?sid=HI#tabs-1</t>
  </si>
  <si>
    <t>from 5 June 2024</t>
  </si>
  <si>
    <t>downloaded the data for natural gas from the above link and took the data for just hawaii, as shown below</t>
  </si>
  <si>
    <t>mmBtu per scf</t>
  </si>
  <si>
    <r>
      <rPr>
        <rFont val="Arial"/>
        <b/>
        <color theme="1"/>
        <sz val="9.0"/>
      </rPr>
      <t>kg CO</t>
    </r>
    <r>
      <rPr>
        <rFont val="Arial"/>
        <b/>
        <color theme="1"/>
        <sz val="9.0"/>
        <vertAlign val="subscript"/>
      </rPr>
      <t>2</t>
    </r>
    <r>
      <rPr>
        <rFont val="Arial"/>
        <b/>
        <color theme="1"/>
        <sz val="9.0"/>
      </rPr>
      <t xml:space="preserve"> per mmBtu</t>
    </r>
  </si>
  <si>
    <r>
      <rPr>
        <rFont val="Arial"/>
        <b/>
        <color theme="1"/>
        <sz val="9.0"/>
      </rPr>
      <t>g CH</t>
    </r>
    <r>
      <rPr>
        <rFont val="Arial"/>
        <b/>
        <color theme="1"/>
        <sz val="9.0"/>
        <vertAlign val="subscript"/>
      </rPr>
      <t>4</t>
    </r>
    <r>
      <rPr>
        <rFont val="Arial"/>
        <b/>
        <color theme="1"/>
        <sz val="9.0"/>
      </rPr>
      <t xml:space="preserve"> per mmBtu</t>
    </r>
  </si>
  <si>
    <r>
      <rPr>
        <rFont val="Arial"/>
        <b/>
        <color theme="1"/>
        <sz val="9.0"/>
      </rPr>
      <t>g N</t>
    </r>
    <r>
      <rPr>
        <rFont val="Arial"/>
        <b/>
        <color theme="1"/>
        <sz val="9.0"/>
        <vertAlign val="subscript"/>
      </rPr>
      <t>2</t>
    </r>
    <r>
      <rPr>
        <rFont val="Arial"/>
        <b/>
        <color theme="1"/>
        <sz val="9.0"/>
      </rPr>
      <t>O per mmBtu</t>
    </r>
  </si>
  <si>
    <r>
      <rPr>
        <rFont val="Arial"/>
        <b/>
        <color theme="1"/>
        <sz val="9.0"/>
      </rPr>
      <t>kg CO</t>
    </r>
    <r>
      <rPr>
        <rFont val="Arial"/>
        <b/>
        <color theme="1"/>
        <sz val="9.0"/>
        <vertAlign val="subscript"/>
      </rPr>
      <t>2</t>
    </r>
    <r>
      <rPr>
        <rFont val="Arial"/>
        <b/>
        <color theme="1"/>
        <sz val="9.0"/>
      </rPr>
      <t xml:space="preserve"> per scf</t>
    </r>
  </si>
  <si>
    <r>
      <rPr>
        <rFont val="Arial"/>
        <b/>
        <color theme="1"/>
        <sz val="9.0"/>
      </rPr>
      <t>g CH</t>
    </r>
    <r>
      <rPr>
        <rFont val="Arial"/>
        <b/>
        <color theme="1"/>
        <sz val="9.0"/>
        <vertAlign val="subscript"/>
      </rPr>
      <t>4</t>
    </r>
    <r>
      <rPr>
        <rFont val="Arial"/>
        <b/>
        <color theme="1"/>
        <sz val="9.0"/>
      </rPr>
      <t xml:space="preserve"> per scf</t>
    </r>
  </si>
  <si>
    <r>
      <rPr>
        <rFont val="Arial"/>
        <b/>
        <color theme="1"/>
        <sz val="9.0"/>
      </rPr>
      <t>g N</t>
    </r>
    <r>
      <rPr>
        <rFont val="Arial"/>
        <b/>
        <color theme="1"/>
        <sz val="9.0"/>
        <vertAlign val="subscript"/>
      </rPr>
      <t>2</t>
    </r>
    <r>
      <rPr>
        <rFont val="Arial"/>
        <b/>
        <color theme="1"/>
        <sz val="9.0"/>
      </rPr>
      <t>O per scf</t>
    </r>
  </si>
  <si>
    <t>Release Date: June 28, 2024</t>
  </si>
  <si>
    <t>Next Update: June 27, 2025</t>
  </si>
  <si>
    <t>from 1 April 2022</t>
  </si>
  <si>
    <t>kg CO2 per mmBtu</t>
  </si>
  <si>
    <t>g CH4 per mmBtu</t>
  </si>
  <si>
    <t>g N2O per mmBtu</t>
  </si>
  <si>
    <t>kg CO2 per scf</t>
  </si>
  <si>
    <t>g CH4 per scf</t>
  </si>
  <si>
    <t>g N2O per scf</t>
  </si>
  <si>
    <t>Natural gas consumption estimates, total and per capita, 1960-2022</t>
  </si>
  <si>
    <t>measurement</t>
  </si>
  <si>
    <t>State of Hawaii</t>
  </si>
  <si>
    <t>Million Cubic Feet</t>
  </si>
  <si>
    <t>Thousand Cubic Feet per Capita</t>
  </si>
  <si>
    <t>billion BTU</t>
  </si>
  <si>
    <t>Million BTU per Capita</t>
  </si>
  <si>
    <t>kg CO2 per mmBTU using billion btu and EPA GHG Emissions Factor values from 2022</t>
  </si>
  <si>
    <t>kg CO2 per scf using million cubic feet and US EPA Emission Factor from 2022</t>
  </si>
  <si>
    <t>HI</t>
  </si>
  <si>
    <t>million metric tons of energy-related carbon dioxide</t>
  </si>
  <si>
    <t>https://www.eia.gov/environment/emissions/state/</t>
  </si>
  <si>
    <t>State</t>
  </si>
  <si>
    <t>Percent</t>
  </si>
  <si>
    <t>Absolute</t>
  </si>
  <si>
    <t>Data on quantities comes from the US Energy Information Administration.</t>
  </si>
  <si>
    <t>https://www.eia.gov/dnav/ng/ng_sum_lsum_dcu_SHI_m.htm</t>
  </si>
  <si>
    <t>Data for conversion factors comes from US Environmental Protection Agency</t>
  </si>
  <si>
    <t>https://www.epa.gov/climateleadership/ghg-emission-factors-hub</t>
  </si>
  <si>
    <t>State of Hawaii, Year</t>
  </si>
  <si>
    <t>Million Cubic Feet Consumed by Residential Sector</t>
  </si>
  <si>
    <t>Million Cubic Feet Consumed by Commercial Sector</t>
  </si>
  <si>
    <t>Million Cubic Feet Consumed by Industrial Sector</t>
  </si>
  <si>
    <t>Million Cubic Feet Total</t>
  </si>
  <si>
    <t>US EPA 2022 GHG Emission Factor - kg CO2 per million British Thermal Units (mmBtu)</t>
  </si>
  <si>
    <t>US EPA 2022 GHG Emission Factor - kg CO2 per standard cubic foot (scf) of natural gas</t>
  </si>
  <si>
    <t>kg CO2e emitted from natural gas calculated by using the mmBTU to kg CO2e emission factor</t>
  </si>
  <si>
    <t>kg CO2e emitted from natural gas by Residential Sector</t>
  </si>
  <si>
    <t>kg CO2e emitted from natural gas by Commercial Sector</t>
  </si>
  <si>
    <t>kg CO2e emitted from natural gas Industrial Sector</t>
  </si>
  <si>
    <t>Total kg CO2e emitted from natural gas</t>
  </si>
  <si>
    <t>kg CO2e emitted per capita</t>
  </si>
  <si>
    <t>Metric tons emitted from natural gas by Residential Sector</t>
  </si>
  <si>
    <t>Metric tons emitted from natural gas by Commercial Sector</t>
  </si>
  <si>
    <t>Metric tons emitted from natural gas by Industrial Sector</t>
  </si>
  <si>
    <t>Total metric tons (1000kg) CO2e emitted from natural gas</t>
  </si>
  <si>
    <t>Metric tons (1000kg) CO2e emitted per capita</t>
  </si>
  <si>
    <r>
      <rPr/>
      <t xml:space="preserve">the table below for BTU conversion is from EIA at this site: </t>
    </r>
    <r>
      <rPr>
        <color rgb="FF1155CC"/>
        <u/>
      </rPr>
      <t>https://www.eia.gov/energyexplained/units-and-calculators/british-thermal-units.php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</si>
</sst>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2">
    <numFmt numFmtId="164" formatCode="0.000E+00"/>
    <numFmt numFmtId="165" formatCode="0.0"/>
    <numFmt numFmtId="166" formatCode="#,##0.000"/>
    <numFmt numFmtId="167" formatCode="0.000"/>
    <numFmt numFmtId="168" formatCode="0.000000"/>
    <numFmt numFmtId="169" formatCode="0.000000E+00"/>
    <numFmt numFmtId="170" formatCode="0.0000"/>
    <numFmt numFmtId="171" formatCode="_(* #,##0.000_);_(* \(#,##0.000\);_(* &quot;-&quot;??_);_(@_)"/>
    <numFmt numFmtId="172" formatCode="_(* #,##0.0_);_(* \(#,##0.0\);_(* &quot;-&quot;??_);_(@_)"/>
    <numFmt numFmtId="173" formatCode="_(* #,##0.000000_);_(* \(#,##0.000000\);_(* &quot;-&quot;??_);_(@_)"/>
    <numFmt numFmtId="174" formatCode="_(* #,##0.00_);_(* \(#,##0.00\);_(* &quot;-&quot;??_);_(@_)"/>
    <numFmt numFmtId="175" formatCode="_(* #,##0.00000_);_(* \(#,##0.00000\);_(* &quot;-&quot;??_);_(@_)"/>
  </numFmts>
  <fonts count="42">
    <font>
      <sz val="10.0"/>
      <color rgb="FF000000"/>
      <name val="Arial"/>
      <scheme val="minor"/>
    </font>
    <font>
      <u/>
      <color rgb="FF0000FF"/>
    </font>
    <font>
      <b/>
      <color rgb="FF000000"/>
      <name val="Jost"/>
    </font>
    <font>
      <color theme="1"/>
      <name val="Arial"/>
      <scheme val="minor"/>
    </font>
    <font>
      <color rgb="FF000000"/>
      <name val="Jost"/>
    </font>
    <font>
      <b/>
      <color theme="1"/>
      <name val="Arial"/>
      <scheme val="minor"/>
    </font>
    <font/>
    <font>
      <sz val="5.0"/>
      <color rgb="FF000000"/>
      <name val="ArialMT"/>
    </font>
    <font>
      <sz val="5.0"/>
      <color rgb="FFFF0000"/>
      <name val="ArialMT"/>
    </font>
    <font>
      <b/>
      <sz val="12.0"/>
      <color rgb="FF000000"/>
      <name val="Calibri"/>
    </font>
    <font>
      <u/>
      <color rgb="FF0000FF"/>
    </font>
    <font>
      <i/>
      <color theme="1"/>
      <name val="Arial"/>
      <scheme val="minor"/>
    </font>
    <font>
      <b/>
      <i/>
      <color theme="1"/>
      <name val="Arial"/>
      <scheme val="minor"/>
    </font>
    <font>
      <u/>
      <color rgb="FF0000FF"/>
    </font>
    <font>
      <b/>
      <sz val="14.0"/>
      <color rgb="FF000000"/>
      <name val="Calibri"/>
    </font>
    <font>
      <sz val="23.0"/>
      <color theme="1"/>
      <name val="Arial"/>
      <scheme val="minor"/>
    </font>
    <font>
      <sz val="12.0"/>
      <color theme="1"/>
      <name val="Calibri"/>
    </font>
    <font>
      <u/>
      <color rgb="FF0000FF"/>
    </font>
    <font>
      <sz val="12.0"/>
      <color rgb="FF000000"/>
      <name val="Calibri"/>
    </font>
    <font>
      <b/>
      <sz val="19.0"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</font>
    <font>
      <sz val="11.0"/>
      <color rgb="FF000000"/>
      <name val="&quot;Aptos Narrow&quot;"/>
    </font>
    <font>
      <b/>
      <sz val="11.0"/>
      <color rgb="FF000000"/>
      <name val="&quot;Aptos Narrow&quot;"/>
    </font>
    <font>
      <b/>
      <sz val="10.0"/>
      <color theme="1"/>
      <name val="Arial"/>
      <scheme val="minor"/>
    </font>
    <font>
      <b/>
      <sz val="12.0"/>
      <color theme="1"/>
      <name val="Arial"/>
      <scheme val="minor"/>
    </font>
    <font>
      <u/>
      <color rgb="FF0000FF"/>
    </font>
    <font>
      <u/>
      <color rgb="FF000000"/>
      <name val="Arial"/>
    </font>
    <font>
      <i/>
      <sz val="14.0"/>
      <color rgb="FF000000"/>
      <name val="Calibri"/>
    </font>
    <font>
      <u/>
      <sz val="11.0"/>
      <color rgb="FF000000"/>
      <name val="Calibri"/>
    </font>
    <font>
      <sz val="11.0"/>
      <color rgb="FF000000"/>
      <name val="Calibri"/>
    </font>
    <font>
      <color theme="1"/>
      <name val="Verdana"/>
    </font>
    <font>
      <b/>
      <sz val="9.0"/>
      <color theme="1"/>
      <name val="Arial"/>
    </font>
    <font>
      <b/>
      <color theme="1"/>
      <name val="Arial"/>
    </font>
    <font>
      <color theme="1"/>
      <name val="Arial"/>
    </font>
    <font>
      <sz val="9.0"/>
      <color theme="1"/>
      <name val="Arial"/>
    </font>
    <font>
      <sz val="9.0"/>
      <color rgb="FFDD0806"/>
      <name val="Arial"/>
    </font>
    <font>
      <b/>
      <sz val="12.0"/>
      <color theme="1"/>
      <name val="Calibri"/>
    </font>
    <font>
      <sz val="9.0"/>
      <color rgb="FF000000"/>
      <name val="Calibri"/>
    </font>
    <font>
      <u/>
      <sz val="12.0"/>
      <color rgb="FF000000"/>
      <name val="Calibri"/>
    </font>
    <font>
      <b/>
      <sz val="9.0"/>
      <color rgb="FF000000"/>
      <name val="Calibri"/>
    </font>
    <font>
      <u/>
      <color rgb="FF0000FF"/>
    </font>
  </fonts>
  <fills count="1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C27BA0"/>
        <bgColor rgb="FFC27BA0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FFD966"/>
        <bgColor rgb="FFFFD966"/>
      </patternFill>
    </fill>
    <fill>
      <patternFill patternType="solid">
        <fgColor rgb="FFC0C0C0"/>
        <bgColor rgb="FFC0C0C0"/>
      </patternFill>
    </fill>
    <fill>
      <patternFill patternType="solid">
        <fgColor rgb="FFCCFFFF"/>
        <bgColor rgb="FFCCFFFF"/>
      </patternFill>
    </fill>
    <fill>
      <patternFill patternType="solid">
        <fgColor rgb="FF99CCFF"/>
        <bgColor rgb="FF99CCFF"/>
      </patternFill>
    </fill>
    <fill>
      <patternFill patternType="solid">
        <fgColor theme="0"/>
        <bgColor theme="0"/>
      </patternFill>
    </fill>
  </fills>
  <borders count="20">
    <border/>
    <border>
      <bottom style="medium">
        <color rgb="FF0096D7"/>
      </bottom>
    </border>
    <border>
      <top style="thin">
        <color rgb="FF0096D7"/>
      </top>
    </border>
    <border>
      <top style="dotted">
        <color rgb="FFD6D6D6"/>
      </top>
    </border>
    <border>
      <bottom style="medium">
        <color rgb="FF000000"/>
      </bottom>
    </border>
    <border>
      <right style="hair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/>
      <top/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96D7"/>
      </bottom>
    </border>
    <border>
      <bottom style="dotted">
        <color rgb="FFBFBFBF"/>
      </bottom>
    </border>
  </borders>
  <cellStyleXfs count="1">
    <xf borderId="0" fillId="0" fontId="0" numFmtId="0" applyAlignment="1" applyFont="1"/>
  </cellStyleXfs>
  <cellXfs count="19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left" readingOrder="0" vertical="bottom"/>
    </xf>
    <xf borderId="1" fillId="0" fontId="2" numFmtId="0" xfId="0" applyAlignment="1" applyBorder="1" applyFont="1">
      <alignment horizontal="right" readingOrder="0" vertical="bottom"/>
    </xf>
    <xf borderId="2" fillId="0" fontId="2" numFmtId="0" xfId="0" applyAlignment="1" applyBorder="1" applyFont="1">
      <alignment horizontal="left" readingOrder="0" vertical="top"/>
    </xf>
    <xf borderId="2" fillId="0" fontId="2" numFmtId="0" xfId="0" applyAlignment="1" applyBorder="1" applyFont="1">
      <alignment horizontal="right" vertical="top"/>
    </xf>
    <xf borderId="2" fillId="0" fontId="2" numFmtId="0" xfId="0" applyAlignment="1" applyBorder="1" applyFont="1">
      <alignment horizontal="right" readingOrder="0" vertical="top"/>
    </xf>
    <xf borderId="0" fillId="2" fontId="3" numFmtId="0" xfId="0" applyAlignment="1" applyFill="1" applyFont="1">
      <alignment readingOrder="0"/>
    </xf>
    <xf borderId="0" fillId="2" fontId="3" numFmtId="0" xfId="0" applyFont="1"/>
    <xf borderId="2" fillId="0" fontId="2" numFmtId="3" xfId="0" applyAlignment="1" applyBorder="1" applyFont="1" applyNumberFormat="1">
      <alignment horizontal="right" readingOrder="0" vertical="top"/>
    </xf>
    <xf borderId="3" fillId="0" fontId="4" numFmtId="0" xfId="0" applyAlignment="1" applyBorder="1" applyFont="1">
      <alignment horizontal="left" readingOrder="0" vertical="top"/>
    </xf>
    <xf borderId="3" fillId="0" fontId="4" numFmtId="3" xfId="0" applyAlignment="1" applyBorder="1" applyFont="1" applyNumberFormat="1">
      <alignment horizontal="right" readingOrder="0" vertical="top"/>
    </xf>
    <xf borderId="3" fillId="0" fontId="4" numFmtId="0" xfId="0" applyAlignment="1" applyBorder="1" applyFont="1">
      <alignment horizontal="right" readingOrder="0" vertical="top"/>
    </xf>
    <xf borderId="0" fillId="0" fontId="5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5" numFmtId="0" xfId="0" applyAlignment="1" applyFont="1">
      <alignment readingOrder="0"/>
    </xf>
    <xf borderId="0" fillId="0" fontId="3" numFmtId="0" xfId="0" applyFont="1"/>
    <xf borderId="2" fillId="3" fontId="2" numFmtId="0" xfId="0" applyAlignment="1" applyBorder="1" applyFill="1" applyFont="1">
      <alignment horizontal="left" readingOrder="0" vertical="top"/>
    </xf>
    <xf borderId="2" fillId="3" fontId="2" numFmtId="3" xfId="0" applyAlignment="1" applyBorder="1" applyFont="1" applyNumberFormat="1">
      <alignment horizontal="right" readingOrder="0" vertical="top"/>
    </xf>
    <xf borderId="0" fillId="4" fontId="5" numFmtId="0" xfId="0" applyAlignment="1" applyFill="1" applyFont="1">
      <alignment readingOrder="0"/>
    </xf>
    <xf borderId="0" fillId="4" fontId="3" numFmtId="0" xfId="0" applyFont="1"/>
    <xf borderId="0" fillId="5" fontId="5" numFmtId="0" xfId="0" applyAlignment="1" applyFill="1" applyFont="1">
      <alignment readingOrder="0"/>
    </xf>
    <xf borderId="0" fillId="5" fontId="3" numFmtId="0" xfId="0" applyFont="1"/>
    <xf borderId="0" fillId="6" fontId="5" numFmtId="0" xfId="0" applyAlignment="1" applyFill="1" applyFont="1">
      <alignment readingOrder="0"/>
    </xf>
    <xf borderId="0" fillId="6" fontId="3" numFmtId="0" xfId="0" applyFont="1"/>
    <xf borderId="0" fillId="7" fontId="5" numFmtId="0" xfId="0" applyAlignment="1" applyFill="1" applyFont="1">
      <alignment readingOrder="0"/>
    </xf>
    <xf borderId="0" fillId="7" fontId="3" numFmtId="0" xfId="0" applyFont="1"/>
    <xf borderId="0" fillId="5" fontId="3" numFmtId="0" xfId="0" applyAlignment="1" applyFont="1">
      <alignment readingOrder="0"/>
    </xf>
    <xf borderId="0" fillId="5" fontId="3" numFmtId="1" xfId="0" applyFont="1" applyNumberFormat="1"/>
    <xf borderId="0" fillId="6" fontId="3" numFmtId="1" xfId="0" applyFont="1" applyNumberFormat="1"/>
    <xf borderId="0" fillId="0" fontId="3" numFmtId="164" xfId="0" applyFont="1" applyNumberFormat="1"/>
    <xf borderId="0" fillId="7" fontId="3" numFmtId="0" xfId="0" applyAlignment="1" applyFont="1">
      <alignment readingOrder="0"/>
    </xf>
    <xf borderId="2" fillId="0" fontId="6" numFmtId="0" xfId="0" applyBorder="1" applyFont="1"/>
    <xf borderId="0" fillId="6" fontId="3" numFmtId="165" xfId="0" applyFont="1" applyNumberFormat="1"/>
    <xf borderId="0" fillId="0" fontId="3" numFmtId="164" xfId="0" applyAlignment="1" applyFont="1" applyNumberFormat="1">
      <alignment readingOrder="0"/>
    </xf>
    <xf borderId="0" fillId="5" fontId="3" numFmtId="165" xfId="0" applyFont="1" applyNumberFormat="1"/>
    <xf borderId="0" fillId="6" fontId="3" numFmtId="165" xfId="0" applyAlignment="1" applyFont="1" applyNumberFormat="1">
      <alignment readingOrder="0"/>
    </xf>
    <xf borderId="0" fillId="8" fontId="5" numFmtId="0" xfId="0" applyAlignment="1" applyFill="1" applyFont="1">
      <alignment readingOrder="0"/>
    </xf>
    <xf borderId="0" fillId="8" fontId="3" numFmtId="0" xfId="0" applyFont="1"/>
    <xf borderId="0" fillId="8" fontId="3" numFmtId="164" xfId="0" applyFont="1" applyNumberFormat="1"/>
    <xf borderId="0" fillId="8" fontId="3" numFmtId="166" xfId="0" applyFont="1" applyNumberFormat="1"/>
    <xf borderId="0" fillId="0" fontId="7" numFmtId="0" xfId="0" applyAlignment="1" applyFont="1">
      <alignment readingOrder="0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8" numFmtId="0" xfId="0" applyFont="1"/>
    <xf borderId="4" fillId="0" fontId="9" numFmtId="0" xfId="0" applyAlignment="1" applyBorder="1" applyFont="1">
      <alignment horizontal="center" readingOrder="0" shrinkToFit="0" vertical="bottom" wrapText="1"/>
    </xf>
    <xf borderId="4" fillId="0" fontId="6" numFmtId="0" xfId="0" applyBorder="1" applyFont="1"/>
    <xf borderId="0" fillId="0" fontId="9" numFmtId="0" xfId="0" applyAlignment="1" applyFont="1">
      <alignment horizontal="center" readingOrder="0" shrinkToFit="0" vertical="bottom" wrapText="1"/>
    </xf>
    <xf borderId="5" fillId="0" fontId="3" numFmtId="0" xfId="0" applyAlignment="1" applyBorder="1" applyFont="1">
      <alignment horizontal="left" readingOrder="0" vertical="center"/>
    </xf>
    <xf borderId="4" fillId="0" fontId="10" numFmtId="0" xfId="0" applyAlignment="1" applyBorder="1" applyFont="1">
      <alignment horizontal="left" readingOrder="0" shrinkToFit="0" vertical="center" wrapText="1"/>
    </xf>
    <xf borderId="4" fillId="0" fontId="3" numFmtId="0" xfId="0" applyAlignment="1" applyBorder="1" applyFont="1">
      <alignment horizontal="left" readingOrder="0" shrinkToFit="0" vertical="center" wrapText="1"/>
    </xf>
    <xf borderId="4" fillId="0" fontId="3" numFmtId="0" xfId="0" applyAlignment="1" applyBorder="1" applyFont="1">
      <alignment readingOrder="0" shrinkToFit="0" wrapText="1"/>
    </xf>
    <xf borderId="0" fillId="0" fontId="3" numFmtId="0" xfId="0" applyAlignment="1" applyFont="1">
      <alignment horizontal="left" vertical="center"/>
    </xf>
    <xf borderId="6" fillId="0" fontId="3" numFmtId="0" xfId="0" applyAlignment="1" applyBorder="1" applyFont="1">
      <alignment horizontal="left" readingOrder="0"/>
    </xf>
    <xf borderId="0" fillId="0" fontId="3" numFmtId="167" xfId="0" applyAlignment="1" applyFont="1" applyNumberFormat="1">
      <alignment readingOrder="0"/>
    </xf>
    <xf borderId="0" fillId="0" fontId="3" numFmtId="168" xfId="0" applyFont="1" applyNumberFormat="1"/>
    <xf borderId="0" fillId="0" fontId="3" numFmtId="167" xfId="0" applyFont="1" applyNumberFormat="1"/>
    <xf borderId="6" fillId="0" fontId="11" numFmtId="0" xfId="0" applyAlignment="1" applyBorder="1" applyFont="1">
      <alignment horizontal="right" readingOrder="0" vertical="bottom"/>
    </xf>
    <xf borderId="0" fillId="0" fontId="11" numFmtId="0" xfId="0" applyFont="1"/>
    <xf borderId="0" fillId="0" fontId="11" numFmtId="167" xfId="0" applyFont="1" applyNumberFormat="1"/>
    <xf borderId="0" fillId="0" fontId="12" numFmtId="168" xfId="0" applyFont="1" applyNumberFormat="1"/>
    <xf borderId="0" fillId="0" fontId="13" numFmtId="0" xfId="0" applyAlignment="1" applyFont="1">
      <alignment horizontal="left" readingOrder="0"/>
    </xf>
    <xf borderId="0" fillId="0" fontId="3" numFmtId="11" xfId="0" applyFont="1" applyNumberFormat="1"/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3" numFmtId="169" xfId="0" applyAlignment="1" applyFont="1" applyNumberFormat="1">
      <alignment readingOrder="0"/>
    </xf>
    <xf borderId="0" fillId="0" fontId="14" numFmtId="0" xfId="0" applyAlignment="1" applyFont="1">
      <alignment readingOrder="0" shrinkToFit="0" vertical="bottom" wrapText="0"/>
    </xf>
    <xf borderId="7" fillId="0" fontId="3" numFmtId="0" xfId="0" applyAlignment="1" applyBorder="1" applyFont="1">
      <alignment readingOrder="0"/>
    </xf>
    <xf borderId="0" fillId="0" fontId="15" numFmtId="0" xfId="0" applyAlignment="1" applyFont="1">
      <alignment readingOrder="0"/>
    </xf>
    <xf borderId="7" fillId="0" fontId="3" numFmtId="0" xfId="0" applyAlignment="1" applyBorder="1" applyFont="1">
      <alignment readingOrder="0" shrinkToFit="0" wrapText="1"/>
    </xf>
    <xf borderId="7" fillId="0" fontId="16" numFmtId="0" xfId="0" applyAlignment="1" applyBorder="1" applyFont="1">
      <alignment readingOrder="0"/>
    </xf>
    <xf borderId="0" fillId="0" fontId="3" numFmtId="0" xfId="0" applyAlignment="1" applyFont="1">
      <alignment readingOrder="0" shrinkToFit="0" wrapText="0"/>
    </xf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 shrinkToFit="0" wrapText="0"/>
    </xf>
    <xf borderId="0" fillId="0" fontId="18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wrapText="1"/>
    </xf>
    <xf borderId="7" fillId="0" fontId="18" numFmtId="0" xfId="0" applyAlignment="1" applyBorder="1" applyFont="1">
      <alignment readingOrder="0" shrinkToFit="0" vertical="bottom" wrapText="1"/>
    </xf>
    <xf borderId="7" fillId="0" fontId="3" numFmtId="0" xfId="0" applyBorder="1" applyFont="1"/>
    <xf borderId="7" fillId="3" fontId="3" numFmtId="0" xfId="0" applyAlignment="1" applyBorder="1" applyFont="1">
      <alignment readingOrder="0"/>
    </xf>
    <xf borderId="7" fillId="3" fontId="3" numFmtId="0" xfId="0" applyBorder="1" applyFont="1"/>
    <xf borderId="7" fillId="3" fontId="3" numFmtId="2" xfId="0" applyBorder="1" applyFont="1" applyNumberFormat="1"/>
    <xf borderId="0" fillId="0" fontId="19" numFmtId="0" xfId="0" applyAlignment="1" applyFont="1">
      <alignment readingOrder="0"/>
    </xf>
    <xf borderId="0" fillId="0" fontId="20" numFmtId="10" xfId="0" applyAlignment="1" applyFont="1" applyNumberFormat="1">
      <alignment horizontal="right" readingOrder="0"/>
    </xf>
    <xf borderId="0" fillId="0" fontId="20" numFmtId="0" xfId="0" applyAlignment="1" applyFont="1">
      <alignment readingOrder="0"/>
    </xf>
    <xf borderId="0" fillId="0" fontId="3" numFmtId="10" xfId="0" applyAlignment="1" applyFont="1" applyNumberFormat="1">
      <alignment horizontal="right" readingOrder="0"/>
    </xf>
    <xf borderId="0" fillId="0" fontId="3" numFmtId="11" xfId="0" applyAlignment="1" applyFont="1" applyNumberFormat="1">
      <alignment horizontal="right" readingOrder="0"/>
    </xf>
    <xf borderId="0" fillId="0" fontId="21" numFmtId="0" xfId="0" applyAlignment="1" applyFont="1">
      <alignment readingOrder="0" shrinkToFit="0" vertical="bottom" wrapText="0"/>
    </xf>
    <xf borderId="0" fillId="0" fontId="22" numFmtId="0" xfId="0" applyAlignment="1" applyFont="1">
      <alignment readingOrder="0" shrinkToFit="0" vertical="bottom" wrapText="0"/>
    </xf>
    <xf borderId="0" fillId="0" fontId="22" numFmtId="0" xfId="0" applyAlignment="1" applyFont="1">
      <alignment readingOrder="0" shrinkToFit="0" vertical="bottom" wrapText="1"/>
    </xf>
    <xf borderId="7" fillId="0" fontId="22" numFmtId="0" xfId="0" applyAlignment="1" applyBorder="1" applyFont="1">
      <alignment readingOrder="0" shrinkToFit="0" vertical="bottom" wrapText="1"/>
    </xf>
    <xf borderId="7" fillId="0" fontId="21" numFmtId="0" xfId="0" applyAlignment="1" applyBorder="1" applyFont="1">
      <alignment readingOrder="0" shrinkToFit="0" vertical="bottom" wrapText="1"/>
    </xf>
    <xf borderId="7" fillId="0" fontId="20" numFmtId="0" xfId="0" applyAlignment="1" applyBorder="1" applyFont="1">
      <alignment readingOrder="0" shrinkToFit="0" wrapText="1"/>
    </xf>
    <xf borderId="7" fillId="9" fontId="20" numFmtId="0" xfId="0" applyAlignment="1" applyBorder="1" applyFill="1" applyFont="1">
      <alignment readingOrder="0" shrinkToFit="0" wrapText="1"/>
    </xf>
    <xf borderId="7" fillId="10" fontId="3" numFmtId="0" xfId="0" applyAlignment="1" applyBorder="1" applyFill="1" applyFont="1">
      <alignment readingOrder="0" shrinkToFit="0" wrapText="1"/>
    </xf>
    <xf borderId="7" fillId="11" fontId="3" numFmtId="0" xfId="0" applyAlignment="1" applyBorder="1" applyFill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22" numFmtId="0" xfId="0" applyAlignment="1" applyFont="1">
      <alignment horizontal="right" readingOrder="0" shrinkToFit="0" vertical="bottom" wrapText="0"/>
    </xf>
    <xf borderId="7" fillId="0" fontId="22" numFmtId="0" xfId="0" applyAlignment="1" applyBorder="1" applyFont="1">
      <alignment horizontal="right" readingOrder="0" shrinkToFit="0" vertical="bottom" wrapText="0"/>
    </xf>
    <xf borderId="7" fillId="0" fontId="21" numFmtId="0" xfId="0" applyAlignment="1" applyBorder="1" applyFont="1">
      <alignment horizontal="right" readingOrder="0" shrinkToFit="0" vertical="bottom" wrapText="0"/>
    </xf>
    <xf borderId="7" fillId="0" fontId="21" numFmtId="11" xfId="0" applyAlignment="1" applyBorder="1" applyFont="1" applyNumberFormat="1">
      <alignment horizontal="right" readingOrder="0" shrinkToFit="0" vertical="bottom" wrapText="0"/>
    </xf>
    <xf borderId="7" fillId="0" fontId="22" numFmtId="11" xfId="0" applyAlignment="1" applyBorder="1" applyFont="1" applyNumberFormat="1">
      <alignment horizontal="right" readingOrder="0" shrinkToFit="0" vertical="bottom" wrapText="0"/>
    </xf>
    <xf borderId="7" fillId="0" fontId="22" numFmtId="2" xfId="0" applyAlignment="1" applyBorder="1" applyFont="1" applyNumberFormat="1">
      <alignment horizontal="right" readingOrder="0" shrinkToFit="0" vertical="bottom" wrapText="0"/>
    </xf>
    <xf borderId="7" fillId="0" fontId="3" numFmtId="2" xfId="0" applyBorder="1" applyFont="1" applyNumberFormat="1"/>
    <xf borderId="7" fillId="0" fontId="20" numFmtId="0" xfId="0" applyAlignment="1" applyBorder="1" applyFont="1">
      <alignment readingOrder="0"/>
    </xf>
    <xf borderId="7" fillId="9" fontId="3" numFmtId="11" xfId="0" applyBorder="1" applyFont="1" applyNumberFormat="1"/>
    <xf borderId="7" fillId="10" fontId="3" numFmtId="11" xfId="0" applyBorder="1" applyFont="1" applyNumberFormat="1"/>
    <xf borderId="7" fillId="11" fontId="3" numFmtId="11" xfId="0" applyBorder="1" applyFont="1" applyNumberFormat="1"/>
    <xf borderId="0" fillId="0" fontId="23" numFmtId="0" xfId="0" applyAlignment="1" applyFont="1">
      <alignment readingOrder="0" shrinkToFit="0" vertical="bottom" wrapText="0"/>
    </xf>
    <xf borderId="0" fillId="0" fontId="2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right" readingOrder="0"/>
    </xf>
    <xf borderId="4" fillId="0" fontId="24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170" xfId="0" applyFont="1" applyNumberFormat="1"/>
    <xf borderId="4" fillId="0" fontId="5" numFmtId="0" xfId="0" applyAlignment="1" applyBorder="1" applyFont="1">
      <alignment horizontal="center" readingOrder="0"/>
    </xf>
    <xf borderId="4" fillId="0" fontId="25" numFmtId="0" xfId="0" applyAlignment="1" applyBorder="1" applyFont="1">
      <alignment horizontal="center" readingOrder="0"/>
    </xf>
    <xf borderId="0" fillId="0" fontId="26" numFmtId="0" xfId="0" applyAlignment="1" applyFont="1">
      <alignment readingOrder="0" shrinkToFit="0" wrapText="1"/>
    </xf>
    <xf borderId="8" fillId="0" fontId="3" numFmtId="0" xfId="0" applyAlignment="1" applyBorder="1" applyFont="1">
      <alignment horizontal="center" readingOrder="0"/>
    </xf>
    <xf borderId="8" fillId="0" fontId="6" numFmtId="0" xfId="0" applyBorder="1" applyFont="1"/>
    <xf borderId="8" fillId="0" fontId="3" numFmtId="0" xfId="0" applyAlignment="1" applyBorder="1" applyFont="1">
      <alignment readingOrder="0"/>
    </xf>
    <xf borderId="6" fillId="0" fontId="3" numFmtId="0" xfId="0" applyAlignment="1" applyBorder="1" applyFont="1">
      <alignment readingOrder="0"/>
    </xf>
    <xf borderId="0" fillId="0" fontId="12" numFmtId="0" xfId="0" applyFont="1"/>
    <xf borderId="4" fillId="0" fontId="3" numFmtId="0" xfId="0" applyAlignment="1" applyBorder="1" applyFont="1">
      <alignment horizontal="center" readingOrder="0"/>
    </xf>
    <xf borderId="6" fillId="0" fontId="3" numFmtId="0" xfId="0" applyBorder="1" applyFont="1"/>
    <xf borderId="6" fillId="0" fontId="3" numFmtId="170" xfId="0" applyBorder="1" applyFont="1" applyNumberFormat="1"/>
    <xf borderId="0" fillId="0" fontId="22" numFmtId="0" xfId="0" applyAlignment="1" applyFont="1">
      <alignment shrinkToFit="0" vertical="bottom" wrapText="0"/>
    </xf>
    <xf borderId="4" fillId="0" fontId="5" numFmtId="0" xfId="0" applyAlignment="1" applyBorder="1" applyFont="1">
      <alignment horizontal="left" readingOrder="0"/>
    </xf>
    <xf borderId="8" fillId="0" fontId="3" numFmtId="0" xfId="0" applyAlignment="1" applyBorder="1" applyFont="1">
      <alignment horizontal="left" readingOrder="0"/>
    </xf>
    <xf borderId="0" fillId="0" fontId="3" numFmtId="49" xfId="0" applyAlignment="1" applyFont="1" applyNumberFormat="1">
      <alignment readingOrder="0"/>
    </xf>
    <xf borderId="0" fillId="0" fontId="3" numFmtId="49" xfId="0" applyFont="1" applyNumberFormat="1"/>
    <xf borderId="0" fillId="0" fontId="27" numFmtId="0" xfId="0" applyAlignment="1" applyFont="1">
      <alignment horizontal="left" readingOrder="0"/>
    </xf>
    <xf borderId="0" fillId="0" fontId="28" numFmtId="0" xfId="0" applyAlignment="1" applyFont="1">
      <alignment readingOrder="0" shrinkToFit="0" vertical="bottom" wrapText="0"/>
    </xf>
    <xf borderId="0" fillId="0" fontId="29" numFmtId="0" xfId="0" applyAlignment="1" applyFont="1">
      <alignment readingOrder="0" shrinkToFit="0" vertical="bottom" wrapText="0"/>
    </xf>
    <xf borderId="0" fillId="0" fontId="30" numFmtId="0" xfId="0" applyAlignment="1" applyFont="1">
      <alignment readingOrder="0" shrinkToFit="0" vertical="bottom" wrapText="0"/>
    </xf>
    <xf borderId="9" fillId="12" fontId="31" numFmtId="0" xfId="0" applyBorder="1" applyFill="1" applyFont="1"/>
    <xf borderId="7" fillId="13" fontId="32" numFmtId="0" xfId="0" applyAlignment="1" applyBorder="1" applyFill="1" applyFont="1">
      <alignment horizontal="center" shrinkToFit="0" wrapText="1"/>
    </xf>
    <xf borderId="10" fillId="13" fontId="32" numFmtId="0" xfId="0" applyAlignment="1" applyBorder="1" applyFont="1">
      <alignment horizontal="center" shrinkToFit="0" wrapText="1"/>
    </xf>
    <xf borderId="11" fillId="14" fontId="33" numFmtId="0" xfId="0" applyAlignment="1" applyBorder="1" applyFill="1" applyFont="1">
      <alignment horizontal="center" shrinkToFit="0" wrapText="1"/>
    </xf>
    <xf borderId="12" fillId="12" fontId="31" numFmtId="171" xfId="0" applyAlignment="1" applyBorder="1" applyFont="1" applyNumberFormat="1">
      <alignment vertical="bottom"/>
    </xf>
    <xf borderId="12" fillId="12" fontId="31" numFmtId="172" xfId="0" applyAlignment="1" applyBorder="1" applyFont="1" applyNumberFormat="1">
      <alignment vertical="bottom"/>
    </xf>
    <xf borderId="12" fillId="12" fontId="31" numFmtId="0" xfId="0" applyAlignment="1" applyBorder="1" applyFont="1">
      <alignment vertical="bottom"/>
    </xf>
    <xf borderId="13" fillId="12" fontId="31" numFmtId="0" xfId="0" applyAlignment="1" applyBorder="1" applyFont="1">
      <alignment vertical="bottom"/>
    </xf>
    <xf borderId="14" fillId="0" fontId="34" numFmtId="0" xfId="0" applyAlignment="1" applyBorder="1" applyFont="1">
      <alignment vertical="bottom"/>
    </xf>
    <xf borderId="7" fillId="0" fontId="34" numFmtId="173" xfId="0" applyAlignment="1" applyBorder="1" applyFont="1" applyNumberFormat="1">
      <alignment horizontal="right" vertical="bottom"/>
    </xf>
    <xf borderId="7" fillId="0" fontId="34" numFmtId="174" xfId="0" applyAlignment="1" applyBorder="1" applyFont="1" applyNumberFormat="1">
      <alignment horizontal="right" vertical="bottom"/>
    </xf>
    <xf borderId="7" fillId="0" fontId="34" numFmtId="172" xfId="0" applyAlignment="1" applyBorder="1" applyFont="1" applyNumberFormat="1">
      <alignment horizontal="right" vertical="bottom"/>
    </xf>
    <xf borderId="7" fillId="0" fontId="34" numFmtId="175" xfId="0" applyAlignment="1" applyBorder="1" applyFont="1" applyNumberFormat="1">
      <alignment horizontal="right" vertical="bottom"/>
    </xf>
    <xf borderId="10" fillId="0" fontId="34" numFmtId="175" xfId="0" applyAlignment="1" applyBorder="1" applyFont="1" applyNumberFormat="1">
      <alignment horizontal="right" vertical="bottom"/>
    </xf>
    <xf borderId="0" fillId="0" fontId="30" numFmtId="0" xfId="0" applyAlignment="1" applyFont="1">
      <alignment shrinkToFit="0" vertical="bottom" wrapText="0"/>
    </xf>
    <xf borderId="15" fillId="12" fontId="33" numFmtId="0" xfId="0" applyAlignment="1" applyBorder="1" applyFont="1">
      <alignment horizontal="center"/>
    </xf>
    <xf borderId="7" fillId="13" fontId="32" numFmtId="0" xfId="0" applyAlignment="1" applyBorder="1" applyFont="1">
      <alignment horizontal="center" readingOrder="0"/>
    </xf>
    <xf borderId="16" fillId="13" fontId="32" numFmtId="0" xfId="0" applyAlignment="1" applyBorder="1" applyFont="1">
      <alignment horizontal="center" readingOrder="0"/>
    </xf>
    <xf borderId="17" fillId="14" fontId="33" numFmtId="0" xfId="0" applyAlignment="1" applyBorder="1" applyFont="1">
      <alignment horizontal="center" readingOrder="0"/>
    </xf>
    <xf borderId="0" fillId="12" fontId="35" numFmtId="0" xfId="0" applyAlignment="1" applyFont="1">
      <alignment shrinkToFit="0" vertical="bottom" wrapText="0"/>
    </xf>
    <xf borderId="0" fillId="12" fontId="36" numFmtId="0" xfId="0" applyAlignment="1" applyFont="1">
      <alignment shrinkToFit="0" vertical="bottom" wrapText="0"/>
    </xf>
    <xf borderId="0" fillId="12" fontId="34" numFmtId="0" xfId="0" applyAlignment="1" applyFont="1">
      <alignment shrinkToFit="0" vertical="bottom" wrapText="0"/>
    </xf>
    <xf borderId="6" fillId="12" fontId="34" numFmtId="0" xfId="0" applyAlignment="1" applyBorder="1" applyFont="1">
      <alignment shrinkToFit="0" vertical="bottom" wrapText="0"/>
    </xf>
    <xf borderId="7" fillId="0" fontId="34" numFmtId="0" xfId="0" applyAlignment="1" applyBorder="1" applyFont="1">
      <alignment readingOrder="0" shrinkToFit="0" vertical="bottom" wrapText="0"/>
    </xf>
    <xf borderId="16" fillId="0" fontId="34" numFmtId="0" xfId="0" applyAlignment="1" applyBorder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1"/>
    </xf>
    <xf borderId="0" fillId="0" fontId="9" numFmtId="0" xfId="0" applyAlignment="1" applyFont="1">
      <alignment horizontal="right" readingOrder="0" shrinkToFit="0" vertical="bottom" wrapText="0"/>
    </xf>
    <xf borderId="0" fillId="0" fontId="34" numFmtId="0" xfId="0" applyAlignment="1" applyFont="1">
      <alignment vertical="bottom"/>
    </xf>
    <xf borderId="0" fillId="0" fontId="37" numFmtId="0" xfId="0" applyAlignment="1" applyFont="1">
      <alignment vertical="bottom"/>
    </xf>
    <xf borderId="0" fillId="0" fontId="16" numFmtId="0" xfId="0" applyAlignment="1" applyFont="1">
      <alignment horizontal="right" vertical="bottom"/>
    </xf>
    <xf borderId="0" fillId="0" fontId="16" numFmtId="3" xfId="0" applyAlignment="1" applyFont="1" applyNumberFormat="1">
      <alignment horizontal="right" vertical="bottom"/>
    </xf>
    <xf borderId="0" fillId="0" fontId="34" numFmtId="0" xfId="0" applyAlignment="1" applyFont="1">
      <alignment vertical="bottom"/>
    </xf>
    <xf borderId="0" fillId="0" fontId="18" numFmtId="0" xfId="0" applyAlignment="1" applyFont="1">
      <alignment horizontal="right" readingOrder="0" shrinkToFit="0" vertical="bottom" wrapText="0"/>
    </xf>
    <xf borderId="0" fillId="0" fontId="18" numFmtId="3" xfId="0" applyAlignment="1" applyFont="1" applyNumberFormat="1">
      <alignment horizontal="right" readingOrder="0" shrinkToFit="0" vertical="bottom" wrapText="0"/>
    </xf>
    <xf borderId="0" fillId="3" fontId="9" numFmtId="0" xfId="0" applyAlignment="1" applyFont="1">
      <alignment horizontal="right" readingOrder="0" shrinkToFit="0" vertical="bottom" wrapText="0"/>
    </xf>
    <xf borderId="0" fillId="3" fontId="18" numFmtId="3" xfId="0" applyAlignment="1" applyFont="1" applyNumberFormat="1">
      <alignment horizontal="right" readingOrder="0" shrinkToFit="0" vertical="bottom" wrapText="0"/>
    </xf>
    <xf borderId="0" fillId="3" fontId="16" numFmtId="3" xfId="0" applyAlignment="1" applyFont="1" applyNumberFormat="1">
      <alignment horizontal="right" vertical="bottom"/>
    </xf>
    <xf borderId="0" fillId="3" fontId="3" numFmtId="0" xfId="0" applyFont="1"/>
    <xf borderId="0" fillId="3" fontId="3" numFmtId="0" xfId="0" applyAlignment="1" applyFont="1">
      <alignment readingOrder="0"/>
    </xf>
    <xf borderId="0" fillId="0" fontId="9" numFmtId="0" xfId="0" applyAlignment="1" applyFont="1">
      <alignment shrinkToFit="0" vertical="bottom" wrapText="0"/>
    </xf>
    <xf borderId="0" fillId="0" fontId="18" numFmtId="0" xfId="0" applyAlignment="1" applyFont="1">
      <alignment shrinkToFit="0" vertical="bottom" wrapText="0"/>
    </xf>
    <xf borderId="0" fillId="0" fontId="38" numFmtId="0" xfId="0" applyAlignment="1" applyFont="1">
      <alignment readingOrder="0" shrinkToFit="0" vertical="bottom" wrapText="0"/>
    </xf>
    <xf borderId="0" fillId="0" fontId="39" numFmtId="0" xfId="0" applyAlignment="1" applyFont="1">
      <alignment readingOrder="0" shrinkToFit="0" vertical="bottom" wrapText="0"/>
    </xf>
    <xf borderId="18" fillId="0" fontId="40" numFmtId="0" xfId="0" applyAlignment="1" applyBorder="1" applyFont="1">
      <alignment horizontal="left" readingOrder="0" vertical="bottom"/>
    </xf>
    <xf borderId="18" fillId="0" fontId="40" numFmtId="0" xfId="0" applyAlignment="1" applyBorder="1" applyFont="1">
      <alignment horizontal="right" readingOrder="0" vertical="bottom"/>
    </xf>
    <xf borderId="19" fillId="0" fontId="38" numFmtId="0" xfId="0" applyAlignment="1" applyBorder="1" applyFont="1">
      <alignment readingOrder="0" vertical="bottom"/>
    </xf>
    <xf borderId="19" fillId="0" fontId="38" numFmtId="0" xfId="0" applyAlignment="1" applyBorder="1" applyFont="1">
      <alignment horizontal="right" readingOrder="0" vertical="bottom"/>
    </xf>
    <xf borderId="19" fillId="0" fontId="38" numFmtId="10" xfId="0" applyAlignment="1" applyBorder="1" applyFont="1" applyNumberFormat="1">
      <alignment horizontal="right" readingOrder="0" vertical="bottom"/>
    </xf>
    <xf borderId="0" fillId="0" fontId="41" numFmtId="0" xfId="0" applyAlignment="1" applyFont="1">
      <alignment readingOrder="0"/>
    </xf>
    <xf borderId="0" fillId="10" fontId="5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9" fontId="5" numFmtId="0" xfId="0" applyAlignment="1" applyFont="1">
      <alignment readingOrder="0" shrinkToFit="0" wrapText="1"/>
    </xf>
    <xf borderId="0" fillId="0" fontId="9" numFmtId="0" xfId="0" applyAlignment="1" applyFont="1">
      <alignment horizontal="right" readingOrder="0" shrinkToFit="0" vertical="bottom" wrapText="0"/>
    </xf>
    <xf borderId="0" fillId="0" fontId="18" numFmtId="3" xfId="0" applyAlignment="1" applyFont="1" applyNumberFormat="1">
      <alignment horizontal="right" readingOrder="0" shrinkToFit="0" vertical="bottom" wrapText="0"/>
    </xf>
    <xf borderId="0" fillId="10" fontId="16" numFmtId="0" xfId="0" applyAlignment="1" applyFont="1">
      <alignment readingOrder="0"/>
    </xf>
    <xf borderId="0" fillId="0" fontId="16" numFmtId="0" xfId="0" applyFont="1"/>
    <xf borderId="0" fillId="9" fontId="16" numFmtId="0" xfId="0" applyFont="1"/>
    <xf borderId="0" fillId="15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Percentage of 2022 Hawaii Transportation GHG Emissions from Different Fuels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00FF"/>
              </a:solidFill>
            </c:spPr>
          </c:dPt>
          <c:dPt>
            <c:idx val="1"/>
            <c:spPr>
              <a:solidFill>
                <a:srgbClr val="6D9EEB"/>
              </a:solidFill>
            </c:spPr>
          </c:dPt>
          <c:dPt>
            <c:idx val="2"/>
            <c:spPr>
              <a:solidFill>
                <a:srgbClr val="B6D7A8"/>
              </a:solidFill>
            </c:spPr>
          </c:dPt>
          <c:dPt>
            <c:idx val="3"/>
            <c:spPr>
              <a:solidFill>
                <a:srgbClr val="0C343D"/>
              </a:solidFill>
            </c:spPr>
          </c:dPt>
          <c:dPt>
            <c:idx val="4"/>
            <c:spPr>
              <a:solidFill>
                <a:srgbClr val="B4A7D6"/>
              </a:solidFill>
            </c:spPr>
          </c:dPt>
          <c:dPt>
            <c:idx val="5"/>
            <c:spPr>
              <a:solidFill>
                <a:srgbClr val="45818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Transportation!$A$3:$A$8</c:f>
            </c:strRef>
          </c:cat>
          <c:val>
            <c:numRef>
              <c:f>Transportation!$G$3:$G$8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v>Carbon Sequestered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cat>
            <c:strRef>
              <c:f>'"Difficult to Estimate" - Fores'!$B$11:$B$18</c:f>
            </c:strRef>
          </c:cat>
          <c:val>
            <c:numRef>
              <c:f>'"Difficult to Estimate" - Fores'!$K$11:$K$18</c:f>
              <c:numCache/>
            </c:numRef>
          </c:val>
        </c:ser>
        <c:ser>
          <c:idx val="1"/>
          <c:order val="1"/>
          <c:tx>
            <c:v>Deforestation Emissions</c:v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cat>
            <c:strRef>
              <c:f>'"Difficult to Estimate" - Fores'!$B$11:$B$18</c:f>
            </c:strRef>
          </c:cat>
          <c:val>
            <c:numRef>
              <c:f>'"Difficult to Estimate" - Fores'!$L$11:$L$18</c:f>
              <c:numCache/>
            </c:numRef>
          </c:val>
        </c:ser>
        <c:overlap val="100"/>
        <c:axId val="1221019857"/>
        <c:axId val="1969502859"/>
      </c:barChart>
      <c:catAx>
        <c:axId val="122101985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9502859"/>
      </c:catAx>
      <c:valAx>
        <c:axId val="19695028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Kg of carbon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1019857"/>
        <c:crosses val="max"/>
      </c:valAx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pa.gov/sites/default/files/2015-07/documents/emission-factors_2014.pdf" TargetMode="External"/><Relationship Id="rId2" Type="http://schemas.openxmlformats.org/officeDocument/2006/relationships/hyperlink" Target="https://www.eia.gov/environment/emissions/co2_vol_mass.php" TargetMode="External"/><Relationship Id="rId3" Type="http://schemas.openxmlformats.org/officeDocument/2006/relationships/hyperlink" Target="https://www.eia.gov/state/?sid=HI" TargetMode="External"/><Relationship Id="rId4" Type="http://schemas.openxmlformats.org/officeDocument/2006/relationships/hyperlink" Target="https://health.hawaii.gov/cab/hawaii-greenhouse-gas-program/" TargetMode="External"/><Relationship Id="rId5" Type="http://schemas.openxmlformats.org/officeDocument/2006/relationships/hyperlink" Target="https://volcanoes.usgs.gov/observatories/hvo/hvo_gas.html#:~:text=Click%20for%20more%20info.,and%20unreacted%20SO2%20gas" TargetMode="External"/><Relationship Id="rId6" Type="http://schemas.openxmlformats.org/officeDocument/2006/relationships/image" Target="../media/image3.png"/><Relationship Id="rId7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57150</xdr:colOff>
      <xdr:row>6</xdr:row>
      <xdr:rowOff>104775</xdr:rowOff>
    </xdr:from>
    <xdr:ext cx="3810000" cy="800100"/>
    <xdr:grpSp>
      <xdr:nvGrpSpPr>
        <xdr:cNvPr id="2" name="Shape 2" title="Drawing"/>
        <xdr:cNvGrpSpPr/>
      </xdr:nvGrpSpPr>
      <xdr:grpSpPr>
        <a:xfrm>
          <a:off x="1562225" y="915475"/>
          <a:ext cx="5642450" cy="1144425"/>
          <a:chOff x="1562225" y="915475"/>
          <a:chExt cx="5642450" cy="1144425"/>
        </a:xfrm>
      </xdr:grpSpPr>
      <xdr:cxnSp>
        <xdr:nvCxnSpPr>
          <xdr:cNvPr id="3" name="Shape 3"/>
          <xdr:cNvCxnSpPr/>
        </xdr:nvCxnSpPr>
        <xdr:spPr>
          <a:xfrm>
            <a:off x="1602125" y="955300"/>
            <a:ext cx="9900" cy="1104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4" name="Shape 4"/>
          <xdr:cNvCxnSpPr/>
        </xdr:nvCxnSpPr>
        <xdr:spPr>
          <a:xfrm flipH="1" rot="10800000">
            <a:off x="1612075" y="2050000"/>
            <a:ext cx="5592600" cy="9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5" name="Shape 5"/>
          <xdr:cNvCxnSpPr/>
        </xdr:nvCxnSpPr>
        <xdr:spPr>
          <a:xfrm rot="10800000">
            <a:off x="7204625" y="965125"/>
            <a:ext cx="0" cy="1084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6" name="Shape 6"/>
          <xdr:cNvCxnSpPr/>
        </xdr:nvCxnSpPr>
        <xdr:spPr>
          <a:xfrm rot="10800000">
            <a:off x="1562225" y="955350"/>
            <a:ext cx="5642400" cy="9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7" name="Shape 7"/>
          <xdr:cNvSpPr txBox="1"/>
        </xdr:nvSpPr>
        <xdr:spPr>
          <a:xfrm>
            <a:off x="1711625" y="915475"/>
            <a:ext cx="5403300" cy="1104600"/>
          </a:xfrm>
          <a:prstGeom prst="rect">
            <a:avLst/>
          </a:prstGeom>
          <a:solidFill>
            <a:srgbClr val="E6B8AF"/>
          </a:solidFill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For Electricity Net Generation, the value is calculated by using Table 6. It takes the Total Electricity Generation in GWH from 2021 and multiplies it by the % of Total Electricity Generation to get how much of the source was used in the state's </a:t>
            </a:r>
            <a:r>
              <a:rPr lang="en-US" sz="1400"/>
              <a:t>portfolio</a:t>
            </a:r>
            <a:r>
              <a:rPr lang="en-US" sz="1400"/>
              <a:t> for 2021.</a:t>
            </a:r>
            <a:endParaRPr sz="1400"/>
          </a:p>
        </xdr:txBody>
      </xdr:sp>
    </xdr:grpSp>
    <xdr:clientData fLocksWithSheet="0"/>
  </xdr:oneCellAnchor>
  <xdr:oneCellAnchor>
    <xdr:from>
      <xdr:col>3</xdr:col>
      <xdr:colOff>161925</xdr:colOff>
      <xdr:row>10</xdr:row>
      <xdr:rowOff>180975</xdr:rowOff>
    </xdr:from>
    <xdr:ext cx="3600450" cy="800100"/>
    <xdr:grpSp>
      <xdr:nvGrpSpPr>
        <xdr:cNvPr id="2" name="Shape 2" title="Drawing"/>
        <xdr:cNvGrpSpPr/>
      </xdr:nvGrpSpPr>
      <xdr:grpSpPr>
        <a:xfrm>
          <a:off x="1761350" y="497550"/>
          <a:ext cx="3725150" cy="955350"/>
          <a:chOff x="1761350" y="497550"/>
          <a:chExt cx="3725150" cy="955350"/>
        </a:xfrm>
      </xdr:grpSpPr>
      <xdr:cxnSp>
        <xdr:nvCxnSpPr>
          <xdr:cNvPr id="8" name="Shape 8"/>
          <xdr:cNvCxnSpPr/>
        </xdr:nvCxnSpPr>
        <xdr:spPr>
          <a:xfrm>
            <a:off x="1761350" y="517450"/>
            <a:ext cx="9900" cy="656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9" name="Shape 9"/>
          <xdr:cNvCxnSpPr/>
        </xdr:nvCxnSpPr>
        <xdr:spPr>
          <a:xfrm flipH="1" rot="10800000">
            <a:off x="1771300" y="1154425"/>
            <a:ext cx="3672000" cy="19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10" name="Shape 10"/>
          <xdr:cNvCxnSpPr/>
        </xdr:nvCxnSpPr>
        <xdr:spPr>
          <a:xfrm rot="10800000">
            <a:off x="5443275" y="497625"/>
            <a:ext cx="0" cy="656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11" name="Shape 11"/>
          <xdr:cNvCxnSpPr/>
        </xdr:nvCxnSpPr>
        <xdr:spPr>
          <a:xfrm flipH="1">
            <a:off x="1761375" y="497550"/>
            <a:ext cx="3681900" cy="9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12" name="Shape 12"/>
          <xdr:cNvSpPr txBox="1"/>
        </xdr:nvSpPr>
        <xdr:spPr>
          <a:xfrm>
            <a:off x="1771300" y="527400"/>
            <a:ext cx="3715200" cy="925500"/>
          </a:xfrm>
          <a:prstGeom prst="rect">
            <a:avLst/>
          </a:prstGeom>
          <a:solidFill>
            <a:srgbClr val="FCE5CD"/>
          </a:solidFill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The actual consumption value is calculated by taking the Total Electricity Generation and multiplying it by 0.97%, the amount of electricity actually bought and consumed</a:t>
            </a:r>
            <a:endParaRPr sz="1400"/>
          </a:p>
        </xdr:txBody>
      </xdr:sp>
    </xdr:grpSp>
    <xdr:clientData fLocksWithSheet="0"/>
  </xdr:oneCellAnchor>
  <xdr:oneCellAnchor>
    <xdr:from>
      <xdr:col>0</xdr:col>
      <xdr:colOff>0</xdr:colOff>
      <xdr:row>22</xdr:row>
      <xdr:rowOff>57150</xdr:rowOff>
    </xdr:from>
    <xdr:ext cx="4000500" cy="3019425"/>
    <xdr:pic>
      <xdr:nvPicPr>
        <xdr:cNvPr id="0" name="image4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895350</xdr:colOff>
      <xdr:row>1</xdr:row>
      <xdr:rowOff>-171450</xdr:rowOff>
    </xdr:from>
    <xdr:ext cx="5753100" cy="4591050"/>
    <xdr:sp>
      <xdr:nvSpPr>
        <xdr:cNvPr id="13" name="Shape 13"/>
        <xdr:cNvSpPr txBox="1"/>
      </xdr:nvSpPr>
      <xdr:spPr>
        <a:xfrm>
          <a:off x="548150" y="406050"/>
          <a:ext cx="6324000" cy="5040600"/>
        </a:xfrm>
        <a:prstGeom prst="rect">
          <a:avLst/>
        </a:prstGeom>
        <a:solidFill>
          <a:srgbClr val="FFFFFF"/>
        </a:solidFill>
        <a:ln cap="flat" cmpd="sng" w="1905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2014 GHG Emissions Factors (more detailed): </a:t>
          </a:r>
          <a:r>
            <a:rPr lang="en-US" sz="1400" u="sng">
              <a:solidFill>
                <a:srgbClr val="000099"/>
              </a:solidFill>
              <a:hlinkClick r:id="rId1"/>
            </a:rPr>
            <a:t>https://www.epa.gov/sites/default/files/2015-07/documents/emission-factors_2014.pdf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2024 GHG Emissions Factors (more recent/probs more accurate): </a:t>
          </a:r>
          <a:r>
            <a:rPr lang="en-US" sz="1400" u="sng">
              <a:solidFill>
                <a:srgbClr val="000099"/>
              </a:solidFill>
              <a:hlinkClick r:id="rId2"/>
            </a:rPr>
            <a:t>https://www.eia.gov/environment/emissions/co2_vol_mass.php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Hawaii State Profile and Energy Estimates - Energy Information Administration: </a:t>
          </a:r>
          <a:r>
            <a:rPr lang="en-US" sz="1400" u="sng">
              <a:solidFill>
                <a:srgbClr val="000099"/>
              </a:solidFill>
              <a:hlinkClick r:id="rId3"/>
            </a:rPr>
            <a:t>https://www.eia.gov/state/?sid=HI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𝐺𝐻𝐺 𝐸𝑚𝑖𝑠𝑠𝑖𝑜𝑛𝑠 = 𝐸𝑚𝑖𝑠𝑠𝑖𝑜𝑛 𝐹𝑎𝑐𝑡𝑜𝑟 × 𝐸𝑛𝑒𝑟𝑔𝑦 𝐶𝑜𝑛𝑠𝑢𝑚𝑝𝑡𝑖𝑜𝑛 𝑜𝑓 𝑡ℎ𝑒 𝐹𝑢𝑒l (https://climatesmart.ny.gov/fileadmin/csc/documents/GHG_Inventories/ghgguide.pdf)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Hawaii GHG Program from the State of Hawaii Department of Health - </a:t>
          </a:r>
          <a:r>
            <a:rPr lang="en-US" sz="1400" u="sng">
              <a:solidFill>
                <a:srgbClr val="000099"/>
              </a:solidFill>
              <a:hlinkClick r:id="rId4"/>
            </a:rPr>
            <a:t>https://health.hawaii.gov/cab/hawaii-greenhouse-gas-program/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It might be possible to use volcanoes as the difficult to estimate category? I can ask Kevin if that would be allowed - without committing us to it - </a:t>
          </a:r>
          <a:r>
            <a:rPr lang="en-US" sz="1400" u="sng">
              <a:solidFill>
                <a:srgbClr val="000099"/>
              </a:solidFill>
              <a:hlinkClick r:id="rId5"/>
            </a:rPr>
            <a:t>https://volcanoes.usgs.gov/observatories/hvo/hvo_gas.html#:~:text=Click%20for%20more%20info.,and%20unreacted%20SO2%20gas</a:t>
          </a:r>
          <a:r>
            <a:rPr lang="en-US" sz="1400"/>
            <a:t>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371475</xdr:colOff>
      <xdr:row>23</xdr:row>
      <xdr:rowOff>190500</xdr:rowOff>
    </xdr:from>
    <xdr:ext cx="6610350" cy="4133850"/>
    <xdr:grpSp>
      <xdr:nvGrpSpPr>
        <xdr:cNvPr id="2" name="Shape 2" title="Drawing"/>
        <xdr:cNvGrpSpPr/>
      </xdr:nvGrpSpPr>
      <xdr:grpSpPr>
        <a:xfrm>
          <a:off x="578600" y="649625"/>
          <a:ext cx="6588000" cy="4111175"/>
          <a:chOff x="578600" y="649625"/>
          <a:chExt cx="6588000" cy="4111175"/>
        </a:xfrm>
      </xdr:grpSpPr>
      <xdr:cxnSp>
        <xdr:nvCxnSpPr>
          <xdr:cNvPr id="14" name="Shape 14"/>
          <xdr:cNvCxnSpPr/>
        </xdr:nvCxnSpPr>
        <xdr:spPr>
          <a:xfrm flipH="1" rot="10800000">
            <a:off x="578600" y="649625"/>
            <a:ext cx="6567600" cy="102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15" name="Shape 15"/>
          <xdr:cNvCxnSpPr/>
        </xdr:nvCxnSpPr>
        <xdr:spPr>
          <a:xfrm flipH="1">
            <a:off x="7146200" y="690275"/>
            <a:ext cx="20400" cy="3969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16" name="Shape 16"/>
          <xdr:cNvCxnSpPr/>
        </xdr:nvCxnSpPr>
        <xdr:spPr>
          <a:xfrm flipH="1">
            <a:off x="578700" y="4659300"/>
            <a:ext cx="6567600" cy="101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17" name="Shape 17"/>
          <xdr:cNvCxnSpPr/>
        </xdr:nvCxnSpPr>
        <xdr:spPr>
          <a:xfrm flipH="1" rot="10800000">
            <a:off x="578600" y="700300"/>
            <a:ext cx="30600" cy="40605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18" name="Shape 18"/>
          <xdr:cNvSpPr txBox="1"/>
        </xdr:nvSpPr>
        <xdr:spPr>
          <a:xfrm>
            <a:off x="822225" y="822225"/>
            <a:ext cx="48825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GWP Emissions Factors</a:t>
            </a:r>
            <a:endParaRPr sz="1400"/>
          </a:p>
        </xdr:txBody>
      </xdr:sp>
      <xdr:graphicFrame>
        <xdr:nvGraphicFramePr>
          <xdr:cNvPr id="19" name="Shape 19"/>
          <xdr:cNvGraphicFramePr/>
        </xdr:nvGraphicFramePr>
        <xdr:xfrm>
          <a:off x="752575" y="1653875"/>
          <a:ext cx="3000000" cy="3000000"/>
        </xdr:xfrm>
        <a:graphic>
          <a:graphicData uri="http://schemas.openxmlformats.org/drawingml/2006/table">
            <a:tbl>
              <a:tblPr>
                <a:noFill/>
                <a:tableStyleId>{386B5EEE-E5C3-474D-A532-45E08A4366E9}</a:tableStyleId>
              </a:tblPr>
              <a:tblGrid>
                <a:gridCol w="2409350"/>
                <a:gridCol w="1282900"/>
                <a:gridCol w="1275075"/>
                <a:gridCol w="1282900"/>
              </a:tblGrid>
              <a:tr h="363200">
                <a:tc>
                  <a:txBody>
                    <a:bodyPr/>
                    <a:lstStyle/>
                    <a:p>
                      <a:pPr indent="0" lvl="0" marL="0" rtl="0" algn="l">
                        <a:lnSpc>
                          <a:spcPct val="115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rPr b="1" lang="en-US" sz="1100">
                          <a:solidFill>
                            <a:srgbClr val="334155"/>
                          </a:solidFill>
                          <a:latin typeface="Roboto"/>
                          <a:ea typeface="Roboto"/>
                          <a:cs typeface="Roboto"/>
                          <a:sym typeface="Roboto"/>
                        </a:rPr>
                        <a:t>GHG</a:t>
                      </a:r>
                      <a:endParaRPr b="1" sz="1100">
                        <a:solidFill>
                          <a:srgbClr val="334155"/>
                        </a:solidFill>
                        <a:latin typeface="Roboto"/>
                        <a:ea typeface="Roboto"/>
                        <a:cs typeface="Roboto"/>
                        <a:sym typeface="Roboto"/>
                      </a:endParaRPr>
                    </a:p>
                  </a:txBody>
                  <a:tcPr marT="91425" marB="91425" marR="91425" marL="91425">
                    <a:lnL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L>
                    <a:lnR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R>
                    <a:lnT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T>
                    <a:lnB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B>
                  </a:tcPr>
                </a:tc>
                <a:tc>
                  <a:txBody>
                    <a:bodyPr/>
                    <a:lstStyle/>
                    <a:p>
                      <a:pPr indent="0" lvl="0" marL="0" rtl="0" algn="l">
                        <a:lnSpc>
                          <a:spcPct val="115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rPr b="1" lang="en-US" sz="1100">
                          <a:solidFill>
                            <a:srgbClr val="334155"/>
                          </a:solidFill>
                          <a:latin typeface="Roboto"/>
                          <a:ea typeface="Roboto"/>
                          <a:cs typeface="Roboto"/>
                          <a:sym typeface="Roboto"/>
                        </a:rPr>
                        <a:t>GWP (AR4)</a:t>
                      </a:r>
                      <a:endParaRPr b="1" sz="1100">
                        <a:solidFill>
                          <a:srgbClr val="334155"/>
                        </a:solidFill>
                        <a:latin typeface="Roboto"/>
                        <a:ea typeface="Roboto"/>
                        <a:cs typeface="Roboto"/>
                        <a:sym typeface="Roboto"/>
                      </a:endParaRPr>
                    </a:p>
                  </a:txBody>
                  <a:tcPr marT="91425" marB="91425" marR="91425" marL="91425">
                    <a:lnL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L>
                    <a:lnR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R>
                    <a:lnT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T>
                    <a:lnB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B>
                  </a:tcPr>
                </a:tc>
                <a:tc>
                  <a:txBody>
                    <a:bodyPr/>
                    <a:lstStyle/>
                    <a:p>
                      <a:pPr indent="0" lvl="0" marL="0" rtl="0" algn="l">
                        <a:lnSpc>
                          <a:spcPct val="115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rPr b="1" lang="en-US" sz="1100">
                          <a:solidFill>
                            <a:srgbClr val="334155"/>
                          </a:solidFill>
                          <a:latin typeface="Roboto"/>
                          <a:ea typeface="Roboto"/>
                          <a:cs typeface="Roboto"/>
                          <a:sym typeface="Roboto"/>
                        </a:rPr>
                        <a:t>GWP (AR5)</a:t>
                      </a:r>
                      <a:endParaRPr b="1" sz="1100">
                        <a:solidFill>
                          <a:srgbClr val="334155"/>
                        </a:solidFill>
                        <a:latin typeface="Roboto"/>
                        <a:ea typeface="Roboto"/>
                        <a:cs typeface="Roboto"/>
                        <a:sym typeface="Roboto"/>
                      </a:endParaRPr>
                    </a:p>
                  </a:txBody>
                  <a:tcPr marT="91425" marB="91425" marR="91425" marL="91425">
                    <a:lnL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L>
                    <a:lnR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R>
                    <a:lnT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T>
                    <a:lnB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B>
                  </a:tcPr>
                </a:tc>
                <a:tc>
                  <a:txBody>
                    <a:bodyPr/>
                    <a:lstStyle/>
                    <a:p>
                      <a:pPr indent="0" lvl="0" marL="0" rtl="0" algn="l">
                        <a:lnSpc>
                          <a:spcPct val="115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rPr b="1" lang="en-US" sz="1100">
                          <a:solidFill>
                            <a:srgbClr val="334155"/>
                          </a:solidFill>
                          <a:latin typeface="Roboto"/>
                          <a:ea typeface="Roboto"/>
                          <a:cs typeface="Roboto"/>
                          <a:sym typeface="Roboto"/>
                        </a:rPr>
                        <a:t>GWP (AR6)</a:t>
                      </a:r>
                      <a:endParaRPr b="1" sz="1100">
                        <a:solidFill>
                          <a:srgbClr val="334155"/>
                        </a:solidFill>
                        <a:latin typeface="Roboto"/>
                        <a:ea typeface="Roboto"/>
                        <a:cs typeface="Roboto"/>
                        <a:sym typeface="Roboto"/>
                      </a:endParaRPr>
                    </a:p>
                  </a:txBody>
                  <a:tcPr marT="91425" marB="91425" marR="91425" marL="91425">
                    <a:lnL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L>
                    <a:lnR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R>
                    <a:lnT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T>
                    <a:lnB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B>
                  </a:tcPr>
                </a:tc>
              </a:tr>
              <a:tr h="457075">
                <a:tc>
                  <a:txBody>
                    <a:bodyPr/>
                    <a:lstStyle/>
                    <a:p>
                      <a:pPr indent="0" lvl="0" marL="0" rtl="0" algn="l">
                        <a:lnSpc>
                          <a:spcPct val="115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rPr lang="en-US" sz="1100">
                          <a:solidFill>
                            <a:srgbClr val="334155"/>
                          </a:solidFill>
                          <a:latin typeface="Roboto"/>
                          <a:ea typeface="Roboto"/>
                          <a:cs typeface="Roboto"/>
                          <a:sym typeface="Roboto"/>
                        </a:rPr>
                        <a:t>Carbon dioxide (CO</a:t>
                      </a:r>
                      <a:r>
                        <a:rPr lang="en-US" sz="800">
                          <a:solidFill>
                            <a:srgbClr val="334155"/>
                          </a:solidFill>
                          <a:latin typeface="Roboto"/>
                          <a:ea typeface="Roboto"/>
                          <a:cs typeface="Roboto"/>
                          <a:sym typeface="Roboto"/>
                        </a:rPr>
                        <a:t>2</a:t>
                      </a:r>
                      <a:r>
                        <a:rPr lang="en-US" sz="1100">
                          <a:solidFill>
                            <a:srgbClr val="334155"/>
                          </a:solidFill>
                          <a:latin typeface="Roboto"/>
                          <a:ea typeface="Roboto"/>
                          <a:cs typeface="Roboto"/>
                          <a:sym typeface="Roboto"/>
                        </a:rPr>
                        <a:t>)</a:t>
                      </a:r>
                      <a:endParaRPr sz="1100">
                        <a:solidFill>
                          <a:srgbClr val="334155"/>
                        </a:solidFill>
                        <a:latin typeface="Roboto"/>
                        <a:ea typeface="Roboto"/>
                        <a:cs typeface="Roboto"/>
                        <a:sym typeface="Roboto"/>
                      </a:endParaRPr>
                    </a:p>
                  </a:txBody>
                  <a:tcPr marT="91425" marB="91425" marR="91425" marL="91425">
                    <a:lnL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L>
                    <a:lnR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R>
                    <a:lnT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T>
                    <a:lnB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B>
                  </a:tcPr>
                </a:tc>
                <a:tc>
                  <a:txBody>
                    <a:bodyPr/>
                    <a:lstStyle/>
                    <a:p>
                      <a:pPr indent="0" lvl="0" marL="0" rtl="0" algn="l">
                        <a:lnSpc>
                          <a:spcPct val="115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rPr lang="en-US" sz="1100">
                          <a:solidFill>
                            <a:srgbClr val="334155"/>
                          </a:solidFill>
                          <a:latin typeface="Roboto"/>
                          <a:ea typeface="Roboto"/>
                          <a:cs typeface="Roboto"/>
                          <a:sym typeface="Roboto"/>
                        </a:rPr>
                        <a:t>1</a:t>
                      </a:r>
                      <a:endParaRPr sz="1100">
                        <a:solidFill>
                          <a:srgbClr val="334155"/>
                        </a:solidFill>
                        <a:latin typeface="Roboto"/>
                        <a:ea typeface="Roboto"/>
                        <a:cs typeface="Roboto"/>
                        <a:sym typeface="Roboto"/>
                      </a:endParaRPr>
                    </a:p>
                  </a:txBody>
                  <a:tcPr marT="91425" marB="91425" marR="91425" marL="91425">
                    <a:lnL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L>
                    <a:lnR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R>
                    <a:lnT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T>
                    <a:lnB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B>
                  </a:tcPr>
                </a:tc>
                <a:tc>
                  <a:txBody>
                    <a:bodyPr/>
                    <a:lstStyle/>
                    <a:p>
                      <a:pPr indent="0" lvl="0" marL="0" rtl="0" algn="l">
                        <a:lnSpc>
                          <a:spcPct val="115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rPr lang="en-US" sz="1100">
                          <a:solidFill>
                            <a:srgbClr val="334155"/>
                          </a:solidFill>
                          <a:latin typeface="Roboto"/>
                          <a:ea typeface="Roboto"/>
                          <a:cs typeface="Roboto"/>
                          <a:sym typeface="Roboto"/>
                        </a:rPr>
                        <a:t>1</a:t>
                      </a:r>
                      <a:endParaRPr sz="1100">
                        <a:solidFill>
                          <a:srgbClr val="334155"/>
                        </a:solidFill>
                        <a:latin typeface="Roboto"/>
                        <a:ea typeface="Roboto"/>
                        <a:cs typeface="Roboto"/>
                        <a:sym typeface="Roboto"/>
                      </a:endParaRPr>
                    </a:p>
                  </a:txBody>
                  <a:tcPr marT="91425" marB="91425" marR="91425" marL="91425">
                    <a:lnL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L>
                    <a:lnR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R>
                    <a:lnT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T>
                    <a:lnB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B>
                  </a:tcPr>
                </a:tc>
                <a:tc>
                  <a:txBody>
                    <a:bodyPr/>
                    <a:lstStyle/>
                    <a:p>
                      <a:pPr indent="0" lvl="0" marL="0" rtl="0" algn="l">
                        <a:lnSpc>
                          <a:spcPct val="115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rPr lang="en-US" sz="1100">
                          <a:solidFill>
                            <a:srgbClr val="334155"/>
                          </a:solidFill>
                          <a:latin typeface="Roboto"/>
                          <a:ea typeface="Roboto"/>
                          <a:cs typeface="Roboto"/>
                          <a:sym typeface="Roboto"/>
                        </a:rPr>
                        <a:t>1</a:t>
                      </a:r>
                      <a:endParaRPr sz="1100">
                        <a:solidFill>
                          <a:srgbClr val="334155"/>
                        </a:solidFill>
                        <a:latin typeface="Roboto"/>
                        <a:ea typeface="Roboto"/>
                        <a:cs typeface="Roboto"/>
                        <a:sym typeface="Roboto"/>
                      </a:endParaRPr>
                    </a:p>
                  </a:txBody>
                  <a:tcPr marT="91425" marB="91425" marR="91425" marL="91425">
                    <a:lnL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L>
                    <a:lnR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R>
                    <a:lnT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T>
                    <a:lnB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B>
                  </a:tcPr>
                </a:tc>
              </a:tr>
              <a:tr h="457075">
                <a:tc>
                  <a:txBody>
                    <a:bodyPr/>
                    <a:lstStyle/>
                    <a:p>
                      <a:pPr indent="0" lvl="0" marL="0" rtl="0" algn="l">
                        <a:lnSpc>
                          <a:spcPct val="115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rPr lang="en-US" sz="1100">
                          <a:solidFill>
                            <a:srgbClr val="334155"/>
                          </a:solidFill>
                          <a:latin typeface="Roboto"/>
                          <a:ea typeface="Roboto"/>
                          <a:cs typeface="Roboto"/>
                          <a:sym typeface="Roboto"/>
                        </a:rPr>
                        <a:t>Methane (CH</a:t>
                      </a:r>
                      <a:r>
                        <a:rPr lang="en-US" sz="800">
                          <a:solidFill>
                            <a:srgbClr val="334155"/>
                          </a:solidFill>
                          <a:latin typeface="Roboto"/>
                          <a:ea typeface="Roboto"/>
                          <a:cs typeface="Roboto"/>
                          <a:sym typeface="Roboto"/>
                        </a:rPr>
                        <a:t>4</a:t>
                      </a:r>
                      <a:r>
                        <a:rPr lang="en-US" sz="1100">
                          <a:solidFill>
                            <a:srgbClr val="334155"/>
                          </a:solidFill>
                          <a:latin typeface="Roboto"/>
                          <a:ea typeface="Roboto"/>
                          <a:cs typeface="Roboto"/>
                          <a:sym typeface="Roboto"/>
                        </a:rPr>
                        <a:t>)</a:t>
                      </a:r>
                      <a:endParaRPr sz="1100">
                        <a:solidFill>
                          <a:srgbClr val="334155"/>
                        </a:solidFill>
                        <a:latin typeface="Roboto"/>
                        <a:ea typeface="Roboto"/>
                        <a:cs typeface="Roboto"/>
                        <a:sym typeface="Roboto"/>
                      </a:endParaRPr>
                    </a:p>
                  </a:txBody>
                  <a:tcPr marT="91425" marB="91425" marR="91425" marL="91425">
                    <a:lnL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L>
                    <a:lnR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R>
                    <a:lnT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T>
                    <a:lnB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B>
                  </a:tcPr>
                </a:tc>
                <a:tc>
                  <a:txBody>
                    <a:bodyPr/>
                    <a:lstStyle/>
                    <a:p>
                      <a:pPr indent="0" lvl="0" marL="0" rtl="0" algn="l">
                        <a:lnSpc>
                          <a:spcPct val="115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rPr lang="en-US" sz="1100">
                          <a:solidFill>
                            <a:srgbClr val="334155"/>
                          </a:solidFill>
                          <a:latin typeface="Roboto"/>
                          <a:ea typeface="Roboto"/>
                          <a:cs typeface="Roboto"/>
                          <a:sym typeface="Roboto"/>
                        </a:rPr>
                        <a:t>25</a:t>
                      </a:r>
                      <a:endParaRPr sz="1100">
                        <a:solidFill>
                          <a:srgbClr val="334155"/>
                        </a:solidFill>
                        <a:latin typeface="Roboto"/>
                        <a:ea typeface="Roboto"/>
                        <a:cs typeface="Roboto"/>
                        <a:sym typeface="Roboto"/>
                      </a:endParaRPr>
                    </a:p>
                  </a:txBody>
                  <a:tcPr marT="91425" marB="91425" marR="91425" marL="91425">
                    <a:lnL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L>
                    <a:lnR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R>
                    <a:lnT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T>
                    <a:lnB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B>
                  </a:tcPr>
                </a:tc>
                <a:tc>
                  <a:txBody>
                    <a:bodyPr/>
                    <a:lstStyle/>
                    <a:p>
                      <a:pPr indent="0" lvl="0" marL="0" rtl="0" algn="l">
                        <a:lnSpc>
                          <a:spcPct val="115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rPr lang="en-US" sz="1100">
                          <a:solidFill>
                            <a:srgbClr val="334155"/>
                          </a:solidFill>
                          <a:latin typeface="Roboto"/>
                          <a:ea typeface="Roboto"/>
                          <a:cs typeface="Roboto"/>
                          <a:sym typeface="Roboto"/>
                        </a:rPr>
                        <a:t>28</a:t>
                      </a:r>
                      <a:endParaRPr sz="1100">
                        <a:solidFill>
                          <a:srgbClr val="334155"/>
                        </a:solidFill>
                        <a:latin typeface="Roboto"/>
                        <a:ea typeface="Roboto"/>
                        <a:cs typeface="Roboto"/>
                        <a:sym typeface="Roboto"/>
                      </a:endParaRPr>
                    </a:p>
                  </a:txBody>
                  <a:tcPr marT="91425" marB="91425" marR="91425" marL="91425">
                    <a:lnL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L>
                    <a:lnR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R>
                    <a:lnT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T>
                    <a:lnB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B>
                  </a:tcPr>
                </a:tc>
                <a:tc>
                  <a:txBody>
                    <a:bodyPr/>
                    <a:lstStyle/>
                    <a:p>
                      <a:pPr indent="0" lvl="0" marL="0" rtl="0" algn="l">
                        <a:lnSpc>
                          <a:spcPct val="115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rPr lang="en-US" sz="1100">
                          <a:solidFill>
                            <a:srgbClr val="334155"/>
                          </a:solidFill>
                          <a:latin typeface="Roboto"/>
                          <a:ea typeface="Roboto"/>
                          <a:cs typeface="Roboto"/>
                          <a:sym typeface="Roboto"/>
                        </a:rPr>
                        <a:t>27.9</a:t>
                      </a:r>
                      <a:endParaRPr sz="1100">
                        <a:solidFill>
                          <a:srgbClr val="334155"/>
                        </a:solidFill>
                        <a:latin typeface="Roboto"/>
                        <a:ea typeface="Roboto"/>
                        <a:cs typeface="Roboto"/>
                        <a:sym typeface="Roboto"/>
                      </a:endParaRPr>
                    </a:p>
                  </a:txBody>
                  <a:tcPr marT="91425" marB="91425" marR="91425" marL="91425">
                    <a:lnL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L>
                    <a:lnR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R>
                    <a:lnT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T>
                    <a:lnB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B>
                  </a:tcPr>
                </a:tc>
              </a:tr>
              <a:tr h="457075">
                <a:tc>
                  <a:txBody>
                    <a:bodyPr/>
                    <a:lstStyle/>
                    <a:p>
                      <a:pPr indent="0" lvl="0" marL="0" rtl="0" algn="l">
                        <a:lnSpc>
                          <a:spcPct val="115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rPr lang="en-US" sz="1100">
                          <a:solidFill>
                            <a:srgbClr val="334155"/>
                          </a:solidFill>
                          <a:latin typeface="Roboto"/>
                          <a:ea typeface="Roboto"/>
                          <a:cs typeface="Roboto"/>
                          <a:sym typeface="Roboto"/>
                        </a:rPr>
                        <a:t>Nitrous oxide (N</a:t>
                      </a:r>
                      <a:r>
                        <a:rPr lang="en-US" sz="800">
                          <a:solidFill>
                            <a:srgbClr val="334155"/>
                          </a:solidFill>
                          <a:latin typeface="Roboto"/>
                          <a:ea typeface="Roboto"/>
                          <a:cs typeface="Roboto"/>
                          <a:sym typeface="Roboto"/>
                        </a:rPr>
                        <a:t>2</a:t>
                      </a:r>
                      <a:r>
                        <a:rPr lang="en-US" sz="1100">
                          <a:solidFill>
                            <a:srgbClr val="334155"/>
                          </a:solidFill>
                          <a:latin typeface="Roboto"/>
                          <a:ea typeface="Roboto"/>
                          <a:cs typeface="Roboto"/>
                          <a:sym typeface="Roboto"/>
                        </a:rPr>
                        <a:t>O)</a:t>
                      </a:r>
                      <a:endParaRPr sz="1100">
                        <a:solidFill>
                          <a:srgbClr val="334155"/>
                        </a:solidFill>
                        <a:latin typeface="Roboto"/>
                        <a:ea typeface="Roboto"/>
                        <a:cs typeface="Roboto"/>
                        <a:sym typeface="Roboto"/>
                      </a:endParaRPr>
                    </a:p>
                  </a:txBody>
                  <a:tcPr marT="91425" marB="91425" marR="91425" marL="91425">
                    <a:lnL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L>
                    <a:lnR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R>
                    <a:lnT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T>
                    <a:lnB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B>
                  </a:tcPr>
                </a:tc>
                <a:tc>
                  <a:txBody>
                    <a:bodyPr/>
                    <a:lstStyle/>
                    <a:p>
                      <a:pPr indent="0" lvl="0" marL="0" rtl="0" algn="l">
                        <a:lnSpc>
                          <a:spcPct val="115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rPr lang="en-US" sz="1100">
                          <a:solidFill>
                            <a:srgbClr val="334155"/>
                          </a:solidFill>
                          <a:latin typeface="Roboto"/>
                          <a:ea typeface="Roboto"/>
                          <a:cs typeface="Roboto"/>
                          <a:sym typeface="Roboto"/>
                        </a:rPr>
                        <a:t>298</a:t>
                      </a:r>
                      <a:endParaRPr sz="1100">
                        <a:solidFill>
                          <a:srgbClr val="334155"/>
                        </a:solidFill>
                        <a:latin typeface="Roboto"/>
                        <a:ea typeface="Roboto"/>
                        <a:cs typeface="Roboto"/>
                        <a:sym typeface="Roboto"/>
                      </a:endParaRPr>
                    </a:p>
                  </a:txBody>
                  <a:tcPr marT="91425" marB="91425" marR="91425" marL="91425">
                    <a:lnL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L>
                    <a:lnR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R>
                    <a:lnT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T>
                    <a:lnB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B>
                  </a:tcPr>
                </a:tc>
                <a:tc>
                  <a:txBody>
                    <a:bodyPr/>
                    <a:lstStyle/>
                    <a:p>
                      <a:pPr indent="0" lvl="0" marL="0" rtl="0" algn="l">
                        <a:lnSpc>
                          <a:spcPct val="115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rPr lang="en-US" sz="1100">
                          <a:solidFill>
                            <a:srgbClr val="334155"/>
                          </a:solidFill>
                          <a:latin typeface="Roboto"/>
                          <a:ea typeface="Roboto"/>
                          <a:cs typeface="Roboto"/>
                          <a:sym typeface="Roboto"/>
                        </a:rPr>
                        <a:t>265</a:t>
                      </a:r>
                      <a:endParaRPr sz="1100">
                        <a:solidFill>
                          <a:srgbClr val="334155"/>
                        </a:solidFill>
                        <a:latin typeface="Roboto"/>
                        <a:ea typeface="Roboto"/>
                        <a:cs typeface="Roboto"/>
                        <a:sym typeface="Roboto"/>
                      </a:endParaRPr>
                    </a:p>
                  </a:txBody>
                  <a:tcPr marT="91425" marB="91425" marR="91425" marL="91425">
                    <a:lnL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L>
                    <a:lnR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R>
                    <a:lnT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T>
                    <a:lnB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B>
                  </a:tcPr>
                </a:tc>
                <a:tc>
                  <a:txBody>
                    <a:bodyPr/>
                    <a:lstStyle/>
                    <a:p>
                      <a:pPr indent="0" lvl="0" marL="0" rtl="0" algn="l">
                        <a:lnSpc>
                          <a:spcPct val="115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rPr lang="en-US" sz="1100">
                          <a:solidFill>
                            <a:srgbClr val="334155"/>
                          </a:solidFill>
                          <a:latin typeface="Roboto"/>
                          <a:ea typeface="Roboto"/>
                          <a:cs typeface="Roboto"/>
                          <a:sym typeface="Roboto"/>
                        </a:rPr>
                        <a:t>273</a:t>
                      </a:r>
                      <a:endParaRPr sz="1100">
                        <a:solidFill>
                          <a:srgbClr val="334155"/>
                        </a:solidFill>
                        <a:latin typeface="Roboto"/>
                        <a:ea typeface="Roboto"/>
                        <a:cs typeface="Roboto"/>
                        <a:sym typeface="Roboto"/>
                      </a:endParaRPr>
                    </a:p>
                  </a:txBody>
                  <a:tcPr marT="91425" marB="91425" marR="91425" marL="91425">
                    <a:lnL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L>
                    <a:lnR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R>
                    <a:lnT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T>
                    <a:lnB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B>
                  </a:tcPr>
                </a:tc>
              </a:tr>
              <a:tr h="457075">
                <a:tc>
                  <a:txBody>
                    <a:bodyPr/>
                    <a:lstStyle/>
                    <a:p>
                      <a:pPr indent="0" lvl="0" marL="0" rtl="0" algn="l">
                        <a:lnSpc>
                          <a:spcPct val="115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rPr lang="en-US" sz="1100">
                          <a:solidFill>
                            <a:srgbClr val="334155"/>
                          </a:solidFill>
                          <a:latin typeface="Roboto"/>
                          <a:ea typeface="Roboto"/>
                          <a:cs typeface="Roboto"/>
                          <a:sym typeface="Roboto"/>
                        </a:rPr>
                        <a:t>Chlorofluorocarbon CFC-11</a:t>
                      </a:r>
                      <a:endParaRPr sz="1100">
                        <a:solidFill>
                          <a:srgbClr val="334155"/>
                        </a:solidFill>
                        <a:latin typeface="Roboto"/>
                        <a:ea typeface="Roboto"/>
                        <a:cs typeface="Roboto"/>
                        <a:sym typeface="Roboto"/>
                      </a:endParaRPr>
                    </a:p>
                  </a:txBody>
                  <a:tcPr marT="91425" marB="91425" marR="91425" marL="91425">
                    <a:lnL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L>
                    <a:lnR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R>
                    <a:lnT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T>
                    <a:lnB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B>
                  </a:tcPr>
                </a:tc>
                <a:tc>
                  <a:txBody>
                    <a:bodyPr/>
                    <a:lstStyle/>
                    <a:p>
                      <a:pPr indent="0" lvl="0" marL="0" rtl="0" algn="l">
                        <a:lnSpc>
                          <a:spcPct val="115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rPr lang="en-US" sz="1100">
                          <a:solidFill>
                            <a:srgbClr val="334155"/>
                          </a:solidFill>
                          <a:latin typeface="Roboto"/>
                          <a:ea typeface="Roboto"/>
                          <a:cs typeface="Roboto"/>
                          <a:sym typeface="Roboto"/>
                        </a:rPr>
                        <a:t>4 675</a:t>
                      </a:r>
                      <a:endParaRPr sz="1100">
                        <a:solidFill>
                          <a:srgbClr val="334155"/>
                        </a:solidFill>
                        <a:latin typeface="Roboto"/>
                        <a:ea typeface="Roboto"/>
                        <a:cs typeface="Roboto"/>
                        <a:sym typeface="Roboto"/>
                      </a:endParaRPr>
                    </a:p>
                  </a:txBody>
                  <a:tcPr marT="91425" marB="91425" marR="91425" marL="91425">
                    <a:lnL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L>
                    <a:lnR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R>
                    <a:lnT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T>
                    <a:lnB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B>
                  </a:tcPr>
                </a:tc>
                <a:tc>
                  <a:txBody>
                    <a:bodyPr/>
                    <a:lstStyle/>
                    <a:p>
                      <a:pPr indent="0" lvl="0" marL="0" rtl="0" algn="l">
                        <a:lnSpc>
                          <a:spcPct val="115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rPr lang="en-US" sz="1100">
                          <a:solidFill>
                            <a:srgbClr val="334155"/>
                          </a:solidFill>
                          <a:latin typeface="Roboto"/>
                          <a:ea typeface="Roboto"/>
                          <a:cs typeface="Roboto"/>
                          <a:sym typeface="Roboto"/>
                        </a:rPr>
                        <a:t>4 660</a:t>
                      </a:r>
                      <a:endParaRPr sz="1100">
                        <a:solidFill>
                          <a:srgbClr val="334155"/>
                        </a:solidFill>
                        <a:latin typeface="Roboto"/>
                        <a:ea typeface="Roboto"/>
                        <a:cs typeface="Roboto"/>
                        <a:sym typeface="Roboto"/>
                      </a:endParaRPr>
                    </a:p>
                  </a:txBody>
                  <a:tcPr marT="91425" marB="91425" marR="91425" marL="91425">
                    <a:lnL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L>
                    <a:lnR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R>
                    <a:lnT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T>
                    <a:lnB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B>
                  </a:tcPr>
                </a:tc>
                <a:tc>
                  <a:txBody>
                    <a:bodyPr/>
                    <a:lstStyle/>
                    <a:p>
                      <a:pPr indent="0" lvl="0" marL="0" rtl="0" algn="l">
                        <a:lnSpc>
                          <a:spcPct val="115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rPr lang="en-US" sz="1100">
                          <a:solidFill>
                            <a:srgbClr val="334155"/>
                          </a:solidFill>
                          <a:latin typeface="Roboto"/>
                          <a:ea typeface="Roboto"/>
                          <a:cs typeface="Roboto"/>
                          <a:sym typeface="Roboto"/>
                        </a:rPr>
                        <a:t>6230</a:t>
                      </a:r>
                      <a:endParaRPr sz="1100">
                        <a:solidFill>
                          <a:srgbClr val="334155"/>
                        </a:solidFill>
                        <a:latin typeface="Roboto"/>
                        <a:ea typeface="Roboto"/>
                        <a:cs typeface="Roboto"/>
                        <a:sym typeface="Roboto"/>
                      </a:endParaRPr>
                    </a:p>
                  </a:txBody>
                  <a:tcPr marT="91425" marB="91425" marR="91425" marL="91425">
                    <a:lnL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L>
                    <a:lnR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R>
                    <a:lnT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T>
                    <a:lnB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B>
                  </a:tcPr>
                </a:tc>
              </a:tr>
              <a:tr h="457075">
                <a:tc>
                  <a:txBody>
                    <a:bodyPr/>
                    <a:lstStyle/>
                    <a:p>
                      <a:pPr indent="0" lvl="0" marL="0" rtl="0" algn="l">
                        <a:lnSpc>
                          <a:spcPct val="115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rPr lang="en-US" sz="1100">
                          <a:solidFill>
                            <a:srgbClr val="334155"/>
                          </a:solidFill>
                          <a:latin typeface="Roboto"/>
                          <a:ea typeface="Roboto"/>
                          <a:cs typeface="Roboto"/>
                          <a:sym typeface="Roboto"/>
                        </a:rPr>
                        <a:t>Sulpherhexafluoride</a:t>
                      </a:r>
                      <a:endParaRPr sz="1100">
                        <a:solidFill>
                          <a:srgbClr val="334155"/>
                        </a:solidFill>
                        <a:latin typeface="Roboto"/>
                        <a:ea typeface="Roboto"/>
                        <a:cs typeface="Roboto"/>
                        <a:sym typeface="Roboto"/>
                      </a:endParaRPr>
                    </a:p>
                  </a:txBody>
                  <a:tcPr marT="91425" marB="91425" marR="91425" marL="91425">
                    <a:lnL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L>
                    <a:lnR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R>
                    <a:lnT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T>
                    <a:lnB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B>
                  </a:tcPr>
                </a:tc>
                <a:tc>
                  <a:txBody>
                    <a:bodyPr/>
                    <a:lstStyle/>
                    <a:p>
                      <a:pPr indent="0" lvl="0" marL="0" rtl="0" algn="l">
                        <a:lnSpc>
                          <a:spcPct val="115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rPr lang="en-US" sz="1100">
                          <a:solidFill>
                            <a:srgbClr val="334155"/>
                          </a:solidFill>
                          <a:latin typeface="Roboto"/>
                          <a:ea typeface="Roboto"/>
                          <a:cs typeface="Roboto"/>
                          <a:sym typeface="Roboto"/>
                        </a:rPr>
                        <a:t>22 800</a:t>
                      </a:r>
                      <a:endParaRPr sz="1100">
                        <a:solidFill>
                          <a:srgbClr val="334155"/>
                        </a:solidFill>
                        <a:latin typeface="Roboto"/>
                        <a:ea typeface="Roboto"/>
                        <a:cs typeface="Roboto"/>
                        <a:sym typeface="Roboto"/>
                      </a:endParaRPr>
                    </a:p>
                  </a:txBody>
                  <a:tcPr marT="91425" marB="91425" marR="91425" marL="91425">
                    <a:lnL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L>
                    <a:lnR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R>
                    <a:lnT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T>
                    <a:lnB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B>
                  </a:tcPr>
                </a:tc>
                <a:tc>
                  <a:txBody>
                    <a:bodyPr/>
                    <a:lstStyle/>
                    <a:p>
                      <a:pPr indent="0" lvl="0" marL="0" rtl="0" algn="l">
                        <a:lnSpc>
                          <a:spcPct val="115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rPr lang="en-US" sz="1100">
                          <a:solidFill>
                            <a:srgbClr val="334155"/>
                          </a:solidFill>
                          <a:latin typeface="Roboto"/>
                          <a:ea typeface="Roboto"/>
                          <a:cs typeface="Roboto"/>
                          <a:sym typeface="Roboto"/>
                        </a:rPr>
                        <a:t>23 500</a:t>
                      </a:r>
                      <a:endParaRPr sz="1100">
                        <a:solidFill>
                          <a:srgbClr val="334155"/>
                        </a:solidFill>
                        <a:latin typeface="Roboto"/>
                        <a:ea typeface="Roboto"/>
                        <a:cs typeface="Roboto"/>
                        <a:sym typeface="Roboto"/>
                      </a:endParaRPr>
                    </a:p>
                  </a:txBody>
                  <a:tcPr marT="91425" marB="91425" marR="91425" marL="91425">
                    <a:lnL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L>
                    <a:lnR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R>
                    <a:lnT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T>
                    <a:lnB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B>
                  </a:tcPr>
                </a:tc>
                <a:tc>
                  <a:txBody>
                    <a:bodyPr/>
                    <a:lstStyle/>
                    <a:p>
                      <a:pPr indent="0" lvl="0" marL="0" rtl="0" algn="l">
                        <a:lnSpc>
                          <a:spcPct val="115000"/>
                        </a:lnSpc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r>
                        <a:rPr lang="en-US" sz="1100">
                          <a:solidFill>
                            <a:srgbClr val="334155"/>
                          </a:solidFill>
                          <a:latin typeface="Roboto"/>
                          <a:ea typeface="Roboto"/>
                          <a:cs typeface="Roboto"/>
                          <a:sym typeface="Roboto"/>
                        </a:rPr>
                        <a:t>24300</a:t>
                      </a:r>
                      <a:endParaRPr sz="1100">
                        <a:solidFill>
                          <a:srgbClr val="334155"/>
                        </a:solidFill>
                        <a:latin typeface="Roboto"/>
                        <a:ea typeface="Roboto"/>
                        <a:cs typeface="Roboto"/>
                        <a:sym typeface="Roboto"/>
                      </a:endParaRPr>
                    </a:p>
                  </a:txBody>
                  <a:tcPr marT="91425" marB="91425" marR="91425" marL="91425">
                    <a:lnL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L>
                    <a:lnR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R>
                    <a:lnT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T>
                    <a:lnB cap="flat" cmpd="sng" w="9525">
                      <a:solidFill>
                        <a:srgbClr val="000000"/>
                      </a:solidFill>
                      <a:prstDash val="solid"/>
                      <a:round/>
                      <a:headEnd len="sm" w="sm" type="none"/>
                      <a:tailEnd len="sm" w="sm" type="none"/>
                    </a:lnB>
                  </a:tcPr>
                </a:tc>
              </a:tr>
            </a:tbl>
          </a:graphicData>
        </a:graphic>
      </xdr:graphicFrame>
    </xdr:grpSp>
    <xdr:clientData fLocksWithSheet="0"/>
  </xdr:oneCellAnchor>
  <xdr:oneCellAnchor>
    <xdr:from>
      <xdr:col>8</xdr:col>
      <xdr:colOff>552450</xdr:colOff>
      <xdr:row>5</xdr:row>
      <xdr:rowOff>47625</xdr:rowOff>
    </xdr:from>
    <xdr:ext cx="5419725" cy="2867025"/>
    <xdr:pic>
      <xdr:nvPicPr>
        <xdr:cNvPr id="0" name="image3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962025</xdr:colOff>
      <xdr:row>24</xdr:row>
      <xdr:rowOff>123825</xdr:rowOff>
    </xdr:from>
    <xdr:ext cx="5753100" cy="3381375"/>
    <xdr:pic>
      <xdr:nvPicPr>
        <xdr:cNvPr id="0" name="image1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12</xdr:row>
      <xdr:rowOff>190500</xdr:rowOff>
    </xdr:from>
    <xdr:ext cx="6286500" cy="38957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485775</xdr:colOff>
      <xdr:row>27</xdr:row>
      <xdr:rowOff>104775</xdr:rowOff>
    </xdr:from>
    <xdr:ext cx="5334000" cy="46196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142875</xdr:colOff>
      <xdr:row>0</xdr:row>
      <xdr:rowOff>38100</xdr:rowOff>
    </xdr:from>
    <xdr:ext cx="8582025" cy="2200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ia.gov/electricity/state/archive/2021/hawaii/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ia.gov/energyexplained/units-and-calculators/british-thermal-units.php" TargetMode="External"/><Relationship Id="rId2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eia.gov/totalenergy/data/monthly/pdf/sec12_2.pdf" TargetMode="External"/><Relationship Id="rId3" Type="http://schemas.openxmlformats.org/officeDocument/2006/relationships/hyperlink" Target="https://www.eia.gov/state/seds/data.php?incfile=/state/seds/sep_use/tra/use_tra_HI.html&amp;sid=HI" TargetMode="External"/><Relationship Id="rId4" Type="http://schemas.openxmlformats.org/officeDocument/2006/relationships/hyperlink" Target="https://www.epa.gov/sites/default/files/2015-07/documents/emission-factors_2014.pdf" TargetMode="External"/><Relationship Id="rId9" Type="http://schemas.openxmlformats.org/officeDocument/2006/relationships/vmlDrawing" Target="../drawings/vmlDrawing1.vml"/><Relationship Id="rId5" Type="http://schemas.openxmlformats.org/officeDocument/2006/relationships/hyperlink" Target="https://www.eia.gov/totalenergy/data/monthly/pdf/sec12_2.pdf" TargetMode="External"/><Relationship Id="rId6" Type="http://schemas.openxmlformats.org/officeDocument/2006/relationships/hyperlink" Target="https://www.eia.gov/state/seds/data.php?incfile=/state/seds/sep_use/tra/use_tra_HI.html&amp;sid=HI" TargetMode="External"/><Relationship Id="rId7" Type="http://schemas.openxmlformats.org/officeDocument/2006/relationships/hyperlink" Target="https://www.epa.gov/sites/default/files/2015-07/documents/emission-factors_2014.pdf" TargetMode="External"/><Relationship Id="rId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census.hawaii.gov/main/2022-state-pe/" TargetMode="External"/><Relationship Id="rId2" Type="http://schemas.openxmlformats.org/officeDocument/2006/relationships/hyperlink" Target="https://www.eia.gov/dnav/ng/ng_sum_lsum_dcu_SHI_m.htm" TargetMode="External"/><Relationship Id="rId3" Type="http://schemas.openxmlformats.org/officeDocument/2006/relationships/hyperlink" Target="https://www.epa.gov/climateleadership/ghg-emission-factors-hub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vXkrsr4wokvF0US6QJElTV7pMyC-mVxC/edit?usp=sharing&amp;ouid=117500887968914575955&amp;rtpof=true&amp;sd=true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ensus.gov/data/tables/time-series/demo/popest/2020s-state-total.html" TargetMode="External"/><Relationship Id="rId2" Type="http://schemas.openxmlformats.org/officeDocument/2006/relationships/hyperlink" Target="https://www.census.gov/data/tables/time-series/demo/popest/2020s-state-total.html" TargetMode="External"/><Relationship Id="rId3" Type="http://schemas.openxmlformats.org/officeDocument/2006/relationships/hyperlink" Target="https://dbedt.hawaii.gov/economic/economic-forecast/long-range-projections/" TargetMode="External"/><Relationship Id="rId4" Type="http://schemas.openxmlformats.org/officeDocument/2006/relationships/hyperlink" Target="https://dbedt.hawaii.gov/economic/economic-forecast/long-range-projections/" TargetMode="External"/><Relationship Id="rId5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ensus.gov/data/tables/time-series/demo/popest/2020s-state-total.html" TargetMode="External"/><Relationship Id="rId2" Type="http://schemas.openxmlformats.org/officeDocument/2006/relationships/hyperlink" Target="https://www.census.gov/data/tables/time-series/demo/popest/2020s-state-total.html" TargetMode="External"/><Relationship Id="rId3" Type="http://schemas.openxmlformats.org/officeDocument/2006/relationships/hyperlink" Target="https://dbedt.hawaii.gov/economic/economic-forecast/long-range-projections/" TargetMode="External"/><Relationship Id="rId4" Type="http://schemas.openxmlformats.org/officeDocument/2006/relationships/hyperlink" Target="https://www.eia.gov/state/print.php?sid=HI" TargetMode="External"/><Relationship Id="rId5" Type="http://schemas.openxmlformats.org/officeDocument/2006/relationships/hyperlink" Target="https://dbedt.hawaii.gov/economic/economic-forecast/long-range-projections/" TargetMode="External"/><Relationship Id="rId6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health.hawaii.gov/cab/hawaii-greenhouse-gas-program/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pa.gov/climateleadership/ghg-emission-factors-hub" TargetMode="External"/><Relationship Id="rId2" Type="http://schemas.openxmlformats.org/officeDocument/2006/relationships/hyperlink" Target="https://www.eia.gov/state/?sid=HI" TargetMode="External"/><Relationship Id="rId3" Type="http://schemas.openxmlformats.org/officeDocument/2006/relationships/hyperlink" Target="https://www.eia.gov/environment/emissions/state/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ia.gov/dnav/ng/ng_sum_lsum_dcu_SHI_m.htm" TargetMode="External"/><Relationship Id="rId2" Type="http://schemas.openxmlformats.org/officeDocument/2006/relationships/hyperlink" Target="https://www.epa.gov/climateleadership/ghg-emission-factors-hub" TargetMode="External"/><Relationship Id="rId3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</row>
    <row r="3">
      <c r="A3" s="4" t="s">
        <v>4</v>
      </c>
      <c r="B3" s="5"/>
      <c r="C3" s="6" t="s">
        <v>5</v>
      </c>
      <c r="E3" s="7" t="s">
        <v>6</v>
      </c>
      <c r="F3" s="8"/>
    </row>
    <row r="4">
      <c r="A4" s="4" t="s">
        <v>7</v>
      </c>
      <c r="B4" s="9">
        <v>3013.0</v>
      </c>
      <c r="C4" s="6">
        <v>47.0</v>
      </c>
      <c r="E4" s="7" t="s">
        <v>8</v>
      </c>
      <c r="F4" s="8"/>
    </row>
    <row r="5">
      <c r="A5" s="10" t="s">
        <v>9</v>
      </c>
      <c r="B5" s="11">
        <v>1807.0</v>
      </c>
      <c r="C5" s="12">
        <v>40.0</v>
      </c>
      <c r="E5" s="7" t="s">
        <v>10</v>
      </c>
      <c r="F5" s="8"/>
      <c r="G5" s="13"/>
      <c r="H5" s="13" t="s">
        <v>11</v>
      </c>
      <c r="J5" s="14" t="s">
        <v>12</v>
      </c>
      <c r="K5" s="14" t="s">
        <v>13</v>
      </c>
    </row>
    <row r="6">
      <c r="A6" s="10" t="s">
        <v>14</v>
      </c>
      <c r="B6" s="11">
        <v>1206.0</v>
      </c>
      <c r="C6" s="12">
        <v>45.0</v>
      </c>
      <c r="E6" s="15" t="s">
        <v>15</v>
      </c>
      <c r="F6" s="16"/>
      <c r="G6" s="13"/>
      <c r="H6" s="13" t="s">
        <v>16</v>
      </c>
      <c r="J6" s="17">
        <f>8936482/9181831</f>
        <v>0.9732788591</v>
      </c>
      <c r="K6" s="14" t="s">
        <v>17</v>
      </c>
    </row>
    <row r="7">
      <c r="A7" s="18" t="s">
        <v>18</v>
      </c>
      <c r="B7" s="19">
        <v>9181831.0</v>
      </c>
      <c r="C7" s="6">
        <v>47.0</v>
      </c>
      <c r="E7" s="13"/>
      <c r="F7" s="13"/>
      <c r="G7" s="13"/>
      <c r="H7" s="20" t="s">
        <v>19</v>
      </c>
      <c r="I7" s="21"/>
      <c r="J7" s="21"/>
      <c r="K7" s="21"/>
      <c r="N7" s="14"/>
    </row>
    <row r="8">
      <c r="A8" s="10" t="s">
        <v>9</v>
      </c>
      <c r="B8" s="11">
        <v>4725470.0</v>
      </c>
      <c r="C8" s="12">
        <v>39.0</v>
      </c>
      <c r="E8" s="13"/>
      <c r="F8" s="13"/>
      <c r="G8" s="13"/>
      <c r="H8" s="22" t="s">
        <v>20</v>
      </c>
      <c r="I8" s="23"/>
      <c r="J8" s="24" t="s">
        <v>21</v>
      </c>
      <c r="K8" s="25"/>
      <c r="L8" s="13" t="s">
        <v>22</v>
      </c>
      <c r="M8" s="13" t="s">
        <v>23</v>
      </c>
      <c r="N8" s="26" t="s">
        <v>24</v>
      </c>
      <c r="O8" s="27"/>
      <c r="P8" s="27"/>
      <c r="Q8" s="13" t="s">
        <v>25</v>
      </c>
      <c r="R8" s="13" t="s">
        <v>26</v>
      </c>
    </row>
    <row r="9">
      <c r="A9" s="10" t="s">
        <v>14</v>
      </c>
      <c r="B9" s="11">
        <v>4456361.0</v>
      </c>
      <c r="C9" s="12">
        <v>45.0</v>
      </c>
      <c r="E9" s="14"/>
      <c r="F9" s="14"/>
      <c r="G9" s="14"/>
      <c r="H9" s="28" t="s">
        <v>5</v>
      </c>
      <c r="I9" s="29">
        <f>9182*0.67</f>
        <v>6151.94</v>
      </c>
      <c r="J9" s="30">
        <f>I9*J6</f>
        <v>5987.553144</v>
      </c>
      <c r="L9" s="31">
        <f t="shared" ref="L9:L10" si="1">J9*(1000000)</f>
        <v>5987553144</v>
      </c>
      <c r="M9" s="31">
        <f t="shared" ref="M9:M18" si="2">L9*0.003412</f>
        <v>20429531.33</v>
      </c>
      <c r="N9" s="32">
        <v>71.31</v>
      </c>
      <c r="Q9" s="31">
        <f t="shared" ref="Q9:Q17" si="3">M9*N9</f>
        <v>1456829879</v>
      </c>
      <c r="R9" s="31">
        <f t="shared" ref="R9:R18" si="4">Q9/1000</f>
        <v>1456829.879</v>
      </c>
    </row>
    <row r="10">
      <c r="A10" s="4" t="s">
        <v>27</v>
      </c>
      <c r="B10" s="33"/>
      <c r="C10" s="33"/>
      <c r="E10" s="14"/>
      <c r="F10" s="14"/>
      <c r="G10" s="14"/>
      <c r="H10" s="28" t="s">
        <v>28</v>
      </c>
      <c r="I10" s="29">
        <f>9182*0.118</f>
        <v>1083.476</v>
      </c>
      <c r="J10" s="30">
        <f>I10*J6</f>
        <v>1054.524285</v>
      </c>
      <c r="L10" s="31">
        <f t="shared" si="1"/>
        <v>1054524285</v>
      </c>
      <c r="M10" s="31">
        <f t="shared" si="2"/>
        <v>3598036.861</v>
      </c>
      <c r="N10" s="32">
        <v>100.175</v>
      </c>
      <c r="Q10" s="31">
        <f t="shared" si="3"/>
        <v>360433342.5</v>
      </c>
      <c r="R10" s="31">
        <f t="shared" si="4"/>
        <v>360433.3425</v>
      </c>
    </row>
    <row r="11">
      <c r="A11" s="10" t="s">
        <v>29</v>
      </c>
      <c r="B11" s="11">
        <v>17721.0</v>
      </c>
      <c r="C11" s="12">
        <v>22.0</v>
      </c>
      <c r="E11" s="14"/>
      <c r="F11" s="14"/>
      <c r="G11" s="14"/>
      <c r="H11" s="28" t="s">
        <v>30</v>
      </c>
      <c r="I11" s="23">
        <f>9182*0</f>
        <v>0</v>
      </c>
      <c r="J11" s="34">
        <f>I11</f>
        <v>0</v>
      </c>
      <c r="L11" s="35">
        <v>0.0</v>
      </c>
      <c r="M11" s="31">
        <f t="shared" si="2"/>
        <v>0</v>
      </c>
      <c r="N11" s="32">
        <v>0.0</v>
      </c>
      <c r="Q11" s="31">
        <f t="shared" si="3"/>
        <v>0</v>
      </c>
      <c r="R11" s="31">
        <f t="shared" si="4"/>
        <v>0</v>
      </c>
    </row>
    <row r="12">
      <c r="A12" s="10" t="s">
        <v>31</v>
      </c>
      <c r="B12" s="11">
        <v>16359.0</v>
      </c>
      <c r="C12" s="12">
        <v>32.0</v>
      </c>
      <c r="E12" s="14"/>
      <c r="F12" s="14"/>
      <c r="G12" s="14"/>
      <c r="H12" s="28" t="s">
        <v>32</v>
      </c>
      <c r="I12" s="36">
        <f>9182*0.031</f>
        <v>284.642</v>
      </c>
      <c r="J12" s="34">
        <f>I12*J6</f>
        <v>277.036041</v>
      </c>
      <c r="L12" s="31">
        <f>J12*(1000000)</f>
        <v>277036041</v>
      </c>
      <c r="M12" s="31">
        <f t="shared" si="2"/>
        <v>945246.9719</v>
      </c>
      <c r="N12" s="32">
        <v>52.07</v>
      </c>
      <c r="Q12" s="31">
        <f t="shared" si="3"/>
        <v>49219009.83</v>
      </c>
      <c r="R12" s="31">
        <f t="shared" si="4"/>
        <v>49219.00983</v>
      </c>
    </row>
    <row r="13">
      <c r="A13" s="10" t="s">
        <v>33</v>
      </c>
      <c r="B13" s="11">
        <v>6429.0</v>
      </c>
      <c r="C13" s="12">
        <v>42.0</v>
      </c>
      <c r="E13" s="14"/>
      <c r="H13" s="28" t="s">
        <v>34</v>
      </c>
      <c r="I13" s="23">
        <f>0</f>
        <v>0</v>
      </c>
      <c r="J13" s="37">
        <v>0.0</v>
      </c>
      <c r="L13" s="35">
        <v>0.0</v>
      </c>
      <c r="M13" s="31">
        <f t="shared" si="2"/>
        <v>0</v>
      </c>
      <c r="N13" s="32">
        <v>0.0</v>
      </c>
      <c r="Q13" s="31">
        <f t="shared" si="3"/>
        <v>0</v>
      </c>
      <c r="R13" s="31">
        <f t="shared" si="4"/>
        <v>0</v>
      </c>
    </row>
    <row r="14">
      <c r="A14" s="10" t="s">
        <v>35</v>
      </c>
      <c r="B14" s="12">
        <v>3.9</v>
      </c>
      <c r="C14" s="12">
        <v>1.0</v>
      </c>
      <c r="E14" s="14"/>
      <c r="H14" s="28" t="s">
        <v>36</v>
      </c>
      <c r="I14" s="36">
        <f>9182*0.02</f>
        <v>183.64</v>
      </c>
      <c r="J14" s="34">
        <f>I14*J6</f>
        <v>178.7329297</v>
      </c>
      <c r="L14" s="31">
        <f t="shared" ref="L14:L18" si="5">J14*(1000000)</f>
        <v>178732929.7</v>
      </c>
      <c r="M14" s="31">
        <f t="shared" si="2"/>
        <v>609836.7561</v>
      </c>
      <c r="N14" s="32">
        <v>26.03</v>
      </c>
      <c r="Q14" s="31">
        <f t="shared" si="3"/>
        <v>15874050.76</v>
      </c>
      <c r="R14" s="31">
        <f t="shared" si="4"/>
        <v>15874.05076</v>
      </c>
    </row>
    <row r="15">
      <c r="A15" s="10" t="s">
        <v>37</v>
      </c>
      <c r="B15" s="12">
        <v>3.6</v>
      </c>
      <c r="C15" s="12">
        <v>3.0</v>
      </c>
      <c r="E15" s="14"/>
      <c r="H15" s="28" t="s">
        <v>38</v>
      </c>
      <c r="I15" s="36">
        <f>9182*0.013</f>
        <v>119.366</v>
      </c>
      <c r="J15" s="34">
        <f>I15*J6</f>
        <v>116.1764043</v>
      </c>
      <c r="L15" s="31">
        <f t="shared" si="5"/>
        <v>116176404.3</v>
      </c>
      <c r="M15" s="31">
        <f t="shared" si="2"/>
        <v>396393.8914</v>
      </c>
      <c r="N15" s="32">
        <v>0.0</v>
      </c>
      <c r="Q15" s="31">
        <f t="shared" si="3"/>
        <v>0</v>
      </c>
      <c r="R15" s="31">
        <f t="shared" si="4"/>
        <v>0</v>
      </c>
    </row>
    <row r="16">
      <c r="A16" s="10" t="s">
        <v>39</v>
      </c>
      <c r="B16" s="11">
        <v>1540.0</v>
      </c>
      <c r="C16" s="12">
        <v>6.0</v>
      </c>
      <c r="E16" s="14"/>
      <c r="F16" s="14"/>
      <c r="G16" s="14"/>
      <c r="H16" s="28" t="s">
        <v>40</v>
      </c>
      <c r="I16" s="36">
        <f>9182*0.072</f>
        <v>661.104</v>
      </c>
      <c r="J16" s="34">
        <f>I16*J6</f>
        <v>643.4385469</v>
      </c>
      <c r="L16" s="31">
        <f t="shared" si="5"/>
        <v>643438546.9</v>
      </c>
      <c r="M16" s="31">
        <f t="shared" si="2"/>
        <v>2195412.322</v>
      </c>
      <c r="N16" s="32">
        <v>0.0</v>
      </c>
      <c r="Q16" s="31">
        <f t="shared" si="3"/>
        <v>0</v>
      </c>
      <c r="R16" s="31">
        <f t="shared" si="4"/>
        <v>0</v>
      </c>
    </row>
    <row r="17">
      <c r="A17" s="18" t="s">
        <v>41</v>
      </c>
      <c r="B17" s="19">
        <v>8936482.0</v>
      </c>
      <c r="C17" s="6">
        <v>48.0</v>
      </c>
      <c r="E17" s="14"/>
      <c r="F17" s="14"/>
      <c r="G17" s="14"/>
      <c r="H17" s="28" t="s">
        <v>42</v>
      </c>
      <c r="I17" s="36">
        <f>9182*0.055</f>
        <v>505.01</v>
      </c>
      <c r="J17" s="34">
        <f>I17*J6</f>
        <v>491.5155566</v>
      </c>
      <c r="L17" s="31">
        <f t="shared" si="5"/>
        <v>491515556.6</v>
      </c>
      <c r="M17" s="31">
        <f t="shared" si="2"/>
        <v>1677051.079</v>
      </c>
      <c r="N17" s="32">
        <v>0.0</v>
      </c>
      <c r="Q17" s="31">
        <f t="shared" si="3"/>
        <v>0</v>
      </c>
      <c r="R17" s="31">
        <f t="shared" si="4"/>
        <v>0</v>
      </c>
    </row>
    <row r="18">
      <c r="A18" s="10" t="s">
        <v>43</v>
      </c>
      <c r="B18" s="11">
        <v>8936482.0</v>
      </c>
      <c r="C18" s="12">
        <v>44.0</v>
      </c>
      <c r="E18" s="14"/>
      <c r="F18" s="14"/>
      <c r="G18" s="14"/>
      <c r="H18" s="28" t="s">
        <v>44</v>
      </c>
      <c r="I18" s="36">
        <f>9182*0.021</f>
        <v>192.822</v>
      </c>
      <c r="J18" s="34">
        <f>I18*J6</f>
        <v>187.6695762</v>
      </c>
      <c r="L18" s="31">
        <f t="shared" si="5"/>
        <v>187669576.2</v>
      </c>
      <c r="M18" s="31">
        <f t="shared" si="2"/>
        <v>640328.5939</v>
      </c>
      <c r="N18" s="32">
        <v>0.0</v>
      </c>
      <c r="Q18" s="31">
        <f>SUM(Q9:Q17)</f>
        <v>1882356282</v>
      </c>
      <c r="R18" s="31">
        <f t="shared" si="4"/>
        <v>1882356.282</v>
      </c>
    </row>
    <row r="19">
      <c r="A19" s="10" t="s">
        <v>45</v>
      </c>
      <c r="B19" s="12">
        <v>0.0</v>
      </c>
      <c r="C19" s="12">
        <v>0.0</v>
      </c>
    </row>
    <row r="20">
      <c r="A20" s="4" t="s">
        <v>46</v>
      </c>
      <c r="B20" s="9">
        <v>355064.0</v>
      </c>
      <c r="C20" s="6">
        <v>36.0</v>
      </c>
      <c r="E20" s="14"/>
      <c r="F20" s="14"/>
      <c r="G20" s="14"/>
      <c r="Q20" s="38" t="s">
        <v>47</v>
      </c>
      <c r="R20" s="39"/>
      <c r="S20" s="40">
        <f>SUM(R9:R18)</f>
        <v>3764712.564</v>
      </c>
    </row>
    <row r="21">
      <c r="A21" s="4" t="s">
        <v>48</v>
      </c>
      <c r="B21" s="6">
        <v>30.31</v>
      </c>
      <c r="C21" s="6">
        <v>1.0</v>
      </c>
      <c r="E21" s="14"/>
      <c r="F21" s="14"/>
      <c r="G21" s="14"/>
      <c r="Q21" s="38" t="s">
        <v>49</v>
      </c>
      <c r="R21" s="39"/>
      <c r="S21" s="41">
        <f>S20/1000000</f>
        <v>3.764712564</v>
      </c>
    </row>
    <row r="22">
      <c r="E22" s="14"/>
      <c r="F22" s="14"/>
      <c r="G22" s="14"/>
    </row>
    <row r="90">
      <c r="I90" s="42"/>
    </row>
    <row r="91">
      <c r="I91" s="43"/>
    </row>
    <row r="92">
      <c r="I92" s="42"/>
    </row>
    <row r="93">
      <c r="I93" s="43"/>
    </row>
    <row r="94">
      <c r="I94" s="44"/>
    </row>
    <row r="95">
      <c r="I95" s="45"/>
    </row>
    <row r="96">
      <c r="I96" s="44"/>
    </row>
    <row r="97">
      <c r="I97" s="45"/>
    </row>
    <row r="98">
      <c r="I98" s="44"/>
    </row>
    <row r="99">
      <c r="I99" s="45"/>
    </row>
    <row r="100">
      <c r="I100" s="44"/>
    </row>
    <row r="101">
      <c r="I101" s="45"/>
    </row>
    <row r="102">
      <c r="I102" s="44"/>
    </row>
    <row r="103">
      <c r="I103" s="45"/>
    </row>
    <row r="104">
      <c r="I104" s="44"/>
    </row>
    <row r="105">
      <c r="I105" s="45"/>
    </row>
    <row r="106">
      <c r="I106" s="44"/>
    </row>
    <row r="107">
      <c r="I107" s="45"/>
    </row>
    <row r="108">
      <c r="I108" s="44"/>
    </row>
    <row r="109">
      <c r="I109" s="45"/>
    </row>
    <row r="110">
      <c r="I110" s="44"/>
    </row>
    <row r="111">
      <c r="I111" s="45"/>
    </row>
    <row r="112">
      <c r="I112" s="44"/>
    </row>
    <row r="113">
      <c r="I113" s="45"/>
    </row>
    <row r="114">
      <c r="I114" s="44"/>
    </row>
    <row r="115">
      <c r="I115" s="45"/>
    </row>
    <row r="116">
      <c r="I116" s="44"/>
    </row>
    <row r="117">
      <c r="I117" s="45"/>
    </row>
    <row r="118">
      <c r="I118" s="44"/>
    </row>
    <row r="119">
      <c r="I119" s="45"/>
    </row>
    <row r="120">
      <c r="I120" s="44"/>
    </row>
    <row r="121">
      <c r="I121" s="45"/>
    </row>
    <row r="122">
      <c r="I122" s="44"/>
    </row>
    <row r="123">
      <c r="I123" s="45"/>
    </row>
    <row r="124">
      <c r="I124" s="44"/>
    </row>
    <row r="125">
      <c r="I125" s="45"/>
    </row>
    <row r="126">
      <c r="I126" s="44"/>
    </row>
    <row r="127">
      <c r="I127" s="45"/>
    </row>
    <row r="128">
      <c r="I128" s="44"/>
    </row>
    <row r="129">
      <c r="I129" s="45"/>
    </row>
    <row r="130">
      <c r="I130" s="44"/>
    </row>
    <row r="131">
      <c r="I131" s="45"/>
    </row>
    <row r="132">
      <c r="I132" s="44"/>
    </row>
    <row r="133">
      <c r="I133" s="45"/>
    </row>
    <row r="134">
      <c r="I134" s="44"/>
    </row>
    <row r="135">
      <c r="I135" s="45"/>
    </row>
    <row r="136">
      <c r="I136" s="44"/>
    </row>
    <row r="137">
      <c r="I137" s="45"/>
    </row>
    <row r="138">
      <c r="I138" s="44"/>
    </row>
    <row r="139">
      <c r="I139" s="45"/>
    </row>
    <row r="140">
      <c r="I140" s="44"/>
    </row>
    <row r="141">
      <c r="I141" s="45"/>
    </row>
    <row r="142">
      <c r="I142" s="44"/>
    </row>
    <row r="143">
      <c r="I143" s="45"/>
    </row>
    <row r="144">
      <c r="I144" s="44"/>
    </row>
    <row r="145">
      <c r="I145" s="45"/>
    </row>
    <row r="146">
      <c r="I146" s="44"/>
    </row>
    <row r="147">
      <c r="I147" s="45"/>
    </row>
    <row r="148">
      <c r="I148" s="44"/>
    </row>
    <row r="149">
      <c r="I149" s="45"/>
    </row>
    <row r="150">
      <c r="I150" s="44"/>
    </row>
    <row r="151">
      <c r="I151" s="45"/>
    </row>
    <row r="152">
      <c r="I152" s="44"/>
    </row>
  </sheetData>
  <mergeCells count="1">
    <mergeCell ref="A10:C10"/>
  </mergeCells>
  <hyperlinks>
    <hyperlink r:id="rId1" ref="A1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2">
      <c r="D22" s="192"/>
    </row>
    <row r="24">
      <c r="J24" s="1" t="s">
        <v>232</v>
      </c>
    </row>
  </sheetData>
  <hyperlinks>
    <hyperlink r:id="rId1" ref="J2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13.88"/>
    <col customWidth="1" min="3" max="3" width="17.63"/>
    <col customWidth="1" min="4" max="5" width="16.0"/>
    <col customWidth="1" min="6" max="7" width="14.38"/>
  </cols>
  <sheetData>
    <row r="1" ht="32.25" customHeight="1">
      <c r="A1" s="46" t="s">
        <v>50</v>
      </c>
      <c r="B1" s="47"/>
      <c r="C1" s="47"/>
      <c r="D1" s="47"/>
      <c r="E1" s="47"/>
      <c r="F1" s="47"/>
      <c r="G1" s="47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</row>
    <row r="2">
      <c r="A2" s="49" t="s">
        <v>51</v>
      </c>
      <c r="B2" s="50" t="s">
        <v>52</v>
      </c>
      <c r="C2" s="50" t="s">
        <v>53</v>
      </c>
      <c r="D2" s="51" t="s">
        <v>54</v>
      </c>
      <c r="E2" s="50" t="s">
        <v>55</v>
      </c>
      <c r="F2" s="52" t="s">
        <v>56</v>
      </c>
      <c r="G2" s="52" t="s">
        <v>57</v>
      </c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</row>
    <row r="3">
      <c r="A3" s="54" t="s">
        <v>58</v>
      </c>
      <c r="B3" s="14">
        <f>5.048*1000000</f>
        <v>5048000</v>
      </c>
      <c r="C3" s="14">
        <v>0.1</v>
      </c>
      <c r="D3" s="55">
        <f t="shared" ref="D3:D8" si="1">(C3)*(1000000000000)*(1/B3)*(42)</f>
        <v>832012.6783</v>
      </c>
      <c r="E3" s="14">
        <v>8.31</v>
      </c>
      <c r="F3" s="55">
        <f t="shared" ref="F3:F8" si="2">D3*E3</f>
        <v>6914025.357</v>
      </c>
      <c r="G3" s="56">
        <f t="shared" ref="G3:G8" si="3">(F3/1000)/1000000</f>
        <v>0.006914025357</v>
      </c>
    </row>
    <row r="4">
      <c r="A4" s="54" t="s">
        <v>59</v>
      </c>
      <c r="B4" s="14">
        <f>5.77*1000000</f>
        <v>5770000</v>
      </c>
      <c r="C4" s="14">
        <v>12.6</v>
      </c>
      <c r="D4" s="55">
        <f t="shared" si="1"/>
        <v>91715771.23</v>
      </c>
      <c r="E4" s="14">
        <v>10.21</v>
      </c>
      <c r="F4" s="55">
        <f t="shared" si="2"/>
        <v>936418024.3</v>
      </c>
      <c r="G4" s="57">
        <f t="shared" si="3"/>
        <v>0.9364180243</v>
      </c>
    </row>
    <row r="5">
      <c r="A5" s="54" t="s">
        <v>60</v>
      </c>
      <c r="B5" s="14">
        <f>((5.355+5.67)/2)*1000000</f>
        <v>5512500</v>
      </c>
      <c r="C5" s="14">
        <v>88.3</v>
      </c>
      <c r="D5" s="55">
        <f t="shared" si="1"/>
        <v>672761904.8</v>
      </c>
      <c r="E5" s="14">
        <v>9.75</v>
      </c>
      <c r="F5" s="55">
        <f t="shared" si="2"/>
        <v>6559428571</v>
      </c>
      <c r="G5" s="57">
        <f t="shared" si="3"/>
        <v>6.559428571</v>
      </c>
    </row>
    <row r="6">
      <c r="A6" s="54" t="s">
        <v>61</v>
      </c>
      <c r="B6" s="14">
        <f>6.065*1000000</f>
        <v>6065000</v>
      </c>
      <c r="C6" s="14">
        <v>0.3</v>
      </c>
      <c r="D6" s="14">
        <f t="shared" si="1"/>
        <v>2077493.817</v>
      </c>
      <c r="E6" s="14">
        <v>10.69</v>
      </c>
      <c r="F6" s="55">
        <f t="shared" si="2"/>
        <v>22208408.9</v>
      </c>
      <c r="G6" s="57">
        <f t="shared" si="3"/>
        <v>0.0222084089</v>
      </c>
    </row>
    <row r="7">
      <c r="A7" s="54" t="s">
        <v>62</v>
      </c>
      <c r="B7" s="14">
        <f>5.222*1000000</f>
        <v>5222000</v>
      </c>
      <c r="C7" s="14">
        <v>46.5</v>
      </c>
      <c r="D7" s="55">
        <f t="shared" si="1"/>
        <v>373994638.1</v>
      </c>
      <c r="E7" s="14">
        <v>8.78</v>
      </c>
      <c r="F7" s="55">
        <f t="shared" si="2"/>
        <v>3283672922</v>
      </c>
      <c r="G7" s="57">
        <f t="shared" si="3"/>
        <v>3.283672922</v>
      </c>
    </row>
    <row r="8">
      <c r="A8" s="54" t="s">
        <v>63</v>
      </c>
      <c r="B8" s="14">
        <f>6.287*1000000</f>
        <v>6287000</v>
      </c>
      <c r="C8" s="14">
        <v>7.7</v>
      </c>
      <c r="D8" s="55">
        <f t="shared" si="1"/>
        <v>51439478.29</v>
      </c>
      <c r="E8" s="14">
        <v>11.27</v>
      </c>
      <c r="F8" s="55">
        <f t="shared" si="2"/>
        <v>579722920.3</v>
      </c>
      <c r="G8" s="57">
        <f t="shared" si="3"/>
        <v>0.5797229203</v>
      </c>
    </row>
    <row r="9" ht="28.5" customHeight="1">
      <c r="A9" s="58" t="s">
        <v>64</v>
      </c>
      <c r="C9" s="59">
        <f t="shared" ref="C9:D9" si="4">SUM(C3:C8)</f>
        <v>155.5</v>
      </c>
      <c r="D9" s="60">
        <f t="shared" si="4"/>
        <v>1192821299</v>
      </c>
      <c r="E9" s="59"/>
      <c r="F9" s="60">
        <f t="shared" ref="F9:G9" si="5">SUM(F3:F8)</f>
        <v>11388364873</v>
      </c>
      <c r="G9" s="61">
        <f t="shared" si="5"/>
        <v>11.38836487</v>
      </c>
    </row>
    <row r="10">
      <c r="A10" s="62" t="s">
        <v>65</v>
      </c>
      <c r="F10" s="63"/>
      <c r="G10" s="63"/>
    </row>
    <row r="11">
      <c r="A11" s="62" t="s">
        <v>66</v>
      </c>
      <c r="F11" s="63"/>
      <c r="G11" s="63"/>
    </row>
    <row r="12">
      <c r="A12" s="62" t="s">
        <v>67</v>
      </c>
    </row>
    <row r="13">
      <c r="A13" s="64"/>
    </row>
    <row r="14">
      <c r="A14" s="65"/>
    </row>
    <row r="15">
      <c r="A15" s="65"/>
    </row>
    <row r="16">
      <c r="A16" s="65"/>
    </row>
    <row r="17">
      <c r="A17" s="64"/>
    </row>
    <row r="18">
      <c r="A18" s="64"/>
    </row>
    <row r="19">
      <c r="A19" s="64"/>
    </row>
    <row r="20">
      <c r="A20" s="64"/>
      <c r="F20" s="66"/>
    </row>
    <row r="21">
      <c r="A21" s="64"/>
    </row>
    <row r="22">
      <c r="A22" s="64"/>
    </row>
    <row r="23">
      <c r="A23" s="64"/>
    </row>
    <row r="24">
      <c r="A24" s="64"/>
    </row>
    <row r="25">
      <c r="A25" s="64"/>
    </row>
    <row r="26">
      <c r="A26" s="64"/>
    </row>
    <row r="27">
      <c r="A27" s="64"/>
    </row>
    <row r="28">
      <c r="A28" s="64"/>
    </row>
    <row r="29">
      <c r="A29" s="64"/>
    </row>
    <row r="30">
      <c r="A30" s="64"/>
    </row>
    <row r="31">
      <c r="A31" s="64"/>
    </row>
    <row r="32">
      <c r="A32" s="64"/>
    </row>
    <row r="33">
      <c r="A33" s="64"/>
    </row>
    <row r="34">
      <c r="A34" s="64"/>
    </row>
    <row r="35">
      <c r="A35" s="64"/>
    </row>
    <row r="36">
      <c r="A36" s="64"/>
    </row>
    <row r="37">
      <c r="A37" s="64"/>
    </row>
    <row r="38">
      <c r="A38" s="64"/>
    </row>
    <row r="39">
      <c r="A39" s="64"/>
    </row>
    <row r="40">
      <c r="A40" s="64"/>
    </row>
    <row r="41">
      <c r="A41" s="64"/>
    </row>
    <row r="42">
      <c r="A42" s="64"/>
    </row>
    <row r="43">
      <c r="A43" s="64"/>
    </row>
    <row r="44">
      <c r="A44" s="64"/>
    </row>
    <row r="45">
      <c r="A45" s="64"/>
    </row>
    <row r="46">
      <c r="A46" s="64"/>
    </row>
    <row r="47">
      <c r="A47" s="64"/>
    </row>
    <row r="48">
      <c r="A48" s="64"/>
    </row>
    <row r="49">
      <c r="A49" s="64"/>
    </row>
    <row r="50">
      <c r="A50" s="64"/>
    </row>
    <row r="51">
      <c r="A51" s="64"/>
    </row>
    <row r="52">
      <c r="A52" s="64"/>
    </row>
    <row r="53">
      <c r="A53" s="64"/>
    </row>
    <row r="54">
      <c r="A54" s="64"/>
    </row>
    <row r="55">
      <c r="A55" s="64"/>
    </row>
    <row r="56">
      <c r="A56" s="64"/>
    </row>
    <row r="57">
      <c r="A57" s="64"/>
    </row>
    <row r="58">
      <c r="A58" s="64"/>
    </row>
    <row r="59">
      <c r="A59" s="64"/>
    </row>
    <row r="60">
      <c r="A60" s="64"/>
    </row>
    <row r="61">
      <c r="A61" s="64"/>
    </row>
    <row r="62">
      <c r="A62" s="64"/>
    </row>
    <row r="63">
      <c r="A63" s="64"/>
    </row>
    <row r="64">
      <c r="A64" s="64"/>
    </row>
    <row r="65">
      <c r="A65" s="64"/>
    </row>
    <row r="66">
      <c r="A66" s="64"/>
    </row>
    <row r="67">
      <c r="A67" s="64"/>
    </row>
    <row r="68">
      <c r="A68" s="64"/>
    </row>
    <row r="69">
      <c r="A69" s="64"/>
    </row>
    <row r="70">
      <c r="A70" s="64"/>
    </row>
    <row r="71">
      <c r="A71" s="64"/>
    </row>
    <row r="72">
      <c r="A72" s="64"/>
    </row>
    <row r="73">
      <c r="A73" s="64"/>
    </row>
    <row r="74">
      <c r="A74" s="64"/>
    </row>
    <row r="75">
      <c r="A75" s="64"/>
    </row>
    <row r="76">
      <c r="A76" s="64"/>
    </row>
    <row r="77">
      <c r="A77" s="64"/>
    </row>
    <row r="78">
      <c r="A78" s="64"/>
    </row>
    <row r="79">
      <c r="A79" s="64"/>
    </row>
    <row r="80">
      <c r="A80" s="64"/>
    </row>
    <row r="81">
      <c r="A81" s="64"/>
    </row>
    <row r="82">
      <c r="A82" s="64"/>
    </row>
    <row r="83">
      <c r="A83" s="64"/>
    </row>
    <row r="84">
      <c r="A84" s="64"/>
    </row>
    <row r="85">
      <c r="A85" s="64"/>
    </row>
    <row r="86">
      <c r="A86" s="64"/>
    </row>
    <row r="87">
      <c r="A87" s="64"/>
    </row>
    <row r="88">
      <c r="A88" s="64"/>
    </row>
    <row r="89">
      <c r="A89" s="64"/>
    </row>
    <row r="90">
      <c r="A90" s="64"/>
    </row>
    <row r="91">
      <c r="A91" s="64"/>
    </row>
    <row r="92">
      <c r="A92" s="64"/>
    </row>
    <row r="93">
      <c r="A93" s="64"/>
    </row>
    <row r="94">
      <c r="A94" s="64"/>
    </row>
    <row r="95">
      <c r="A95" s="64"/>
    </row>
    <row r="96">
      <c r="A96" s="64"/>
    </row>
    <row r="97">
      <c r="A97" s="64"/>
    </row>
    <row r="98">
      <c r="A98" s="64"/>
    </row>
    <row r="99">
      <c r="A99" s="64"/>
    </row>
    <row r="100">
      <c r="A100" s="64"/>
    </row>
    <row r="101">
      <c r="A101" s="64"/>
    </row>
    <row r="102">
      <c r="A102" s="64"/>
    </row>
    <row r="103">
      <c r="A103" s="64"/>
    </row>
    <row r="104">
      <c r="A104" s="64"/>
    </row>
    <row r="105">
      <c r="A105" s="64"/>
    </row>
    <row r="106">
      <c r="A106" s="64"/>
    </row>
    <row r="107">
      <c r="A107" s="64"/>
    </row>
    <row r="108">
      <c r="A108" s="64"/>
    </row>
    <row r="109">
      <c r="A109" s="64"/>
    </row>
    <row r="110">
      <c r="A110" s="64"/>
    </row>
    <row r="111">
      <c r="A111" s="64"/>
    </row>
    <row r="112">
      <c r="A112" s="64"/>
    </row>
    <row r="113">
      <c r="A113" s="64"/>
    </row>
    <row r="114">
      <c r="A114" s="64"/>
    </row>
    <row r="115">
      <c r="A115" s="64"/>
    </row>
    <row r="116">
      <c r="A116" s="64"/>
    </row>
    <row r="117">
      <c r="A117" s="64"/>
    </row>
    <row r="118">
      <c r="A118" s="64"/>
    </row>
    <row r="119">
      <c r="A119" s="64"/>
    </row>
    <row r="120">
      <c r="A120" s="64"/>
    </row>
    <row r="121">
      <c r="A121" s="64"/>
    </row>
    <row r="122">
      <c r="A122" s="64"/>
    </row>
    <row r="123">
      <c r="A123" s="64"/>
    </row>
    <row r="124">
      <c r="A124" s="64"/>
    </row>
    <row r="125">
      <c r="A125" s="64"/>
    </row>
    <row r="126">
      <c r="A126" s="64"/>
    </row>
    <row r="127">
      <c r="A127" s="64"/>
    </row>
    <row r="128">
      <c r="A128" s="64"/>
    </row>
    <row r="129">
      <c r="A129" s="64"/>
    </row>
    <row r="130">
      <c r="A130" s="64"/>
    </row>
    <row r="131">
      <c r="A131" s="64"/>
    </row>
    <row r="132">
      <c r="A132" s="64"/>
    </row>
    <row r="133">
      <c r="A133" s="64"/>
    </row>
    <row r="134">
      <c r="A134" s="64"/>
    </row>
    <row r="135">
      <c r="A135" s="64"/>
    </row>
    <row r="136">
      <c r="A136" s="64"/>
    </row>
    <row r="137">
      <c r="A137" s="64"/>
    </row>
    <row r="138">
      <c r="A138" s="64"/>
    </row>
    <row r="139">
      <c r="A139" s="64"/>
    </row>
    <row r="140">
      <c r="A140" s="64"/>
    </row>
    <row r="141">
      <c r="A141" s="64"/>
    </row>
    <row r="142">
      <c r="A142" s="64"/>
    </row>
    <row r="143">
      <c r="A143" s="64"/>
    </row>
    <row r="144">
      <c r="A144" s="64"/>
    </row>
    <row r="145">
      <c r="A145" s="64"/>
    </row>
    <row r="146">
      <c r="A146" s="64"/>
    </row>
    <row r="147">
      <c r="A147" s="64"/>
    </row>
    <row r="148">
      <c r="A148" s="64"/>
    </row>
    <row r="149">
      <c r="A149" s="64"/>
    </row>
    <row r="150">
      <c r="A150" s="64"/>
    </row>
    <row r="151">
      <c r="A151" s="64"/>
    </row>
    <row r="152">
      <c r="A152" s="64"/>
    </row>
    <row r="153">
      <c r="A153" s="64"/>
    </row>
    <row r="154">
      <c r="A154" s="64"/>
    </row>
    <row r="155">
      <c r="A155" s="64"/>
    </row>
    <row r="156">
      <c r="A156" s="64"/>
    </row>
    <row r="157">
      <c r="A157" s="64"/>
    </row>
    <row r="158">
      <c r="A158" s="64"/>
    </row>
    <row r="159">
      <c r="A159" s="64"/>
    </row>
    <row r="160">
      <c r="A160" s="64"/>
    </row>
    <row r="161">
      <c r="A161" s="64"/>
    </row>
    <row r="162">
      <c r="A162" s="64"/>
    </row>
    <row r="163">
      <c r="A163" s="64"/>
    </row>
    <row r="164">
      <c r="A164" s="64"/>
    </row>
    <row r="165">
      <c r="A165" s="64"/>
    </row>
    <row r="166">
      <c r="A166" s="64"/>
    </row>
    <row r="167">
      <c r="A167" s="64"/>
    </row>
    <row r="168">
      <c r="A168" s="64"/>
    </row>
    <row r="169">
      <c r="A169" s="64"/>
    </row>
    <row r="170">
      <c r="A170" s="64"/>
    </row>
    <row r="171">
      <c r="A171" s="64"/>
    </row>
    <row r="172">
      <c r="A172" s="64"/>
    </row>
    <row r="173">
      <c r="A173" s="64"/>
    </row>
    <row r="174">
      <c r="A174" s="64"/>
    </row>
    <row r="175">
      <c r="A175" s="64"/>
    </row>
    <row r="176">
      <c r="A176" s="64"/>
    </row>
    <row r="177">
      <c r="A177" s="64"/>
    </row>
    <row r="178">
      <c r="A178" s="64"/>
    </row>
    <row r="179">
      <c r="A179" s="64"/>
    </row>
    <row r="180">
      <c r="A180" s="64"/>
    </row>
    <row r="181">
      <c r="A181" s="64"/>
    </row>
    <row r="182">
      <c r="A182" s="64"/>
    </row>
    <row r="183">
      <c r="A183" s="64"/>
    </row>
    <row r="184">
      <c r="A184" s="64"/>
    </row>
    <row r="185">
      <c r="A185" s="64"/>
    </row>
    <row r="186">
      <c r="A186" s="64"/>
    </row>
    <row r="187">
      <c r="A187" s="64"/>
    </row>
    <row r="188">
      <c r="A188" s="64"/>
    </row>
    <row r="189">
      <c r="A189" s="64"/>
    </row>
    <row r="190">
      <c r="A190" s="64"/>
    </row>
    <row r="191">
      <c r="A191" s="64"/>
    </row>
    <row r="192">
      <c r="A192" s="64"/>
    </row>
    <row r="193">
      <c r="A193" s="64"/>
    </row>
    <row r="194">
      <c r="A194" s="64"/>
    </row>
    <row r="195">
      <c r="A195" s="64"/>
    </row>
    <row r="196">
      <c r="A196" s="64"/>
    </row>
    <row r="197">
      <c r="A197" s="64"/>
    </row>
    <row r="198">
      <c r="A198" s="64"/>
    </row>
    <row r="199">
      <c r="A199" s="64"/>
    </row>
    <row r="200">
      <c r="A200" s="64"/>
    </row>
    <row r="201">
      <c r="A201" s="64"/>
    </row>
    <row r="202">
      <c r="A202" s="64"/>
    </row>
    <row r="203">
      <c r="A203" s="64"/>
    </row>
    <row r="204">
      <c r="A204" s="64"/>
    </row>
    <row r="205">
      <c r="A205" s="64"/>
    </row>
    <row r="206">
      <c r="A206" s="64"/>
    </row>
    <row r="207">
      <c r="A207" s="64"/>
    </row>
    <row r="208">
      <c r="A208" s="64"/>
    </row>
    <row r="209">
      <c r="A209" s="64"/>
    </row>
    <row r="210">
      <c r="A210" s="64"/>
    </row>
    <row r="211">
      <c r="A211" s="64"/>
    </row>
    <row r="212">
      <c r="A212" s="64"/>
    </row>
    <row r="213">
      <c r="A213" s="64"/>
    </row>
    <row r="214">
      <c r="A214" s="64"/>
    </row>
    <row r="215">
      <c r="A215" s="64"/>
    </row>
    <row r="216">
      <c r="A216" s="64"/>
    </row>
    <row r="217">
      <c r="A217" s="64"/>
    </row>
    <row r="218">
      <c r="A218" s="64"/>
    </row>
    <row r="219">
      <c r="A219" s="64"/>
    </row>
    <row r="220">
      <c r="A220" s="64"/>
    </row>
    <row r="221">
      <c r="A221" s="64"/>
    </row>
    <row r="222">
      <c r="A222" s="64"/>
    </row>
    <row r="223">
      <c r="A223" s="64"/>
    </row>
    <row r="224">
      <c r="A224" s="64"/>
    </row>
    <row r="225">
      <c r="A225" s="64"/>
    </row>
    <row r="226">
      <c r="A226" s="64"/>
    </row>
    <row r="227">
      <c r="A227" s="64"/>
    </row>
    <row r="228">
      <c r="A228" s="64"/>
    </row>
    <row r="229">
      <c r="A229" s="64"/>
    </row>
    <row r="230">
      <c r="A230" s="64"/>
    </row>
    <row r="231">
      <c r="A231" s="64"/>
    </row>
    <row r="232">
      <c r="A232" s="64"/>
    </row>
    <row r="233">
      <c r="A233" s="64"/>
    </row>
    <row r="234">
      <c r="A234" s="64"/>
    </row>
    <row r="235">
      <c r="A235" s="64"/>
    </row>
    <row r="236">
      <c r="A236" s="64"/>
    </row>
    <row r="237">
      <c r="A237" s="64"/>
    </row>
    <row r="238">
      <c r="A238" s="64"/>
    </row>
    <row r="239">
      <c r="A239" s="64"/>
    </row>
    <row r="240">
      <c r="A240" s="64"/>
    </row>
    <row r="241">
      <c r="A241" s="64"/>
    </row>
    <row r="242">
      <c r="A242" s="64"/>
    </row>
    <row r="243">
      <c r="A243" s="64"/>
    </row>
    <row r="244">
      <c r="A244" s="64"/>
    </row>
    <row r="245">
      <c r="A245" s="64"/>
    </row>
    <row r="246">
      <c r="A246" s="64"/>
    </row>
    <row r="247">
      <c r="A247" s="64"/>
    </row>
    <row r="248">
      <c r="A248" s="64"/>
    </row>
    <row r="249">
      <c r="A249" s="64"/>
    </row>
    <row r="250">
      <c r="A250" s="64"/>
    </row>
    <row r="251">
      <c r="A251" s="64"/>
    </row>
    <row r="252">
      <c r="A252" s="64"/>
    </row>
    <row r="253">
      <c r="A253" s="64"/>
    </row>
    <row r="254">
      <c r="A254" s="64"/>
    </row>
    <row r="255">
      <c r="A255" s="64"/>
    </row>
    <row r="256">
      <c r="A256" s="64"/>
    </row>
    <row r="257">
      <c r="A257" s="64"/>
    </row>
    <row r="258">
      <c r="A258" s="64"/>
    </row>
    <row r="259">
      <c r="A259" s="64"/>
    </row>
    <row r="260">
      <c r="A260" s="64"/>
    </row>
    <row r="261">
      <c r="A261" s="64"/>
    </row>
    <row r="262">
      <c r="A262" s="64"/>
    </row>
    <row r="263">
      <c r="A263" s="64"/>
    </row>
    <row r="264">
      <c r="A264" s="64"/>
    </row>
    <row r="265">
      <c r="A265" s="64"/>
    </row>
    <row r="266">
      <c r="A266" s="64"/>
    </row>
    <row r="267">
      <c r="A267" s="64"/>
    </row>
    <row r="268">
      <c r="A268" s="64"/>
    </row>
    <row r="269">
      <c r="A269" s="64"/>
    </row>
    <row r="270">
      <c r="A270" s="64"/>
    </row>
    <row r="271">
      <c r="A271" s="64"/>
    </row>
    <row r="272">
      <c r="A272" s="64"/>
    </row>
    <row r="273">
      <c r="A273" s="64"/>
    </row>
    <row r="274">
      <c r="A274" s="64"/>
    </row>
    <row r="275">
      <c r="A275" s="64"/>
    </row>
    <row r="276">
      <c r="A276" s="64"/>
    </row>
    <row r="277">
      <c r="A277" s="64"/>
    </row>
    <row r="278">
      <c r="A278" s="64"/>
    </row>
    <row r="279">
      <c r="A279" s="64"/>
    </row>
    <row r="280">
      <c r="A280" s="64"/>
    </row>
    <row r="281">
      <c r="A281" s="64"/>
    </row>
    <row r="282">
      <c r="A282" s="64"/>
    </row>
    <row r="283">
      <c r="A283" s="64"/>
    </row>
    <row r="284">
      <c r="A284" s="64"/>
    </row>
    <row r="285">
      <c r="A285" s="64"/>
    </row>
    <row r="286">
      <c r="A286" s="64"/>
    </row>
    <row r="287">
      <c r="A287" s="64"/>
    </row>
    <row r="288">
      <c r="A288" s="64"/>
    </row>
    <row r="289">
      <c r="A289" s="64"/>
    </row>
    <row r="290">
      <c r="A290" s="64"/>
    </row>
    <row r="291">
      <c r="A291" s="64"/>
    </row>
    <row r="292">
      <c r="A292" s="64"/>
    </row>
    <row r="293">
      <c r="A293" s="64"/>
    </row>
    <row r="294">
      <c r="A294" s="64"/>
    </row>
    <row r="295">
      <c r="A295" s="64"/>
    </row>
    <row r="296">
      <c r="A296" s="64"/>
    </row>
    <row r="297">
      <c r="A297" s="64"/>
    </row>
    <row r="298">
      <c r="A298" s="64"/>
    </row>
    <row r="299">
      <c r="A299" s="64"/>
    </row>
    <row r="300">
      <c r="A300" s="64"/>
    </row>
    <row r="301">
      <c r="A301" s="64"/>
    </row>
    <row r="302">
      <c r="A302" s="64"/>
    </row>
    <row r="303">
      <c r="A303" s="64"/>
    </row>
    <row r="304">
      <c r="A304" s="64"/>
    </row>
    <row r="305">
      <c r="A305" s="64"/>
    </row>
    <row r="306">
      <c r="A306" s="64"/>
    </row>
    <row r="307">
      <c r="A307" s="64"/>
    </row>
    <row r="308">
      <c r="A308" s="64"/>
    </row>
    <row r="309">
      <c r="A309" s="64"/>
    </row>
    <row r="310">
      <c r="A310" s="64"/>
    </row>
    <row r="311">
      <c r="A311" s="64"/>
    </row>
    <row r="312">
      <c r="A312" s="64"/>
    </row>
    <row r="313">
      <c r="A313" s="64"/>
    </row>
    <row r="314">
      <c r="A314" s="64"/>
    </row>
    <row r="315">
      <c r="A315" s="64"/>
    </row>
    <row r="316">
      <c r="A316" s="64"/>
    </row>
    <row r="317">
      <c r="A317" s="64"/>
    </row>
    <row r="318">
      <c r="A318" s="64"/>
    </row>
    <row r="319">
      <c r="A319" s="64"/>
    </row>
    <row r="320">
      <c r="A320" s="64"/>
    </row>
    <row r="321">
      <c r="A321" s="64"/>
    </row>
    <row r="322">
      <c r="A322" s="64"/>
    </row>
    <row r="323">
      <c r="A323" s="64"/>
    </row>
    <row r="324">
      <c r="A324" s="64"/>
    </row>
    <row r="325">
      <c r="A325" s="64"/>
    </row>
    <row r="326">
      <c r="A326" s="64"/>
    </row>
    <row r="327">
      <c r="A327" s="64"/>
    </row>
    <row r="328">
      <c r="A328" s="64"/>
    </row>
    <row r="329">
      <c r="A329" s="64"/>
    </row>
    <row r="330">
      <c r="A330" s="64"/>
    </row>
    <row r="331">
      <c r="A331" s="64"/>
    </row>
    <row r="332">
      <c r="A332" s="64"/>
    </row>
    <row r="333">
      <c r="A333" s="64"/>
    </row>
    <row r="334">
      <c r="A334" s="64"/>
    </row>
    <row r="335">
      <c r="A335" s="64"/>
    </row>
    <row r="336">
      <c r="A336" s="64"/>
    </row>
    <row r="337">
      <c r="A337" s="64"/>
    </row>
    <row r="338">
      <c r="A338" s="64"/>
    </row>
    <row r="339">
      <c r="A339" s="64"/>
    </row>
    <row r="340">
      <c r="A340" s="64"/>
    </row>
    <row r="341">
      <c r="A341" s="64"/>
    </row>
    <row r="342">
      <c r="A342" s="64"/>
    </row>
    <row r="343">
      <c r="A343" s="64"/>
    </row>
    <row r="344">
      <c r="A344" s="64"/>
    </row>
    <row r="345">
      <c r="A345" s="64"/>
    </row>
    <row r="346">
      <c r="A346" s="64"/>
    </row>
    <row r="347">
      <c r="A347" s="64"/>
    </row>
    <row r="348">
      <c r="A348" s="64"/>
    </row>
    <row r="349">
      <c r="A349" s="64"/>
    </row>
    <row r="350">
      <c r="A350" s="64"/>
    </row>
    <row r="351">
      <c r="A351" s="64"/>
    </row>
    <row r="352">
      <c r="A352" s="64"/>
    </row>
    <row r="353">
      <c r="A353" s="64"/>
    </row>
    <row r="354">
      <c r="A354" s="64"/>
    </row>
    <row r="355">
      <c r="A355" s="64"/>
    </row>
    <row r="356">
      <c r="A356" s="64"/>
    </row>
    <row r="357">
      <c r="A357" s="64"/>
    </row>
    <row r="358">
      <c r="A358" s="64"/>
    </row>
    <row r="359">
      <c r="A359" s="64"/>
    </row>
    <row r="360">
      <c r="A360" s="64"/>
    </row>
    <row r="361">
      <c r="A361" s="64"/>
    </row>
    <row r="362">
      <c r="A362" s="64"/>
    </row>
    <row r="363">
      <c r="A363" s="64"/>
    </row>
    <row r="364">
      <c r="A364" s="64"/>
    </row>
    <row r="365">
      <c r="A365" s="64"/>
    </row>
    <row r="366">
      <c r="A366" s="64"/>
    </row>
    <row r="367">
      <c r="A367" s="64"/>
    </row>
    <row r="368">
      <c r="A368" s="64"/>
    </row>
    <row r="369">
      <c r="A369" s="64"/>
    </row>
    <row r="370">
      <c r="A370" s="64"/>
    </row>
    <row r="371">
      <c r="A371" s="64"/>
    </row>
    <row r="372">
      <c r="A372" s="64"/>
    </row>
    <row r="373">
      <c r="A373" s="64"/>
    </row>
    <row r="374">
      <c r="A374" s="64"/>
    </row>
    <row r="375">
      <c r="A375" s="64"/>
    </row>
    <row r="376">
      <c r="A376" s="64"/>
    </row>
    <row r="377">
      <c r="A377" s="64"/>
    </row>
    <row r="378">
      <c r="A378" s="64"/>
    </row>
    <row r="379">
      <c r="A379" s="64"/>
    </row>
    <row r="380">
      <c r="A380" s="64"/>
    </row>
    <row r="381">
      <c r="A381" s="64"/>
    </row>
    <row r="382">
      <c r="A382" s="64"/>
    </row>
    <row r="383">
      <c r="A383" s="64"/>
    </row>
    <row r="384">
      <c r="A384" s="64"/>
    </row>
    <row r="385">
      <c r="A385" s="64"/>
    </row>
    <row r="386">
      <c r="A386" s="64"/>
    </row>
    <row r="387">
      <c r="A387" s="64"/>
    </row>
    <row r="388">
      <c r="A388" s="64"/>
    </row>
    <row r="389">
      <c r="A389" s="64"/>
    </row>
    <row r="390">
      <c r="A390" s="64"/>
    </row>
    <row r="391">
      <c r="A391" s="64"/>
    </row>
    <row r="392">
      <c r="A392" s="64"/>
    </row>
    <row r="393">
      <c r="A393" s="64"/>
    </row>
    <row r="394">
      <c r="A394" s="64"/>
    </row>
    <row r="395">
      <c r="A395" s="64"/>
    </row>
    <row r="396">
      <c r="A396" s="64"/>
    </row>
    <row r="397">
      <c r="A397" s="64"/>
    </row>
    <row r="398">
      <c r="A398" s="64"/>
    </row>
    <row r="399">
      <c r="A399" s="64"/>
    </row>
    <row r="400">
      <c r="A400" s="64"/>
    </row>
    <row r="401">
      <c r="A401" s="64"/>
    </row>
    <row r="402">
      <c r="A402" s="64"/>
    </row>
    <row r="403">
      <c r="A403" s="64"/>
    </row>
    <row r="404">
      <c r="A404" s="64"/>
    </row>
    <row r="405">
      <c r="A405" s="64"/>
    </row>
    <row r="406">
      <c r="A406" s="64"/>
    </row>
    <row r="407">
      <c r="A407" s="64"/>
    </row>
    <row r="408">
      <c r="A408" s="64"/>
    </row>
    <row r="409">
      <c r="A409" s="64"/>
    </row>
    <row r="410">
      <c r="A410" s="64"/>
    </row>
    <row r="411">
      <c r="A411" s="64"/>
    </row>
    <row r="412">
      <c r="A412" s="64"/>
    </row>
    <row r="413">
      <c r="A413" s="64"/>
    </row>
    <row r="414">
      <c r="A414" s="64"/>
    </row>
    <row r="415">
      <c r="A415" s="64"/>
    </row>
    <row r="416">
      <c r="A416" s="64"/>
    </row>
    <row r="417">
      <c r="A417" s="64"/>
    </row>
    <row r="418">
      <c r="A418" s="64"/>
    </row>
    <row r="419">
      <c r="A419" s="64"/>
    </row>
    <row r="420">
      <c r="A420" s="64"/>
    </row>
    <row r="421">
      <c r="A421" s="64"/>
    </row>
    <row r="422">
      <c r="A422" s="64"/>
    </row>
    <row r="423">
      <c r="A423" s="64"/>
    </row>
    <row r="424">
      <c r="A424" s="64"/>
    </row>
    <row r="425">
      <c r="A425" s="64"/>
    </row>
    <row r="426">
      <c r="A426" s="64"/>
    </row>
    <row r="427">
      <c r="A427" s="64"/>
    </row>
    <row r="428">
      <c r="A428" s="64"/>
    </row>
    <row r="429">
      <c r="A429" s="64"/>
    </row>
    <row r="430">
      <c r="A430" s="64"/>
    </row>
    <row r="431">
      <c r="A431" s="64"/>
    </row>
    <row r="432">
      <c r="A432" s="64"/>
    </row>
    <row r="433">
      <c r="A433" s="64"/>
    </row>
    <row r="434">
      <c r="A434" s="64"/>
    </row>
    <row r="435">
      <c r="A435" s="64"/>
    </row>
    <row r="436">
      <c r="A436" s="64"/>
    </row>
    <row r="437">
      <c r="A437" s="64"/>
    </row>
    <row r="438">
      <c r="A438" s="64"/>
    </row>
    <row r="439">
      <c r="A439" s="64"/>
    </row>
    <row r="440">
      <c r="A440" s="64"/>
    </row>
    <row r="441">
      <c r="A441" s="64"/>
    </row>
    <row r="442">
      <c r="A442" s="64"/>
    </row>
    <row r="443">
      <c r="A443" s="64"/>
    </row>
    <row r="444">
      <c r="A444" s="64"/>
    </row>
    <row r="445">
      <c r="A445" s="64"/>
    </row>
    <row r="446">
      <c r="A446" s="64"/>
    </row>
    <row r="447">
      <c r="A447" s="64"/>
    </row>
    <row r="448">
      <c r="A448" s="64"/>
    </row>
    <row r="449">
      <c r="A449" s="64"/>
    </row>
    <row r="450">
      <c r="A450" s="64"/>
    </row>
    <row r="451">
      <c r="A451" s="64"/>
    </row>
    <row r="452">
      <c r="A452" s="64"/>
    </row>
    <row r="453">
      <c r="A453" s="64"/>
    </row>
    <row r="454">
      <c r="A454" s="64"/>
    </row>
    <row r="455">
      <c r="A455" s="64"/>
    </row>
    <row r="456">
      <c r="A456" s="64"/>
    </row>
    <row r="457">
      <c r="A457" s="64"/>
    </row>
    <row r="458">
      <c r="A458" s="64"/>
    </row>
    <row r="459">
      <c r="A459" s="64"/>
    </row>
    <row r="460">
      <c r="A460" s="64"/>
    </row>
    <row r="461">
      <c r="A461" s="64"/>
    </row>
    <row r="462">
      <c r="A462" s="64"/>
    </row>
    <row r="463">
      <c r="A463" s="64"/>
    </row>
    <row r="464">
      <c r="A464" s="64"/>
    </row>
    <row r="465">
      <c r="A465" s="64"/>
    </row>
    <row r="466">
      <c r="A466" s="64"/>
    </row>
    <row r="467">
      <c r="A467" s="64"/>
    </row>
    <row r="468">
      <c r="A468" s="64"/>
    </row>
    <row r="469">
      <c r="A469" s="64"/>
    </row>
    <row r="470">
      <c r="A470" s="64"/>
    </row>
    <row r="471">
      <c r="A471" s="64"/>
    </row>
    <row r="472">
      <c r="A472" s="64"/>
    </row>
    <row r="473">
      <c r="A473" s="64"/>
    </row>
    <row r="474">
      <c r="A474" s="64"/>
    </row>
    <row r="475">
      <c r="A475" s="64"/>
    </row>
    <row r="476">
      <c r="A476" s="64"/>
    </row>
    <row r="477">
      <c r="A477" s="64"/>
    </row>
    <row r="478">
      <c r="A478" s="64"/>
    </row>
    <row r="479">
      <c r="A479" s="64"/>
    </row>
    <row r="480">
      <c r="A480" s="64"/>
    </row>
    <row r="481">
      <c r="A481" s="64"/>
    </row>
    <row r="482">
      <c r="A482" s="64"/>
    </row>
    <row r="483">
      <c r="A483" s="64"/>
    </row>
    <row r="484">
      <c r="A484" s="64"/>
    </row>
    <row r="485">
      <c r="A485" s="64"/>
    </row>
    <row r="486">
      <c r="A486" s="64"/>
    </row>
    <row r="487">
      <c r="A487" s="64"/>
    </row>
    <row r="488">
      <c r="A488" s="64"/>
    </row>
    <row r="489">
      <c r="A489" s="64"/>
    </row>
    <row r="490">
      <c r="A490" s="64"/>
    </row>
    <row r="491">
      <c r="A491" s="64"/>
    </row>
    <row r="492">
      <c r="A492" s="64"/>
    </row>
    <row r="493">
      <c r="A493" s="64"/>
    </row>
    <row r="494">
      <c r="A494" s="64"/>
    </row>
    <row r="495">
      <c r="A495" s="64"/>
    </row>
    <row r="496">
      <c r="A496" s="64"/>
    </row>
    <row r="497">
      <c r="A497" s="64"/>
    </row>
    <row r="498">
      <c r="A498" s="64"/>
    </row>
    <row r="499">
      <c r="A499" s="64"/>
    </row>
    <row r="500">
      <c r="A500" s="64"/>
    </row>
    <row r="501">
      <c r="A501" s="64"/>
    </row>
    <row r="502">
      <c r="A502" s="64"/>
    </row>
    <row r="503">
      <c r="A503" s="64"/>
    </row>
    <row r="504">
      <c r="A504" s="64"/>
    </row>
    <row r="505">
      <c r="A505" s="64"/>
    </row>
    <row r="506">
      <c r="A506" s="64"/>
    </row>
    <row r="507">
      <c r="A507" s="64"/>
    </row>
    <row r="508">
      <c r="A508" s="64"/>
    </row>
    <row r="509">
      <c r="A509" s="64"/>
    </row>
    <row r="510">
      <c r="A510" s="64"/>
    </row>
    <row r="511">
      <c r="A511" s="64"/>
    </row>
    <row r="512">
      <c r="A512" s="64"/>
    </row>
    <row r="513">
      <c r="A513" s="64"/>
    </row>
    <row r="514">
      <c r="A514" s="64"/>
    </row>
    <row r="515">
      <c r="A515" s="64"/>
    </row>
    <row r="516">
      <c r="A516" s="64"/>
    </row>
    <row r="517">
      <c r="A517" s="64"/>
    </row>
    <row r="518">
      <c r="A518" s="64"/>
    </row>
    <row r="519">
      <c r="A519" s="64"/>
    </row>
    <row r="520">
      <c r="A520" s="64"/>
    </row>
    <row r="521">
      <c r="A521" s="64"/>
    </row>
    <row r="522">
      <c r="A522" s="64"/>
    </row>
    <row r="523">
      <c r="A523" s="64"/>
    </row>
    <row r="524">
      <c r="A524" s="64"/>
    </row>
    <row r="525">
      <c r="A525" s="64"/>
    </row>
    <row r="526">
      <c r="A526" s="64"/>
    </row>
    <row r="527">
      <c r="A527" s="64"/>
    </row>
    <row r="528">
      <c r="A528" s="64"/>
    </row>
    <row r="529">
      <c r="A529" s="64"/>
    </row>
    <row r="530">
      <c r="A530" s="64"/>
    </row>
    <row r="531">
      <c r="A531" s="64"/>
    </row>
    <row r="532">
      <c r="A532" s="64"/>
    </row>
    <row r="533">
      <c r="A533" s="64"/>
    </row>
    <row r="534">
      <c r="A534" s="64"/>
    </row>
    <row r="535">
      <c r="A535" s="64"/>
    </row>
    <row r="536">
      <c r="A536" s="64"/>
    </row>
    <row r="537">
      <c r="A537" s="64"/>
    </row>
    <row r="538">
      <c r="A538" s="64"/>
    </row>
    <row r="539">
      <c r="A539" s="64"/>
    </row>
    <row r="540">
      <c r="A540" s="64"/>
    </row>
    <row r="541">
      <c r="A541" s="64"/>
    </row>
    <row r="542">
      <c r="A542" s="64"/>
    </row>
    <row r="543">
      <c r="A543" s="64"/>
    </row>
    <row r="544">
      <c r="A544" s="64"/>
    </row>
    <row r="545">
      <c r="A545" s="64"/>
    </row>
    <row r="546">
      <c r="A546" s="64"/>
    </row>
    <row r="547">
      <c r="A547" s="64"/>
    </row>
    <row r="548">
      <c r="A548" s="64"/>
    </row>
    <row r="549">
      <c r="A549" s="64"/>
    </row>
    <row r="550">
      <c r="A550" s="64"/>
    </row>
    <row r="551">
      <c r="A551" s="64"/>
    </row>
    <row r="552">
      <c r="A552" s="64"/>
    </row>
    <row r="553">
      <c r="A553" s="64"/>
    </row>
    <row r="554">
      <c r="A554" s="64"/>
    </row>
    <row r="555">
      <c r="A555" s="64"/>
    </row>
    <row r="556">
      <c r="A556" s="64"/>
    </row>
    <row r="557">
      <c r="A557" s="64"/>
    </row>
    <row r="558">
      <c r="A558" s="64"/>
    </row>
    <row r="559">
      <c r="A559" s="64"/>
    </row>
    <row r="560">
      <c r="A560" s="64"/>
    </row>
    <row r="561">
      <c r="A561" s="64"/>
    </row>
    <row r="562">
      <c r="A562" s="64"/>
    </row>
    <row r="563">
      <c r="A563" s="64"/>
    </row>
    <row r="564">
      <c r="A564" s="64"/>
    </row>
    <row r="565">
      <c r="A565" s="64"/>
    </row>
    <row r="566">
      <c r="A566" s="64"/>
    </row>
    <row r="567">
      <c r="A567" s="64"/>
    </row>
    <row r="568">
      <c r="A568" s="64"/>
    </row>
    <row r="569">
      <c r="A569" s="64"/>
    </row>
    <row r="570">
      <c r="A570" s="64"/>
    </row>
    <row r="571">
      <c r="A571" s="64"/>
    </row>
    <row r="572">
      <c r="A572" s="64"/>
    </row>
    <row r="573">
      <c r="A573" s="64"/>
    </row>
    <row r="574">
      <c r="A574" s="64"/>
    </row>
    <row r="575">
      <c r="A575" s="64"/>
    </row>
    <row r="576">
      <c r="A576" s="64"/>
    </row>
    <row r="577">
      <c r="A577" s="64"/>
    </row>
    <row r="578">
      <c r="A578" s="64"/>
    </row>
    <row r="579">
      <c r="A579" s="64"/>
    </row>
    <row r="580">
      <c r="A580" s="64"/>
    </row>
    <row r="581">
      <c r="A581" s="64"/>
    </row>
    <row r="582">
      <c r="A582" s="64"/>
    </row>
    <row r="583">
      <c r="A583" s="64"/>
    </row>
    <row r="584">
      <c r="A584" s="64"/>
    </row>
    <row r="585">
      <c r="A585" s="64"/>
    </row>
    <row r="586">
      <c r="A586" s="64"/>
    </row>
    <row r="587">
      <c r="A587" s="64"/>
    </row>
    <row r="588">
      <c r="A588" s="64"/>
    </row>
    <row r="589">
      <c r="A589" s="64"/>
    </row>
    <row r="590">
      <c r="A590" s="64"/>
    </row>
    <row r="591">
      <c r="A591" s="64"/>
    </row>
    <row r="592">
      <c r="A592" s="64"/>
    </row>
    <row r="593">
      <c r="A593" s="64"/>
    </row>
    <row r="594">
      <c r="A594" s="64"/>
    </row>
    <row r="595">
      <c r="A595" s="64"/>
    </row>
    <row r="596">
      <c r="A596" s="64"/>
    </row>
    <row r="597">
      <c r="A597" s="64"/>
    </row>
    <row r="598">
      <c r="A598" s="64"/>
    </row>
    <row r="599">
      <c r="A599" s="64"/>
    </row>
    <row r="600">
      <c r="A600" s="64"/>
    </row>
    <row r="601">
      <c r="A601" s="64"/>
    </row>
    <row r="602">
      <c r="A602" s="64"/>
    </row>
    <row r="603">
      <c r="A603" s="64"/>
    </row>
    <row r="604">
      <c r="A604" s="64"/>
    </row>
    <row r="605">
      <c r="A605" s="64"/>
    </row>
    <row r="606">
      <c r="A606" s="64"/>
    </row>
    <row r="607">
      <c r="A607" s="64"/>
    </row>
    <row r="608">
      <c r="A608" s="64"/>
    </row>
    <row r="609">
      <c r="A609" s="64"/>
    </row>
    <row r="610">
      <c r="A610" s="64"/>
    </row>
    <row r="611">
      <c r="A611" s="64"/>
    </row>
    <row r="612">
      <c r="A612" s="64"/>
    </row>
    <row r="613">
      <c r="A613" s="64"/>
    </row>
    <row r="614">
      <c r="A614" s="64"/>
    </row>
    <row r="615">
      <c r="A615" s="64"/>
    </row>
    <row r="616">
      <c r="A616" s="64"/>
    </row>
    <row r="617">
      <c r="A617" s="64"/>
    </row>
    <row r="618">
      <c r="A618" s="64"/>
    </row>
    <row r="619">
      <c r="A619" s="64"/>
    </row>
    <row r="620">
      <c r="A620" s="64"/>
    </row>
    <row r="621">
      <c r="A621" s="64"/>
    </row>
    <row r="622">
      <c r="A622" s="64"/>
    </row>
    <row r="623">
      <c r="A623" s="64"/>
    </row>
    <row r="624">
      <c r="A624" s="64"/>
    </row>
    <row r="625">
      <c r="A625" s="64"/>
    </row>
    <row r="626">
      <c r="A626" s="64"/>
    </row>
    <row r="627">
      <c r="A627" s="64"/>
    </row>
    <row r="628">
      <c r="A628" s="64"/>
    </row>
    <row r="629">
      <c r="A629" s="64"/>
    </row>
    <row r="630">
      <c r="A630" s="64"/>
    </row>
    <row r="631">
      <c r="A631" s="64"/>
    </row>
    <row r="632">
      <c r="A632" s="64"/>
    </row>
    <row r="633">
      <c r="A633" s="64"/>
    </row>
    <row r="634">
      <c r="A634" s="64"/>
    </row>
    <row r="635">
      <c r="A635" s="64"/>
    </row>
    <row r="636">
      <c r="A636" s="64"/>
    </row>
    <row r="637">
      <c r="A637" s="64"/>
    </row>
    <row r="638">
      <c r="A638" s="64"/>
    </row>
    <row r="639">
      <c r="A639" s="64"/>
    </row>
    <row r="640">
      <c r="A640" s="64"/>
    </row>
    <row r="641">
      <c r="A641" s="64"/>
    </row>
    <row r="642">
      <c r="A642" s="64"/>
    </row>
    <row r="643">
      <c r="A643" s="64"/>
    </row>
    <row r="644">
      <c r="A644" s="64"/>
    </row>
    <row r="645">
      <c r="A645" s="64"/>
    </row>
    <row r="646">
      <c r="A646" s="64"/>
    </row>
    <row r="647">
      <c r="A647" s="64"/>
    </row>
    <row r="648">
      <c r="A648" s="64"/>
    </row>
    <row r="649">
      <c r="A649" s="64"/>
    </row>
    <row r="650">
      <c r="A650" s="64"/>
    </row>
    <row r="651">
      <c r="A651" s="64"/>
    </row>
    <row r="652">
      <c r="A652" s="64"/>
    </row>
    <row r="653">
      <c r="A653" s="64"/>
    </row>
    <row r="654">
      <c r="A654" s="64"/>
    </row>
    <row r="655">
      <c r="A655" s="64"/>
    </row>
    <row r="656">
      <c r="A656" s="64"/>
    </row>
    <row r="657">
      <c r="A657" s="64"/>
    </row>
    <row r="658">
      <c r="A658" s="64"/>
    </row>
    <row r="659">
      <c r="A659" s="64"/>
    </row>
    <row r="660">
      <c r="A660" s="64"/>
    </row>
    <row r="661">
      <c r="A661" s="64"/>
    </row>
    <row r="662">
      <c r="A662" s="64"/>
    </row>
    <row r="663">
      <c r="A663" s="64"/>
    </row>
    <row r="664">
      <c r="A664" s="64"/>
    </row>
    <row r="665">
      <c r="A665" s="64"/>
    </row>
    <row r="666">
      <c r="A666" s="64"/>
    </row>
    <row r="667">
      <c r="A667" s="64"/>
    </row>
    <row r="668">
      <c r="A668" s="64"/>
    </row>
    <row r="669">
      <c r="A669" s="64"/>
    </row>
    <row r="670">
      <c r="A670" s="64"/>
    </row>
    <row r="671">
      <c r="A671" s="64"/>
    </row>
    <row r="672">
      <c r="A672" s="64"/>
    </row>
    <row r="673">
      <c r="A673" s="64"/>
    </row>
    <row r="674">
      <c r="A674" s="64"/>
    </row>
    <row r="675">
      <c r="A675" s="64"/>
    </row>
    <row r="676">
      <c r="A676" s="64"/>
    </row>
    <row r="677">
      <c r="A677" s="64"/>
    </row>
    <row r="678">
      <c r="A678" s="64"/>
    </row>
    <row r="679">
      <c r="A679" s="64"/>
    </row>
    <row r="680">
      <c r="A680" s="64"/>
    </row>
    <row r="681">
      <c r="A681" s="64"/>
    </row>
    <row r="682">
      <c r="A682" s="64"/>
    </row>
    <row r="683">
      <c r="A683" s="64"/>
    </row>
    <row r="684">
      <c r="A684" s="64"/>
    </row>
    <row r="685">
      <c r="A685" s="64"/>
    </row>
    <row r="686">
      <c r="A686" s="64"/>
    </row>
    <row r="687">
      <c r="A687" s="64"/>
    </row>
    <row r="688">
      <c r="A688" s="64"/>
    </row>
    <row r="689">
      <c r="A689" s="64"/>
    </row>
    <row r="690">
      <c r="A690" s="64"/>
    </row>
    <row r="691">
      <c r="A691" s="64"/>
    </row>
    <row r="692">
      <c r="A692" s="64"/>
    </row>
    <row r="693">
      <c r="A693" s="64"/>
    </row>
    <row r="694">
      <c r="A694" s="64"/>
    </row>
    <row r="695">
      <c r="A695" s="64"/>
    </row>
    <row r="696">
      <c r="A696" s="64"/>
    </row>
    <row r="697">
      <c r="A697" s="64"/>
    </row>
    <row r="698">
      <c r="A698" s="64"/>
    </row>
    <row r="699">
      <c r="A699" s="64"/>
    </row>
    <row r="700">
      <c r="A700" s="64"/>
    </row>
    <row r="701">
      <c r="A701" s="64"/>
    </row>
    <row r="702">
      <c r="A702" s="64"/>
    </row>
    <row r="703">
      <c r="A703" s="64"/>
    </row>
    <row r="704">
      <c r="A704" s="64"/>
    </row>
    <row r="705">
      <c r="A705" s="64"/>
    </row>
    <row r="706">
      <c r="A706" s="64"/>
    </row>
    <row r="707">
      <c r="A707" s="64"/>
    </row>
    <row r="708">
      <c r="A708" s="64"/>
    </row>
    <row r="709">
      <c r="A709" s="64"/>
    </row>
    <row r="710">
      <c r="A710" s="64"/>
    </row>
    <row r="711">
      <c r="A711" s="64"/>
    </row>
    <row r="712">
      <c r="A712" s="64"/>
    </row>
    <row r="713">
      <c r="A713" s="64"/>
    </row>
    <row r="714">
      <c r="A714" s="64"/>
    </row>
    <row r="715">
      <c r="A715" s="64"/>
    </row>
    <row r="716">
      <c r="A716" s="64"/>
    </row>
    <row r="717">
      <c r="A717" s="64"/>
    </row>
    <row r="718">
      <c r="A718" s="64"/>
    </row>
    <row r="719">
      <c r="A719" s="64"/>
    </row>
    <row r="720">
      <c r="A720" s="64"/>
    </row>
    <row r="721">
      <c r="A721" s="64"/>
    </row>
    <row r="722">
      <c r="A722" s="64"/>
    </row>
    <row r="723">
      <c r="A723" s="64"/>
    </row>
    <row r="724">
      <c r="A724" s="64"/>
    </row>
    <row r="725">
      <c r="A725" s="64"/>
    </row>
    <row r="726">
      <c r="A726" s="64"/>
    </row>
    <row r="727">
      <c r="A727" s="64"/>
    </row>
    <row r="728">
      <c r="A728" s="64"/>
    </row>
    <row r="729">
      <c r="A729" s="64"/>
    </row>
    <row r="730">
      <c r="A730" s="64"/>
    </row>
    <row r="731">
      <c r="A731" s="64"/>
    </row>
    <row r="732">
      <c r="A732" s="64"/>
    </row>
    <row r="733">
      <c r="A733" s="64"/>
    </row>
    <row r="734">
      <c r="A734" s="64"/>
    </row>
    <row r="735">
      <c r="A735" s="64"/>
    </row>
    <row r="736">
      <c r="A736" s="64"/>
    </row>
    <row r="737">
      <c r="A737" s="64"/>
    </row>
    <row r="738">
      <c r="A738" s="64"/>
    </row>
    <row r="739">
      <c r="A739" s="64"/>
    </row>
    <row r="740">
      <c r="A740" s="64"/>
    </row>
    <row r="741">
      <c r="A741" s="64"/>
    </row>
    <row r="742">
      <c r="A742" s="64"/>
    </row>
    <row r="743">
      <c r="A743" s="64"/>
    </row>
    <row r="744">
      <c r="A744" s="64"/>
    </row>
    <row r="745">
      <c r="A745" s="64"/>
    </row>
    <row r="746">
      <c r="A746" s="64"/>
    </row>
    <row r="747">
      <c r="A747" s="64"/>
    </row>
    <row r="748">
      <c r="A748" s="64"/>
    </row>
    <row r="749">
      <c r="A749" s="64"/>
    </row>
    <row r="750">
      <c r="A750" s="64"/>
    </row>
    <row r="751">
      <c r="A751" s="64"/>
    </row>
    <row r="752">
      <c r="A752" s="64"/>
    </row>
    <row r="753">
      <c r="A753" s="64"/>
    </row>
    <row r="754">
      <c r="A754" s="64"/>
    </row>
    <row r="755">
      <c r="A755" s="64"/>
    </row>
    <row r="756">
      <c r="A756" s="64"/>
    </row>
    <row r="757">
      <c r="A757" s="64"/>
    </row>
    <row r="758">
      <c r="A758" s="64"/>
    </row>
    <row r="759">
      <c r="A759" s="64"/>
    </row>
    <row r="760">
      <c r="A760" s="64"/>
    </row>
    <row r="761">
      <c r="A761" s="64"/>
    </row>
    <row r="762">
      <c r="A762" s="64"/>
    </row>
    <row r="763">
      <c r="A763" s="64"/>
    </row>
    <row r="764">
      <c r="A764" s="64"/>
    </row>
    <row r="765">
      <c r="A765" s="64"/>
    </row>
    <row r="766">
      <c r="A766" s="64"/>
    </row>
    <row r="767">
      <c r="A767" s="64"/>
    </row>
    <row r="768">
      <c r="A768" s="64"/>
    </row>
    <row r="769">
      <c r="A769" s="64"/>
    </row>
    <row r="770">
      <c r="A770" s="64"/>
    </row>
    <row r="771">
      <c r="A771" s="64"/>
    </row>
    <row r="772">
      <c r="A772" s="64"/>
    </row>
    <row r="773">
      <c r="A773" s="64"/>
    </row>
    <row r="774">
      <c r="A774" s="64"/>
    </row>
    <row r="775">
      <c r="A775" s="64"/>
    </row>
    <row r="776">
      <c r="A776" s="64"/>
    </row>
    <row r="777">
      <c r="A777" s="64"/>
    </row>
    <row r="778">
      <c r="A778" s="64"/>
    </row>
    <row r="779">
      <c r="A779" s="64"/>
    </row>
    <row r="780">
      <c r="A780" s="64"/>
    </row>
    <row r="781">
      <c r="A781" s="64"/>
    </row>
    <row r="782">
      <c r="A782" s="64"/>
    </row>
    <row r="783">
      <c r="A783" s="64"/>
    </row>
    <row r="784">
      <c r="A784" s="64"/>
    </row>
    <row r="785">
      <c r="A785" s="64"/>
    </row>
    <row r="786">
      <c r="A786" s="64"/>
    </row>
    <row r="787">
      <c r="A787" s="64"/>
    </row>
    <row r="788">
      <c r="A788" s="64"/>
    </row>
    <row r="789">
      <c r="A789" s="64"/>
    </row>
    <row r="790">
      <c r="A790" s="64"/>
    </row>
    <row r="791">
      <c r="A791" s="64"/>
    </row>
    <row r="792">
      <c r="A792" s="64"/>
    </row>
    <row r="793">
      <c r="A793" s="64"/>
    </row>
    <row r="794">
      <c r="A794" s="64"/>
    </row>
    <row r="795">
      <c r="A795" s="64"/>
    </row>
    <row r="796">
      <c r="A796" s="64"/>
    </row>
    <row r="797">
      <c r="A797" s="64"/>
    </row>
    <row r="798">
      <c r="A798" s="64"/>
    </row>
    <row r="799">
      <c r="A799" s="64"/>
    </row>
    <row r="800">
      <c r="A800" s="64"/>
    </row>
    <row r="801">
      <c r="A801" s="64"/>
    </row>
    <row r="802">
      <c r="A802" s="64"/>
    </row>
    <row r="803">
      <c r="A803" s="64"/>
    </row>
    <row r="804">
      <c r="A804" s="64"/>
    </row>
    <row r="805">
      <c r="A805" s="64"/>
    </row>
    <row r="806">
      <c r="A806" s="64"/>
    </row>
    <row r="807">
      <c r="A807" s="64"/>
    </row>
    <row r="808">
      <c r="A808" s="64"/>
    </row>
    <row r="809">
      <c r="A809" s="64"/>
    </row>
    <row r="810">
      <c r="A810" s="64"/>
    </row>
    <row r="811">
      <c r="A811" s="64"/>
    </row>
    <row r="812">
      <c r="A812" s="64"/>
    </row>
    <row r="813">
      <c r="A813" s="64"/>
    </row>
    <row r="814">
      <c r="A814" s="64"/>
    </row>
    <row r="815">
      <c r="A815" s="64"/>
    </row>
    <row r="816">
      <c r="A816" s="64"/>
    </row>
    <row r="817">
      <c r="A817" s="64"/>
    </row>
    <row r="818">
      <c r="A818" s="64"/>
    </row>
    <row r="819">
      <c r="A819" s="64"/>
    </row>
    <row r="820">
      <c r="A820" s="64"/>
    </row>
    <row r="821">
      <c r="A821" s="64"/>
    </row>
    <row r="822">
      <c r="A822" s="64"/>
    </row>
    <row r="823">
      <c r="A823" s="64"/>
    </row>
    <row r="824">
      <c r="A824" s="64"/>
    </row>
    <row r="825">
      <c r="A825" s="64"/>
    </row>
    <row r="826">
      <c r="A826" s="64"/>
    </row>
    <row r="827">
      <c r="A827" s="64"/>
    </row>
    <row r="828">
      <c r="A828" s="64"/>
    </row>
    <row r="829">
      <c r="A829" s="64"/>
    </row>
    <row r="830">
      <c r="A830" s="64"/>
    </row>
    <row r="831">
      <c r="A831" s="64"/>
    </row>
    <row r="832">
      <c r="A832" s="64"/>
    </row>
    <row r="833">
      <c r="A833" s="64"/>
    </row>
    <row r="834">
      <c r="A834" s="64"/>
    </row>
    <row r="835">
      <c r="A835" s="64"/>
    </row>
    <row r="836">
      <c r="A836" s="64"/>
    </row>
    <row r="837">
      <c r="A837" s="64"/>
    </row>
    <row r="838">
      <c r="A838" s="64"/>
    </row>
    <row r="839">
      <c r="A839" s="64"/>
    </row>
    <row r="840">
      <c r="A840" s="64"/>
    </row>
    <row r="841">
      <c r="A841" s="64"/>
    </row>
    <row r="842">
      <c r="A842" s="64"/>
    </row>
    <row r="843">
      <c r="A843" s="64"/>
    </row>
    <row r="844">
      <c r="A844" s="64"/>
    </row>
    <row r="845">
      <c r="A845" s="64"/>
    </row>
    <row r="846">
      <c r="A846" s="64"/>
    </row>
    <row r="847">
      <c r="A847" s="64"/>
    </row>
    <row r="848">
      <c r="A848" s="64"/>
    </row>
    <row r="849">
      <c r="A849" s="64"/>
    </row>
    <row r="850">
      <c r="A850" s="64"/>
    </row>
    <row r="851">
      <c r="A851" s="64"/>
    </row>
    <row r="852">
      <c r="A852" s="64"/>
    </row>
    <row r="853">
      <c r="A853" s="64"/>
    </row>
    <row r="854">
      <c r="A854" s="64"/>
    </row>
    <row r="855">
      <c r="A855" s="64"/>
    </row>
    <row r="856">
      <c r="A856" s="64"/>
    </row>
    <row r="857">
      <c r="A857" s="64"/>
    </row>
    <row r="858">
      <c r="A858" s="64"/>
    </row>
    <row r="859">
      <c r="A859" s="64"/>
    </row>
    <row r="860">
      <c r="A860" s="64"/>
    </row>
    <row r="861">
      <c r="A861" s="64"/>
    </row>
    <row r="862">
      <c r="A862" s="64"/>
    </row>
    <row r="863">
      <c r="A863" s="64"/>
    </row>
    <row r="864">
      <c r="A864" s="64"/>
    </row>
    <row r="865">
      <c r="A865" s="64"/>
    </row>
    <row r="866">
      <c r="A866" s="64"/>
    </row>
    <row r="867">
      <c r="A867" s="64"/>
    </row>
    <row r="868">
      <c r="A868" s="64"/>
    </row>
    <row r="869">
      <c r="A869" s="64"/>
    </row>
    <row r="870">
      <c r="A870" s="64"/>
    </row>
    <row r="871">
      <c r="A871" s="64"/>
    </row>
    <row r="872">
      <c r="A872" s="64"/>
    </row>
    <row r="873">
      <c r="A873" s="64"/>
    </row>
    <row r="874">
      <c r="A874" s="64"/>
    </row>
    <row r="875">
      <c r="A875" s="64"/>
    </row>
    <row r="876">
      <c r="A876" s="64"/>
    </row>
    <row r="877">
      <c r="A877" s="64"/>
    </row>
    <row r="878">
      <c r="A878" s="64"/>
    </row>
    <row r="879">
      <c r="A879" s="64"/>
    </row>
    <row r="880">
      <c r="A880" s="64"/>
    </row>
    <row r="881">
      <c r="A881" s="64"/>
    </row>
    <row r="882">
      <c r="A882" s="64"/>
    </row>
    <row r="883">
      <c r="A883" s="64"/>
    </row>
    <row r="884">
      <c r="A884" s="64"/>
    </row>
    <row r="885">
      <c r="A885" s="64"/>
    </row>
    <row r="886">
      <c r="A886" s="64"/>
    </row>
    <row r="887">
      <c r="A887" s="64"/>
    </row>
    <row r="888">
      <c r="A888" s="64"/>
    </row>
    <row r="889">
      <c r="A889" s="64"/>
    </row>
    <row r="890">
      <c r="A890" s="64"/>
    </row>
    <row r="891">
      <c r="A891" s="64"/>
    </row>
    <row r="892">
      <c r="A892" s="64"/>
    </row>
    <row r="893">
      <c r="A893" s="64"/>
    </row>
    <row r="894">
      <c r="A894" s="64"/>
    </row>
    <row r="895">
      <c r="A895" s="64"/>
    </row>
    <row r="896">
      <c r="A896" s="64"/>
    </row>
    <row r="897">
      <c r="A897" s="64"/>
    </row>
    <row r="898">
      <c r="A898" s="64"/>
    </row>
    <row r="899">
      <c r="A899" s="64"/>
    </row>
    <row r="900">
      <c r="A900" s="64"/>
    </row>
    <row r="901">
      <c r="A901" s="64"/>
    </row>
    <row r="902">
      <c r="A902" s="64"/>
    </row>
    <row r="903">
      <c r="A903" s="64"/>
    </row>
    <row r="904">
      <c r="A904" s="64"/>
    </row>
    <row r="905">
      <c r="A905" s="64"/>
    </row>
    <row r="906">
      <c r="A906" s="64"/>
    </row>
    <row r="907">
      <c r="A907" s="64"/>
    </row>
    <row r="908">
      <c r="A908" s="64"/>
    </row>
    <row r="909">
      <c r="A909" s="64"/>
    </row>
    <row r="910">
      <c r="A910" s="64"/>
    </row>
    <row r="911">
      <c r="A911" s="64"/>
    </row>
    <row r="912">
      <c r="A912" s="64"/>
    </row>
    <row r="913">
      <c r="A913" s="64"/>
    </row>
    <row r="914">
      <c r="A914" s="64"/>
    </row>
    <row r="915">
      <c r="A915" s="64"/>
    </row>
    <row r="916">
      <c r="A916" s="64"/>
    </row>
    <row r="917">
      <c r="A917" s="64"/>
    </row>
    <row r="918">
      <c r="A918" s="64"/>
    </row>
    <row r="919">
      <c r="A919" s="64"/>
    </row>
    <row r="920">
      <c r="A920" s="64"/>
    </row>
    <row r="921">
      <c r="A921" s="64"/>
    </row>
    <row r="922">
      <c r="A922" s="64"/>
    </row>
    <row r="923">
      <c r="A923" s="64"/>
    </row>
    <row r="924">
      <c r="A924" s="64"/>
    </row>
    <row r="925">
      <c r="A925" s="64"/>
    </row>
    <row r="926">
      <c r="A926" s="64"/>
    </row>
    <row r="927">
      <c r="A927" s="64"/>
    </row>
    <row r="928">
      <c r="A928" s="64"/>
    </row>
    <row r="929">
      <c r="A929" s="64"/>
    </row>
    <row r="930">
      <c r="A930" s="64"/>
    </row>
    <row r="931">
      <c r="A931" s="64"/>
    </row>
    <row r="932">
      <c r="A932" s="64"/>
    </row>
    <row r="933">
      <c r="A933" s="64"/>
    </row>
    <row r="934">
      <c r="A934" s="64"/>
    </row>
    <row r="935">
      <c r="A935" s="64"/>
    </row>
    <row r="936">
      <c r="A936" s="64"/>
    </row>
    <row r="937">
      <c r="A937" s="64"/>
    </row>
    <row r="938">
      <c r="A938" s="64"/>
    </row>
    <row r="939">
      <c r="A939" s="64"/>
    </row>
    <row r="940">
      <c r="A940" s="64"/>
    </row>
    <row r="941">
      <c r="A941" s="64"/>
    </row>
    <row r="942">
      <c r="A942" s="64"/>
    </row>
    <row r="943">
      <c r="A943" s="64"/>
    </row>
    <row r="944">
      <c r="A944" s="64"/>
    </row>
    <row r="945">
      <c r="A945" s="64"/>
    </row>
    <row r="946">
      <c r="A946" s="64"/>
    </row>
    <row r="947">
      <c r="A947" s="64"/>
    </row>
    <row r="948">
      <c r="A948" s="64"/>
    </row>
    <row r="949">
      <c r="A949" s="64"/>
    </row>
    <row r="950">
      <c r="A950" s="64"/>
    </row>
    <row r="951">
      <c r="A951" s="64"/>
    </row>
    <row r="952">
      <c r="A952" s="64"/>
    </row>
    <row r="953">
      <c r="A953" s="64"/>
    </row>
    <row r="954">
      <c r="A954" s="64"/>
    </row>
    <row r="955">
      <c r="A955" s="64"/>
    </row>
    <row r="956">
      <c r="A956" s="64"/>
    </row>
    <row r="957">
      <c r="A957" s="64"/>
    </row>
    <row r="958">
      <c r="A958" s="64"/>
    </row>
    <row r="959">
      <c r="A959" s="64"/>
    </row>
    <row r="960">
      <c r="A960" s="64"/>
    </row>
    <row r="961">
      <c r="A961" s="64"/>
    </row>
    <row r="962">
      <c r="A962" s="64"/>
    </row>
    <row r="963">
      <c r="A963" s="64"/>
    </row>
    <row r="964">
      <c r="A964" s="64"/>
    </row>
    <row r="965">
      <c r="A965" s="64"/>
    </row>
    <row r="966">
      <c r="A966" s="64"/>
    </row>
    <row r="967">
      <c r="A967" s="64"/>
    </row>
    <row r="968">
      <c r="A968" s="64"/>
    </row>
    <row r="969">
      <c r="A969" s="64"/>
    </row>
    <row r="970">
      <c r="A970" s="64"/>
    </row>
    <row r="971">
      <c r="A971" s="64"/>
    </row>
    <row r="972">
      <c r="A972" s="64"/>
    </row>
    <row r="973">
      <c r="A973" s="64"/>
    </row>
    <row r="974">
      <c r="A974" s="64"/>
    </row>
    <row r="975">
      <c r="A975" s="64"/>
    </row>
    <row r="976">
      <c r="A976" s="64"/>
    </row>
    <row r="977">
      <c r="A977" s="64"/>
    </row>
    <row r="978">
      <c r="A978" s="64"/>
    </row>
    <row r="979">
      <c r="A979" s="64"/>
    </row>
    <row r="980">
      <c r="A980" s="64"/>
    </row>
    <row r="981">
      <c r="A981" s="64"/>
    </row>
    <row r="982">
      <c r="A982" s="64"/>
    </row>
    <row r="983">
      <c r="A983" s="64"/>
    </row>
    <row r="984">
      <c r="A984" s="64"/>
    </row>
    <row r="985">
      <c r="A985" s="64"/>
    </row>
    <row r="986">
      <c r="A986" s="64"/>
    </row>
    <row r="987">
      <c r="A987" s="64"/>
    </row>
  </sheetData>
  <mergeCells count="4">
    <mergeCell ref="A1:G1"/>
    <mergeCell ref="A10:C10"/>
    <mergeCell ref="A11:C11"/>
    <mergeCell ref="A12:C12"/>
  </mergeCells>
  <hyperlinks>
    <hyperlink r:id="rId2" ref="B2"/>
    <hyperlink r:id="rId3" ref="C2"/>
    <hyperlink r:id="rId4" ref="E2"/>
    <hyperlink r:id="rId5" ref="A10"/>
    <hyperlink r:id="rId6" ref="A11"/>
    <hyperlink r:id="rId7" ref="A12"/>
  </hyperlinks>
  <drawing r:id="rId8"/>
  <legacy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38"/>
    <col customWidth="1" min="4" max="4" width="22.25"/>
    <col customWidth="1" min="6" max="6" width="15.13"/>
    <col customWidth="1" min="8" max="8" width="21.75"/>
    <col customWidth="1" min="10" max="10" width="19.25"/>
    <col customWidth="1" min="11" max="11" width="18.38"/>
    <col customWidth="1" min="12" max="12" width="16.0"/>
    <col customWidth="1" min="13" max="17" width="19.25"/>
  </cols>
  <sheetData>
    <row r="2">
      <c r="B2" s="67" t="s">
        <v>68</v>
      </c>
    </row>
    <row r="4">
      <c r="F4" s="68" t="s">
        <v>69</v>
      </c>
      <c r="G4" s="68" t="s">
        <v>70</v>
      </c>
      <c r="H4" s="68" t="s">
        <v>71</v>
      </c>
    </row>
    <row r="5">
      <c r="B5" s="69" t="s">
        <v>72</v>
      </c>
      <c r="F5" s="70" t="s">
        <v>73</v>
      </c>
      <c r="G5" s="71">
        <v>0.05444</v>
      </c>
      <c r="H5" s="68" t="s">
        <v>74</v>
      </c>
    </row>
    <row r="6">
      <c r="B6" s="1" t="s">
        <v>75</v>
      </c>
      <c r="C6" s="14">
        <v>1440000.0</v>
      </c>
      <c r="F6" s="72"/>
      <c r="G6" s="73"/>
    </row>
    <row r="7">
      <c r="F7" s="74" t="s">
        <v>76</v>
      </c>
      <c r="G7" s="73"/>
    </row>
    <row r="8">
      <c r="F8" s="74" t="s">
        <v>77</v>
      </c>
    </row>
    <row r="9">
      <c r="B9" s="14"/>
      <c r="C9" s="75"/>
      <c r="D9" s="14"/>
      <c r="F9" s="14"/>
      <c r="G9" s="76"/>
      <c r="H9" s="14"/>
    </row>
    <row r="10">
      <c r="B10" s="14" t="s">
        <v>78</v>
      </c>
      <c r="C10" s="75"/>
      <c r="D10" s="14"/>
      <c r="F10" s="14" t="s">
        <v>79</v>
      </c>
      <c r="G10" s="76"/>
      <c r="H10" s="14"/>
    </row>
    <row r="11">
      <c r="B11" s="68" t="s">
        <v>80</v>
      </c>
      <c r="C11" s="77" t="s">
        <v>81</v>
      </c>
      <c r="D11" s="68" t="s">
        <v>82</v>
      </c>
      <c r="F11" s="68" t="s">
        <v>80</v>
      </c>
      <c r="G11" s="70" t="s">
        <v>83</v>
      </c>
      <c r="H11" s="68" t="s">
        <v>82</v>
      </c>
    </row>
    <row r="12">
      <c r="B12" s="68" t="s">
        <v>84</v>
      </c>
      <c r="C12" s="68">
        <v>599.0</v>
      </c>
      <c r="D12" s="68" t="s">
        <v>85</v>
      </c>
      <c r="F12" s="68" t="s">
        <v>84</v>
      </c>
      <c r="G12" s="78">
        <f t="shared" ref="G12:G15" si="1">(C12*10^6*$G$5)/1000</f>
        <v>32609.56</v>
      </c>
      <c r="H12" s="68" t="s">
        <v>86</v>
      </c>
    </row>
    <row r="13">
      <c r="B13" s="68" t="s">
        <v>87</v>
      </c>
      <c r="C13" s="68">
        <v>2304.0</v>
      </c>
      <c r="D13" s="68" t="s">
        <v>85</v>
      </c>
      <c r="F13" s="68" t="s">
        <v>87</v>
      </c>
      <c r="G13" s="78">
        <f t="shared" si="1"/>
        <v>125429.76</v>
      </c>
      <c r="H13" s="68" t="s">
        <v>86</v>
      </c>
    </row>
    <row r="14">
      <c r="B14" s="68" t="s">
        <v>88</v>
      </c>
      <c r="C14" s="68">
        <v>91.0</v>
      </c>
      <c r="D14" s="68" t="s">
        <v>85</v>
      </c>
      <c r="F14" s="68" t="s">
        <v>88</v>
      </c>
      <c r="G14" s="78">
        <f t="shared" si="1"/>
        <v>4954.04</v>
      </c>
      <c r="H14" s="68" t="s">
        <v>86</v>
      </c>
    </row>
    <row r="15">
      <c r="B15" s="79" t="s">
        <v>64</v>
      </c>
      <c r="C15" s="80">
        <f>sum(C12:C14)</f>
        <v>2994</v>
      </c>
      <c r="D15" s="79" t="s">
        <v>89</v>
      </c>
      <c r="F15" s="79" t="s">
        <v>64</v>
      </c>
      <c r="G15" s="80">
        <f t="shared" si="1"/>
        <v>162993.36</v>
      </c>
      <c r="H15" s="79" t="s">
        <v>86</v>
      </c>
    </row>
    <row r="16">
      <c r="B16" s="79" t="s">
        <v>90</v>
      </c>
      <c r="C16" s="81">
        <f>(C15/C6)*1000</f>
        <v>2.079166667</v>
      </c>
      <c r="D16" s="79" t="s">
        <v>91</v>
      </c>
      <c r="F16" s="79" t="s">
        <v>90</v>
      </c>
      <c r="G16" s="80">
        <f>(G15/C6)*1000</f>
        <v>113.1898333</v>
      </c>
      <c r="H16" s="79" t="s">
        <v>92</v>
      </c>
    </row>
  </sheetData>
  <hyperlinks>
    <hyperlink r:id="rId1" ref="B6"/>
    <hyperlink r:id="rId2" ref="F7"/>
    <hyperlink r:id="rId3" ref="F8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0.13"/>
    <col customWidth="1" min="3" max="3" width="19.88"/>
    <col customWidth="1" min="4" max="4" width="22.88"/>
    <col customWidth="1" min="5" max="6" width="33.75"/>
    <col customWidth="1" min="7" max="7" width="21.63"/>
    <col customWidth="1" min="8" max="8" width="18.38"/>
    <col customWidth="1" min="9" max="9" width="16.38"/>
    <col customWidth="1" min="10" max="10" width="17.13"/>
    <col customWidth="1" min="11" max="11" width="20.0"/>
    <col customWidth="1" min="12" max="12" width="26.25"/>
    <col customWidth="1" min="13" max="13" width="17.75"/>
  </cols>
  <sheetData>
    <row r="1">
      <c r="A1" s="82" t="s">
        <v>93</v>
      </c>
    </row>
    <row r="2">
      <c r="A2" s="1" t="s">
        <v>94</v>
      </c>
      <c r="C2" s="83"/>
      <c r="D2" s="84"/>
    </row>
    <row r="3">
      <c r="C3" s="83"/>
      <c r="D3" s="84"/>
    </row>
    <row r="4">
      <c r="C4" s="83">
        <v>0.17</v>
      </c>
      <c r="D4" s="84" t="s">
        <v>95</v>
      </c>
    </row>
    <row r="5">
      <c r="C5" s="85">
        <v>0.5</v>
      </c>
      <c r="D5" s="84" t="s">
        <v>96</v>
      </c>
    </row>
    <row r="6">
      <c r="C6" s="86">
        <v>381000.0</v>
      </c>
      <c r="D6" s="14" t="s">
        <v>97</v>
      </c>
    </row>
    <row r="7">
      <c r="C7" s="14">
        <v>1000.0</v>
      </c>
      <c r="D7" s="14" t="s">
        <v>98</v>
      </c>
    </row>
    <row r="9">
      <c r="A9" s="87"/>
      <c r="B9" s="87" t="s">
        <v>99</v>
      </c>
      <c r="C9" s="88"/>
      <c r="D9" s="88"/>
      <c r="E9" s="87"/>
      <c r="F9" s="87"/>
      <c r="G9" s="87"/>
    </row>
    <row r="10">
      <c r="A10" s="89"/>
      <c r="B10" s="90" t="s">
        <v>100</v>
      </c>
      <c r="C10" s="91" t="s">
        <v>101</v>
      </c>
      <c r="D10" s="91" t="s">
        <v>102</v>
      </c>
      <c r="E10" s="91" t="s">
        <v>103</v>
      </c>
      <c r="F10" s="91" t="s">
        <v>104</v>
      </c>
      <c r="G10" s="91" t="s">
        <v>105</v>
      </c>
      <c r="H10" s="91" t="s">
        <v>106</v>
      </c>
      <c r="I10" s="92" t="s">
        <v>107</v>
      </c>
      <c r="J10" s="92" t="s">
        <v>108</v>
      </c>
      <c r="K10" s="93" t="s">
        <v>109</v>
      </c>
      <c r="L10" s="94" t="s">
        <v>110</v>
      </c>
      <c r="M10" s="95" t="s">
        <v>111</v>
      </c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</row>
    <row r="11">
      <c r="A11" s="97"/>
      <c r="B11" s="98">
        <v>2016.0</v>
      </c>
      <c r="C11" s="99">
        <v>550065.0</v>
      </c>
      <c r="D11" s="100">
        <v>3.6E10</v>
      </c>
      <c r="E11" s="100">
        <v>65000.0</v>
      </c>
      <c r="F11" s="101">
        <f t="shared" ref="F11:F18" si="1">C11*$C$6</f>
        <v>209574765000</v>
      </c>
      <c r="G11" s="102">
        <v>1235.11949</v>
      </c>
      <c r="H11" s="102">
        <v>364.2898523</v>
      </c>
      <c r="I11" s="103">
        <f t="shared" ref="I11:I18" si="2">G11-H11</f>
        <v>870.8296377</v>
      </c>
      <c r="J11" s="104">
        <v>1342.0</v>
      </c>
      <c r="K11" s="105">
        <f t="shared" ref="K11:K18" si="3">C11*-$C$7</f>
        <v>-550065000</v>
      </c>
      <c r="L11" s="106">
        <f t="shared" ref="L11:L18" si="4">(H11*E11)+(I11*E11*($C$5))+(G11*$C$6*($C$4))</f>
        <v>131979493</v>
      </c>
      <c r="M11" s="107">
        <f t="shared" ref="M11:M18" si="5">L11+K11</f>
        <v>-418085507</v>
      </c>
    </row>
    <row r="12">
      <c r="A12" s="97"/>
      <c r="B12" s="98">
        <v>2017.0</v>
      </c>
      <c r="C12" s="102">
        <f t="shared" ref="C12:C18" si="6">C11-G11+J11</f>
        <v>550171.8805</v>
      </c>
      <c r="D12" s="101">
        <f t="shared" ref="D12:D18" si="7">C12*E12</f>
        <v>36418085507</v>
      </c>
      <c r="E12" s="101">
        <f t="shared" ref="E12:E18" si="8">(D11-M11)/C12</f>
        <v>66194.01463</v>
      </c>
      <c r="F12" s="101">
        <f t="shared" si="1"/>
        <v>209615486474</v>
      </c>
      <c r="G12" s="102">
        <v>823.735492</v>
      </c>
      <c r="H12" s="102">
        <v>123.5367813</v>
      </c>
      <c r="I12" s="103">
        <f t="shared" si="2"/>
        <v>700.1987107</v>
      </c>
      <c r="J12" s="104">
        <v>1342.0</v>
      </c>
      <c r="K12" s="105">
        <f t="shared" si="3"/>
        <v>-550171880.5</v>
      </c>
      <c r="L12" s="106">
        <f t="shared" si="4"/>
        <v>84705225.18</v>
      </c>
      <c r="M12" s="107">
        <f t="shared" si="5"/>
        <v>-465466655.3</v>
      </c>
    </row>
    <row r="13">
      <c r="A13" s="97"/>
      <c r="B13" s="98">
        <v>2018.0</v>
      </c>
      <c r="C13" s="102">
        <f t="shared" si="6"/>
        <v>550690.145</v>
      </c>
      <c r="D13" s="101">
        <f t="shared" si="7"/>
        <v>36883552162</v>
      </c>
      <c r="E13" s="101">
        <f t="shared" si="8"/>
        <v>66976.96063</v>
      </c>
      <c r="F13" s="101">
        <f t="shared" si="1"/>
        <v>209812945252</v>
      </c>
      <c r="G13" s="102">
        <v>1744.714752</v>
      </c>
      <c r="H13" s="102">
        <v>478.8307827</v>
      </c>
      <c r="I13" s="103">
        <f t="shared" si="2"/>
        <v>1265.883969</v>
      </c>
      <c r="J13" s="104">
        <v>1342.0</v>
      </c>
      <c r="K13" s="105">
        <f t="shared" si="3"/>
        <v>-550690145</v>
      </c>
      <c r="L13" s="106">
        <f t="shared" si="4"/>
        <v>187468335.4</v>
      </c>
      <c r="M13" s="107">
        <f t="shared" si="5"/>
        <v>-363221809.7</v>
      </c>
    </row>
    <row r="14">
      <c r="A14" s="97"/>
      <c r="B14" s="98">
        <v>2019.0</v>
      </c>
      <c r="C14" s="102">
        <f t="shared" si="6"/>
        <v>550287.4303</v>
      </c>
      <c r="D14" s="101">
        <f t="shared" si="7"/>
        <v>37246773972</v>
      </c>
      <c r="E14" s="101">
        <f t="shared" si="8"/>
        <v>67686.03447</v>
      </c>
      <c r="F14" s="101">
        <f t="shared" si="1"/>
        <v>209659510931</v>
      </c>
      <c r="G14" s="102">
        <v>867.0232332</v>
      </c>
      <c r="H14" s="102">
        <v>231.5128773</v>
      </c>
      <c r="I14" s="103">
        <f t="shared" si="2"/>
        <v>635.5103559</v>
      </c>
      <c r="J14" s="104">
        <v>1342.0</v>
      </c>
      <c r="K14" s="105">
        <f t="shared" si="3"/>
        <v>-550287430.3</v>
      </c>
      <c r="L14" s="106">
        <f t="shared" si="4"/>
        <v>93334871.33</v>
      </c>
      <c r="M14" s="107">
        <f t="shared" si="5"/>
        <v>-456952558.9</v>
      </c>
    </row>
    <row r="15">
      <c r="A15" s="97"/>
      <c r="B15" s="98">
        <v>2020.0</v>
      </c>
      <c r="C15" s="102">
        <f t="shared" si="6"/>
        <v>550762.407</v>
      </c>
      <c r="D15" s="101">
        <f t="shared" si="7"/>
        <v>37703726531</v>
      </c>
      <c r="E15" s="101">
        <f t="shared" si="8"/>
        <v>68457.33487</v>
      </c>
      <c r="F15" s="101">
        <f t="shared" si="1"/>
        <v>209840477079</v>
      </c>
      <c r="G15" s="102">
        <v>581.1149208</v>
      </c>
      <c r="H15" s="102">
        <v>73.14324635</v>
      </c>
      <c r="I15" s="103">
        <f t="shared" si="2"/>
        <v>507.9716745</v>
      </c>
      <c r="J15" s="104">
        <v>1342.0</v>
      </c>
      <c r="K15" s="105">
        <f t="shared" si="3"/>
        <v>-550762407</v>
      </c>
      <c r="L15" s="106">
        <f t="shared" si="4"/>
        <v>60033198.64</v>
      </c>
      <c r="M15" s="107">
        <f t="shared" si="5"/>
        <v>-490729208.4</v>
      </c>
    </row>
    <row r="16">
      <c r="A16" s="97"/>
      <c r="B16" s="98">
        <v>2021.0</v>
      </c>
      <c r="C16" s="102">
        <f t="shared" si="6"/>
        <v>551523.2921</v>
      </c>
      <c r="D16" s="101">
        <f t="shared" si="7"/>
        <v>38194455739</v>
      </c>
      <c r="E16" s="101">
        <f t="shared" si="8"/>
        <v>69252.66128</v>
      </c>
      <c r="F16" s="101">
        <f t="shared" si="1"/>
        <v>210130374295</v>
      </c>
      <c r="G16" s="102">
        <v>401.8353577</v>
      </c>
      <c r="H16" s="102">
        <v>82.05828941</v>
      </c>
      <c r="I16" s="103">
        <f t="shared" si="2"/>
        <v>319.7770683</v>
      </c>
      <c r="J16" s="104">
        <v>1342.0</v>
      </c>
      <c r="K16" s="105">
        <f t="shared" si="3"/>
        <v>-551523292.1</v>
      </c>
      <c r="L16" s="106">
        <f t="shared" si="4"/>
        <v>42782337.54</v>
      </c>
      <c r="M16" s="107">
        <f t="shared" si="5"/>
        <v>-508740954.6</v>
      </c>
    </row>
    <row r="17">
      <c r="A17" s="97"/>
      <c r="B17" s="98">
        <v>2022.0</v>
      </c>
      <c r="C17" s="102">
        <f t="shared" si="6"/>
        <v>552463.4568</v>
      </c>
      <c r="D17" s="101">
        <f t="shared" si="7"/>
        <v>38703196694</v>
      </c>
      <c r="E17" s="101">
        <f t="shared" si="8"/>
        <v>70055.66834</v>
      </c>
      <c r="F17" s="101">
        <f t="shared" si="1"/>
        <v>210488577023</v>
      </c>
      <c r="G17" s="102">
        <v>361.1716268</v>
      </c>
      <c r="H17" s="102">
        <v>60.61703113</v>
      </c>
      <c r="I17" s="103">
        <f t="shared" si="2"/>
        <v>300.5545957</v>
      </c>
      <c r="J17" s="104">
        <v>1342.0</v>
      </c>
      <c r="K17" s="105">
        <f t="shared" si="3"/>
        <v>-552463456.8</v>
      </c>
      <c r="L17" s="106">
        <f t="shared" si="4"/>
        <v>38167429.43</v>
      </c>
      <c r="M17" s="107">
        <f t="shared" si="5"/>
        <v>-514296027.3</v>
      </c>
    </row>
    <row r="18">
      <c r="A18" s="97"/>
      <c r="B18" s="98">
        <v>2023.0</v>
      </c>
      <c r="C18" s="102">
        <f t="shared" si="6"/>
        <v>553444.2851</v>
      </c>
      <c r="D18" s="101">
        <f t="shared" si="7"/>
        <v>39217492721</v>
      </c>
      <c r="E18" s="101">
        <f t="shared" si="8"/>
        <v>70860.77818</v>
      </c>
      <c r="F18" s="101">
        <f t="shared" si="1"/>
        <v>210862272634</v>
      </c>
      <c r="G18" s="102">
        <v>416.7601925</v>
      </c>
      <c r="H18" s="102">
        <v>97.09770751</v>
      </c>
      <c r="I18" s="103">
        <f t="shared" si="2"/>
        <v>319.662485</v>
      </c>
      <c r="J18" s="104">
        <v>1342.0</v>
      </c>
      <c r="K18" s="105">
        <f t="shared" si="3"/>
        <v>-553444285.1</v>
      </c>
      <c r="L18" s="106">
        <f t="shared" si="4"/>
        <v>45199743</v>
      </c>
      <c r="M18" s="107">
        <f t="shared" si="5"/>
        <v>-508244542.1</v>
      </c>
    </row>
    <row r="19">
      <c r="A19" s="108"/>
      <c r="B19" s="108"/>
      <c r="C19" s="109"/>
      <c r="D19" s="109"/>
      <c r="E19" s="109"/>
      <c r="F19" s="109"/>
      <c r="G19" s="109"/>
    </row>
    <row r="20">
      <c r="C20" s="84" t="s">
        <v>112</v>
      </c>
      <c r="J20" s="110" t="s">
        <v>113</v>
      </c>
      <c r="K20" s="105">
        <f t="shared" ref="K20:M20" si="9">average(K11:K18)</f>
        <v>-551175987.1</v>
      </c>
      <c r="L20" s="106">
        <f t="shared" si="9"/>
        <v>85458829.18</v>
      </c>
      <c r="M20" s="107">
        <f t="shared" si="9"/>
        <v>-465717157.9</v>
      </c>
    </row>
    <row r="21">
      <c r="C21" s="84" t="s">
        <v>114</v>
      </c>
    </row>
    <row r="22">
      <c r="C22" s="84" t="s">
        <v>115</v>
      </c>
    </row>
    <row r="23">
      <c r="C23" s="84" t="s">
        <v>116</v>
      </c>
    </row>
    <row r="24">
      <c r="C24" s="84" t="s">
        <v>117</v>
      </c>
    </row>
    <row r="25">
      <c r="C25" s="84" t="s">
        <v>118</v>
      </c>
    </row>
    <row r="26">
      <c r="C26" s="14" t="s">
        <v>119</v>
      </c>
    </row>
  </sheetData>
  <mergeCells count="1">
    <mergeCell ref="G9:I9"/>
  </mergeCells>
  <hyperlinks>
    <hyperlink r:id="rId1" ref="A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16.0"/>
    <col customWidth="1" min="4" max="4" width="14.13"/>
    <col customWidth="1" min="5" max="5" width="22.63"/>
    <col customWidth="1" min="6" max="6" width="15.88"/>
    <col customWidth="1" min="7" max="7" width="14.0"/>
    <col customWidth="1" min="8" max="8" width="15.25"/>
  </cols>
  <sheetData>
    <row r="1">
      <c r="A1" s="111" t="s">
        <v>120</v>
      </c>
      <c r="B1" s="47"/>
      <c r="C1" s="47"/>
      <c r="D1" s="47"/>
      <c r="E1" s="47"/>
      <c r="F1" s="47"/>
      <c r="G1" s="47"/>
      <c r="H1" s="47"/>
      <c r="I1" s="14"/>
    </row>
    <row r="2">
      <c r="A2" s="14" t="s">
        <v>121</v>
      </c>
      <c r="B2" s="1" t="s">
        <v>122</v>
      </c>
      <c r="C2" s="112" t="s">
        <v>123</v>
      </c>
      <c r="F2" s="14" t="s">
        <v>124</v>
      </c>
      <c r="I2" s="14"/>
    </row>
    <row r="3">
      <c r="C3" s="14" t="s">
        <v>125</v>
      </c>
      <c r="D3" s="14" t="s">
        <v>126</v>
      </c>
      <c r="E3" s="14" t="s">
        <v>127</v>
      </c>
      <c r="F3" s="14" t="s">
        <v>125</v>
      </c>
      <c r="G3" s="14" t="s">
        <v>126</v>
      </c>
      <c r="H3" s="14" t="s">
        <v>127</v>
      </c>
      <c r="J3" s="1" t="s">
        <v>128</v>
      </c>
    </row>
    <row r="4">
      <c r="A4" s="14">
        <v>2020.0</v>
      </c>
      <c r="B4" s="14">
        <v>1451181.0</v>
      </c>
      <c r="J4" s="1" t="s">
        <v>129</v>
      </c>
    </row>
    <row r="5">
      <c r="A5" s="14">
        <f t="shared" ref="A5:A6" si="1">A4+1</f>
        <v>2021</v>
      </c>
      <c r="B5" s="14">
        <v>1446745.0</v>
      </c>
      <c r="E5" s="113">
        <f>3764712.56433023/1000000</f>
        <v>3.764712564</v>
      </c>
      <c r="H5" s="17">
        <f>(E5*1000000)/B5</f>
        <v>2.602194972</v>
      </c>
    </row>
    <row r="6">
      <c r="A6" s="14">
        <f t="shared" si="1"/>
        <v>2022</v>
      </c>
      <c r="B6" s="14">
        <v>1439399.0</v>
      </c>
      <c r="C6" s="56">
        <v>11.388364872515888</v>
      </c>
      <c r="D6" s="17">
        <f>162993.36/1000000</f>
        <v>0.16299336</v>
      </c>
      <c r="F6" s="17">
        <f>(C6*1000000)/B6</f>
        <v>7.911888832</v>
      </c>
      <c r="G6" s="17">
        <f>(D6*1000000)/B6</f>
        <v>0.1132370941</v>
      </c>
    </row>
    <row r="9">
      <c r="A9" s="114" t="s">
        <v>130</v>
      </c>
      <c r="B9" s="47"/>
    </row>
    <row r="10">
      <c r="A10" s="14" t="s">
        <v>125</v>
      </c>
      <c r="B10" s="17">
        <v>7.911888831738725</v>
      </c>
    </row>
    <row r="11">
      <c r="A11" s="14" t="s">
        <v>126</v>
      </c>
      <c r="B11" s="17">
        <v>0.11323709409274287</v>
      </c>
    </row>
    <row r="12">
      <c r="A12" s="14" t="s">
        <v>127</v>
      </c>
      <c r="B12" s="17">
        <v>2.602194971698696</v>
      </c>
    </row>
    <row r="14">
      <c r="A14" s="115" t="s">
        <v>131</v>
      </c>
      <c r="B14" s="47"/>
      <c r="C14" s="47"/>
      <c r="D14" s="47"/>
      <c r="E14" s="47"/>
      <c r="F14" s="47"/>
    </row>
    <row r="15">
      <c r="A15" s="14" t="s">
        <v>121</v>
      </c>
      <c r="B15" s="116" t="s">
        <v>132</v>
      </c>
      <c r="C15" s="117" t="s">
        <v>123</v>
      </c>
      <c r="D15" s="118"/>
      <c r="E15" s="118"/>
      <c r="F15" s="118"/>
    </row>
    <row r="16">
      <c r="A16" s="118"/>
      <c r="B16" s="118"/>
      <c r="C16" s="119" t="s">
        <v>125</v>
      </c>
      <c r="D16" s="119" t="s">
        <v>126</v>
      </c>
      <c r="E16" s="119" t="s">
        <v>127</v>
      </c>
      <c r="F16" s="119" t="s">
        <v>64</v>
      </c>
    </row>
    <row r="17">
      <c r="A17" s="120">
        <v>2030.0</v>
      </c>
      <c r="B17" s="14">
        <v>1501151.0</v>
      </c>
      <c r="C17" s="17">
        <f>(B17*B10)/1000000</f>
        <v>11.87693983</v>
      </c>
      <c r="D17" s="17">
        <f>(B17*B11)/1000000</f>
        <v>0.169985977</v>
      </c>
      <c r="E17" s="17">
        <f>(B17*B12)/1000000</f>
        <v>3.906287584</v>
      </c>
      <c r="F17" s="121">
        <f t="shared" ref="F17:F19" si="2">SUM(C17:E17)</f>
        <v>15.95321339</v>
      </c>
    </row>
    <row r="18">
      <c r="A18" s="120">
        <v>2040.0</v>
      </c>
      <c r="B18" s="14">
        <v>1542570.0</v>
      </c>
      <c r="C18" s="17">
        <f>(B18*B10)/1000000</f>
        <v>12.20464236</v>
      </c>
      <c r="D18" s="17">
        <f>(B18*B11)/1000000</f>
        <v>0.1746761442</v>
      </c>
      <c r="E18" s="17">
        <f>(B18*B12)/1000000</f>
        <v>4.014067897</v>
      </c>
      <c r="F18" s="121">
        <f t="shared" si="2"/>
        <v>16.3933864</v>
      </c>
    </row>
    <row r="19">
      <c r="A19" s="120">
        <v>2050.0</v>
      </c>
      <c r="B19" s="14">
        <v>1560886.0</v>
      </c>
      <c r="C19" s="17">
        <f>(B19*B10)/1000000</f>
        <v>12.34955651</v>
      </c>
      <c r="D19" s="17">
        <f>(B19*B11)/1000000</f>
        <v>0.1767501949</v>
      </c>
      <c r="E19" s="17">
        <f>(B19*B12)/1000000</f>
        <v>4.061729701</v>
      </c>
      <c r="F19" s="121">
        <f t="shared" si="2"/>
        <v>16.58803641</v>
      </c>
    </row>
  </sheetData>
  <mergeCells count="10">
    <mergeCell ref="A15:A16"/>
    <mergeCell ref="B15:B16"/>
    <mergeCell ref="A1:H1"/>
    <mergeCell ref="A2:A3"/>
    <mergeCell ref="B2:B3"/>
    <mergeCell ref="C2:E2"/>
    <mergeCell ref="F2:H2"/>
    <mergeCell ref="A9:B9"/>
    <mergeCell ref="A14:F14"/>
    <mergeCell ref="C15:F15"/>
  </mergeCells>
  <hyperlinks>
    <hyperlink r:id="rId1" ref="B2"/>
    <hyperlink r:id="rId2" ref="J3"/>
    <hyperlink r:id="rId3" ref="J4"/>
    <hyperlink r:id="rId4" ref="B15"/>
  </hyperlinks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16.0"/>
    <col customWidth="1" min="4" max="4" width="14.13"/>
    <col customWidth="1" min="5" max="5" width="22.63"/>
    <col customWidth="1" min="6" max="6" width="15.88"/>
    <col customWidth="1" min="7" max="7" width="14.0"/>
    <col customWidth="1" min="8" max="8" width="15.25"/>
  </cols>
  <sheetData>
    <row r="1">
      <c r="A1" s="122" t="s">
        <v>120</v>
      </c>
      <c r="B1" s="47"/>
      <c r="C1" s="47"/>
      <c r="D1" s="47"/>
      <c r="E1" s="47"/>
      <c r="F1" s="47"/>
      <c r="G1" s="47"/>
      <c r="H1" s="47"/>
      <c r="I1" s="14"/>
    </row>
    <row r="2">
      <c r="A2" s="14" t="s">
        <v>121</v>
      </c>
      <c r="B2" s="1" t="s">
        <v>133</v>
      </c>
      <c r="C2" s="117" t="s">
        <v>123</v>
      </c>
      <c r="D2" s="118"/>
      <c r="E2" s="118"/>
      <c r="F2" s="119" t="s">
        <v>124</v>
      </c>
      <c r="G2" s="118"/>
      <c r="H2" s="118"/>
      <c r="I2" s="14"/>
    </row>
    <row r="3">
      <c r="A3" s="118"/>
      <c r="B3" s="118"/>
      <c r="C3" s="119" t="s">
        <v>125</v>
      </c>
      <c r="D3" s="119" t="s">
        <v>126</v>
      </c>
      <c r="E3" s="119" t="s">
        <v>127</v>
      </c>
      <c r="F3" s="119" t="s">
        <v>125</v>
      </c>
      <c r="G3" s="119" t="s">
        <v>126</v>
      </c>
      <c r="H3" s="119" t="s">
        <v>127</v>
      </c>
      <c r="J3" s="1" t="s">
        <v>134</v>
      </c>
    </row>
    <row r="4">
      <c r="A4" s="120">
        <v>2020.0</v>
      </c>
      <c r="B4" s="120">
        <v>1451181.0</v>
      </c>
      <c r="E4" s="123"/>
      <c r="J4" s="1" t="s">
        <v>135</v>
      </c>
    </row>
    <row r="5">
      <c r="A5" s="120">
        <f t="shared" ref="A5:A6" si="1">A4+1</f>
        <v>2021</v>
      </c>
      <c r="B5" s="120">
        <v>1446745.0</v>
      </c>
      <c r="E5" s="124">
        <f>3764712.56433023/1000000</f>
        <v>3.764712564</v>
      </c>
      <c r="H5" s="17">
        <f>(E5*1000000)/B5</f>
        <v>2.602194972</v>
      </c>
    </row>
    <row r="6">
      <c r="A6" s="120">
        <f t="shared" si="1"/>
        <v>2022</v>
      </c>
      <c r="B6" s="120">
        <v>1439399.0</v>
      </c>
      <c r="C6" s="56">
        <v>11.388364872515888</v>
      </c>
      <c r="D6" s="17">
        <f>162993.36/1000000</f>
        <v>0.16299336</v>
      </c>
      <c r="E6" s="123"/>
      <c r="F6" s="17">
        <f>(C6*1000000)/B6</f>
        <v>7.911888832</v>
      </c>
      <c r="G6" s="17">
        <f>(D6*1000000)/B6</f>
        <v>0.1132370941</v>
      </c>
    </row>
    <row r="7">
      <c r="E7" s="123"/>
    </row>
    <row r="9">
      <c r="A9" s="14" t="s">
        <v>136</v>
      </c>
    </row>
    <row r="12">
      <c r="A12" s="1" t="s">
        <v>137</v>
      </c>
    </row>
    <row r="14">
      <c r="A14" s="115" t="s">
        <v>138</v>
      </c>
      <c r="B14" s="47"/>
      <c r="C14" s="47"/>
      <c r="D14" s="47"/>
      <c r="E14" s="47"/>
      <c r="F14" s="47"/>
    </row>
    <row r="15">
      <c r="A15" s="14" t="s">
        <v>121</v>
      </c>
      <c r="B15" s="116" t="s">
        <v>139</v>
      </c>
      <c r="C15" s="117" t="s">
        <v>123</v>
      </c>
      <c r="D15" s="118"/>
      <c r="E15" s="118"/>
      <c r="F15" s="118"/>
    </row>
    <row r="16">
      <c r="A16" s="118"/>
      <c r="B16" s="118"/>
      <c r="C16" s="119" t="s">
        <v>125</v>
      </c>
      <c r="D16" s="119" t="s">
        <v>126</v>
      </c>
      <c r="E16" s="119" t="s">
        <v>127</v>
      </c>
      <c r="F16" s="119" t="s">
        <v>64</v>
      </c>
    </row>
    <row r="17">
      <c r="A17" s="120">
        <v>2050.0</v>
      </c>
      <c r="B17" s="14">
        <v>1560886.0</v>
      </c>
      <c r="C17" s="17">
        <v>12.349556511017331</v>
      </c>
      <c r="D17" s="17">
        <v>0.17675019485004506</v>
      </c>
      <c r="E17" s="14">
        <v>0.0</v>
      </c>
      <c r="F17" s="121">
        <f>SUM(C17:D17)</f>
        <v>12.52630671</v>
      </c>
    </row>
  </sheetData>
  <mergeCells count="9">
    <mergeCell ref="A14:F14"/>
    <mergeCell ref="C15:F15"/>
    <mergeCell ref="A1:H1"/>
    <mergeCell ref="A2:A3"/>
    <mergeCell ref="B2:B3"/>
    <mergeCell ref="C2:E2"/>
    <mergeCell ref="F2:H2"/>
    <mergeCell ref="A15:A16"/>
    <mergeCell ref="B15:B16"/>
  </mergeCells>
  <hyperlinks>
    <hyperlink r:id="rId1" ref="B2"/>
    <hyperlink r:id="rId2" ref="J3"/>
    <hyperlink r:id="rId3" ref="J4"/>
    <hyperlink r:id="rId4" location=":~:text=Hawaii%20Quick%20Facts&amp;text=In%202023%2C%20about%2031%25%20of,total%20generation%20came%20from%20renewables." ref="A12"/>
    <hyperlink r:id="rId5" ref="B15"/>
  </hyperlinks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5"/>
    <col customWidth="1" min="2" max="2" width="33.38"/>
    <col customWidth="1" min="3" max="3" width="25.38"/>
    <col customWidth="1" min="4" max="4" width="24.38"/>
  </cols>
  <sheetData>
    <row r="14">
      <c r="A14" s="88" t="s">
        <v>140</v>
      </c>
      <c r="D14" s="125"/>
    </row>
    <row r="15">
      <c r="A15" s="88" t="s">
        <v>100</v>
      </c>
      <c r="B15" s="88" t="s">
        <v>141</v>
      </c>
      <c r="C15" s="88" t="s">
        <v>142</v>
      </c>
      <c r="D15" s="88" t="s">
        <v>143</v>
      </c>
    </row>
    <row r="16">
      <c r="A16" s="97">
        <v>2001.0</v>
      </c>
      <c r="B16" s="97">
        <v>626.5391665</v>
      </c>
      <c r="C16" s="97">
        <v>75.15375974</v>
      </c>
      <c r="D16" s="97">
        <f t="shared" ref="D16:D39" si="1">$B$41*B16</f>
        <v>335824993.2</v>
      </c>
    </row>
    <row r="17">
      <c r="A17" s="97">
        <v>2002.0</v>
      </c>
      <c r="B17" s="97">
        <v>699.9713433</v>
      </c>
      <c r="C17" s="97">
        <v>87.0303386</v>
      </c>
      <c r="D17" s="97">
        <f t="shared" si="1"/>
        <v>375184640</v>
      </c>
    </row>
    <row r="18">
      <c r="A18" s="97">
        <v>2003.0</v>
      </c>
      <c r="B18" s="97">
        <v>866.937867</v>
      </c>
      <c r="C18" s="97">
        <v>318.6517292</v>
      </c>
      <c r="D18" s="97">
        <f t="shared" si="1"/>
        <v>464678696.7</v>
      </c>
    </row>
    <row r="19">
      <c r="A19" s="97">
        <v>2004.0</v>
      </c>
      <c r="B19" s="97">
        <v>727.5909313</v>
      </c>
      <c r="C19" s="97">
        <v>102.846604</v>
      </c>
      <c r="D19" s="97">
        <f t="shared" si="1"/>
        <v>389988739.2</v>
      </c>
    </row>
    <row r="20">
      <c r="A20" s="97">
        <v>2005.0</v>
      </c>
      <c r="B20" s="97">
        <v>616.5558571</v>
      </c>
      <c r="C20" s="97">
        <v>78.86632512</v>
      </c>
      <c r="D20" s="97">
        <f t="shared" si="1"/>
        <v>330473939.4</v>
      </c>
    </row>
    <row r="21">
      <c r="A21" s="97">
        <v>2006.0</v>
      </c>
      <c r="B21" s="97">
        <v>501.8379424</v>
      </c>
      <c r="C21" s="97">
        <v>71.92635412</v>
      </c>
      <c r="D21" s="97">
        <f t="shared" si="1"/>
        <v>268985137.1</v>
      </c>
    </row>
    <row r="22">
      <c r="A22" s="97">
        <v>2007.0</v>
      </c>
      <c r="B22" s="97">
        <v>822.7966911</v>
      </c>
      <c r="C22" s="97">
        <v>206.4264039</v>
      </c>
      <c r="D22" s="97">
        <f t="shared" si="1"/>
        <v>441019026.4</v>
      </c>
    </row>
    <row r="23">
      <c r="A23" s="97">
        <v>2008.0</v>
      </c>
      <c r="B23" s="97">
        <v>661.3780584</v>
      </c>
      <c r="C23" s="97">
        <v>158.6843603</v>
      </c>
      <c r="D23" s="97">
        <f t="shared" si="1"/>
        <v>354498639.3</v>
      </c>
    </row>
    <row r="24">
      <c r="A24" s="97">
        <v>2009.0</v>
      </c>
      <c r="B24" s="97">
        <v>467.5505196</v>
      </c>
      <c r="C24" s="97">
        <v>122.6890429</v>
      </c>
      <c r="D24" s="97">
        <f t="shared" si="1"/>
        <v>250607078.5</v>
      </c>
    </row>
    <row r="25">
      <c r="A25" s="97">
        <v>2010.0</v>
      </c>
      <c r="B25" s="97">
        <v>571.3655287</v>
      </c>
      <c r="C25" s="97">
        <v>79.03512274</v>
      </c>
      <c r="D25" s="97">
        <f t="shared" si="1"/>
        <v>306251923.4</v>
      </c>
    </row>
    <row r="26">
      <c r="A26" s="97">
        <v>2011.0</v>
      </c>
      <c r="B26" s="97">
        <v>268.0344827</v>
      </c>
      <c r="C26" s="97">
        <v>57.71759484</v>
      </c>
      <c r="D26" s="97">
        <f t="shared" si="1"/>
        <v>143666482.7</v>
      </c>
    </row>
    <row r="27">
      <c r="A27" s="97">
        <v>2012.0</v>
      </c>
      <c r="B27" s="97">
        <v>899.3728033</v>
      </c>
      <c r="C27" s="97">
        <v>136.991347</v>
      </c>
      <c r="D27" s="97">
        <f t="shared" si="1"/>
        <v>482063822.6</v>
      </c>
    </row>
    <row r="28">
      <c r="A28" s="97">
        <v>2013.0</v>
      </c>
      <c r="B28" s="97">
        <v>435.4399683</v>
      </c>
      <c r="C28" s="97">
        <v>96.33791596</v>
      </c>
      <c r="D28" s="97">
        <f t="shared" si="1"/>
        <v>233395823</v>
      </c>
    </row>
    <row r="29">
      <c r="A29" s="97">
        <v>2014.0</v>
      </c>
      <c r="B29" s="97">
        <v>1083.612743</v>
      </c>
      <c r="C29" s="97">
        <v>220.7906139</v>
      </c>
      <c r="D29" s="97">
        <f t="shared" si="1"/>
        <v>580816430.2</v>
      </c>
    </row>
    <row r="30">
      <c r="A30" s="97">
        <v>2015.0</v>
      </c>
      <c r="B30" s="97">
        <v>1817.729715</v>
      </c>
      <c r="C30" s="97">
        <v>389.9147932</v>
      </c>
      <c r="D30" s="97">
        <f t="shared" si="1"/>
        <v>974303127.2</v>
      </c>
    </row>
    <row r="31">
      <c r="A31" s="97">
        <v>2016.0</v>
      </c>
      <c r="B31" s="97">
        <v>1691.188471</v>
      </c>
      <c r="C31" s="97">
        <v>398.471094</v>
      </c>
      <c r="D31" s="97">
        <f t="shared" si="1"/>
        <v>906477020.5</v>
      </c>
    </row>
    <row r="32">
      <c r="A32" s="97">
        <v>2017.0</v>
      </c>
      <c r="B32" s="97">
        <v>1219.288764</v>
      </c>
      <c r="C32" s="97">
        <v>159.3767547</v>
      </c>
      <c r="D32" s="97">
        <f t="shared" si="1"/>
        <v>653538777.5</v>
      </c>
    </row>
    <row r="33">
      <c r="A33" s="97">
        <v>2018.0</v>
      </c>
      <c r="B33" s="97">
        <v>2156.95436</v>
      </c>
      <c r="C33" s="97">
        <v>564.2672939</v>
      </c>
      <c r="D33" s="97">
        <f t="shared" si="1"/>
        <v>1156127537</v>
      </c>
    </row>
    <row r="34">
      <c r="A34" s="97">
        <v>2019.0</v>
      </c>
      <c r="B34" s="97">
        <v>1201.905513</v>
      </c>
      <c r="C34" s="97">
        <v>261.637935</v>
      </c>
      <c r="D34" s="97">
        <f t="shared" si="1"/>
        <v>644221355</v>
      </c>
    </row>
    <row r="35">
      <c r="A35" s="97">
        <v>2020.0</v>
      </c>
      <c r="B35" s="97">
        <v>856.7486711</v>
      </c>
      <c r="C35" s="97">
        <v>101.764719</v>
      </c>
      <c r="D35" s="97">
        <f t="shared" si="1"/>
        <v>459217287.7</v>
      </c>
    </row>
    <row r="36">
      <c r="A36" s="97">
        <v>2021.0</v>
      </c>
      <c r="B36" s="97">
        <v>666.3794555</v>
      </c>
      <c r="C36" s="97">
        <v>140.848933</v>
      </c>
      <c r="D36" s="97">
        <f t="shared" si="1"/>
        <v>357179388.1</v>
      </c>
    </row>
    <row r="37">
      <c r="A37" s="97">
        <v>2022.0</v>
      </c>
      <c r="B37" s="97">
        <v>561.7064181</v>
      </c>
      <c r="C37" s="97">
        <v>89.88565938</v>
      </c>
      <c r="D37" s="97">
        <f t="shared" si="1"/>
        <v>301074640.1</v>
      </c>
    </row>
    <row r="38">
      <c r="A38" s="97">
        <v>2023.0</v>
      </c>
      <c r="B38" s="97">
        <v>678.6482821</v>
      </c>
      <c r="C38" s="97">
        <v>132.7529056</v>
      </c>
      <c r="D38" s="97">
        <f t="shared" si="1"/>
        <v>363755479.2</v>
      </c>
    </row>
    <row r="39">
      <c r="A39" s="108" t="s">
        <v>144</v>
      </c>
      <c r="B39" s="109">
        <v>873.8927632</v>
      </c>
      <c r="C39" s="109">
        <v>176.1768522</v>
      </c>
      <c r="D39" s="109">
        <f t="shared" si="1"/>
        <v>468406521.1</v>
      </c>
    </row>
    <row r="40">
      <c r="A40" s="125"/>
      <c r="B40" s="125"/>
      <c r="C40" s="125"/>
      <c r="D40" s="125"/>
    </row>
    <row r="41">
      <c r="A41" s="89" t="s">
        <v>145</v>
      </c>
      <c r="B41" s="97">
        <v>536000.0</v>
      </c>
      <c r="C41" s="125"/>
      <c r="D41" s="125"/>
    </row>
    <row r="48">
      <c r="A48" s="126" t="s">
        <v>146</v>
      </c>
      <c r="B48" s="47"/>
    </row>
    <row r="49">
      <c r="A49" s="127" t="s">
        <v>121</v>
      </c>
      <c r="B49" s="127" t="s">
        <v>147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</row>
    <row r="50">
      <c r="A50" s="128" t="s">
        <v>148</v>
      </c>
      <c r="B50" s="128" t="s">
        <v>149</v>
      </c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9"/>
      <c r="P50" s="129"/>
      <c r="Q50" s="129"/>
      <c r="R50" s="129"/>
      <c r="S50" s="129"/>
      <c r="T50" s="129"/>
      <c r="U50" s="129"/>
      <c r="V50" s="129"/>
      <c r="W50" s="129"/>
      <c r="X50" s="129"/>
      <c r="Y50" s="129"/>
      <c r="Z50" s="129"/>
    </row>
    <row r="51">
      <c r="A51" s="128" t="s">
        <v>150</v>
      </c>
      <c r="B51" s="128" t="s">
        <v>151</v>
      </c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9"/>
      <c r="P51" s="129"/>
      <c r="Q51" s="129"/>
      <c r="R51" s="129"/>
      <c r="S51" s="129"/>
      <c r="T51" s="129"/>
      <c r="U51" s="129"/>
      <c r="V51" s="129"/>
      <c r="W51" s="129"/>
      <c r="X51" s="129"/>
      <c r="Y51" s="129"/>
      <c r="Z51" s="129"/>
    </row>
    <row r="52">
      <c r="A52" s="128" t="s">
        <v>152</v>
      </c>
      <c r="B52" s="128" t="s">
        <v>153</v>
      </c>
      <c r="C52" s="128"/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9"/>
      <c r="P52" s="129"/>
      <c r="Q52" s="129"/>
      <c r="R52" s="129"/>
      <c r="S52" s="129"/>
      <c r="T52" s="129"/>
      <c r="U52" s="129"/>
      <c r="V52" s="129"/>
      <c r="W52" s="129"/>
      <c r="X52" s="129"/>
      <c r="Y52" s="129"/>
      <c r="Z52" s="129"/>
    </row>
    <row r="53">
      <c r="A53" s="128" t="s">
        <v>154</v>
      </c>
      <c r="B53" s="128" t="s">
        <v>155</v>
      </c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9"/>
      <c r="P53" s="129"/>
      <c r="Q53" s="129"/>
      <c r="R53" s="129"/>
      <c r="S53" s="129"/>
      <c r="T53" s="129"/>
      <c r="U53" s="129"/>
      <c r="V53" s="129"/>
      <c r="W53" s="129"/>
      <c r="X53" s="129"/>
      <c r="Y53" s="129"/>
      <c r="Z53" s="129"/>
    </row>
    <row r="54">
      <c r="A54" s="128" t="s">
        <v>156</v>
      </c>
      <c r="B54" s="128" t="s">
        <v>157</v>
      </c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9"/>
      <c r="P54" s="129"/>
      <c r="Q54" s="129"/>
      <c r="R54" s="129"/>
      <c r="S54" s="129"/>
      <c r="T54" s="129"/>
      <c r="U54" s="129"/>
      <c r="V54" s="129"/>
      <c r="W54" s="129"/>
      <c r="X54" s="129"/>
      <c r="Y54" s="129"/>
      <c r="Z54" s="129"/>
    </row>
    <row r="55">
      <c r="A55" s="128" t="s">
        <v>158</v>
      </c>
      <c r="B55" s="128" t="s">
        <v>159</v>
      </c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9"/>
      <c r="P55" s="129"/>
      <c r="Q55" s="129"/>
      <c r="R55" s="129"/>
      <c r="S55" s="129"/>
      <c r="T55" s="129"/>
      <c r="U55" s="129"/>
      <c r="V55" s="129"/>
      <c r="W55" s="129"/>
      <c r="X55" s="129"/>
      <c r="Y55" s="129"/>
      <c r="Z55" s="129"/>
    </row>
    <row r="56">
      <c r="A56" s="128" t="s">
        <v>160</v>
      </c>
      <c r="B56" s="128" t="s">
        <v>161</v>
      </c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9"/>
      <c r="P56" s="129"/>
      <c r="Q56" s="129"/>
      <c r="R56" s="129"/>
      <c r="S56" s="129"/>
      <c r="T56" s="129"/>
      <c r="U56" s="129"/>
      <c r="V56" s="129"/>
      <c r="W56" s="129"/>
      <c r="X56" s="129"/>
      <c r="Y56" s="129"/>
      <c r="Z56" s="129"/>
    </row>
    <row r="57">
      <c r="A57" s="128" t="s">
        <v>162</v>
      </c>
      <c r="B57" s="128" t="s">
        <v>163</v>
      </c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</row>
    <row r="58">
      <c r="A58" s="128" t="s">
        <v>164</v>
      </c>
      <c r="B58" s="128" t="s">
        <v>163</v>
      </c>
      <c r="C58" s="128"/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8"/>
      <c r="O58" s="129"/>
      <c r="P58" s="129"/>
      <c r="Q58" s="129"/>
      <c r="R58" s="129"/>
      <c r="S58" s="129"/>
      <c r="T58" s="129"/>
      <c r="U58" s="129"/>
      <c r="V58" s="129"/>
      <c r="W58" s="129"/>
      <c r="X58" s="129"/>
      <c r="Y58" s="129"/>
      <c r="Z58" s="129"/>
    </row>
    <row r="59">
      <c r="A59" s="128" t="s">
        <v>165</v>
      </c>
      <c r="B59" s="128" t="s">
        <v>166</v>
      </c>
      <c r="C59" s="128"/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9"/>
      <c r="P59" s="129"/>
      <c r="Q59" s="129"/>
      <c r="R59" s="129"/>
      <c r="S59" s="129"/>
      <c r="T59" s="129"/>
      <c r="U59" s="129"/>
      <c r="V59" s="129"/>
      <c r="W59" s="129"/>
      <c r="X59" s="129"/>
      <c r="Y59" s="129"/>
      <c r="Z59" s="129"/>
    </row>
    <row r="60">
      <c r="A60" s="128" t="s">
        <v>167</v>
      </c>
      <c r="B60" s="128" t="s">
        <v>168</v>
      </c>
      <c r="C60" s="128"/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9"/>
      <c r="P60" s="129"/>
      <c r="Q60" s="129"/>
      <c r="R60" s="129"/>
      <c r="S60" s="129"/>
      <c r="T60" s="129"/>
      <c r="U60" s="129"/>
      <c r="V60" s="129"/>
      <c r="W60" s="129"/>
      <c r="X60" s="129"/>
      <c r="Y60" s="129"/>
      <c r="Z60" s="129"/>
    </row>
    <row r="61">
      <c r="A61" s="130" t="s">
        <v>169</v>
      </c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</row>
    <row r="62">
      <c r="A62" s="14"/>
      <c r="B62" s="14"/>
      <c r="I62" s="14"/>
      <c r="J62" s="14"/>
      <c r="K62" s="14"/>
      <c r="L62" s="14"/>
      <c r="M62" s="14"/>
      <c r="N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</row>
    <row r="64">
      <c r="A64" s="14" t="s">
        <v>170</v>
      </c>
      <c r="B64" s="14"/>
      <c r="C64" s="14"/>
      <c r="D64" s="14"/>
      <c r="E64" s="14"/>
      <c r="F64" s="14"/>
    </row>
    <row r="65">
      <c r="A65" s="14" t="s">
        <v>121</v>
      </c>
      <c r="D65" s="14"/>
      <c r="E65" s="14"/>
      <c r="F65" s="14"/>
    </row>
    <row r="66">
      <c r="A66" s="128" t="s">
        <v>150</v>
      </c>
    </row>
    <row r="67">
      <c r="A67" s="128" t="s">
        <v>152</v>
      </c>
    </row>
    <row r="68">
      <c r="A68" s="128" t="s">
        <v>154</v>
      </c>
    </row>
    <row r="69">
      <c r="A69" s="128" t="s">
        <v>156</v>
      </c>
    </row>
    <row r="70">
      <c r="A70" s="128" t="s">
        <v>158</v>
      </c>
    </row>
    <row r="71">
      <c r="A71" s="128" t="s">
        <v>160</v>
      </c>
    </row>
    <row r="72">
      <c r="A72" s="128" t="s">
        <v>162</v>
      </c>
    </row>
    <row r="73">
      <c r="A73" s="128" t="s">
        <v>164</v>
      </c>
    </row>
    <row r="74">
      <c r="A74" s="128" t="s">
        <v>165</v>
      </c>
    </row>
    <row r="75">
      <c r="A75" s="128" t="s">
        <v>167</v>
      </c>
    </row>
  </sheetData>
  <mergeCells count="3">
    <mergeCell ref="A14:C14"/>
    <mergeCell ref="A48:B48"/>
    <mergeCell ref="A61:B61"/>
  </mergeCells>
  <hyperlinks>
    <hyperlink r:id="rId1" ref="A61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15.88"/>
    <col customWidth="1" min="3" max="3" width="27.13"/>
    <col customWidth="1" min="5" max="5" width="13.38"/>
    <col customWidth="1" min="6" max="6" width="21.25"/>
    <col customWidth="1" min="7" max="7" width="21.13"/>
    <col customWidth="1" min="8" max="8" width="16.63"/>
    <col customWidth="1" min="9" max="9" width="13.63"/>
    <col customWidth="1" min="10" max="10" width="13.75"/>
    <col customWidth="1" min="11" max="11" width="11.63"/>
    <col customWidth="1" min="13" max="13" width="10.88"/>
  </cols>
  <sheetData>
    <row r="1">
      <c r="A1" s="67"/>
    </row>
    <row r="2">
      <c r="A2" s="67" t="s">
        <v>171</v>
      </c>
      <c r="F2" s="1" t="s">
        <v>172</v>
      </c>
    </row>
    <row r="3">
      <c r="A3" s="131" t="s">
        <v>173</v>
      </c>
      <c r="F3" s="14" t="s">
        <v>174</v>
      </c>
      <c r="G3" s="14" t="s">
        <v>175</v>
      </c>
    </row>
    <row r="4">
      <c r="A4" s="132" t="s">
        <v>176</v>
      </c>
      <c r="F4" s="14" t="s">
        <v>177</v>
      </c>
    </row>
    <row r="5">
      <c r="A5" s="133" t="s">
        <v>178</v>
      </c>
      <c r="F5" s="134"/>
      <c r="G5" s="135" t="s">
        <v>179</v>
      </c>
      <c r="H5" s="135" t="s">
        <v>180</v>
      </c>
      <c r="I5" s="135" t="s">
        <v>181</v>
      </c>
      <c r="J5" s="135" t="s">
        <v>182</v>
      </c>
      <c r="K5" s="135" t="s">
        <v>183</v>
      </c>
      <c r="L5" s="135" t="s">
        <v>184</v>
      </c>
      <c r="M5" s="136" t="s">
        <v>185</v>
      </c>
    </row>
    <row r="6">
      <c r="A6" s="133"/>
      <c r="F6" s="137" t="s">
        <v>126</v>
      </c>
      <c r="G6" s="138"/>
      <c r="H6" s="138"/>
      <c r="I6" s="139"/>
      <c r="J6" s="139"/>
      <c r="K6" s="140"/>
      <c r="L6" s="140"/>
      <c r="M6" s="141"/>
    </row>
    <row r="7">
      <c r="A7" s="133" t="s">
        <v>186</v>
      </c>
      <c r="F7" s="142" t="s">
        <v>126</v>
      </c>
      <c r="G7" s="143">
        <v>0.001026</v>
      </c>
      <c r="H7" s="144">
        <v>53.06</v>
      </c>
      <c r="I7" s="145">
        <v>1.0</v>
      </c>
      <c r="J7" s="144">
        <v>0.1</v>
      </c>
      <c r="K7" s="146">
        <v>0.05444</v>
      </c>
      <c r="L7" s="146">
        <v>0.00103</v>
      </c>
      <c r="M7" s="147">
        <v>1.0E-4</v>
      </c>
    </row>
    <row r="8">
      <c r="A8" s="133" t="s">
        <v>187</v>
      </c>
      <c r="F8" s="14" t="s">
        <v>188</v>
      </c>
    </row>
    <row r="9">
      <c r="A9" s="148"/>
      <c r="F9" s="149"/>
      <c r="G9" s="150" t="s">
        <v>179</v>
      </c>
      <c r="H9" s="151" t="s">
        <v>189</v>
      </c>
      <c r="I9" s="151" t="s">
        <v>190</v>
      </c>
      <c r="J9" s="151" t="s">
        <v>191</v>
      </c>
      <c r="K9" s="151" t="s">
        <v>192</v>
      </c>
      <c r="L9" s="151" t="s">
        <v>193</v>
      </c>
      <c r="M9" s="151" t="s">
        <v>194</v>
      </c>
    </row>
    <row r="10">
      <c r="A10" s="67" t="s">
        <v>195</v>
      </c>
      <c r="F10" s="152" t="s">
        <v>126</v>
      </c>
      <c r="G10" s="153"/>
      <c r="H10" s="154"/>
      <c r="I10" s="155"/>
      <c r="J10" s="155"/>
      <c r="K10" s="155"/>
      <c r="L10" s="155"/>
      <c r="M10" s="156"/>
    </row>
    <row r="11">
      <c r="F11" s="157" t="s">
        <v>126</v>
      </c>
      <c r="G11" s="158">
        <v>0.001026</v>
      </c>
      <c r="H11" s="158">
        <v>53.06</v>
      </c>
      <c r="I11" s="158">
        <v>1.0</v>
      </c>
      <c r="J11" s="158">
        <v>0.1</v>
      </c>
      <c r="K11" s="158">
        <v>0.05444</v>
      </c>
      <c r="L11" s="158">
        <v>0.00103</v>
      </c>
      <c r="M11" s="158">
        <v>1.0E-4</v>
      </c>
    </row>
    <row r="13">
      <c r="B13" s="159" t="s">
        <v>196</v>
      </c>
    </row>
    <row r="14">
      <c r="A14" s="160" t="s">
        <v>197</v>
      </c>
      <c r="B14" s="160" t="s">
        <v>198</v>
      </c>
      <c r="C14" s="160" t="s">
        <v>199</v>
      </c>
      <c r="D14" s="160" t="s">
        <v>200</v>
      </c>
      <c r="E14" s="160" t="s">
        <v>201</v>
      </c>
      <c r="F14" s="76" t="s">
        <v>202</v>
      </c>
      <c r="G14" s="76" t="s">
        <v>203</v>
      </c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96"/>
      <c r="BB14" s="96"/>
      <c r="BC14" s="96"/>
      <c r="BD14" s="96"/>
      <c r="BE14" s="96"/>
      <c r="BF14" s="96"/>
      <c r="BG14" s="96"/>
      <c r="BH14" s="96"/>
      <c r="BI14" s="96"/>
      <c r="BJ14" s="96"/>
      <c r="BK14" s="96"/>
      <c r="BL14" s="96"/>
      <c r="BM14" s="96"/>
      <c r="BN14" s="96"/>
      <c r="BO14" s="96"/>
      <c r="BP14" s="96"/>
      <c r="BQ14" s="96"/>
      <c r="BR14" s="96"/>
      <c r="BS14" s="96"/>
      <c r="BT14" s="96"/>
      <c r="BU14" s="96"/>
      <c r="BV14" s="96"/>
      <c r="BW14" s="96"/>
      <c r="BX14" s="96"/>
      <c r="BY14" s="96"/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J14" s="96"/>
      <c r="CK14" s="96"/>
      <c r="CL14" s="96"/>
      <c r="CM14" s="96"/>
      <c r="CN14" s="96"/>
      <c r="CO14" s="96"/>
      <c r="CP14" s="96"/>
      <c r="CQ14" s="96"/>
      <c r="CR14" s="96"/>
      <c r="CS14" s="96"/>
      <c r="CT14" s="96"/>
      <c r="CU14" s="96"/>
      <c r="CV14" s="96"/>
      <c r="CW14" s="96"/>
      <c r="CX14" s="96"/>
    </row>
    <row r="15">
      <c r="A15" s="161"/>
      <c r="B15" s="162"/>
      <c r="C15" s="163"/>
      <c r="D15" s="164"/>
      <c r="E15" s="161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5"/>
      <c r="W15" s="165"/>
      <c r="X15" s="165"/>
      <c r="Y15" s="165"/>
      <c r="Z15" s="165"/>
      <c r="AA15" s="165"/>
      <c r="AB15" s="165"/>
      <c r="AC15" s="165"/>
      <c r="AD15" s="165"/>
      <c r="AE15" s="165"/>
      <c r="AF15" s="165"/>
      <c r="AG15" s="165"/>
      <c r="AH15" s="165"/>
      <c r="AI15" s="165"/>
      <c r="AJ15" s="165"/>
      <c r="AK15" s="165"/>
      <c r="AL15" s="165"/>
      <c r="AM15" s="165"/>
      <c r="AN15" s="165"/>
      <c r="AO15" s="165"/>
      <c r="AP15" s="165"/>
      <c r="AQ15" s="165"/>
      <c r="AR15" s="165"/>
      <c r="AS15" s="165"/>
      <c r="AT15" s="165"/>
      <c r="AU15" s="165"/>
      <c r="AV15" s="165"/>
      <c r="AW15" s="165"/>
      <c r="AX15" s="165"/>
      <c r="AY15" s="165"/>
      <c r="AZ15" s="165"/>
      <c r="BA15" s="165"/>
      <c r="BB15" s="165"/>
      <c r="BC15" s="165"/>
      <c r="BD15" s="165"/>
      <c r="BE15" s="165"/>
      <c r="BF15" s="165"/>
      <c r="BG15" s="165"/>
      <c r="BH15" s="165"/>
      <c r="BI15" s="165"/>
      <c r="BJ15" s="165"/>
      <c r="BK15" s="165"/>
      <c r="BL15" s="165"/>
      <c r="BM15" s="165"/>
      <c r="BN15" s="166"/>
      <c r="BO15" s="166"/>
      <c r="BP15" s="166"/>
      <c r="BQ15" s="166"/>
      <c r="BR15" s="166"/>
      <c r="BS15" s="166"/>
      <c r="BT15" s="166"/>
      <c r="BU15" s="166"/>
      <c r="BV15" s="166"/>
      <c r="BW15" s="166"/>
      <c r="BX15" s="166"/>
      <c r="BY15" s="166"/>
      <c r="BZ15" s="166"/>
      <c r="CA15" s="166"/>
      <c r="CB15" s="166"/>
      <c r="CC15" s="166"/>
      <c r="CD15" s="166"/>
      <c r="CE15" s="166"/>
      <c r="CF15" s="166"/>
      <c r="CG15" s="166"/>
      <c r="CH15" s="166"/>
      <c r="CI15" s="166"/>
      <c r="CJ15" s="166"/>
      <c r="CK15" s="166"/>
      <c r="CL15" s="166"/>
      <c r="CM15" s="166"/>
      <c r="CN15" s="166"/>
      <c r="CO15" s="166"/>
      <c r="CP15" s="166"/>
      <c r="CQ15" s="166"/>
      <c r="CR15" s="166"/>
      <c r="CS15" s="166"/>
      <c r="CT15" s="166"/>
      <c r="CU15" s="166"/>
      <c r="CV15" s="166"/>
      <c r="CW15" s="166"/>
      <c r="CX15" s="166"/>
    </row>
    <row r="16">
      <c r="A16" s="161"/>
      <c r="B16" s="159" t="s">
        <v>204</v>
      </c>
      <c r="C16" s="159" t="s">
        <v>204</v>
      </c>
      <c r="D16" s="159" t="s">
        <v>204</v>
      </c>
      <c r="E16" s="163" t="s">
        <v>204</v>
      </c>
      <c r="F16" s="14" t="s">
        <v>204</v>
      </c>
      <c r="G16" s="14" t="s">
        <v>204</v>
      </c>
    </row>
    <row r="17">
      <c r="A17" s="161">
        <v>1960.0</v>
      </c>
      <c r="B17" s="167">
        <v>0.0</v>
      </c>
      <c r="C17" s="167">
        <v>0.0</v>
      </c>
      <c r="D17" s="167">
        <v>0.0</v>
      </c>
      <c r="E17" s="164">
        <v>0.0</v>
      </c>
      <c r="F17" s="17">
        <f t="shared" ref="F17:F79" si="1">D17*1000*$H$11</f>
        <v>0</v>
      </c>
      <c r="G17" s="14">
        <f t="shared" ref="G17:G79" si="2">B17*10^6*$K$11</f>
        <v>0</v>
      </c>
    </row>
    <row r="18">
      <c r="A18" s="161">
        <v>1961.0</v>
      </c>
      <c r="B18" s="167">
        <v>0.0</v>
      </c>
      <c r="C18" s="167">
        <v>0.0</v>
      </c>
      <c r="D18" s="167">
        <v>0.0</v>
      </c>
      <c r="E18" s="164">
        <v>0.0</v>
      </c>
      <c r="F18" s="17">
        <f t="shared" si="1"/>
        <v>0</v>
      </c>
      <c r="G18" s="14">
        <f t="shared" si="2"/>
        <v>0</v>
      </c>
    </row>
    <row r="19">
      <c r="A19" s="161">
        <v>1962.0</v>
      </c>
      <c r="B19" s="167">
        <v>0.0</v>
      </c>
      <c r="C19" s="167">
        <v>0.0</v>
      </c>
      <c r="D19" s="167">
        <v>0.0</v>
      </c>
      <c r="E19" s="164">
        <v>0.0</v>
      </c>
      <c r="F19" s="17">
        <f t="shared" si="1"/>
        <v>0</v>
      </c>
      <c r="G19" s="14">
        <f t="shared" si="2"/>
        <v>0</v>
      </c>
    </row>
    <row r="20">
      <c r="A20" s="161">
        <v>1963.0</v>
      </c>
      <c r="B20" s="167">
        <v>0.0</v>
      </c>
      <c r="C20" s="167">
        <v>0.0</v>
      </c>
      <c r="D20" s="167">
        <v>0.0</v>
      </c>
      <c r="E20" s="164">
        <v>0.0</v>
      </c>
      <c r="F20" s="17">
        <f t="shared" si="1"/>
        <v>0</v>
      </c>
      <c r="G20" s="14">
        <f t="shared" si="2"/>
        <v>0</v>
      </c>
    </row>
    <row r="21">
      <c r="A21" s="161">
        <v>1964.0</v>
      </c>
      <c r="B21" s="167">
        <v>0.0</v>
      </c>
      <c r="C21" s="167">
        <v>0.0</v>
      </c>
      <c r="D21" s="167">
        <v>0.0</v>
      </c>
      <c r="E21" s="164">
        <v>0.0</v>
      </c>
      <c r="F21" s="17">
        <f t="shared" si="1"/>
        <v>0</v>
      </c>
      <c r="G21" s="14">
        <f t="shared" si="2"/>
        <v>0</v>
      </c>
    </row>
    <row r="22">
      <c r="A22" s="161">
        <v>1965.0</v>
      </c>
      <c r="B22" s="167">
        <v>0.0</v>
      </c>
      <c r="C22" s="167">
        <v>0.0</v>
      </c>
      <c r="D22" s="167">
        <v>0.0</v>
      </c>
      <c r="E22" s="164">
        <v>0.0</v>
      </c>
      <c r="F22" s="17">
        <f t="shared" si="1"/>
        <v>0</v>
      </c>
      <c r="G22" s="14">
        <f t="shared" si="2"/>
        <v>0</v>
      </c>
    </row>
    <row r="23">
      <c r="A23" s="161">
        <v>1966.0</v>
      </c>
      <c r="B23" s="167">
        <v>0.0</v>
      </c>
      <c r="C23" s="167">
        <v>0.0</v>
      </c>
      <c r="D23" s="167">
        <v>0.0</v>
      </c>
      <c r="E23" s="164">
        <v>0.0</v>
      </c>
      <c r="F23" s="17">
        <f t="shared" si="1"/>
        <v>0</v>
      </c>
      <c r="G23" s="14">
        <f t="shared" si="2"/>
        <v>0</v>
      </c>
    </row>
    <row r="24">
      <c r="A24" s="161">
        <v>1967.0</v>
      </c>
      <c r="B24" s="167">
        <v>0.0</v>
      </c>
      <c r="C24" s="167">
        <v>0.0</v>
      </c>
      <c r="D24" s="167">
        <v>0.0</v>
      </c>
      <c r="E24" s="164">
        <v>0.0</v>
      </c>
      <c r="F24" s="17">
        <f t="shared" si="1"/>
        <v>0</v>
      </c>
      <c r="G24" s="14">
        <f t="shared" si="2"/>
        <v>0</v>
      </c>
    </row>
    <row r="25">
      <c r="A25" s="161">
        <v>1968.0</v>
      </c>
      <c r="B25" s="167">
        <v>0.0</v>
      </c>
      <c r="C25" s="167">
        <v>0.0</v>
      </c>
      <c r="D25" s="167">
        <v>0.0</v>
      </c>
      <c r="E25" s="164">
        <v>0.0</v>
      </c>
      <c r="F25" s="17">
        <f t="shared" si="1"/>
        <v>0</v>
      </c>
      <c r="G25" s="14">
        <f t="shared" si="2"/>
        <v>0</v>
      </c>
    </row>
    <row r="26">
      <c r="A26" s="161">
        <v>1969.0</v>
      </c>
      <c r="B26" s="167">
        <v>0.0</v>
      </c>
      <c r="C26" s="167">
        <v>0.0</v>
      </c>
      <c r="D26" s="167">
        <v>0.0</v>
      </c>
      <c r="E26" s="164">
        <v>0.0</v>
      </c>
      <c r="F26" s="17">
        <f t="shared" si="1"/>
        <v>0</v>
      </c>
      <c r="G26" s="14">
        <f t="shared" si="2"/>
        <v>0</v>
      </c>
    </row>
    <row r="27">
      <c r="A27" s="161">
        <v>1970.0</v>
      </c>
      <c r="B27" s="167">
        <v>0.0</v>
      </c>
      <c r="C27" s="167">
        <v>0.0</v>
      </c>
      <c r="D27" s="167">
        <v>0.0</v>
      </c>
      <c r="E27" s="164">
        <v>0.0</v>
      </c>
      <c r="F27" s="17">
        <f t="shared" si="1"/>
        <v>0</v>
      </c>
      <c r="G27" s="14">
        <f t="shared" si="2"/>
        <v>0</v>
      </c>
    </row>
    <row r="28">
      <c r="A28" s="161">
        <v>1971.0</v>
      </c>
      <c r="B28" s="167">
        <v>0.0</v>
      </c>
      <c r="C28" s="167">
        <v>0.0</v>
      </c>
      <c r="D28" s="167">
        <v>0.0</v>
      </c>
      <c r="E28" s="164">
        <v>0.0</v>
      </c>
      <c r="F28" s="17">
        <f t="shared" si="1"/>
        <v>0</v>
      </c>
      <c r="G28" s="14">
        <f t="shared" si="2"/>
        <v>0</v>
      </c>
    </row>
    <row r="29">
      <c r="A29" s="161">
        <v>1972.0</v>
      </c>
      <c r="B29" s="167">
        <v>0.0</v>
      </c>
      <c r="C29" s="167">
        <v>0.0</v>
      </c>
      <c r="D29" s="167">
        <v>0.0</v>
      </c>
      <c r="E29" s="164">
        <v>0.0</v>
      </c>
      <c r="F29" s="17">
        <f t="shared" si="1"/>
        <v>0</v>
      </c>
      <c r="G29" s="14">
        <f t="shared" si="2"/>
        <v>0</v>
      </c>
    </row>
    <row r="30">
      <c r="A30" s="161">
        <v>1973.0</v>
      </c>
      <c r="B30" s="167">
        <v>0.0</v>
      </c>
      <c r="C30" s="167">
        <v>0.0</v>
      </c>
      <c r="D30" s="167">
        <v>0.0</v>
      </c>
      <c r="E30" s="164">
        <v>0.0</v>
      </c>
      <c r="F30" s="17">
        <f t="shared" si="1"/>
        <v>0</v>
      </c>
      <c r="G30" s="14">
        <f t="shared" si="2"/>
        <v>0</v>
      </c>
    </row>
    <row r="31">
      <c r="A31" s="161">
        <v>1974.0</v>
      </c>
      <c r="B31" s="167">
        <v>0.0</v>
      </c>
      <c r="C31" s="167">
        <v>0.0</v>
      </c>
      <c r="D31" s="167">
        <v>0.0</v>
      </c>
      <c r="E31" s="164">
        <v>0.0</v>
      </c>
      <c r="F31" s="17">
        <f t="shared" si="1"/>
        <v>0</v>
      </c>
      <c r="G31" s="14">
        <f t="shared" si="2"/>
        <v>0</v>
      </c>
    </row>
    <row r="32">
      <c r="A32" s="161">
        <v>1975.0</v>
      </c>
      <c r="B32" s="167">
        <v>0.0</v>
      </c>
      <c r="C32" s="167">
        <v>0.0</v>
      </c>
      <c r="D32" s="167">
        <v>0.0</v>
      </c>
      <c r="E32" s="164">
        <v>0.0</v>
      </c>
      <c r="F32" s="17">
        <f t="shared" si="1"/>
        <v>0</v>
      </c>
      <c r="G32" s="14">
        <f t="shared" si="2"/>
        <v>0</v>
      </c>
    </row>
    <row r="33">
      <c r="A33" s="161">
        <v>1976.0</v>
      </c>
      <c r="B33" s="167">
        <v>0.0</v>
      </c>
      <c r="C33" s="167">
        <v>0.0</v>
      </c>
      <c r="D33" s="167">
        <v>0.0</v>
      </c>
      <c r="E33" s="164">
        <v>0.0</v>
      </c>
      <c r="F33" s="17">
        <f t="shared" si="1"/>
        <v>0</v>
      </c>
      <c r="G33" s="14">
        <f t="shared" si="2"/>
        <v>0</v>
      </c>
    </row>
    <row r="34">
      <c r="A34" s="161">
        <v>1977.0</v>
      </c>
      <c r="B34" s="167">
        <v>0.0</v>
      </c>
      <c r="C34" s="167">
        <v>0.0</v>
      </c>
      <c r="D34" s="167">
        <v>0.0</v>
      </c>
      <c r="E34" s="164">
        <v>0.0</v>
      </c>
      <c r="F34" s="17">
        <f t="shared" si="1"/>
        <v>0</v>
      </c>
      <c r="G34" s="14">
        <f t="shared" si="2"/>
        <v>0</v>
      </c>
    </row>
    <row r="35">
      <c r="A35" s="161">
        <v>1978.0</v>
      </c>
      <c r="B35" s="167">
        <v>0.0</v>
      </c>
      <c r="C35" s="167">
        <v>0.0</v>
      </c>
      <c r="D35" s="167">
        <v>0.0</v>
      </c>
      <c r="E35" s="164">
        <v>0.0</v>
      </c>
      <c r="F35" s="17">
        <f t="shared" si="1"/>
        <v>0</v>
      </c>
      <c r="G35" s="14">
        <f t="shared" si="2"/>
        <v>0</v>
      </c>
    </row>
    <row r="36">
      <c r="A36" s="161">
        <v>1979.0</v>
      </c>
      <c r="B36" s="167">
        <v>0.0</v>
      </c>
      <c r="C36" s="167">
        <v>0.0</v>
      </c>
      <c r="D36" s="167">
        <v>0.0</v>
      </c>
      <c r="E36" s="165">
        <v>0.0</v>
      </c>
      <c r="F36" s="17">
        <f t="shared" si="1"/>
        <v>0</v>
      </c>
      <c r="G36" s="14">
        <f t="shared" si="2"/>
        <v>0</v>
      </c>
    </row>
    <row r="37">
      <c r="A37" s="161">
        <v>1980.0</v>
      </c>
      <c r="B37" s="168">
        <v>3131.0</v>
      </c>
      <c r="C37" s="168">
        <v>3.2</v>
      </c>
      <c r="D37" s="168">
        <v>3015.0</v>
      </c>
      <c r="E37" s="165">
        <v>3015.0</v>
      </c>
      <c r="F37" s="17">
        <f t="shared" si="1"/>
        <v>159975900</v>
      </c>
      <c r="G37" s="14">
        <f t="shared" si="2"/>
        <v>170451640</v>
      </c>
    </row>
    <row r="38">
      <c r="A38" s="161">
        <v>1981.0</v>
      </c>
      <c r="B38" s="168">
        <v>2899.0</v>
      </c>
      <c r="C38" s="168">
        <v>3.0</v>
      </c>
      <c r="D38" s="168">
        <v>2780.0</v>
      </c>
      <c r="E38" s="165">
        <v>2780.0</v>
      </c>
      <c r="F38" s="17">
        <f t="shared" si="1"/>
        <v>147506800</v>
      </c>
      <c r="G38" s="14">
        <f t="shared" si="2"/>
        <v>157821560</v>
      </c>
    </row>
    <row r="39">
      <c r="A39" s="161">
        <v>1982.0</v>
      </c>
      <c r="B39" s="168">
        <v>2804.0</v>
      </c>
      <c r="C39" s="168">
        <v>2.8</v>
      </c>
      <c r="D39" s="168">
        <v>2773.0</v>
      </c>
      <c r="E39" s="165">
        <v>2773.0</v>
      </c>
      <c r="F39" s="17">
        <f t="shared" si="1"/>
        <v>147135380</v>
      </c>
      <c r="G39" s="14">
        <f t="shared" si="2"/>
        <v>152649760</v>
      </c>
    </row>
    <row r="40">
      <c r="A40" s="161">
        <v>1983.0</v>
      </c>
      <c r="B40" s="168">
        <v>2669.0</v>
      </c>
      <c r="C40" s="168">
        <v>2.6</v>
      </c>
      <c r="D40" s="168">
        <v>2730.0</v>
      </c>
      <c r="E40" s="165">
        <v>2730.0</v>
      </c>
      <c r="F40" s="17">
        <f t="shared" si="1"/>
        <v>144853800</v>
      </c>
      <c r="G40" s="14">
        <f t="shared" si="2"/>
        <v>145300360</v>
      </c>
    </row>
    <row r="41">
      <c r="A41" s="161">
        <v>1984.0</v>
      </c>
      <c r="B41" s="168">
        <v>2376.0</v>
      </c>
      <c r="C41" s="168">
        <v>2.3</v>
      </c>
      <c r="D41" s="168">
        <v>2438.0</v>
      </c>
      <c r="E41" s="165">
        <v>2438.0</v>
      </c>
      <c r="F41" s="17">
        <f t="shared" si="1"/>
        <v>129360280</v>
      </c>
      <c r="G41" s="14">
        <f t="shared" si="2"/>
        <v>129349440</v>
      </c>
    </row>
    <row r="42">
      <c r="A42" s="161">
        <v>1985.0</v>
      </c>
      <c r="B42" s="168">
        <v>2483.0</v>
      </c>
      <c r="C42" s="168">
        <v>2.4</v>
      </c>
      <c r="D42" s="168">
        <v>2687.0</v>
      </c>
      <c r="E42" s="165">
        <v>2687.0</v>
      </c>
      <c r="F42" s="17">
        <f t="shared" si="1"/>
        <v>142572220</v>
      </c>
      <c r="G42" s="14">
        <f t="shared" si="2"/>
        <v>135174520</v>
      </c>
    </row>
    <row r="43">
      <c r="A43" s="161">
        <v>1986.0</v>
      </c>
      <c r="B43" s="168">
        <v>2462.0</v>
      </c>
      <c r="C43" s="168">
        <v>2.3</v>
      </c>
      <c r="D43" s="168">
        <v>2674.0</v>
      </c>
      <c r="E43" s="165">
        <v>2674.0</v>
      </c>
      <c r="F43" s="17">
        <f t="shared" si="1"/>
        <v>141882440</v>
      </c>
      <c r="G43" s="14">
        <f t="shared" si="2"/>
        <v>134031280</v>
      </c>
    </row>
    <row r="44">
      <c r="A44" s="161">
        <v>1987.0</v>
      </c>
      <c r="B44" s="168">
        <v>2610.0</v>
      </c>
      <c r="C44" s="168">
        <v>2.4</v>
      </c>
      <c r="D44" s="168">
        <v>2787.0</v>
      </c>
      <c r="E44" s="165">
        <v>2787.0</v>
      </c>
      <c r="F44" s="17">
        <f t="shared" si="1"/>
        <v>147878220</v>
      </c>
      <c r="G44" s="14">
        <f t="shared" si="2"/>
        <v>142088400</v>
      </c>
    </row>
    <row r="45">
      <c r="A45" s="161">
        <v>1988.0</v>
      </c>
      <c r="B45" s="168">
        <v>2612.0</v>
      </c>
      <c r="C45" s="168">
        <v>2.4</v>
      </c>
      <c r="D45" s="168">
        <v>2816.0</v>
      </c>
      <c r="E45" s="165">
        <v>2816.0</v>
      </c>
      <c r="F45" s="17">
        <f t="shared" si="1"/>
        <v>149416960</v>
      </c>
      <c r="G45" s="14">
        <f t="shared" si="2"/>
        <v>142197280</v>
      </c>
    </row>
    <row r="46">
      <c r="A46" s="161">
        <v>1989.0</v>
      </c>
      <c r="B46" s="168">
        <v>2694.0</v>
      </c>
      <c r="C46" s="168">
        <v>2.5</v>
      </c>
      <c r="D46" s="168">
        <v>2909.0</v>
      </c>
      <c r="E46" s="165">
        <v>2909.0</v>
      </c>
      <c r="F46" s="17">
        <f t="shared" si="1"/>
        <v>154351540</v>
      </c>
      <c r="G46" s="14">
        <f t="shared" si="2"/>
        <v>146661360</v>
      </c>
    </row>
    <row r="47">
      <c r="A47" s="161">
        <v>1990.0</v>
      </c>
      <c r="B47" s="168">
        <v>2788.0</v>
      </c>
      <c r="C47" s="168">
        <v>2.5</v>
      </c>
      <c r="D47" s="168">
        <v>2983.0</v>
      </c>
      <c r="E47" s="165">
        <v>2983.0</v>
      </c>
      <c r="F47" s="17">
        <f t="shared" si="1"/>
        <v>158277980</v>
      </c>
      <c r="G47" s="14">
        <f t="shared" si="2"/>
        <v>151778720</v>
      </c>
    </row>
    <row r="48">
      <c r="A48" s="161">
        <v>1991.0</v>
      </c>
      <c r="B48" s="168">
        <v>2694.0</v>
      </c>
      <c r="C48" s="168">
        <v>2.4</v>
      </c>
      <c r="D48" s="168">
        <v>2909.0</v>
      </c>
      <c r="E48" s="165">
        <v>2909.0</v>
      </c>
      <c r="F48" s="17">
        <f t="shared" si="1"/>
        <v>154351540</v>
      </c>
      <c r="G48" s="14">
        <f t="shared" si="2"/>
        <v>146661360</v>
      </c>
    </row>
    <row r="49">
      <c r="A49" s="161">
        <v>1992.0</v>
      </c>
      <c r="B49" s="168">
        <v>2695.0</v>
      </c>
      <c r="C49" s="168">
        <v>2.3</v>
      </c>
      <c r="D49" s="168">
        <v>2892.0</v>
      </c>
      <c r="E49" s="165">
        <v>2892.0</v>
      </c>
      <c r="F49" s="17">
        <f t="shared" si="1"/>
        <v>153449520</v>
      </c>
      <c r="G49" s="14">
        <f t="shared" si="2"/>
        <v>146715800</v>
      </c>
    </row>
    <row r="50">
      <c r="A50" s="161">
        <v>1993.0</v>
      </c>
      <c r="B50" s="168">
        <v>2681.0</v>
      </c>
      <c r="C50" s="168">
        <v>2.3</v>
      </c>
      <c r="D50" s="168">
        <v>2847.0</v>
      </c>
      <c r="E50" s="165">
        <v>2847.0</v>
      </c>
      <c r="F50" s="17">
        <f t="shared" si="1"/>
        <v>151061820</v>
      </c>
      <c r="G50" s="14">
        <f t="shared" si="2"/>
        <v>145953640</v>
      </c>
    </row>
    <row r="51">
      <c r="A51" s="161">
        <v>1994.0</v>
      </c>
      <c r="B51" s="168">
        <v>2778.0</v>
      </c>
      <c r="C51" s="168">
        <v>2.3</v>
      </c>
      <c r="D51" s="168">
        <v>2920.0</v>
      </c>
      <c r="E51" s="165">
        <v>2920.0</v>
      </c>
      <c r="F51" s="17">
        <f t="shared" si="1"/>
        <v>154935200</v>
      </c>
      <c r="G51" s="14">
        <f t="shared" si="2"/>
        <v>151234320</v>
      </c>
    </row>
    <row r="52">
      <c r="A52" s="161">
        <v>1995.0</v>
      </c>
      <c r="B52" s="168">
        <v>2773.0</v>
      </c>
      <c r="C52" s="168">
        <v>2.3</v>
      </c>
      <c r="D52" s="168">
        <v>2906.0</v>
      </c>
      <c r="E52" s="165">
        <v>2906.0</v>
      </c>
      <c r="F52" s="17">
        <f t="shared" si="1"/>
        <v>154192360</v>
      </c>
      <c r="G52" s="14">
        <f t="shared" si="2"/>
        <v>150962120</v>
      </c>
    </row>
    <row r="53">
      <c r="A53" s="161">
        <v>1996.0</v>
      </c>
      <c r="B53" s="168">
        <v>2672.0</v>
      </c>
      <c r="C53" s="168">
        <v>2.2</v>
      </c>
      <c r="D53" s="168">
        <v>2825.0</v>
      </c>
      <c r="E53" s="165">
        <v>2825.0</v>
      </c>
      <c r="F53" s="17">
        <f t="shared" si="1"/>
        <v>149894500</v>
      </c>
      <c r="G53" s="14">
        <f t="shared" si="2"/>
        <v>145463680</v>
      </c>
    </row>
    <row r="54">
      <c r="A54" s="161">
        <v>1997.0</v>
      </c>
      <c r="B54" s="168">
        <v>2611.0</v>
      </c>
      <c r="C54" s="168">
        <v>2.2</v>
      </c>
      <c r="D54" s="168">
        <v>2689.0</v>
      </c>
      <c r="E54" s="165">
        <v>2689.0</v>
      </c>
      <c r="F54" s="17">
        <f t="shared" si="1"/>
        <v>142678340</v>
      </c>
      <c r="G54" s="14">
        <f t="shared" si="2"/>
        <v>142142840</v>
      </c>
    </row>
    <row r="55">
      <c r="A55" s="161">
        <v>1998.0</v>
      </c>
      <c r="B55" s="168">
        <v>2654.0</v>
      </c>
      <c r="C55" s="168">
        <v>2.2</v>
      </c>
      <c r="D55" s="168">
        <v>2803.0</v>
      </c>
      <c r="E55" s="165">
        <v>2803.0</v>
      </c>
      <c r="F55" s="17">
        <f t="shared" si="1"/>
        <v>148727180</v>
      </c>
      <c r="G55" s="14">
        <f t="shared" si="2"/>
        <v>144483760</v>
      </c>
    </row>
    <row r="56">
      <c r="A56" s="161">
        <v>1999.0</v>
      </c>
      <c r="B56" s="168">
        <v>2735.0</v>
      </c>
      <c r="C56" s="168">
        <v>2.3</v>
      </c>
      <c r="D56" s="168">
        <v>2886.0</v>
      </c>
      <c r="E56" s="165">
        <v>2886.0</v>
      </c>
      <c r="F56" s="17">
        <f t="shared" si="1"/>
        <v>153131160</v>
      </c>
      <c r="G56" s="14">
        <f t="shared" si="2"/>
        <v>148893400</v>
      </c>
    </row>
    <row r="57">
      <c r="A57" s="161">
        <v>2000.0</v>
      </c>
      <c r="B57" s="168">
        <v>2841.0</v>
      </c>
      <c r="C57" s="168">
        <v>2.3</v>
      </c>
      <c r="D57" s="168">
        <v>2975.0</v>
      </c>
      <c r="E57" s="165">
        <v>2975.0</v>
      </c>
      <c r="F57" s="17">
        <f t="shared" si="1"/>
        <v>157853500</v>
      </c>
      <c r="G57" s="14">
        <f t="shared" si="2"/>
        <v>154664040</v>
      </c>
    </row>
    <row r="58">
      <c r="A58" s="161">
        <v>2001.0</v>
      </c>
      <c r="B58" s="168">
        <v>2818.0</v>
      </c>
      <c r="C58" s="168">
        <v>2.3</v>
      </c>
      <c r="D58" s="168">
        <v>2920.0</v>
      </c>
      <c r="E58" s="165">
        <v>2920.0</v>
      </c>
      <c r="F58" s="17">
        <f t="shared" si="1"/>
        <v>154935200</v>
      </c>
      <c r="G58" s="14">
        <f t="shared" si="2"/>
        <v>153411920</v>
      </c>
    </row>
    <row r="59">
      <c r="A59" s="161">
        <v>2002.0</v>
      </c>
      <c r="B59" s="168">
        <v>2734.0</v>
      </c>
      <c r="C59" s="168">
        <v>2.2</v>
      </c>
      <c r="D59" s="168">
        <v>2898.0</v>
      </c>
      <c r="E59" s="165">
        <v>2898.0</v>
      </c>
      <c r="F59" s="17">
        <f t="shared" si="1"/>
        <v>153767880</v>
      </c>
      <c r="G59" s="14">
        <f t="shared" si="2"/>
        <v>148838960</v>
      </c>
    </row>
    <row r="60">
      <c r="A60" s="161">
        <v>2003.0</v>
      </c>
      <c r="B60" s="168">
        <v>2732.0</v>
      </c>
      <c r="C60" s="168">
        <v>2.2</v>
      </c>
      <c r="D60" s="168">
        <v>2861.0</v>
      </c>
      <c r="E60" s="165">
        <v>2861.0</v>
      </c>
      <c r="F60" s="17">
        <f t="shared" si="1"/>
        <v>151804660</v>
      </c>
      <c r="G60" s="14">
        <f t="shared" si="2"/>
        <v>148730080</v>
      </c>
    </row>
    <row r="61">
      <c r="A61" s="161">
        <v>2004.0</v>
      </c>
      <c r="B61" s="168">
        <v>2774.0</v>
      </c>
      <c r="C61" s="168">
        <v>2.2</v>
      </c>
      <c r="D61" s="168">
        <v>2907.0</v>
      </c>
      <c r="E61" s="165">
        <v>2907.0</v>
      </c>
      <c r="F61" s="17">
        <f t="shared" si="1"/>
        <v>154245420</v>
      </c>
      <c r="G61" s="14">
        <f t="shared" si="2"/>
        <v>151016560</v>
      </c>
    </row>
    <row r="62">
      <c r="A62" s="161">
        <v>2005.0</v>
      </c>
      <c r="B62" s="168">
        <v>2795.0</v>
      </c>
      <c r="C62" s="168">
        <v>2.2</v>
      </c>
      <c r="D62" s="168">
        <v>2898.0</v>
      </c>
      <c r="E62" s="165">
        <v>2898.0</v>
      </c>
      <c r="F62" s="17">
        <f t="shared" si="1"/>
        <v>153767880</v>
      </c>
      <c r="G62" s="14">
        <f t="shared" si="2"/>
        <v>152159800</v>
      </c>
    </row>
    <row r="63">
      <c r="A63" s="161">
        <v>2006.0</v>
      </c>
      <c r="B63" s="168">
        <v>2783.0</v>
      </c>
      <c r="C63" s="168">
        <v>2.1</v>
      </c>
      <c r="D63" s="168">
        <v>2914.0</v>
      </c>
      <c r="E63" s="165">
        <v>2914.0</v>
      </c>
      <c r="F63" s="17">
        <f t="shared" si="1"/>
        <v>154616840</v>
      </c>
      <c r="G63" s="14">
        <f t="shared" si="2"/>
        <v>151506520</v>
      </c>
    </row>
    <row r="64">
      <c r="A64" s="161">
        <v>2007.0</v>
      </c>
      <c r="B64" s="168">
        <v>2850.0</v>
      </c>
      <c r="C64" s="168">
        <v>2.2</v>
      </c>
      <c r="D64" s="168">
        <v>2956.0</v>
      </c>
      <c r="E64" s="165">
        <v>2956.0</v>
      </c>
      <c r="F64" s="17">
        <f t="shared" si="1"/>
        <v>156845360</v>
      </c>
      <c r="G64" s="14">
        <f t="shared" si="2"/>
        <v>155154000</v>
      </c>
    </row>
    <row r="65">
      <c r="A65" s="161">
        <v>2008.0</v>
      </c>
      <c r="B65" s="168">
        <v>2701.0</v>
      </c>
      <c r="C65" s="168">
        <v>2.0</v>
      </c>
      <c r="D65" s="168">
        <v>2817.0</v>
      </c>
      <c r="E65" s="165">
        <v>2817.0</v>
      </c>
      <c r="F65" s="17">
        <f t="shared" si="1"/>
        <v>149470020</v>
      </c>
      <c r="G65" s="14">
        <f t="shared" si="2"/>
        <v>147042440</v>
      </c>
    </row>
    <row r="66">
      <c r="A66" s="161">
        <v>2009.0</v>
      </c>
      <c r="B66" s="168">
        <v>2608.0</v>
      </c>
      <c r="C66" s="168">
        <v>1.9</v>
      </c>
      <c r="D66" s="168">
        <v>2712.0</v>
      </c>
      <c r="E66" s="165">
        <v>2712.0</v>
      </c>
      <c r="F66" s="17">
        <f t="shared" si="1"/>
        <v>143898720</v>
      </c>
      <c r="G66" s="14">
        <f t="shared" si="2"/>
        <v>141979520</v>
      </c>
    </row>
    <row r="67">
      <c r="A67" s="161">
        <v>2010.0</v>
      </c>
      <c r="B67" s="168">
        <v>2627.0</v>
      </c>
      <c r="C67" s="168">
        <v>1.9</v>
      </c>
      <c r="D67" s="168">
        <v>2732.0</v>
      </c>
      <c r="E67" s="165">
        <v>2732.0</v>
      </c>
      <c r="F67" s="17">
        <f t="shared" si="1"/>
        <v>144959920</v>
      </c>
      <c r="G67" s="14">
        <f t="shared" si="2"/>
        <v>143013880</v>
      </c>
    </row>
    <row r="68">
      <c r="A68" s="161">
        <v>2011.0</v>
      </c>
      <c r="B68" s="168">
        <v>2618.0</v>
      </c>
      <c r="C68" s="168">
        <v>1.9</v>
      </c>
      <c r="D68" s="168">
        <v>2744.0</v>
      </c>
      <c r="E68" s="165">
        <v>2744.0</v>
      </c>
      <c r="F68" s="17">
        <f t="shared" si="1"/>
        <v>145596640</v>
      </c>
      <c r="G68" s="14">
        <f t="shared" si="2"/>
        <v>142523920</v>
      </c>
    </row>
    <row r="69">
      <c r="A69" s="161">
        <v>2012.0</v>
      </c>
      <c r="B69" s="168">
        <v>2689.0</v>
      </c>
      <c r="C69" s="168">
        <v>1.9</v>
      </c>
      <c r="D69" s="168">
        <v>2813.0</v>
      </c>
      <c r="E69" s="165">
        <v>2813.0</v>
      </c>
      <c r="F69" s="17">
        <f t="shared" si="1"/>
        <v>149257780</v>
      </c>
      <c r="G69" s="14">
        <f t="shared" si="2"/>
        <v>146389160</v>
      </c>
    </row>
    <row r="70">
      <c r="A70" s="161">
        <v>2013.0</v>
      </c>
      <c r="B70" s="168">
        <v>2854.0</v>
      </c>
      <c r="C70" s="168">
        <v>2.0</v>
      </c>
      <c r="D70" s="168">
        <v>2871.0</v>
      </c>
      <c r="E70" s="165">
        <v>2871.0</v>
      </c>
      <c r="F70" s="17">
        <f t="shared" si="1"/>
        <v>152335260</v>
      </c>
      <c r="G70" s="14">
        <f t="shared" si="2"/>
        <v>155371760</v>
      </c>
    </row>
    <row r="71">
      <c r="A71" s="161">
        <v>2014.0</v>
      </c>
      <c r="B71" s="168">
        <v>2916.0</v>
      </c>
      <c r="C71" s="168">
        <v>2.1</v>
      </c>
      <c r="D71" s="168">
        <v>2796.0</v>
      </c>
      <c r="E71" s="165">
        <v>2796.0</v>
      </c>
      <c r="F71" s="17">
        <f t="shared" si="1"/>
        <v>148355760</v>
      </c>
      <c r="G71" s="14">
        <f t="shared" si="2"/>
        <v>158747040</v>
      </c>
    </row>
    <row r="72">
      <c r="A72" s="161">
        <v>2015.0</v>
      </c>
      <c r="B72" s="168">
        <v>2924.0</v>
      </c>
      <c r="C72" s="168">
        <v>2.1</v>
      </c>
      <c r="D72" s="168">
        <v>2871.0</v>
      </c>
      <c r="E72" s="165">
        <v>2871.0</v>
      </c>
      <c r="F72" s="17">
        <f t="shared" si="1"/>
        <v>152335260</v>
      </c>
      <c r="G72" s="14">
        <f t="shared" si="2"/>
        <v>159182560</v>
      </c>
    </row>
    <row r="73">
      <c r="A73" s="161">
        <v>2016.0</v>
      </c>
      <c r="B73" s="168">
        <v>3040.0</v>
      </c>
      <c r="C73" s="168">
        <v>2.1</v>
      </c>
      <c r="D73" s="168">
        <v>2982.0</v>
      </c>
      <c r="E73" s="165">
        <v>2982.0</v>
      </c>
      <c r="F73" s="17">
        <f t="shared" si="1"/>
        <v>158224920</v>
      </c>
      <c r="G73" s="14">
        <f t="shared" si="2"/>
        <v>165497600</v>
      </c>
    </row>
    <row r="74">
      <c r="A74" s="161">
        <v>2017.0</v>
      </c>
      <c r="B74" s="168">
        <v>3105.0</v>
      </c>
      <c r="C74" s="168">
        <v>2.2</v>
      </c>
      <c r="D74" s="168">
        <v>3027.0</v>
      </c>
      <c r="E74" s="165">
        <v>3027.0</v>
      </c>
      <c r="F74" s="17">
        <f t="shared" si="1"/>
        <v>160612620</v>
      </c>
      <c r="G74" s="14">
        <f t="shared" si="2"/>
        <v>169036200</v>
      </c>
    </row>
    <row r="75">
      <c r="A75" s="161">
        <v>2018.0</v>
      </c>
      <c r="B75" s="168">
        <v>3283.0</v>
      </c>
      <c r="C75" s="168">
        <v>2.3</v>
      </c>
      <c r="D75" s="168">
        <v>3158.0</v>
      </c>
      <c r="E75" s="165">
        <v>3158.0</v>
      </c>
      <c r="F75" s="17">
        <f t="shared" si="1"/>
        <v>167563480</v>
      </c>
      <c r="G75" s="14">
        <f t="shared" si="2"/>
        <v>178726520</v>
      </c>
    </row>
    <row r="76">
      <c r="A76" s="161">
        <v>2019.0</v>
      </c>
      <c r="B76" s="168">
        <v>3278.0</v>
      </c>
      <c r="C76" s="168">
        <v>2.3</v>
      </c>
      <c r="D76" s="168">
        <v>3121.0</v>
      </c>
      <c r="E76" s="165">
        <v>3121.0</v>
      </c>
      <c r="F76" s="17">
        <f t="shared" si="1"/>
        <v>165600260</v>
      </c>
      <c r="G76" s="14">
        <f t="shared" si="2"/>
        <v>178454320</v>
      </c>
    </row>
    <row r="77">
      <c r="A77" s="161">
        <v>2020.0</v>
      </c>
      <c r="B77" s="168">
        <v>2414.0</v>
      </c>
      <c r="C77" s="168">
        <v>1.7</v>
      </c>
      <c r="D77" s="168">
        <v>2298.0</v>
      </c>
      <c r="E77" s="165">
        <v>2298.0</v>
      </c>
      <c r="F77" s="17">
        <f t="shared" si="1"/>
        <v>121931880</v>
      </c>
      <c r="G77" s="14">
        <f t="shared" si="2"/>
        <v>131418160</v>
      </c>
    </row>
    <row r="78">
      <c r="A78" s="161">
        <v>2021.0</v>
      </c>
      <c r="B78" s="168">
        <v>2783.0</v>
      </c>
      <c r="C78" s="168">
        <v>1.9</v>
      </c>
      <c r="D78" s="168">
        <v>2555.0</v>
      </c>
      <c r="E78" s="165">
        <v>2555.0</v>
      </c>
      <c r="F78" s="17">
        <f t="shared" si="1"/>
        <v>135568300</v>
      </c>
      <c r="G78" s="14">
        <f t="shared" si="2"/>
        <v>151506520</v>
      </c>
    </row>
    <row r="79">
      <c r="A79" s="169">
        <v>2022.0</v>
      </c>
      <c r="B79" s="170">
        <v>2994.0</v>
      </c>
      <c r="C79" s="170">
        <v>2.1</v>
      </c>
      <c r="D79" s="170">
        <v>2745.0</v>
      </c>
      <c r="E79" s="171">
        <v>2745.0</v>
      </c>
      <c r="F79" s="172">
        <f t="shared" si="1"/>
        <v>145649700</v>
      </c>
      <c r="G79" s="173">
        <f t="shared" si="2"/>
        <v>162993360</v>
      </c>
      <c r="H79" s="172"/>
      <c r="I79" s="172"/>
      <c r="J79" s="172"/>
      <c r="K79" s="172"/>
      <c r="L79" s="172"/>
      <c r="M79" s="172"/>
      <c r="N79" s="172"/>
      <c r="O79" s="172"/>
      <c r="P79" s="172"/>
      <c r="Q79" s="172"/>
      <c r="R79" s="172"/>
      <c r="S79" s="172"/>
      <c r="T79" s="172"/>
      <c r="U79" s="172"/>
      <c r="V79" s="172"/>
      <c r="W79" s="172"/>
      <c r="X79" s="172"/>
      <c r="Y79" s="172"/>
      <c r="Z79" s="172"/>
      <c r="AA79" s="172"/>
      <c r="AB79" s="172"/>
      <c r="AC79" s="172"/>
      <c r="AD79" s="172"/>
      <c r="AE79" s="172"/>
      <c r="AF79" s="172"/>
      <c r="AG79" s="172"/>
      <c r="AH79" s="172"/>
      <c r="AI79" s="172"/>
      <c r="AJ79" s="172"/>
      <c r="AK79" s="172"/>
      <c r="AL79" s="172"/>
      <c r="AM79" s="172"/>
      <c r="AN79" s="172"/>
      <c r="AO79" s="172"/>
      <c r="AP79" s="172"/>
      <c r="AQ79" s="172"/>
      <c r="AR79" s="172"/>
      <c r="AS79" s="172"/>
      <c r="AT79" s="172"/>
      <c r="AU79" s="172"/>
      <c r="AV79" s="172"/>
      <c r="AW79" s="172"/>
      <c r="AX79" s="172"/>
      <c r="AY79" s="172"/>
      <c r="AZ79" s="172"/>
      <c r="BA79" s="172"/>
      <c r="BB79" s="172"/>
      <c r="BC79" s="172"/>
      <c r="BD79" s="172"/>
      <c r="BE79" s="172"/>
      <c r="BF79" s="172"/>
      <c r="BG79" s="172"/>
      <c r="BH79" s="172"/>
      <c r="BI79" s="172"/>
      <c r="BJ79" s="172"/>
      <c r="BK79" s="172"/>
      <c r="BL79" s="172"/>
      <c r="BM79" s="172"/>
      <c r="BN79" s="172"/>
      <c r="BO79" s="172"/>
      <c r="BP79" s="172"/>
      <c r="BQ79" s="172"/>
      <c r="BR79" s="172"/>
      <c r="BS79" s="172"/>
      <c r="BT79" s="172"/>
      <c r="BU79" s="172"/>
      <c r="BV79" s="172"/>
      <c r="BW79" s="172"/>
      <c r="BX79" s="172"/>
      <c r="BY79" s="172"/>
      <c r="BZ79" s="172"/>
      <c r="CA79" s="172"/>
      <c r="CB79" s="172"/>
      <c r="CC79" s="172"/>
      <c r="CD79" s="172"/>
      <c r="CE79" s="172"/>
      <c r="CF79" s="172"/>
      <c r="CG79" s="172"/>
      <c r="CH79" s="172"/>
      <c r="CI79" s="172"/>
      <c r="CJ79" s="172"/>
      <c r="CK79" s="172"/>
      <c r="CL79" s="172"/>
      <c r="CM79" s="172"/>
      <c r="CN79" s="172"/>
      <c r="CO79" s="172"/>
      <c r="CP79" s="172"/>
      <c r="CQ79" s="172"/>
      <c r="CR79" s="172"/>
      <c r="CS79" s="172"/>
      <c r="CT79" s="172"/>
      <c r="CU79" s="172"/>
      <c r="CV79" s="172"/>
      <c r="CW79" s="172"/>
      <c r="CX79" s="172"/>
    </row>
    <row r="80">
      <c r="A80" s="174"/>
      <c r="B80" s="175"/>
      <c r="C80" s="175"/>
      <c r="D80" s="175"/>
      <c r="E80" s="166"/>
    </row>
    <row r="81">
      <c r="A81" s="174"/>
      <c r="B81" s="175"/>
      <c r="C81" s="175"/>
      <c r="D81" s="175"/>
      <c r="E81" s="166"/>
    </row>
    <row r="82">
      <c r="A82" s="174"/>
      <c r="B82" s="175"/>
      <c r="C82" s="175"/>
      <c r="D82" s="175"/>
      <c r="E82" s="166"/>
    </row>
    <row r="83">
      <c r="A83" s="174"/>
      <c r="B83" s="175"/>
      <c r="C83" s="175"/>
      <c r="D83" s="175"/>
      <c r="E83" s="166"/>
    </row>
    <row r="84">
      <c r="A84" s="174"/>
      <c r="B84" s="175"/>
      <c r="C84" s="175"/>
      <c r="D84" s="175"/>
      <c r="E84" s="166"/>
    </row>
    <row r="85">
      <c r="A85" s="174"/>
      <c r="B85" s="175"/>
      <c r="C85" s="175"/>
      <c r="D85" s="175"/>
      <c r="E85" s="166"/>
    </row>
    <row r="86">
      <c r="A86" s="174"/>
      <c r="B86" s="175"/>
      <c r="C86" s="175"/>
      <c r="D86" s="175"/>
      <c r="E86" s="166"/>
    </row>
    <row r="87">
      <c r="A87" s="174"/>
      <c r="B87" s="175"/>
      <c r="C87" s="175"/>
      <c r="D87" s="175"/>
      <c r="E87" s="166"/>
    </row>
    <row r="88">
      <c r="A88" s="174"/>
      <c r="B88" s="175"/>
      <c r="C88" s="175"/>
      <c r="D88" s="175"/>
      <c r="E88" s="166"/>
    </row>
    <row r="89">
      <c r="A89" s="174"/>
      <c r="B89" s="175"/>
      <c r="C89" s="175"/>
      <c r="D89" s="175"/>
      <c r="E89" s="166"/>
    </row>
    <row r="90">
      <c r="A90" s="174"/>
      <c r="B90" s="175"/>
      <c r="C90" s="175"/>
      <c r="D90" s="175"/>
      <c r="E90" s="166"/>
    </row>
    <row r="91">
      <c r="A91" s="174"/>
      <c r="B91" s="175"/>
      <c r="C91" s="175"/>
      <c r="D91" s="175"/>
      <c r="E91" s="166"/>
    </row>
    <row r="92">
      <c r="A92" s="176" t="s">
        <v>205</v>
      </c>
      <c r="B92" s="175"/>
      <c r="C92" s="175"/>
      <c r="D92" s="177" t="s">
        <v>206</v>
      </c>
      <c r="E92" s="166"/>
    </row>
    <row r="93">
      <c r="A93" s="178" t="s">
        <v>207</v>
      </c>
      <c r="B93" s="179">
        <v>1970.0</v>
      </c>
      <c r="C93" s="179">
        <v>1971.0</v>
      </c>
      <c r="D93" s="179">
        <v>1972.0</v>
      </c>
      <c r="E93" s="179">
        <v>1973.0</v>
      </c>
      <c r="F93" s="179">
        <v>1974.0</v>
      </c>
      <c r="G93" s="179">
        <v>1975.0</v>
      </c>
      <c r="H93" s="179">
        <v>1976.0</v>
      </c>
      <c r="I93" s="179">
        <v>1977.0</v>
      </c>
      <c r="J93" s="179">
        <v>1978.0</v>
      </c>
      <c r="K93" s="179">
        <v>1979.0</v>
      </c>
      <c r="L93" s="179">
        <v>1980.0</v>
      </c>
      <c r="M93" s="179">
        <v>1981.0</v>
      </c>
      <c r="N93" s="179">
        <v>1982.0</v>
      </c>
      <c r="O93" s="179">
        <v>1983.0</v>
      </c>
      <c r="P93" s="179">
        <v>1984.0</v>
      </c>
      <c r="Q93" s="179">
        <v>1985.0</v>
      </c>
      <c r="R93" s="179">
        <v>1986.0</v>
      </c>
      <c r="S93" s="179">
        <v>1987.0</v>
      </c>
      <c r="T93" s="179">
        <v>1988.0</v>
      </c>
      <c r="U93" s="179">
        <v>1989.0</v>
      </c>
      <c r="V93" s="179">
        <v>1990.0</v>
      </c>
      <c r="W93" s="179">
        <v>1991.0</v>
      </c>
      <c r="X93" s="179">
        <v>1992.0</v>
      </c>
      <c r="Y93" s="179">
        <v>1993.0</v>
      </c>
      <c r="Z93" s="179">
        <v>1994.0</v>
      </c>
      <c r="AA93" s="179">
        <v>1995.0</v>
      </c>
      <c r="AB93" s="179">
        <v>1996.0</v>
      </c>
      <c r="AC93" s="179">
        <v>1997.0</v>
      </c>
      <c r="AD93" s="179">
        <v>1998.0</v>
      </c>
      <c r="AE93" s="179">
        <v>1999.0</v>
      </c>
      <c r="AF93" s="179">
        <v>2000.0</v>
      </c>
      <c r="AG93" s="179">
        <v>2001.0</v>
      </c>
      <c r="AH93" s="179">
        <v>2002.0</v>
      </c>
      <c r="AI93" s="179">
        <v>2003.0</v>
      </c>
      <c r="AJ93" s="179">
        <v>2004.0</v>
      </c>
      <c r="AK93" s="179">
        <v>2005.0</v>
      </c>
      <c r="AL93" s="179">
        <v>2006.0</v>
      </c>
      <c r="AM93" s="179">
        <v>2007.0</v>
      </c>
      <c r="AN93" s="179">
        <v>2008.0</v>
      </c>
      <c r="AO93" s="179">
        <v>2009.0</v>
      </c>
      <c r="AP93" s="179">
        <v>2010.0</v>
      </c>
      <c r="AQ93" s="179">
        <v>2011.0</v>
      </c>
      <c r="AR93" s="179">
        <v>2012.0</v>
      </c>
      <c r="AS93" s="179">
        <v>2013.0</v>
      </c>
      <c r="AT93" s="179">
        <v>2014.0</v>
      </c>
      <c r="AU93" s="179">
        <v>2015.0</v>
      </c>
      <c r="AV93" s="179">
        <v>2016.0</v>
      </c>
      <c r="AW93" s="179">
        <v>2017.0</v>
      </c>
      <c r="AX93" s="179">
        <v>2018.0</v>
      </c>
      <c r="AY93" s="179">
        <v>2019.0</v>
      </c>
      <c r="AZ93" s="179">
        <v>2020.0</v>
      </c>
      <c r="BA93" s="179">
        <v>2021.0</v>
      </c>
      <c r="BB93" s="179" t="s">
        <v>208</v>
      </c>
      <c r="BC93" s="179" t="s">
        <v>209</v>
      </c>
      <c r="BD93" s="179" t="s">
        <v>208</v>
      </c>
      <c r="BE93" s="179" t="s">
        <v>209</v>
      </c>
    </row>
    <row r="94">
      <c r="A94" s="180" t="s">
        <v>72</v>
      </c>
      <c r="B94" s="181">
        <v>13.9</v>
      </c>
      <c r="C94" s="181">
        <v>15.1</v>
      </c>
      <c r="D94" s="181">
        <v>15.5</v>
      </c>
      <c r="E94" s="181">
        <v>16.0</v>
      </c>
      <c r="F94" s="181">
        <v>15.1</v>
      </c>
      <c r="G94" s="181">
        <v>15.2</v>
      </c>
      <c r="H94" s="181">
        <v>15.6</v>
      </c>
      <c r="I94" s="181">
        <v>16.7</v>
      </c>
      <c r="J94" s="181">
        <v>17.0</v>
      </c>
      <c r="K94" s="181">
        <v>18.4</v>
      </c>
      <c r="L94" s="181">
        <v>18.1</v>
      </c>
      <c r="M94" s="181">
        <v>16.3</v>
      </c>
      <c r="N94" s="181">
        <v>14.9</v>
      </c>
      <c r="O94" s="181">
        <v>14.9</v>
      </c>
      <c r="P94" s="181">
        <v>15.8</v>
      </c>
      <c r="Q94" s="181">
        <v>17.0</v>
      </c>
      <c r="R94" s="181">
        <v>16.6</v>
      </c>
      <c r="S94" s="181">
        <v>16.7</v>
      </c>
      <c r="T94" s="181">
        <v>19.6</v>
      </c>
      <c r="U94" s="181">
        <v>20.5</v>
      </c>
      <c r="V94" s="181">
        <v>21.4</v>
      </c>
      <c r="W94" s="181">
        <v>19.5</v>
      </c>
      <c r="X94" s="181">
        <v>20.4</v>
      </c>
      <c r="Y94" s="181">
        <v>18.7</v>
      </c>
      <c r="Z94" s="181">
        <v>20.0</v>
      </c>
      <c r="AA94" s="181">
        <v>20.0</v>
      </c>
      <c r="AB94" s="181">
        <v>19.1</v>
      </c>
      <c r="AC94" s="181">
        <v>18.7</v>
      </c>
      <c r="AD94" s="181">
        <v>18.7</v>
      </c>
      <c r="AE94" s="181">
        <v>18.41</v>
      </c>
      <c r="AF94" s="181">
        <v>18.7</v>
      </c>
      <c r="AG94" s="181">
        <v>19.17</v>
      </c>
      <c r="AH94" s="181">
        <v>20.4</v>
      </c>
      <c r="AI94" s="181">
        <v>21.5</v>
      </c>
      <c r="AJ94" s="181">
        <v>22.5</v>
      </c>
      <c r="AK94" s="181">
        <v>23.0</v>
      </c>
      <c r="AL94" s="181">
        <v>23.2</v>
      </c>
      <c r="AM94" s="181">
        <v>24.0</v>
      </c>
      <c r="AN94" s="181">
        <v>19.3</v>
      </c>
      <c r="AO94" s="181">
        <v>18.8</v>
      </c>
      <c r="AP94" s="181">
        <v>20.4</v>
      </c>
      <c r="AQ94" s="181">
        <v>20.6</v>
      </c>
      <c r="AR94" s="181">
        <v>20.3</v>
      </c>
      <c r="AS94" s="181">
        <v>20.1</v>
      </c>
      <c r="AT94" s="181">
        <v>19.6</v>
      </c>
      <c r="AU94" s="181">
        <v>19.8</v>
      </c>
      <c r="AV94" s="181">
        <v>19.8</v>
      </c>
      <c r="AW94" s="181">
        <v>20.4</v>
      </c>
      <c r="AX94" s="181">
        <v>20.3</v>
      </c>
      <c r="AY94" s="181">
        <v>20.5</v>
      </c>
      <c r="AZ94" s="181">
        <v>14.9</v>
      </c>
      <c r="BA94" s="181">
        <v>17.3</v>
      </c>
      <c r="BB94" s="182">
        <v>0.245</v>
      </c>
      <c r="BC94" s="181">
        <v>3.4</v>
      </c>
      <c r="BD94" s="182">
        <v>0.162</v>
      </c>
      <c r="BE94" s="181">
        <v>2.4</v>
      </c>
    </row>
    <row r="95">
      <c r="A95" s="174"/>
      <c r="B95" s="175"/>
      <c r="C95" s="175"/>
      <c r="D95" s="175"/>
      <c r="E95" s="166"/>
    </row>
    <row r="96">
      <c r="A96" s="174"/>
      <c r="B96" s="175"/>
      <c r="C96" s="175"/>
      <c r="D96" s="175"/>
      <c r="E96" s="166"/>
    </row>
    <row r="97">
      <c r="A97" s="174"/>
      <c r="B97" s="175"/>
      <c r="C97" s="175"/>
      <c r="D97" s="175"/>
      <c r="E97" s="166"/>
    </row>
    <row r="98">
      <c r="A98" s="174"/>
      <c r="B98" s="175"/>
      <c r="C98" s="175"/>
      <c r="D98" s="175"/>
      <c r="E98" s="166"/>
    </row>
    <row r="99">
      <c r="A99" s="174"/>
      <c r="B99" s="175"/>
      <c r="C99" s="175"/>
      <c r="D99" s="175"/>
      <c r="E99" s="166"/>
    </row>
    <row r="100">
      <c r="A100" s="174"/>
      <c r="B100" s="175"/>
      <c r="C100" s="175"/>
      <c r="D100" s="175"/>
      <c r="E100" s="166"/>
    </row>
    <row r="101">
      <c r="A101" s="174"/>
      <c r="B101" s="175"/>
      <c r="C101" s="175"/>
      <c r="D101" s="175"/>
      <c r="E101" s="166"/>
    </row>
    <row r="102">
      <c r="A102" s="174"/>
      <c r="B102" s="175"/>
      <c r="C102" s="175"/>
      <c r="D102" s="175"/>
      <c r="E102" s="166"/>
    </row>
    <row r="103">
      <c r="A103" s="174"/>
      <c r="B103" s="175"/>
      <c r="C103" s="175"/>
      <c r="D103" s="175"/>
      <c r="E103" s="166"/>
    </row>
    <row r="104">
      <c r="A104" s="174"/>
      <c r="B104" s="175"/>
      <c r="C104" s="175"/>
      <c r="D104" s="175"/>
      <c r="E104" s="166"/>
    </row>
    <row r="105">
      <c r="A105" s="174"/>
      <c r="B105" s="175"/>
      <c r="C105" s="175"/>
      <c r="D105" s="175"/>
      <c r="E105" s="166"/>
    </row>
    <row r="106">
      <c r="A106" s="174"/>
      <c r="B106" s="175"/>
      <c r="C106" s="175"/>
      <c r="D106" s="175"/>
      <c r="E106" s="166"/>
    </row>
    <row r="107">
      <c r="A107" s="174"/>
      <c r="B107" s="175"/>
      <c r="C107" s="175"/>
      <c r="D107" s="175"/>
      <c r="E107" s="166"/>
    </row>
    <row r="108">
      <c r="A108" s="174"/>
      <c r="B108" s="175"/>
      <c r="C108" s="175"/>
      <c r="D108" s="175"/>
      <c r="E108" s="166"/>
    </row>
    <row r="109">
      <c r="A109" s="174"/>
      <c r="B109" s="175"/>
      <c r="C109" s="175"/>
      <c r="D109" s="175"/>
      <c r="E109" s="166"/>
    </row>
    <row r="110">
      <c r="A110" s="174"/>
      <c r="B110" s="175"/>
      <c r="C110" s="175"/>
      <c r="D110" s="175"/>
      <c r="E110" s="166"/>
    </row>
    <row r="111">
      <c r="A111" s="174"/>
      <c r="B111" s="175"/>
      <c r="C111" s="175"/>
      <c r="D111" s="175"/>
      <c r="E111" s="166"/>
    </row>
    <row r="112">
      <c r="A112" s="174"/>
      <c r="B112" s="175"/>
      <c r="C112" s="175"/>
      <c r="D112" s="175"/>
      <c r="E112" s="166"/>
    </row>
    <row r="113">
      <c r="A113" s="174"/>
      <c r="B113" s="175"/>
      <c r="C113" s="175"/>
      <c r="D113" s="175"/>
      <c r="E113" s="166"/>
    </row>
    <row r="114">
      <c r="A114" s="174"/>
      <c r="B114" s="175"/>
      <c r="C114" s="175"/>
      <c r="D114" s="175"/>
      <c r="E114" s="166"/>
    </row>
    <row r="115">
      <c r="A115" s="174"/>
      <c r="B115" s="175"/>
      <c r="C115" s="175"/>
      <c r="D115" s="175"/>
      <c r="E115" s="166"/>
    </row>
    <row r="116">
      <c r="A116" s="174"/>
      <c r="B116" s="175"/>
      <c r="C116" s="175"/>
      <c r="D116" s="175"/>
      <c r="E116" s="166"/>
    </row>
  </sheetData>
  <hyperlinks>
    <hyperlink r:id="rId1" ref="F2"/>
    <hyperlink r:id="rId2" location="tabs-1" ref="A4"/>
    <hyperlink r:id="rId3" ref="D92"/>
  </hyperlinks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0.0"/>
    <col customWidth="1" min="9" max="9" width="19.25"/>
    <col customWidth="1" min="10" max="10" width="18.38"/>
    <col customWidth="1" min="11" max="11" width="16.0"/>
    <col customWidth="1" min="12" max="16" width="19.25"/>
  </cols>
  <sheetData>
    <row r="1">
      <c r="A1" s="148"/>
    </row>
    <row r="2">
      <c r="A2" s="67" t="s">
        <v>68</v>
      </c>
    </row>
    <row r="4">
      <c r="A4" s="14" t="s">
        <v>210</v>
      </c>
      <c r="G4" s="183" t="s">
        <v>211</v>
      </c>
    </row>
    <row r="5">
      <c r="A5" s="14" t="s">
        <v>212</v>
      </c>
      <c r="G5" s="183" t="s">
        <v>213</v>
      </c>
    </row>
    <row r="6">
      <c r="A6" s="160" t="s">
        <v>214</v>
      </c>
      <c r="B6" s="160" t="s">
        <v>215</v>
      </c>
      <c r="C6" s="160" t="s">
        <v>216</v>
      </c>
      <c r="D6" s="160" t="s">
        <v>217</v>
      </c>
      <c r="E6" s="160" t="s">
        <v>218</v>
      </c>
      <c r="F6" s="160" t="s">
        <v>199</v>
      </c>
      <c r="G6" s="160" t="s">
        <v>200</v>
      </c>
      <c r="H6" s="160" t="s">
        <v>201</v>
      </c>
      <c r="I6" s="184" t="s">
        <v>219</v>
      </c>
      <c r="J6" s="184" t="s">
        <v>220</v>
      </c>
      <c r="K6" s="185" t="s">
        <v>221</v>
      </c>
      <c r="L6" s="160" t="s">
        <v>222</v>
      </c>
      <c r="M6" s="160" t="s">
        <v>223</v>
      </c>
      <c r="N6" s="160" t="s">
        <v>224</v>
      </c>
      <c r="O6" s="185" t="s">
        <v>225</v>
      </c>
      <c r="P6" s="185" t="s">
        <v>226</v>
      </c>
      <c r="Q6" s="186" t="s">
        <v>227</v>
      </c>
      <c r="R6" s="186" t="s">
        <v>228</v>
      </c>
      <c r="S6" s="186" t="s">
        <v>229</v>
      </c>
      <c r="T6" s="186" t="s">
        <v>230</v>
      </c>
      <c r="U6" s="186" t="s">
        <v>231</v>
      </c>
    </row>
    <row r="7">
      <c r="A7" s="187">
        <v>2022.0</v>
      </c>
      <c r="B7" s="188">
        <v>599.0</v>
      </c>
      <c r="C7" s="188">
        <v>2304.0</v>
      </c>
      <c r="D7" s="188">
        <v>91.0</v>
      </c>
      <c r="E7" s="188">
        <v>2994.0</v>
      </c>
      <c r="F7" s="188">
        <v>2.1</v>
      </c>
      <c r="G7" s="188">
        <v>2745.0</v>
      </c>
      <c r="H7" s="165">
        <v>2745.0</v>
      </c>
      <c r="I7" s="189">
        <v>53.06</v>
      </c>
      <c r="J7" s="189">
        <v>0.05444</v>
      </c>
      <c r="K7" s="73">
        <f>(G7*1000)*I7</f>
        <v>145649700</v>
      </c>
      <c r="L7" s="190">
        <f t="shared" ref="L7:N7" si="1">B7*(10^6)*$J7</f>
        <v>32609560</v>
      </c>
      <c r="M7" s="190">
        <f t="shared" si="1"/>
        <v>125429760</v>
      </c>
      <c r="N7" s="190">
        <f t="shared" si="1"/>
        <v>4954040</v>
      </c>
      <c r="O7" s="190">
        <f>E7*(10^6)*J7</f>
        <v>162993360</v>
      </c>
      <c r="P7" s="190">
        <f>H7*I7</f>
        <v>145649.7</v>
      </c>
      <c r="Q7" s="191">
        <f t="shared" ref="Q7:U7" si="2">L7/1000</f>
        <v>32609.56</v>
      </c>
      <c r="R7" s="191">
        <f t="shared" si="2"/>
        <v>125429.76</v>
      </c>
      <c r="S7" s="191">
        <f t="shared" si="2"/>
        <v>4954.04</v>
      </c>
      <c r="T7" s="191">
        <f t="shared" si="2"/>
        <v>162993.36</v>
      </c>
      <c r="U7" s="191">
        <f t="shared" si="2"/>
        <v>145.6497</v>
      </c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</row>
  </sheetData>
  <hyperlinks>
    <hyperlink r:id="rId1" ref="G4"/>
    <hyperlink r:id="rId2" ref="G5"/>
  </hyperlinks>
  <drawing r:id="rId3"/>
</worksheet>
</file>