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X:\RCO\Salvados\"/>
    </mc:Choice>
  </mc:AlternateContent>
  <xr:revisionPtr revIDLastSave="0" documentId="13_ncr:1_{395B1F63-E0A1-4F39-A9D1-3ECE2FF491B3}" xr6:coauthVersionLast="47" xr6:coauthVersionMax="47" xr10:uidLastSave="{00000000-0000-0000-0000-000000000000}"/>
  <bookViews>
    <workbookView xWindow="-108" yWindow="-108" windowWidth="23256" windowHeight="12456" tabRatio="849" firstSheet="1" activeTab="1" xr2:uid="{EE08A0D0-9AEB-4B16-BFD3-E4589E3380F3}"/>
  </bookViews>
  <sheets>
    <sheet name="Dados" sheetId="12" state="hidden" r:id="rId1"/>
    <sheet name="SALVADOS" sheetId="11" r:id="rId2"/>
    <sheet name="CONTROLE LEILOES" sheetId="10" r:id="rId3"/>
    <sheet name="VENDA" sheetId="8" r:id="rId4"/>
    <sheet name="PAGTOS" sheetId="1" r:id="rId5"/>
    <sheet name="RESULTADO" sheetId="9" r:id="rId6"/>
    <sheet name="RESUMO" sheetId="16" r:id="rId7"/>
    <sheet name="CALC DESP" sheetId="6" r:id="rId8"/>
    <sheet name="CONTABILIDADE" sheetId="15" r:id="rId9"/>
    <sheet name="CONTROLE I4PRO" sheetId="17" r:id="rId10"/>
  </sheets>
  <externalReferences>
    <externalReference r:id="rId11"/>
  </externalReferences>
  <definedNames>
    <definedName name="_xlnm._FilterDatabase" localSheetId="8" hidden="1">CONTABILIDADE!$A$3:$K$300</definedName>
    <definedName name="_xlnm._FilterDatabase" localSheetId="9" hidden="1">'CONTROLE I4PRO'!$A$2:$K$364</definedName>
    <definedName name="_xlnm._FilterDatabase" localSheetId="2" hidden="1">'CONTROLE LEILOES'!$B$2:$P$370</definedName>
    <definedName name="_xlnm._FilterDatabase" localSheetId="4" hidden="1">PAGTOS!$A$2:$G$1630</definedName>
    <definedName name="_xlnm._FilterDatabase" localSheetId="1" hidden="1">SALVADOS!$A$2:$AL$403</definedName>
    <definedName name="_xlnm._FilterDatabase" localSheetId="3" hidden="1">VENDA!$A$2:$R$386</definedName>
    <definedName name="_xlnm.Print_Titles" localSheetId="4">PAGTOS!$2:$2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6" i="8" l="1"/>
  <c r="Q386" i="8"/>
  <c r="P386" i="8"/>
  <c r="I386" i="8"/>
  <c r="H386" i="8"/>
  <c r="G386" i="8"/>
  <c r="E386" i="8"/>
  <c r="F386" i="8" s="1"/>
  <c r="D386" i="8"/>
  <c r="C386" i="8"/>
  <c r="B386" i="8"/>
  <c r="R385" i="8"/>
  <c r="Q385" i="8"/>
  <c r="P385" i="8"/>
  <c r="I385" i="8"/>
  <c r="H385" i="8"/>
  <c r="G385" i="8"/>
  <c r="E385" i="8"/>
  <c r="F385" i="8" s="1"/>
  <c r="D385" i="8"/>
  <c r="C385" i="8"/>
  <c r="B385" i="8"/>
  <c r="R384" i="8"/>
  <c r="Q384" i="8"/>
  <c r="P384" i="8"/>
  <c r="I384" i="8"/>
  <c r="H384" i="8"/>
  <c r="G384" i="8"/>
  <c r="E384" i="8"/>
  <c r="F384" i="8" s="1"/>
  <c r="D384" i="8"/>
  <c r="C384" i="8"/>
  <c r="B384" i="8"/>
  <c r="R383" i="8"/>
  <c r="Q383" i="8"/>
  <c r="P383" i="8"/>
  <c r="I383" i="8"/>
  <c r="H383" i="8"/>
  <c r="G383" i="8"/>
  <c r="E383" i="8"/>
  <c r="F383" i="8" s="1"/>
  <c r="D383" i="8"/>
  <c r="C383" i="8"/>
  <c r="B383" i="8"/>
  <c r="R382" i="8"/>
  <c r="Q382" i="8"/>
  <c r="P382" i="8"/>
  <c r="I382" i="8"/>
  <c r="H382" i="8"/>
  <c r="G382" i="8"/>
  <c r="E382" i="8"/>
  <c r="F382" i="8" s="1"/>
  <c r="D382" i="8"/>
  <c r="C382" i="8"/>
  <c r="B382" i="8"/>
  <c r="R381" i="8"/>
  <c r="Q381" i="8"/>
  <c r="P381" i="8"/>
  <c r="I381" i="8"/>
  <c r="H381" i="8"/>
  <c r="G381" i="8"/>
  <c r="E381" i="8"/>
  <c r="F381" i="8" s="1"/>
  <c r="D381" i="8"/>
  <c r="C381" i="8"/>
  <c r="B381" i="8"/>
  <c r="R380" i="8"/>
  <c r="Q380" i="8"/>
  <c r="P380" i="8"/>
  <c r="I380" i="8"/>
  <c r="H380" i="8"/>
  <c r="G380" i="8"/>
  <c r="E380" i="8"/>
  <c r="F380" i="8" s="1"/>
  <c r="D380" i="8"/>
  <c r="C380" i="8"/>
  <c r="B380" i="8"/>
  <c r="R379" i="8"/>
  <c r="Q379" i="8"/>
  <c r="P379" i="8"/>
  <c r="I379" i="8"/>
  <c r="H379" i="8"/>
  <c r="G379" i="8"/>
  <c r="E379" i="8"/>
  <c r="F379" i="8" s="1"/>
  <c r="D379" i="8"/>
  <c r="C379" i="8"/>
  <c r="B379" i="8"/>
  <c r="R378" i="8"/>
  <c r="Q378" i="8"/>
  <c r="P378" i="8"/>
  <c r="I378" i="8"/>
  <c r="H378" i="8"/>
  <c r="G378" i="8"/>
  <c r="E378" i="8"/>
  <c r="F378" i="8" s="1"/>
  <c r="D378" i="8"/>
  <c r="C378" i="8"/>
  <c r="B378" i="8"/>
  <c r="R377" i="8"/>
  <c r="Q377" i="8"/>
  <c r="P377" i="8"/>
  <c r="I377" i="8"/>
  <c r="H377" i="8"/>
  <c r="G377" i="8"/>
  <c r="E377" i="8"/>
  <c r="F377" i="8" s="1"/>
  <c r="D377" i="8"/>
  <c r="C377" i="8"/>
  <c r="B377" i="8"/>
  <c r="R376" i="8"/>
  <c r="Q376" i="8"/>
  <c r="P376" i="8"/>
  <c r="I376" i="8"/>
  <c r="H376" i="8"/>
  <c r="G376" i="8"/>
  <c r="E376" i="8"/>
  <c r="F376" i="8" s="1"/>
  <c r="D376" i="8"/>
  <c r="C376" i="8"/>
  <c r="B376" i="8"/>
  <c r="R375" i="8"/>
  <c r="Q375" i="8"/>
  <c r="P375" i="8"/>
  <c r="I375" i="8"/>
  <c r="H375" i="8"/>
  <c r="G375" i="8"/>
  <c r="E375" i="8"/>
  <c r="F375" i="8" s="1"/>
  <c r="D375" i="8"/>
  <c r="C375" i="8"/>
  <c r="B375" i="8"/>
  <c r="R374" i="8"/>
  <c r="Q374" i="8"/>
  <c r="P374" i="8"/>
  <c r="I374" i="8"/>
  <c r="H374" i="8"/>
  <c r="G374" i="8"/>
  <c r="E374" i="8"/>
  <c r="F374" i="8" s="1"/>
  <c r="D374" i="8"/>
  <c r="C374" i="8"/>
  <c r="B374" i="8"/>
  <c r="R373" i="8"/>
  <c r="Q373" i="8"/>
  <c r="P373" i="8"/>
  <c r="I373" i="8"/>
  <c r="H373" i="8"/>
  <c r="G373" i="8"/>
  <c r="E373" i="8"/>
  <c r="F373" i="8" s="1"/>
  <c r="D373" i="8"/>
  <c r="C373" i="8"/>
  <c r="B373" i="8"/>
  <c r="R372" i="8"/>
  <c r="Q372" i="8"/>
  <c r="P372" i="8"/>
  <c r="I372" i="8"/>
  <c r="H372" i="8"/>
  <c r="G372" i="8"/>
  <c r="E372" i="8"/>
  <c r="F372" i="8" s="1"/>
  <c r="D372" i="8"/>
  <c r="C372" i="8"/>
  <c r="B372" i="8"/>
  <c r="R371" i="8"/>
  <c r="Q371" i="8"/>
  <c r="P371" i="8"/>
  <c r="I371" i="8"/>
  <c r="H371" i="8"/>
  <c r="G371" i="8"/>
  <c r="E371" i="8"/>
  <c r="F371" i="8" s="1"/>
  <c r="D371" i="8"/>
  <c r="C371" i="8"/>
  <c r="B371" i="8"/>
  <c r="R370" i="8"/>
  <c r="Q370" i="8"/>
  <c r="P370" i="8"/>
  <c r="I370" i="8"/>
  <c r="H370" i="8"/>
  <c r="G370" i="8"/>
  <c r="E370" i="8"/>
  <c r="F370" i="8" s="1"/>
  <c r="D370" i="8"/>
  <c r="C370" i="8"/>
  <c r="B370" i="8"/>
  <c r="R369" i="8"/>
  <c r="Q369" i="8"/>
  <c r="P369" i="8"/>
  <c r="I369" i="8"/>
  <c r="H369" i="8"/>
  <c r="G369" i="8"/>
  <c r="E369" i="8"/>
  <c r="F369" i="8" s="1"/>
  <c r="D369" i="8"/>
  <c r="C369" i="8"/>
  <c r="B369" i="8"/>
  <c r="R368" i="8"/>
  <c r="Q368" i="8"/>
  <c r="P368" i="8"/>
  <c r="I368" i="8"/>
  <c r="H368" i="8"/>
  <c r="G368" i="8"/>
  <c r="E368" i="8"/>
  <c r="F368" i="8" s="1"/>
  <c r="D368" i="8"/>
  <c r="C368" i="8"/>
  <c r="B368" i="8"/>
  <c r="R367" i="8"/>
  <c r="Q367" i="8"/>
  <c r="P367" i="8"/>
  <c r="I367" i="8"/>
  <c r="H367" i="8"/>
  <c r="G367" i="8"/>
  <c r="E367" i="8"/>
  <c r="F367" i="8" s="1"/>
  <c r="D367" i="8"/>
  <c r="C367" i="8"/>
  <c r="B367" i="8"/>
  <c r="R366" i="8"/>
  <c r="P366" i="8"/>
  <c r="I366" i="8"/>
  <c r="H366" i="8"/>
  <c r="G366" i="8"/>
  <c r="E366" i="8"/>
  <c r="F366" i="8" s="1"/>
  <c r="D366" i="8"/>
  <c r="C366" i="8"/>
  <c r="B366" i="8"/>
  <c r="R365" i="8"/>
  <c r="P365" i="8"/>
  <c r="I365" i="8"/>
  <c r="H365" i="8"/>
  <c r="G365" i="8"/>
  <c r="E365" i="8"/>
  <c r="F365" i="8" s="1"/>
  <c r="D365" i="8"/>
  <c r="C365" i="8"/>
  <c r="B365" i="8"/>
  <c r="R364" i="8"/>
  <c r="P364" i="8"/>
  <c r="I364" i="8"/>
  <c r="H364" i="8"/>
  <c r="G364" i="8"/>
  <c r="E364" i="8"/>
  <c r="F364" i="8" s="1"/>
  <c r="D364" i="8"/>
  <c r="C364" i="8"/>
  <c r="B364" i="8"/>
  <c r="R363" i="8"/>
  <c r="P363" i="8"/>
  <c r="I363" i="8"/>
  <c r="H363" i="8"/>
  <c r="G363" i="8"/>
  <c r="E363" i="8"/>
  <c r="F363" i="8" s="1"/>
  <c r="D363" i="8"/>
  <c r="C363" i="8"/>
  <c r="B363" i="8"/>
  <c r="R362" i="8"/>
  <c r="P362" i="8"/>
  <c r="I362" i="8"/>
  <c r="H362" i="8"/>
  <c r="G362" i="8"/>
  <c r="E362" i="8"/>
  <c r="F362" i="8" s="1"/>
  <c r="D362" i="8"/>
  <c r="C362" i="8"/>
  <c r="B362" i="8"/>
  <c r="R361" i="8"/>
  <c r="P361" i="8"/>
  <c r="I361" i="8"/>
  <c r="H361" i="8"/>
  <c r="G361" i="8"/>
  <c r="E361" i="8"/>
  <c r="F361" i="8" s="1"/>
  <c r="D361" i="8"/>
  <c r="C361" i="8"/>
  <c r="B361" i="8"/>
  <c r="R360" i="8"/>
  <c r="P360" i="8"/>
  <c r="I360" i="8"/>
  <c r="H360" i="8"/>
  <c r="G360" i="8"/>
  <c r="E360" i="8"/>
  <c r="F360" i="8" s="1"/>
  <c r="D360" i="8"/>
  <c r="C360" i="8"/>
  <c r="B360" i="8"/>
  <c r="Q370" i="10"/>
  <c r="O370" i="10"/>
  <c r="F370" i="10"/>
  <c r="E370" i="10"/>
  <c r="R370" i="10" s="1"/>
  <c r="D370" i="10"/>
  <c r="C370" i="10"/>
  <c r="B370" i="10"/>
  <c r="Q369" i="10"/>
  <c r="O369" i="10"/>
  <c r="F369" i="10"/>
  <c r="E369" i="10"/>
  <c r="R369" i="10" s="1"/>
  <c r="D369" i="10"/>
  <c r="C369" i="10"/>
  <c r="B369" i="10"/>
  <c r="Q368" i="10"/>
  <c r="O368" i="10"/>
  <c r="F368" i="10"/>
  <c r="E368" i="10"/>
  <c r="R368" i="10" s="1"/>
  <c r="D368" i="10"/>
  <c r="C368" i="10"/>
  <c r="B368" i="10"/>
  <c r="Q367" i="10"/>
  <c r="O367" i="10"/>
  <c r="F367" i="10"/>
  <c r="E367" i="10"/>
  <c r="R367" i="10" s="1"/>
  <c r="D367" i="10"/>
  <c r="C367" i="10"/>
  <c r="B367" i="10"/>
  <c r="Q366" i="10"/>
  <c r="O366" i="10"/>
  <c r="F366" i="10"/>
  <c r="E366" i="10"/>
  <c r="R366" i="10" s="1"/>
  <c r="D366" i="10"/>
  <c r="C366" i="10"/>
  <c r="B366" i="10"/>
  <c r="Q365" i="10"/>
  <c r="O365" i="10"/>
  <c r="F365" i="10"/>
  <c r="E365" i="10"/>
  <c r="R365" i="10" s="1"/>
  <c r="D365" i="10"/>
  <c r="C365" i="10"/>
  <c r="B365" i="10"/>
  <c r="Q364" i="10"/>
  <c r="O364" i="10"/>
  <c r="F364" i="10"/>
  <c r="E364" i="10"/>
  <c r="R364" i="10" s="1"/>
  <c r="D364" i="10"/>
  <c r="C364" i="10"/>
  <c r="B364" i="10"/>
  <c r="Q363" i="10"/>
  <c r="O363" i="10"/>
  <c r="F363" i="10"/>
  <c r="E363" i="10"/>
  <c r="R363" i="10" s="1"/>
  <c r="D363" i="10"/>
  <c r="C363" i="10"/>
  <c r="B363" i="10"/>
  <c r="Q362" i="10"/>
  <c r="O362" i="10"/>
  <c r="F362" i="10"/>
  <c r="E362" i="10"/>
  <c r="R362" i="10" s="1"/>
  <c r="D362" i="10"/>
  <c r="C362" i="10"/>
  <c r="B362" i="10"/>
  <c r="Q361" i="10"/>
  <c r="O361" i="10"/>
  <c r="F361" i="10"/>
  <c r="E361" i="10"/>
  <c r="R361" i="10" s="1"/>
  <c r="D361" i="10"/>
  <c r="C361" i="10"/>
  <c r="B361" i="10"/>
  <c r="Q360" i="10"/>
  <c r="O360" i="10"/>
  <c r="F360" i="10"/>
  <c r="E360" i="10"/>
  <c r="R360" i="10" s="1"/>
  <c r="D360" i="10"/>
  <c r="C360" i="10"/>
  <c r="B360" i="10"/>
  <c r="Q359" i="10"/>
  <c r="O359" i="10"/>
  <c r="F359" i="10"/>
  <c r="E359" i="10"/>
  <c r="R359" i="10" s="1"/>
  <c r="D359" i="10"/>
  <c r="C359" i="10"/>
  <c r="B359" i="10"/>
  <c r="Q358" i="10"/>
  <c r="O358" i="10"/>
  <c r="F358" i="10"/>
  <c r="E358" i="10"/>
  <c r="R358" i="10" s="1"/>
  <c r="D358" i="10"/>
  <c r="C358" i="10"/>
  <c r="B358" i="10"/>
  <c r="Q357" i="10"/>
  <c r="O357" i="10"/>
  <c r="F357" i="10"/>
  <c r="E357" i="10"/>
  <c r="R357" i="10" s="1"/>
  <c r="D357" i="10"/>
  <c r="C357" i="10"/>
  <c r="B357" i="10"/>
  <c r="Q356" i="10"/>
  <c r="O356" i="10"/>
  <c r="F356" i="10"/>
  <c r="E356" i="10"/>
  <c r="R356" i="10" s="1"/>
  <c r="D356" i="10"/>
  <c r="C356" i="10"/>
  <c r="B356" i="10"/>
  <c r="Q355" i="10"/>
  <c r="O355" i="10"/>
  <c r="F355" i="10"/>
  <c r="E355" i="10"/>
  <c r="R355" i="10" s="1"/>
  <c r="D355" i="10"/>
  <c r="C355" i="10"/>
  <c r="B355" i="10"/>
  <c r="Q354" i="10"/>
  <c r="O354" i="10"/>
  <c r="F354" i="10"/>
  <c r="E354" i="10"/>
  <c r="R354" i="10" s="1"/>
  <c r="D354" i="10"/>
  <c r="C354" i="10"/>
  <c r="B354" i="10"/>
  <c r="AF359" i="11"/>
  <c r="AE359" i="11"/>
  <c r="AF350" i="11"/>
  <c r="AE350" i="11"/>
  <c r="AF340" i="11"/>
  <c r="AE340" i="11"/>
  <c r="AF355" i="11"/>
  <c r="AE355" i="11"/>
  <c r="V362" i="11"/>
  <c r="W362" i="11"/>
  <c r="AF345" i="11"/>
  <c r="AE345" i="11"/>
  <c r="J359" i="17"/>
  <c r="J360" i="17"/>
  <c r="J361" i="17"/>
  <c r="J362" i="17"/>
  <c r="J363" i="17"/>
  <c r="J364" i="17"/>
  <c r="B361" i="17"/>
  <c r="C361" i="17"/>
  <c r="F361" i="17" s="1"/>
  <c r="D361" i="17"/>
  <c r="E361" i="17"/>
  <c r="B362" i="17"/>
  <c r="C362" i="17"/>
  <c r="F362" i="17" s="1"/>
  <c r="D362" i="17"/>
  <c r="E362" i="17"/>
  <c r="B363" i="17"/>
  <c r="C363" i="17"/>
  <c r="F363" i="17" s="1"/>
  <c r="D363" i="17"/>
  <c r="E363" i="17"/>
  <c r="B364" i="17"/>
  <c r="C364" i="17"/>
  <c r="D364" i="17"/>
  <c r="E364" i="17"/>
  <c r="B360" i="17"/>
  <c r="C360" i="17"/>
  <c r="F360" i="17" s="1"/>
  <c r="D360" i="17"/>
  <c r="E360" i="17"/>
  <c r="V358" i="11"/>
  <c r="Q364" i="8" l="1"/>
  <c r="Q361" i="8"/>
  <c r="Q366" i="8"/>
  <c r="Q360" i="8"/>
  <c r="Q363" i="8"/>
  <c r="Q365" i="8"/>
  <c r="Q362" i="8"/>
  <c r="AF353" i="11"/>
  <c r="AE353" i="11"/>
  <c r="AF349" i="11"/>
  <c r="AE349" i="11"/>
  <c r="B351" i="8"/>
  <c r="B352" i="8"/>
  <c r="B353" i="8"/>
  <c r="B354" i="8"/>
  <c r="B355" i="8"/>
  <c r="B356" i="8"/>
  <c r="B357" i="8"/>
  <c r="B358" i="8"/>
  <c r="B359" i="8"/>
  <c r="C351" i="8"/>
  <c r="D351" i="8"/>
  <c r="E351" i="8"/>
  <c r="F351" i="8" s="1"/>
  <c r="G351" i="8"/>
  <c r="H351" i="8"/>
  <c r="I351" i="8"/>
  <c r="I351" i="17" s="1"/>
  <c r="P351" i="8"/>
  <c r="R351" i="8"/>
  <c r="C352" i="8"/>
  <c r="D352" i="8"/>
  <c r="E352" i="8"/>
  <c r="F352" i="8" s="1"/>
  <c r="G352" i="8"/>
  <c r="H352" i="8"/>
  <c r="I352" i="8"/>
  <c r="I352" i="17" s="1"/>
  <c r="P352" i="8"/>
  <c r="R352" i="8"/>
  <c r="C353" i="8"/>
  <c r="D353" i="8"/>
  <c r="E353" i="8"/>
  <c r="F353" i="8" s="1"/>
  <c r="G353" i="8"/>
  <c r="H353" i="8"/>
  <c r="I353" i="8"/>
  <c r="I353" i="17" s="1"/>
  <c r="P353" i="8"/>
  <c r="R353" i="8"/>
  <c r="C354" i="8"/>
  <c r="D354" i="8"/>
  <c r="E354" i="8"/>
  <c r="F354" i="8" s="1"/>
  <c r="G354" i="8"/>
  <c r="H354" i="8"/>
  <c r="I354" i="8"/>
  <c r="P354" i="8"/>
  <c r="R354" i="8"/>
  <c r="C355" i="8"/>
  <c r="D355" i="8"/>
  <c r="E355" i="8"/>
  <c r="F355" i="8" s="1"/>
  <c r="G355" i="8"/>
  <c r="H355" i="8"/>
  <c r="I355" i="8"/>
  <c r="I355" i="17" s="1"/>
  <c r="P355" i="8"/>
  <c r="R355" i="8"/>
  <c r="C356" i="8"/>
  <c r="D356" i="8"/>
  <c r="E356" i="8"/>
  <c r="F356" i="8" s="1"/>
  <c r="G356" i="8"/>
  <c r="H356" i="8"/>
  <c r="I356" i="8"/>
  <c r="I356" i="17" s="1"/>
  <c r="P356" i="8"/>
  <c r="R356" i="8"/>
  <c r="C357" i="8"/>
  <c r="D357" i="8"/>
  <c r="E357" i="8"/>
  <c r="F357" i="8" s="1"/>
  <c r="G357" i="8"/>
  <c r="H357" i="8"/>
  <c r="I357" i="8"/>
  <c r="I357" i="17" s="1"/>
  <c r="P357" i="8"/>
  <c r="R357" i="8"/>
  <c r="C358" i="8"/>
  <c r="D358" i="8"/>
  <c r="E358" i="8"/>
  <c r="F358" i="8" s="1"/>
  <c r="G358" i="8"/>
  <c r="H358" i="8"/>
  <c r="I358" i="8"/>
  <c r="I358" i="17" s="1"/>
  <c r="P358" i="8"/>
  <c r="R358" i="8"/>
  <c r="C359" i="8"/>
  <c r="D359" i="8"/>
  <c r="E359" i="8"/>
  <c r="F359" i="8" s="1"/>
  <c r="G359" i="8"/>
  <c r="H359" i="8"/>
  <c r="I359" i="8"/>
  <c r="I359" i="17" s="1"/>
  <c r="P359" i="8"/>
  <c r="R359" i="8"/>
  <c r="I360" i="17"/>
  <c r="I361" i="17"/>
  <c r="I362" i="17"/>
  <c r="I363" i="17"/>
  <c r="I364" i="17"/>
  <c r="I354" i="17"/>
  <c r="AF334" i="11"/>
  <c r="AE334" i="11"/>
  <c r="AF347" i="11"/>
  <c r="AE347" i="11"/>
  <c r="B351" i="17"/>
  <c r="C351" i="17"/>
  <c r="F351" i="17" s="1"/>
  <c r="D351" i="17"/>
  <c r="E351" i="17"/>
  <c r="J351" i="17"/>
  <c r="B352" i="17"/>
  <c r="C352" i="17"/>
  <c r="F352" i="17" s="1"/>
  <c r="D352" i="17"/>
  <c r="E352" i="17"/>
  <c r="J352" i="17"/>
  <c r="B353" i="17"/>
  <c r="C353" i="17"/>
  <c r="F353" i="17" s="1"/>
  <c r="D353" i="17"/>
  <c r="E353" i="17"/>
  <c r="J353" i="17"/>
  <c r="B354" i="17"/>
  <c r="C354" i="17"/>
  <c r="F354" i="17" s="1"/>
  <c r="D354" i="17"/>
  <c r="E354" i="17"/>
  <c r="J354" i="17"/>
  <c r="B355" i="17"/>
  <c r="C355" i="17"/>
  <c r="F355" i="17" s="1"/>
  <c r="D355" i="17"/>
  <c r="E355" i="17"/>
  <c r="J355" i="17"/>
  <c r="B356" i="17"/>
  <c r="C356" i="17"/>
  <c r="F356" i="17" s="1"/>
  <c r="D356" i="17"/>
  <c r="E356" i="17"/>
  <c r="J356" i="17"/>
  <c r="B357" i="17"/>
  <c r="C357" i="17"/>
  <c r="F357" i="17" s="1"/>
  <c r="D357" i="17"/>
  <c r="E357" i="17"/>
  <c r="J357" i="17"/>
  <c r="B358" i="17"/>
  <c r="C358" i="17"/>
  <c r="F358" i="17" s="1"/>
  <c r="D358" i="17"/>
  <c r="E358" i="17"/>
  <c r="J358" i="17"/>
  <c r="B359" i="17"/>
  <c r="C359" i="17"/>
  <c r="D359" i="17"/>
  <c r="E359" i="17"/>
  <c r="W349" i="11"/>
  <c r="AF348" i="11"/>
  <c r="AE348" i="11"/>
  <c r="AF333" i="11"/>
  <c r="AE333" i="11"/>
  <c r="AF344" i="11"/>
  <c r="AE344" i="11"/>
  <c r="AF330" i="11"/>
  <c r="AE330" i="11"/>
  <c r="AF338" i="11"/>
  <c r="AE338" i="11"/>
  <c r="AF326" i="11"/>
  <c r="AE326" i="11"/>
  <c r="V344" i="11"/>
  <c r="AF331" i="11"/>
  <c r="AE331" i="11"/>
  <c r="AF343" i="11"/>
  <c r="AE343" i="11"/>
  <c r="AF335" i="11"/>
  <c r="AE335" i="11"/>
  <c r="AF320" i="11"/>
  <c r="AE320" i="11"/>
  <c r="AF336" i="11"/>
  <c r="AE336" i="11"/>
  <c r="AF329" i="11"/>
  <c r="AE329" i="11"/>
  <c r="W335" i="11"/>
  <c r="AF332" i="11"/>
  <c r="AE332" i="11"/>
  <c r="AF324" i="11"/>
  <c r="AE324" i="11"/>
  <c r="AF322" i="11"/>
  <c r="AE322" i="11"/>
  <c r="Q353" i="10"/>
  <c r="O353" i="10"/>
  <c r="F353" i="10"/>
  <c r="E353" i="10"/>
  <c r="R353" i="10" s="1"/>
  <c r="D353" i="10"/>
  <c r="C353" i="10"/>
  <c r="B353" i="10"/>
  <c r="Q352" i="10"/>
  <c r="O352" i="10"/>
  <c r="F352" i="10"/>
  <c r="E352" i="10"/>
  <c r="R352" i="10" s="1"/>
  <c r="D352" i="10"/>
  <c r="C352" i="10"/>
  <c r="B352" i="10"/>
  <c r="Q351" i="10"/>
  <c r="O351" i="10"/>
  <c r="F351" i="10"/>
  <c r="E351" i="10"/>
  <c r="R351" i="10" s="1"/>
  <c r="D351" i="10"/>
  <c r="C351" i="10"/>
  <c r="B351" i="10"/>
  <c r="Q350" i="10"/>
  <c r="O350" i="10"/>
  <c r="F350" i="10"/>
  <c r="E350" i="10"/>
  <c r="R350" i="10" s="1"/>
  <c r="D350" i="10"/>
  <c r="C350" i="10"/>
  <c r="B350" i="10"/>
  <c r="Q349" i="10"/>
  <c r="O349" i="10"/>
  <c r="F349" i="10"/>
  <c r="E349" i="10"/>
  <c r="R349" i="10" s="1"/>
  <c r="D349" i="10"/>
  <c r="C349" i="10"/>
  <c r="B349" i="10"/>
  <c r="Q348" i="10"/>
  <c r="O348" i="10"/>
  <c r="F348" i="10"/>
  <c r="E348" i="10"/>
  <c r="R348" i="10" s="1"/>
  <c r="D348" i="10"/>
  <c r="C348" i="10"/>
  <c r="B348" i="10"/>
  <c r="Q347" i="10"/>
  <c r="O347" i="10"/>
  <c r="F347" i="10"/>
  <c r="E347" i="10"/>
  <c r="R347" i="10" s="1"/>
  <c r="D347" i="10"/>
  <c r="C347" i="10"/>
  <c r="B347" i="10"/>
  <c r="Q346" i="10"/>
  <c r="O346" i="10"/>
  <c r="F346" i="10"/>
  <c r="E346" i="10"/>
  <c r="R346" i="10" s="1"/>
  <c r="D346" i="10"/>
  <c r="C346" i="10"/>
  <c r="B346" i="10"/>
  <c r="Q345" i="10"/>
  <c r="O345" i="10"/>
  <c r="F345" i="10"/>
  <c r="E345" i="10"/>
  <c r="R345" i="10" s="1"/>
  <c r="D345" i="10"/>
  <c r="C345" i="10"/>
  <c r="B345" i="10"/>
  <c r="Q344" i="10"/>
  <c r="O344" i="10"/>
  <c r="F344" i="10"/>
  <c r="E344" i="10"/>
  <c r="R344" i="10" s="1"/>
  <c r="D344" i="10"/>
  <c r="C344" i="10"/>
  <c r="B344" i="10"/>
  <c r="Q343" i="10"/>
  <c r="O343" i="10"/>
  <c r="F343" i="10"/>
  <c r="E343" i="10"/>
  <c r="R343" i="10" s="1"/>
  <c r="D343" i="10"/>
  <c r="C343" i="10"/>
  <c r="B343" i="10"/>
  <c r="Q342" i="10"/>
  <c r="O342" i="10"/>
  <c r="F342" i="10"/>
  <c r="E342" i="10"/>
  <c r="R342" i="10" s="1"/>
  <c r="D342" i="10"/>
  <c r="C342" i="10"/>
  <c r="B342" i="10"/>
  <c r="Q341" i="10"/>
  <c r="O341" i="10"/>
  <c r="F341" i="10"/>
  <c r="E341" i="10"/>
  <c r="R341" i="10" s="1"/>
  <c r="D341" i="10"/>
  <c r="C341" i="10"/>
  <c r="B341" i="10"/>
  <c r="Q340" i="10"/>
  <c r="O340" i="10"/>
  <c r="F340" i="10"/>
  <c r="E340" i="10"/>
  <c r="R340" i="10" s="1"/>
  <c r="D340" i="10"/>
  <c r="C340" i="10"/>
  <c r="B340" i="10"/>
  <c r="Q339" i="10"/>
  <c r="O339" i="10"/>
  <c r="F339" i="10"/>
  <c r="E339" i="10"/>
  <c r="R339" i="10" s="1"/>
  <c r="D339" i="10"/>
  <c r="C339" i="10"/>
  <c r="B339" i="10"/>
  <c r="AF327" i="11"/>
  <c r="AE327" i="11"/>
  <c r="AF318" i="11"/>
  <c r="AE318" i="11"/>
  <c r="AF316" i="11"/>
  <c r="AE316" i="11"/>
  <c r="AF314" i="11"/>
  <c r="AE314" i="11"/>
  <c r="AF321" i="11"/>
  <c r="AE321" i="11"/>
  <c r="V319" i="11"/>
  <c r="AF311" i="11"/>
  <c r="AE311" i="11"/>
  <c r="AF317" i="11"/>
  <c r="AE317" i="11"/>
  <c r="AF306" i="11"/>
  <c r="AE306" i="11"/>
  <c r="AF312" i="11"/>
  <c r="AE312" i="11"/>
  <c r="U317" i="11"/>
  <c r="AF315" i="11"/>
  <c r="AE315" i="11"/>
  <c r="AF313" i="11"/>
  <c r="AE313" i="11"/>
  <c r="Q354" i="8" l="1"/>
  <c r="Q357" i="8"/>
  <c r="Q359" i="8"/>
  <c r="Q355" i="8"/>
  <c r="Q358" i="8"/>
  <c r="F359" i="17"/>
  <c r="Q353" i="8"/>
  <c r="Q351" i="8"/>
  <c r="Q352" i="8"/>
  <c r="Q356" i="8"/>
  <c r="AF308" i="11"/>
  <c r="AE308" i="11"/>
  <c r="AF309" i="11"/>
  <c r="AE309" i="11"/>
  <c r="AF303" i="11"/>
  <c r="AE303" i="11"/>
  <c r="AE290" i="11"/>
  <c r="AF300" i="11"/>
  <c r="AE300" i="11"/>
  <c r="AF283" i="11"/>
  <c r="AE283" i="11"/>
  <c r="AF305" i="11"/>
  <c r="AE305" i="11"/>
  <c r="AF302" i="11"/>
  <c r="AE302" i="11"/>
  <c r="AE299" i="11"/>
  <c r="AF299" i="11"/>
  <c r="AF298" i="11"/>
  <c r="AE298" i="11"/>
  <c r="AF296" i="11"/>
  <c r="AE296" i="11"/>
  <c r="AD298" i="11"/>
  <c r="AE292" i="11"/>
  <c r="AF293" i="11"/>
  <c r="AE293" i="11"/>
  <c r="AF292" i="11"/>
  <c r="AF297" i="11"/>
  <c r="AE297" i="11"/>
  <c r="AF294" i="11"/>
  <c r="AE294" i="11"/>
  <c r="K350" i="15" l="1"/>
  <c r="J350" i="15"/>
  <c r="G350" i="15"/>
  <c r="F350" i="15"/>
  <c r="E350" i="15"/>
  <c r="D350" i="15"/>
  <c r="C350" i="15"/>
  <c r="B350" i="15"/>
  <c r="A350" i="15"/>
  <c r="K349" i="15"/>
  <c r="J349" i="15"/>
  <c r="G349" i="15"/>
  <c r="F349" i="15"/>
  <c r="E349" i="15"/>
  <c r="D349" i="15"/>
  <c r="C349" i="15"/>
  <c r="B349" i="15"/>
  <c r="A349" i="15"/>
  <c r="K348" i="15"/>
  <c r="J348" i="15"/>
  <c r="G348" i="15"/>
  <c r="F348" i="15"/>
  <c r="E348" i="15"/>
  <c r="D348" i="15"/>
  <c r="C348" i="15"/>
  <c r="B348" i="15"/>
  <c r="A348" i="15"/>
  <c r="K347" i="15"/>
  <c r="J347" i="15"/>
  <c r="G347" i="15"/>
  <c r="F347" i="15"/>
  <c r="E347" i="15"/>
  <c r="D347" i="15"/>
  <c r="C347" i="15"/>
  <c r="B347" i="15"/>
  <c r="A347" i="15"/>
  <c r="K346" i="15"/>
  <c r="J346" i="15"/>
  <c r="G346" i="15"/>
  <c r="F346" i="15"/>
  <c r="E346" i="15"/>
  <c r="D346" i="15"/>
  <c r="C346" i="15"/>
  <c r="B346" i="15"/>
  <c r="A346" i="15"/>
  <c r="K345" i="15"/>
  <c r="J345" i="15"/>
  <c r="G345" i="15"/>
  <c r="F345" i="15"/>
  <c r="E345" i="15"/>
  <c r="D345" i="15"/>
  <c r="C345" i="15"/>
  <c r="B345" i="15"/>
  <c r="A345" i="15"/>
  <c r="K344" i="15"/>
  <c r="J344" i="15"/>
  <c r="G344" i="15"/>
  <c r="F344" i="15"/>
  <c r="E344" i="15"/>
  <c r="D344" i="15"/>
  <c r="C344" i="15"/>
  <c r="B344" i="15"/>
  <c r="A344" i="15"/>
  <c r="K343" i="15"/>
  <c r="J343" i="15"/>
  <c r="G343" i="15"/>
  <c r="F343" i="15"/>
  <c r="E343" i="15"/>
  <c r="D343" i="15"/>
  <c r="C343" i="15"/>
  <c r="B343" i="15"/>
  <c r="A343" i="15"/>
  <c r="K342" i="15"/>
  <c r="J342" i="15"/>
  <c r="G342" i="15"/>
  <c r="F342" i="15"/>
  <c r="E342" i="15"/>
  <c r="D342" i="15"/>
  <c r="C342" i="15"/>
  <c r="B342" i="15"/>
  <c r="A342" i="15"/>
  <c r="K341" i="15"/>
  <c r="J341" i="15"/>
  <c r="G341" i="15"/>
  <c r="F341" i="15"/>
  <c r="E341" i="15"/>
  <c r="D341" i="15"/>
  <c r="C341" i="15"/>
  <c r="B341" i="15"/>
  <c r="A341" i="15"/>
  <c r="K340" i="15"/>
  <c r="J340" i="15"/>
  <c r="G340" i="15"/>
  <c r="F340" i="15"/>
  <c r="E340" i="15"/>
  <c r="D340" i="15"/>
  <c r="C340" i="15"/>
  <c r="B340" i="15"/>
  <c r="A340" i="15"/>
  <c r="K339" i="15"/>
  <c r="J339" i="15"/>
  <c r="G339" i="15"/>
  <c r="F339" i="15"/>
  <c r="E339" i="15"/>
  <c r="D339" i="15"/>
  <c r="C339" i="15"/>
  <c r="B339" i="15"/>
  <c r="A339" i="15"/>
  <c r="K338" i="15"/>
  <c r="J338" i="15"/>
  <c r="G338" i="15"/>
  <c r="F338" i="15"/>
  <c r="E338" i="15"/>
  <c r="D338" i="15"/>
  <c r="C338" i="15"/>
  <c r="B338" i="15"/>
  <c r="A338" i="15"/>
  <c r="K337" i="15"/>
  <c r="J337" i="15"/>
  <c r="G337" i="15"/>
  <c r="F337" i="15"/>
  <c r="E337" i="15"/>
  <c r="D337" i="15"/>
  <c r="C337" i="15"/>
  <c r="B337" i="15"/>
  <c r="A337" i="15"/>
  <c r="K336" i="15"/>
  <c r="J336" i="15"/>
  <c r="G336" i="15"/>
  <c r="F336" i="15"/>
  <c r="E336" i="15"/>
  <c r="D336" i="15"/>
  <c r="C336" i="15"/>
  <c r="B336" i="15"/>
  <c r="A336" i="15"/>
  <c r="K335" i="15"/>
  <c r="J335" i="15"/>
  <c r="G335" i="15"/>
  <c r="F335" i="15"/>
  <c r="E335" i="15"/>
  <c r="D335" i="15"/>
  <c r="C335" i="15"/>
  <c r="B335" i="15"/>
  <c r="A335" i="15"/>
  <c r="K334" i="15"/>
  <c r="J334" i="15"/>
  <c r="G334" i="15"/>
  <c r="F334" i="15"/>
  <c r="E334" i="15"/>
  <c r="D334" i="15"/>
  <c r="C334" i="15"/>
  <c r="B334" i="15"/>
  <c r="A334" i="15"/>
  <c r="K333" i="15"/>
  <c r="J333" i="15"/>
  <c r="G333" i="15"/>
  <c r="F333" i="15"/>
  <c r="E333" i="15"/>
  <c r="D333" i="15"/>
  <c r="C333" i="15"/>
  <c r="B333" i="15"/>
  <c r="A333" i="15"/>
  <c r="K332" i="15"/>
  <c r="J332" i="15"/>
  <c r="G332" i="15"/>
  <c r="F332" i="15"/>
  <c r="E332" i="15"/>
  <c r="D332" i="15"/>
  <c r="C332" i="15"/>
  <c r="B332" i="15"/>
  <c r="A332" i="15"/>
  <c r="K331" i="15"/>
  <c r="J331" i="15"/>
  <c r="G331" i="15"/>
  <c r="F331" i="15"/>
  <c r="E331" i="15"/>
  <c r="D331" i="15"/>
  <c r="C331" i="15"/>
  <c r="B331" i="15"/>
  <c r="A331" i="15"/>
  <c r="K330" i="15"/>
  <c r="J330" i="15"/>
  <c r="G330" i="15"/>
  <c r="F330" i="15"/>
  <c r="E330" i="15"/>
  <c r="D330" i="15"/>
  <c r="C330" i="15"/>
  <c r="B330" i="15"/>
  <c r="A330" i="15"/>
  <c r="K329" i="15"/>
  <c r="J329" i="15"/>
  <c r="G329" i="15"/>
  <c r="F329" i="15"/>
  <c r="E329" i="15"/>
  <c r="D329" i="15"/>
  <c r="C329" i="15"/>
  <c r="B329" i="15"/>
  <c r="A329" i="15"/>
  <c r="K328" i="15"/>
  <c r="J328" i="15"/>
  <c r="G328" i="15"/>
  <c r="F328" i="15"/>
  <c r="E328" i="15"/>
  <c r="D328" i="15"/>
  <c r="C328" i="15"/>
  <c r="B328" i="15"/>
  <c r="A328" i="15"/>
  <c r="K327" i="15"/>
  <c r="J327" i="15"/>
  <c r="G327" i="15"/>
  <c r="F327" i="15"/>
  <c r="E327" i="15"/>
  <c r="D327" i="15"/>
  <c r="C327" i="15"/>
  <c r="B327" i="15"/>
  <c r="A327" i="15"/>
  <c r="K326" i="15"/>
  <c r="J326" i="15"/>
  <c r="G326" i="15"/>
  <c r="F326" i="15"/>
  <c r="E326" i="15"/>
  <c r="D326" i="15"/>
  <c r="C326" i="15"/>
  <c r="B326" i="15"/>
  <c r="A326" i="15"/>
  <c r="K325" i="15"/>
  <c r="J325" i="15"/>
  <c r="G325" i="15"/>
  <c r="F325" i="15"/>
  <c r="E325" i="15"/>
  <c r="D325" i="15"/>
  <c r="C325" i="15"/>
  <c r="B325" i="15"/>
  <c r="A325" i="15"/>
  <c r="K324" i="15"/>
  <c r="J324" i="15"/>
  <c r="G324" i="15"/>
  <c r="F324" i="15"/>
  <c r="E324" i="15"/>
  <c r="D324" i="15"/>
  <c r="C324" i="15"/>
  <c r="B324" i="15"/>
  <c r="A324" i="15"/>
  <c r="K323" i="15"/>
  <c r="J323" i="15"/>
  <c r="G323" i="15"/>
  <c r="F323" i="15"/>
  <c r="E323" i="15"/>
  <c r="D323" i="15"/>
  <c r="C323" i="15"/>
  <c r="B323" i="15"/>
  <c r="A323" i="15"/>
  <c r="K322" i="15"/>
  <c r="J322" i="15"/>
  <c r="G322" i="15"/>
  <c r="F322" i="15"/>
  <c r="E322" i="15"/>
  <c r="D322" i="15"/>
  <c r="C322" i="15"/>
  <c r="B322" i="15"/>
  <c r="A322" i="15"/>
  <c r="K321" i="15"/>
  <c r="J321" i="15"/>
  <c r="G321" i="15"/>
  <c r="F321" i="15"/>
  <c r="E321" i="15"/>
  <c r="D321" i="15"/>
  <c r="C321" i="15"/>
  <c r="B321" i="15"/>
  <c r="A321" i="15"/>
  <c r="K320" i="15"/>
  <c r="J320" i="15"/>
  <c r="G320" i="15"/>
  <c r="F320" i="15"/>
  <c r="E320" i="15"/>
  <c r="D320" i="15"/>
  <c r="C320" i="15"/>
  <c r="B320" i="15"/>
  <c r="A320" i="15"/>
  <c r="K319" i="15"/>
  <c r="J319" i="15"/>
  <c r="G319" i="15"/>
  <c r="F319" i="15"/>
  <c r="E319" i="15"/>
  <c r="D319" i="15"/>
  <c r="C319" i="15"/>
  <c r="B319" i="15"/>
  <c r="A319" i="15"/>
  <c r="K318" i="15"/>
  <c r="J318" i="15"/>
  <c r="G318" i="15"/>
  <c r="F318" i="15"/>
  <c r="E318" i="15"/>
  <c r="D318" i="15"/>
  <c r="C318" i="15"/>
  <c r="B318" i="15"/>
  <c r="A318" i="15"/>
  <c r="K317" i="15"/>
  <c r="J317" i="15"/>
  <c r="G317" i="15"/>
  <c r="F317" i="15"/>
  <c r="E317" i="15"/>
  <c r="D317" i="15"/>
  <c r="C317" i="15"/>
  <c r="B317" i="15"/>
  <c r="A317" i="15"/>
  <c r="K316" i="15"/>
  <c r="J316" i="15"/>
  <c r="G316" i="15"/>
  <c r="F316" i="15"/>
  <c r="E316" i="15"/>
  <c r="D316" i="15"/>
  <c r="C316" i="15"/>
  <c r="B316" i="15"/>
  <c r="A316" i="15"/>
  <c r="K315" i="15"/>
  <c r="J315" i="15"/>
  <c r="G315" i="15"/>
  <c r="F315" i="15"/>
  <c r="E315" i="15"/>
  <c r="D315" i="15"/>
  <c r="C315" i="15"/>
  <c r="B315" i="15"/>
  <c r="A315" i="15"/>
  <c r="K314" i="15"/>
  <c r="J314" i="15"/>
  <c r="G314" i="15"/>
  <c r="F314" i="15"/>
  <c r="E314" i="15"/>
  <c r="D314" i="15"/>
  <c r="C314" i="15"/>
  <c r="B314" i="15"/>
  <c r="A314" i="15"/>
  <c r="K313" i="15"/>
  <c r="J313" i="15"/>
  <c r="G313" i="15"/>
  <c r="F313" i="15"/>
  <c r="E313" i="15"/>
  <c r="D313" i="15"/>
  <c r="C313" i="15"/>
  <c r="B313" i="15"/>
  <c r="A313" i="15"/>
  <c r="K312" i="15"/>
  <c r="J312" i="15"/>
  <c r="G312" i="15"/>
  <c r="F312" i="15"/>
  <c r="E312" i="15"/>
  <c r="D312" i="15"/>
  <c r="C312" i="15"/>
  <c r="B312" i="15"/>
  <c r="A312" i="15"/>
  <c r="K311" i="15"/>
  <c r="J311" i="15"/>
  <c r="G311" i="15"/>
  <c r="F311" i="15"/>
  <c r="E311" i="15"/>
  <c r="D311" i="15"/>
  <c r="C311" i="15"/>
  <c r="B311" i="15"/>
  <c r="A311" i="15"/>
  <c r="K310" i="15"/>
  <c r="J310" i="15"/>
  <c r="G310" i="15"/>
  <c r="F310" i="15"/>
  <c r="E310" i="15"/>
  <c r="D310" i="15"/>
  <c r="C310" i="15"/>
  <c r="B310" i="15"/>
  <c r="A310" i="15"/>
  <c r="K309" i="15"/>
  <c r="J309" i="15"/>
  <c r="G309" i="15"/>
  <c r="F309" i="15"/>
  <c r="E309" i="15"/>
  <c r="D309" i="15"/>
  <c r="C309" i="15"/>
  <c r="B309" i="15"/>
  <c r="A309" i="15"/>
  <c r="K308" i="15"/>
  <c r="J308" i="15"/>
  <c r="G308" i="15"/>
  <c r="F308" i="15"/>
  <c r="E308" i="15"/>
  <c r="D308" i="15"/>
  <c r="C308" i="15"/>
  <c r="B308" i="15"/>
  <c r="A308" i="15"/>
  <c r="K307" i="15"/>
  <c r="J307" i="15"/>
  <c r="G307" i="15"/>
  <c r="F307" i="15"/>
  <c r="E307" i="15"/>
  <c r="D307" i="15"/>
  <c r="C307" i="15"/>
  <c r="B307" i="15"/>
  <c r="A307" i="15"/>
  <c r="K306" i="15"/>
  <c r="J306" i="15"/>
  <c r="G306" i="15"/>
  <c r="F306" i="15"/>
  <c r="E306" i="15"/>
  <c r="D306" i="15"/>
  <c r="C306" i="15"/>
  <c r="B306" i="15"/>
  <c r="A306" i="15"/>
  <c r="K305" i="15"/>
  <c r="J305" i="15"/>
  <c r="G305" i="15"/>
  <c r="F305" i="15"/>
  <c r="E305" i="15"/>
  <c r="D305" i="15"/>
  <c r="C305" i="15"/>
  <c r="B305" i="15"/>
  <c r="A305" i="15"/>
  <c r="K304" i="15"/>
  <c r="J304" i="15"/>
  <c r="G304" i="15"/>
  <c r="F304" i="15"/>
  <c r="E304" i="15"/>
  <c r="D304" i="15"/>
  <c r="C304" i="15"/>
  <c r="B304" i="15"/>
  <c r="A304" i="15"/>
  <c r="K303" i="15"/>
  <c r="J303" i="15"/>
  <c r="G303" i="15"/>
  <c r="F303" i="15"/>
  <c r="E303" i="15"/>
  <c r="D303" i="15"/>
  <c r="C303" i="15"/>
  <c r="B303" i="15"/>
  <c r="A303" i="15"/>
  <c r="K302" i="15"/>
  <c r="J302" i="15"/>
  <c r="G302" i="15"/>
  <c r="F302" i="15"/>
  <c r="E302" i="15"/>
  <c r="D302" i="15"/>
  <c r="C302" i="15"/>
  <c r="B302" i="15"/>
  <c r="A302" i="15"/>
  <c r="K301" i="15"/>
  <c r="J301" i="15"/>
  <c r="G301" i="15"/>
  <c r="F301" i="15"/>
  <c r="E301" i="15"/>
  <c r="D301" i="15"/>
  <c r="C301" i="15"/>
  <c r="B301" i="15"/>
  <c r="A301" i="15"/>
  <c r="R350" i="8"/>
  <c r="P350" i="8"/>
  <c r="I350" i="8"/>
  <c r="H350" i="8"/>
  <c r="G350" i="8"/>
  <c r="E350" i="8"/>
  <c r="F350" i="8" s="1"/>
  <c r="D350" i="8"/>
  <c r="C350" i="8"/>
  <c r="B350" i="8"/>
  <c r="R349" i="8"/>
  <c r="P349" i="8"/>
  <c r="I349" i="8"/>
  <c r="I350" i="15" s="1"/>
  <c r="H349" i="8"/>
  <c r="G349" i="8"/>
  <c r="E349" i="8"/>
  <c r="F349" i="8" s="1"/>
  <c r="D349" i="8"/>
  <c r="C349" i="8"/>
  <c r="B349" i="8"/>
  <c r="R348" i="8"/>
  <c r="P348" i="8"/>
  <c r="I348" i="8"/>
  <c r="I349" i="15" s="1"/>
  <c r="H348" i="8"/>
  <c r="G348" i="8"/>
  <c r="E348" i="8"/>
  <c r="F348" i="8" s="1"/>
  <c r="D348" i="8"/>
  <c r="C348" i="8"/>
  <c r="B348" i="8"/>
  <c r="R347" i="8"/>
  <c r="P347" i="8"/>
  <c r="I347" i="8"/>
  <c r="I348" i="15" s="1"/>
  <c r="H347" i="8"/>
  <c r="G347" i="8"/>
  <c r="E347" i="8"/>
  <c r="F347" i="8" s="1"/>
  <c r="D347" i="8"/>
  <c r="C347" i="8"/>
  <c r="B347" i="8"/>
  <c r="R346" i="8"/>
  <c r="P346" i="8"/>
  <c r="I346" i="8"/>
  <c r="I347" i="15" s="1"/>
  <c r="H346" i="8"/>
  <c r="G346" i="8"/>
  <c r="E346" i="8"/>
  <c r="F346" i="8" s="1"/>
  <c r="D346" i="8"/>
  <c r="C346" i="8"/>
  <c r="B346" i="8"/>
  <c r="R345" i="8"/>
  <c r="P345" i="8"/>
  <c r="I345" i="8"/>
  <c r="I346" i="15" s="1"/>
  <c r="H345" i="8"/>
  <c r="G345" i="8"/>
  <c r="E345" i="8"/>
  <c r="F345" i="8" s="1"/>
  <c r="D345" i="8"/>
  <c r="C345" i="8"/>
  <c r="B345" i="8"/>
  <c r="R344" i="8"/>
  <c r="P344" i="8"/>
  <c r="I344" i="8"/>
  <c r="I345" i="15" s="1"/>
  <c r="H344" i="8"/>
  <c r="G344" i="8"/>
  <c r="E344" i="8"/>
  <c r="F344" i="8" s="1"/>
  <c r="D344" i="8"/>
  <c r="C344" i="8"/>
  <c r="B344" i="8"/>
  <c r="R343" i="8"/>
  <c r="P343" i="8"/>
  <c r="I343" i="8"/>
  <c r="I344" i="15" s="1"/>
  <c r="H343" i="8"/>
  <c r="G343" i="8"/>
  <c r="E343" i="8"/>
  <c r="F343" i="8" s="1"/>
  <c r="D343" i="8"/>
  <c r="C343" i="8"/>
  <c r="B343" i="8"/>
  <c r="R342" i="8"/>
  <c r="P342" i="8"/>
  <c r="I342" i="8"/>
  <c r="I343" i="15" s="1"/>
  <c r="H342" i="8"/>
  <c r="G342" i="8"/>
  <c r="E342" i="8"/>
  <c r="F342" i="8" s="1"/>
  <c r="D342" i="8"/>
  <c r="C342" i="8"/>
  <c r="B342" i="8"/>
  <c r="R341" i="8"/>
  <c r="P341" i="8"/>
  <c r="I341" i="8"/>
  <c r="I342" i="15" s="1"/>
  <c r="H341" i="8"/>
  <c r="G341" i="8"/>
  <c r="E341" i="8"/>
  <c r="F341" i="8" s="1"/>
  <c r="D341" i="8"/>
  <c r="C341" i="8"/>
  <c r="B341" i="8"/>
  <c r="R340" i="8"/>
  <c r="P340" i="8"/>
  <c r="I340" i="8"/>
  <c r="I341" i="15" s="1"/>
  <c r="H340" i="8"/>
  <c r="G340" i="8"/>
  <c r="E340" i="8"/>
  <c r="F340" i="8" s="1"/>
  <c r="D340" i="8"/>
  <c r="C340" i="8"/>
  <c r="B340" i="8"/>
  <c r="R339" i="8"/>
  <c r="P339" i="8"/>
  <c r="I339" i="8"/>
  <c r="I340" i="15" s="1"/>
  <c r="H339" i="8"/>
  <c r="G339" i="8"/>
  <c r="E339" i="8"/>
  <c r="F339" i="8" s="1"/>
  <c r="D339" i="8"/>
  <c r="C339" i="8"/>
  <c r="B339" i="8"/>
  <c r="R338" i="8"/>
  <c r="P338" i="8"/>
  <c r="I338" i="8"/>
  <c r="I339" i="15" s="1"/>
  <c r="H338" i="8"/>
  <c r="G338" i="8"/>
  <c r="E338" i="8"/>
  <c r="F338" i="8" s="1"/>
  <c r="D338" i="8"/>
  <c r="C338" i="8"/>
  <c r="B338" i="8"/>
  <c r="R337" i="8"/>
  <c r="P337" i="8"/>
  <c r="I337" i="8"/>
  <c r="I338" i="15" s="1"/>
  <c r="H337" i="8"/>
  <c r="G337" i="8"/>
  <c r="E337" i="8"/>
  <c r="F337" i="8" s="1"/>
  <c r="D337" i="8"/>
  <c r="C337" i="8"/>
  <c r="B337" i="8"/>
  <c r="R336" i="8"/>
  <c r="P336" i="8"/>
  <c r="I336" i="8"/>
  <c r="I337" i="15" s="1"/>
  <c r="H336" i="8"/>
  <c r="G336" i="8"/>
  <c r="E336" i="8"/>
  <c r="F336" i="8" s="1"/>
  <c r="D336" i="8"/>
  <c r="C336" i="8"/>
  <c r="B336" i="8"/>
  <c r="R335" i="8"/>
  <c r="P335" i="8"/>
  <c r="I335" i="8"/>
  <c r="I336" i="15" s="1"/>
  <c r="H335" i="8"/>
  <c r="G335" i="8"/>
  <c r="E335" i="8"/>
  <c r="F335" i="8" s="1"/>
  <c r="D335" i="8"/>
  <c r="C335" i="8"/>
  <c r="B335" i="8"/>
  <c r="R334" i="8"/>
  <c r="P334" i="8"/>
  <c r="I334" i="8"/>
  <c r="I335" i="15" s="1"/>
  <c r="H334" i="8"/>
  <c r="G334" i="8"/>
  <c r="E334" i="8"/>
  <c r="F334" i="8" s="1"/>
  <c r="D334" i="8"/>
  <c r="C334" i="8"/>
  <c r="B334" i="8"/>
  <c r="R333" i="8"/>
  <c r="P333" i="8"/>
  <c r="I333" i="8"/>
  <c r="I334" i="15" s="1"/>
  <c r="H333" i="8"/>
  <c r="G333" i="8"/>
  <c r="E333" i="8"/>
  <c r="F333" i="8" s="1"/>
  <c r="D333" i="8"/>
  <c r="C333" i="8"/>
  <c r="B333" i="8"/>
  <c r="R332" i="8"/>
  <c r="P332" i="8"/>
  <c r="I332" i="8"/>
  <c r="I333" i="15" s="1"/>
  <c r="H332" i="8"/>
  <c r="G332" i="8"/>
  <c r="E332" i="8"/>
  <c r="F332" i="8" s="1"/>
  <c r="D332" i="8"/>
  <c r="C332" i="8"/>
  <c r="B332" i="8"/>
  <c r="R331" i="8"/>
  <c r="P331" i="8"/>
  <c r="I331" i="8"/>
  <c r="I332" i="15" s="1"/>
  <c r="H331" i="8"/>
  <c r="G331" i="8"/>
  <c r="E331" i="8"/>
  <c r="F331" i="8" s="1"/>
  <c r="D331" i="8"/>
  <c r="C331" i="8"/>
  <c r="B331" i="8"/>
  <c r="R330" i="8"/>
  <c r="P330" i="8"/>
  <c r="I330" i="8"/>
  <c r="I331" i="15" s="1"/>
  <c r="H330" i="8"/>
  <c r="G330" i="8"/>
  <c r="E330" i="8"/>
  <c r="F330" i="8" s="1"/>
  <c r="D330" i="8"/>
  <c r="C330" i="8"/>
  <c r="B330" i="8"/>
  <c r="R329" i="8"/>
  <c r="P329" i="8"/>
  <c r="I329" i="8"/>
  <c r="I330" i="15" s="1"/>
  <c r="H329" i="8"/>
  <c r="G329" i="8"/>
  <c r="E329" i="8"/>
  <c r="F329" i="8" s="1"/>
  <c r="D329" i="8"/>
  <c r="C329" i="8"/>
  <c r="B329" i="8"/>
  <c r="R328" i="8"/>
  <c r="P328" i="8"/>
  <c r="I328" i="8"/>
  <c r="I329" i="15" s="1"/>
  <c r="H328" i="8"/>
  <c r="G328" i="8"/>
  <c r="E328" i="8"/>
  <c r="F328" i="8" s="1"/>
  <c r="D328" i="8"/>
  <c r="C328" i="8"/>
  <c r="B328" i="8"/>
  <c r="R327" i="8"/>
  <c r="P327" i="8"/>
  <c r="I327" i="8"/>
  <c r="I328" i="15" s="1"/>
  <c r="H327" i="8"/>
  <c r="G327" i="8"/>
  <c r="E327" i="8"/>
  <c r="F327" i="8" s="1"/>
  <c r="D327" i="8"/>
  <c r="C327" i="8"/>
  <c r="B327" i="8"/>
  <c r="R326" i="8"/>
  <c r="P326" i="8"/>
  <c r="I326" i="8"/>
  <c r="I327" i="15" s="1"/>
  <c r="H326" i="8"/>
  <c r="G326" i="8"/>
  <c r="E326" i="8"/>
  <c r="F326" i="8" s="1"/>
  <c r="D326" i="8"/>
  <c r="C326" i="8"/>
  <c r="B326" i="8"/>
  <c r="R325" i="8"/>
  <c r="P325" i="8"/>
  <c r="I325" i="8"/>
  <c r="I326" i="15" s="1"/>
  <c r="H325" i="8"/>
  <c r="G325" i="8"/>
  <c r="E325" i="8"/>
  <c r="F325" i="8" s="1"/>
  <c r="D325" i="8"/>
  <c r="C325" i="8"/>
  <c r="B325" i="8"/>
  <c r="R324" i="8"/>
  <c r="P324" i="8"/>
  <c r="I324" i="8"/>
  <c r="I325" i="15" s="1"/>
  <c r="H324" i="8"/>
  <c r="G324" i="8"/>
  <c r="E324" i="8"/>
  <c r="F324" i="8" s="1"/>
  <c r="D324" i="8"/>
  <c r="C324" i="8"/>
  <c r="B324" i="8"/>
  <c r="R323" i="8"/>
  <c r="P323" i="8"/>
  <c r="I323" i="8"/>
  <c r="I324" i="15" s="1"/>
  <c r="H323" i="8"/>
  <c r="G323" i="8"/>
  <c r="E323" i="8"/>
  <c r="F323" i="8" s="1"/>
  <c r="D323" i="8"/>
  <c r="C323" i="8"/>
  <c r="B323" i="8"/>
  <c r="R322" i="8"/>
  <c r="P322" i="8"/>
  <c r="I322" i="8"/>
  <c r="I323" i="15" s="1"/>
  <c r="H322" i="8"/>
  <c r="G322" i="8"/>
  <c r="E322" i="8"/>
  <c r="F322" i="8" s="1"/>
  <c r="D322" i="8"/>
  <c r="C322" i="8"/>
  <c r="B322" i="8"/>
  <c r="R321" i="8"/>
  <c r="P321" i="8"/>
  <c r="I321" i="8"/>
  <c r="I322" i="15" s="1"/>
  <c r="H321" i="8"/>
  <c r="G321" i="8"/>
  <c r="E321" i="8"/>
  <c r="F321" i="8" s="1"/>
  <c r="D321" i="8"/>
  <c r="C321" i="8"/>
  <c r="B321" i="8"/>
  <c r="R320" i="8"/>
  <c r="P320" i="8"/>
  <c r="I320" i="8"/>
  <c r="I321" i="15" s="1"/>
  <c r="H320" i="8"/>
  <c r="G320" i="8"/>
  <c r="E320" i="8"/>
  <c r="F320" i="8" s="1"/>
  <c r="D320" i="8"/>
  <c r="C320" i="8"/>
  <c r="B320" i="8"/>
  <c r="R319" i="8"/>
  <c r="P319" i="8"/>
  <c r="I319" i="8"/>
  <c r="I320" i="15" s="1"/>
  <c r="H319" i="8"/>
  <c r="G319" i="8"/>
  <c r="E319" i="8"/>
  <c r="F319" i="8" s="1"/>
  <c r="D319" i="8"/>
  <c r="C319" i="8"/>
  <c r="B319" i="8"/>
  <c r="R318" i="8"/>
  <c r="P318" i="8"/>
  <c r="I318" i="8"/>
  <c r="I319" i="15" s="1"/>
  <c r="H318" i="8"/>
  <c r="G318" i="8"/>
  <c r="E318" i="8"/>
  <c r="F318" i="8" s="1"/>
  <c r="D318" i="8"/>
  <c r="C318" i="8"/>
  <c r="B318" i="8"/>
  <c r="R317" i="8"/>
  <c r="P317" i="8"/>
  <c r="I317" i="8"/>
  <c r="I318" i="15" s="1"/>
  <c r="H317" i="8"/>
  <c r="G317" i="8"/>
  <c r="E317" i="8"/>
  <c r="F317" i="8" s="1"/>
  <c r="D317" i="8"/>
  <c r="C317" i="8"/>
  <c r="B317" i="8"/>
  <c r="R316" i="8"/>
  <c r="P316" i="8"/>
  <c r="I316" i="8"/>
  <c r="I317" i="15" s="1"/>
  <c r="H316" i="8"/>
  <c r="G316" i="8"/>
  <c r="E316" i="8"/>
  <c r="F316" i="8" s="1"/>
  <c r="D316" i="8"/>
  <c r="C316" i="8"/>
  <c r="B316" i="8"/>
  <c r="R315" i="8"/>
  <c r="P315" i="8"/>
  <c r="I315" i="8"/>
  <c r="I316" i="15" s="1"/>
  <c r="H315" i="8"/>
  <c r="G315" i="8"/>
  <c r="E315" i="8"/>
  <c r="F315" i="8" s="1"/>
  <c r="D315" i="8"/>
  <c r="C315" i="8"/>
  <c r="B315" i="8"/>
  <c r="R314" i="8"/>
  <c r="P314" i="8"/>
  <c r="I314" i="8"/>
  <c r="I315" i="15" s="1"/>
  <c r="H314" i="8"/>
  <c r="G314" i="8"/>
  <c r="E314" i="8"/>
  <c r="F314" i="8" s="1"/>
  <c r="D314" i="8"/>
  <c r="C314" i="8"/>
  <c r="B314" i="8"/>
  <c r="R313" i="8"/>
  <c r="P313" i="8"/>
  <c r="I313" i="8"/>
  <c r="I314" i="15" s="1"/>
  <c r="H313" i="8"/>
  <c r="G313" i="8"/>
  <c r="E313" i="8"/>
  <c r="F313" i="8" s="1"/>
  <c r="D313" i="8"/>
  <c r="C313" i="8"/>
  <c r="B313" i="8"/>
  <c r="R312" i="8"/>
  <c r="P312" i="8"/>
  <c r="I312" i="8"/>
  <c r="I313" i="15" s="1"/>
  <c r="H312" i="8"/>
  <c r="G312" i="8"/>
  <c r="E312" i="8"/>
  <c r="F312" i="8" s="1"/>
  <c r="D312" i="8"/>
  <c r="C312" i="8"/>
  <c r="B312" i="8"/>
  <c r="R311" i="8"/>
  <c r="P311" i="8"/>
  <c r="I311" i="8"/>
  <c r="I312" i="15" s="1"/>
  <c r="H311" i="8"/>
  <c r="G311" i="8"/>
  <c r="E311" i="8"/>
  <c r="F311" i="8" s="1"/>
  <c r="D311" i="8"/>
  <c r="C311" i="8"/>
  <c r="B311" i="8"/>
  <c r="R310" i="8"/>
  <c r="P310" i="8"/>
  <c r="I310" i="8"/>
  <c r="I311" i="15" s="1"/>
  <c r="H310" i="8"/>
  <c r="G310" i="8"/>
  <c r="E310" i="8"/>
  <c r="F310" i="8" s="1"/>
  <c r="D310" i="8"/>
  <c r="C310" i="8"/>
  <c r="B310" i="8"/>
  <c r="R309" i="8"/>
  <c r="P309" i="8"/>
  <c r="I310" i="15"/>
  <c r="H309" i="8"/>
  <c r="G309" i="8"/>
  <c r="E309" i="8"/>
  <c r="F309" i="8" s="1"/>
  <c r="D309" i="8"/>
  <c r="C309" i="8"/>
  <c r="B309" i="8"/>
  <c r="R308" i="8"/>
  <c r="P308" i="8"/>
  <c r="I308" i="8"/>
  <c r="I309" i="15" s="1"/>
  <c r="H308" i="8"/>
  <c r="G308" i="8"/>
  <c r="E308" i="8"/>
  <c r="F308" i="8" s="1"/>
  <c r="D308" i="8"/>
  <c r="C308" i="8"/>
  <c r="B308" i="8"/>
  <c r="R307" i="8"/>
  <c r="P307" i="8"/>
  <c r="I307" i="8"/>
  <c r="I308" i="15" s="1"/>
  <c r="H307" i="8"/>
  <c r="G307" i="8"/>
  <c r="E307" i="8"/>
  <c r="F307" i="8" s="1"/>
  <c r="D307" i="8"/>
  <c r="C307" i="8"/>
  <c r="B307" i="8"/>
  <c r="R306" i="8"/>
  <c r="P306" i="8"/>
  <c r="I307" i="15"/>
  <c r="H306" i="8"/>
  <c r="G306" i="8"/>
  <c r="E306" i="8"/>
  <c r="F306" i="8" s="1"/>
  <c r="D306" i="8"/>
  <c r="C306" i="8"/>
  <c r="B306" i="8"/>
  <c r="R305" i="8"/>
  <c r="P305" i="8"/>
  <c r="I305" i="8"/>
  <c r="I306" i="15" s="1"/>
  <c r="H305" i="8"/>
  <c r="G305" i="8"/>
  <c r="E305" i="8"/>
  <c r="F305" i="8" s="1"/>
  <c r="D305" i="8"/>
  <c r="C305" i="8"/>
  <c r="B305" i="8"/>
  <c r="R304" i="8"/>
  <c r="P304" i="8"/>
  <c r="I304" i="8"/>
  <c r="I305" i="15" s="1"/>
  <c r="H304" i="8"/>
  <c r="G304" i="8"/>
  <c r="E304" i="8"/>
  <c r="F304" i="8" s="1"/>
  <c r="D304" i="8"/>
  <c r="C304" i="8"/>
  <c r="B304" i="8"/>
  <c r="R303" i="8"/>
  <c r="P303" i="8"/>
  <c r="I303" i="8"/>
  <c r="I304" i="15" s="1"/>
  <c r="H303" i="8"/>
  <c r="G303" i="8"/>
  <c r="E303" i="8"/>
  <c r="F303" i="8" s="1"/>
  <c r="D303" i="8"/>
  <c r="C303" i="8"/>
  <c r="B303" i="8"/>
  <c r="R302" i="8"/>
  <c r="P302" i="8"/>
  <c r="I302" i="8"/>
  <c r="I303" i="15" s="1"/>
  <c r="H302" i="8"/>
  <c r="G302" i="8"/>
  <c r="E302" i="8"/>
  <c r="F302" i="8" s="1"/>
  <c r="D302" i="8"/>
  <c r="C302" i="8"/>
  <c r="B302" i="8"/>
  <c r="R301" i="8"/>
  <c r="P301" i="8"/>
  <c r="I301" i="8"/>
  <c r="I302" i="15" s="1"/>
  <c r="H301" i="8"/>
  <c r="G301" i="8"/>
  <c r="E301" i="8"/>
  <c r="F301" i="8" s="1"/>
  <c r="D301" i="8"/>
  <c r="C301" i="8"/>
  <c r="B301" i="8"/>
  <c r="Q346" i="8" l="1"/>
  <c r="Q350" i="8"/>
  <c r="Q349" i="8"/>
  <c r="Q344" i="8"/>
  <c r="Q348" i="8"/>
  <c r="Q347" i="8"/>
  <c r="Q345" i="8"/>
  <c r="Q343" i="8"/>
  <c r="Q342" i="8"/>
  <c r="Q339" i="8"/>
  <c r="Q341" i="8"/>
  <c r="Q340" i="8"/>
  <c r="Q337" i="8"/>
  <c r="Q338" i="8"/>
  <c r="Q335" i="8"/>
  <c r="Q336" i="8"/>
  <c r="Q334" i="8"/>
  <c r="Q331" i="8"/>
  <c r="Q332" i="8"/>
  <c r="Q333" i="8"/>
  <c r="Q329" i="8"/>
  <c r="Q328" i="8"/>
  <c r="Q330" i="8"/>
  <c r="Q327" i="8"/>
  <c r="Q324" i="8"/>
  <c r="Q326" i="8"/>
  <c r="Q325" i="8"/>
  <c r="Q323" i="8"/>
  <c r="Q322" i="8"/>
  <c r="Q319" i="8"/>
  <c r="Q320" i="8"/>
  <c r="Q321" i="8"/>
  <c r="Q318" i="8"/>
  <c r="Q315" i="8"/>
  <c r="Q317" i="8"/>
  <c r="Q316" i="8"/>
  <c r="Q310" i="8"/>
  <c r="Q309" i="8"/>
  <c r="Q305" i="8"/>
  <c r="Q313" i="8"/>
  <c r="Q311" i="8"/>
  <c r="Q312" i="8"/>
  <c r="Q314" i="8"/>
  <c r="Q307" i="8"/>
  <c r="Q306" i="8"/>
  <c r="Q308" i="8"/>
  <c r="Q304" i="8"/>
  <c r="Q303" i="8"/>
  <c r="Q302" i="8"/>
  <c r="Q301" i="8"/>
  <c r="AF290" i="11"/>
  <c r="J350" i="17"/>
  <c r="I350" i="17"/>
  <c r="E350" i="17"/>
  <c r="D350" i="17"/>
  <c r="C350" i="17"/>
  <c r="B350" i="17"/>
  <c r="J349" i="17"/>
  <c r="I349" i="17"/>
  <c r="E349" i="17"/>
  <c r="D349" i="17"/>
  <c r="C349" i="17"/>
  <c r="B349" i="17"/>
  <c r="J348" i="17"/>
  <c r="I348" i="17"/>
  <c r="E348" i="17"/>
  <c r="D348" i="17"/>
  <c r="C348" i="17"/>
  <c r="B348" i="17"/>
  <c r="J347" i="17"/>
  <c r="I347" i="17"/>
  <c r="E347" i="17"/>
  <c r="D347" i="17"/>
  <c r="C347" i="17"/>
  <c r="B347" i="17"/>
  <c r="J346" i="17"/>
  <c r="I346" i="17"/>
  <c r="E346" i="17"/>
  <c r="D346" i="17"/>
  <c r="C346" i="17"/>
  <c r="B346" i="17"/>
  <c r="J345" i="17"/>
  <c r="I345" i="17"/>
  <c r="E345" i="17"/>
  <c r="D345" i="17"/>
  <c r="C345" i="17"/>
  <c r="B345" i="17"/>
  <c r="J344" i="17"/>
  <c r="I344" i="17"/>
  <c r="E344" i="17"/>
  <c r="D344" i="17"/>
  <c r="C344" i="17"/>
  <c r="B344" i="17"/>
  <c r="J343" i="17"/>
  <c r="I343" i="17"/>
  <c r="E343" i="17"/>
  <c r="D343" i="17"/>
  <c r="C343" i="17"/>
  <c r="B343" i="17"/>
  <c r="J342" i="17"/>
  <c r="I342" i="17"/>
  <c r="E342" i="17"/>
  <c r="D342" i="17"/>
  <c r="C342" i="17"/>
  <c r="B342" i="17"/>
  <c r="J341" i="17"/>
  <c r="I341" i="17"/>
  <c r="E341" i="17"/>
  <c r="D341" i="17"/>
  <c r="C341" i="17"/>
  <c r="B341" i="17"/>
  <c r="J340" i="17"/>
  <c r="I340" i="17"/>
  <c r="E340" i="17"/>
  <c r="D340" i="17"/>
  <c r="C340" i="17"/>
  <c r="B340" i="17"/>
  <c r="J339" i="17"/>
  <c r="I339" i="17"/>
  <c r="E339" i="17"/>
  <c r="D339" i="17"/>
  <c r="C339" i="17"/>
  <c r="B339" i="17"/>
  <c r="J338" i="17"/>
  <c r="I338" i="17"/>
  <c r="E338" i="17"/>
  <c r="D338" i="17"/>
  <c r="C338" i="17"/>
  <c r="B338" i="17"/>
  <c r="J337" i="17"/>
  <c r="I337" i="17"/>
  <c r="E337" i="17"/>
  <c r="D337" i="17"/>
  <c r="C337" i="17"/>
  <c r="B337" i="17"/>
  <c r="J336" i="17"/>
  <c r="I336" i="17"/>
  <c r="E336" i="17"/>
  <c r="D336" i="17"/>
  <c r="C336" i="17"/>
  <c r="B336" i="17"/>
  <c r="J335" i="17"/>
  <c r="I335" i="17"/>
  <c r="E335" i="17"/>
  <c r="D335" i="17"/>
  <c r="C335" i="17"/>
  <c r="B335" i="17"/>
  <c r="J334" i="17"/>
  <c r="I334" i="17"/>
  <c r="E334" i="17"/>
  <c r="D334" i="17"/>
  <c r="C334" i="17"/>
  <c r="B334" i="17"/>
  <c r="J333" i="17"/>
  <c r="I333" i="17"/>
  <c r="E333" i="17"/>
  <c r="D333" i="17"/>
  <c r="C333" i="17"/>
  <c r="B333" i="17"/>
  <c r="J332" i="17"/>
  <c r="I332" i="17"/>
  <c r="E332" i="17"/>
  <c r="D332" i="17"/>
  <c r="C332" i="17"/>
  <c r="B332" i="17"/>
  <c r="J331" i="17"/>
  <c r="I331" i="17"/>
  <c r="E331" i="17"/>
  <c r="D331" i="17"/>
  <c r="C331" i="17"/>
  <c r="B331" i="17"/>
  <c r="J330" i="17"/>
  <c r="I330" i="17"/>
  <c r="E330" i="17"/>
  <c r="D330" i="17"/>
  <c r="C330" i="17"/>
  <c r="B330" i="17"/>
  <c r="J329" i="17"/>
  <c r="I329" i="17"/>
  <c r="E329" i="17"/>
  <c r="D329" i="17"/>
  <c r="C329" i="17"/>
  <c r="B329" i="17"/>
  <c r="J328" i="17"/>
  <c r="I328" i="17"/>
  <c r="E328" i="17"/>
  <c r="D328" i="17"/>
  <c r="C328" i="17"/>
  <c r="B328" i="17"/>
  <c r="J327" i="17"/>
  <c r="I327" i="17"/>
  <c r="E327" i="17"/>
  <c r="D327" i="17"/>
  <c r="C327" i="17"/>
  <c r="B327" i="17"/>
  <c r="J326" i="17"/>
  <c r="I326" i="17"/>
  <c r="E326" i="17"/>
  <c r="D326" i="17"/>
  <c r="C326" i="17"/>
  <c r="B326" i="17"/>
  <c r="J325" i="17"/>
  <c r="I325" i="17"/>
  <c r="E325" i="17"/>
  <c r="D325" i="17"/>
  <c r="C325" i="17"/>
  <c r="B325" i="17"/>
  <c r="J324" i="17"/>
  <c r="I324" i="17"/>
  <c r="E324" i="17"/>
  <c r="D324" i="17"/>
  <c r="C324" i="17"/>
  <c r="B324" i="17"/>
  <c r="J323" i="17"/>
  <c r="I323" i="17"/>
  <c r="E323" i="17"/>
  <c r="D323" i="17"/>
  <c r="C323" i="17"/>
  <c r="B323" i="17"/>
  <c r="J322" i="17"/>
  <c r="I322" i="17"/>
  <c r="E322" i="17"/>
  <c r="D322" i="17"/>
  <c r="C322" i="17"/>
  <c r="B322" i="17"/>
  <c r="J321" i="17"/>
  <c r="I321" i="17"/>
  <c r="E321" i="17"/>
  <c r="D321" i="17"/>
  <c r="C321" i="17"/>
  <c r="B321" i="17"/>
  <c r="J320" i="17"/>
  <c r="I320" i="17"/>
  <c r="E320" i="17"/>
  <c r="D320" i="17"/>
  <c r="C320" i="17"/>
  <c r="B320" i="17"/>
  <c r="J319" i="17"/>
  <c r="I319" i="17"/>
  <c r="E319" i="17"/>
  <c r="D319" i="17"/>
  <c r="C319" i="17"/>
  <c r="B319" i="17"/>
  <c r="J318" i="17"/>
  <c r="I318" i="17"/>
  <c r="E318" i="17"/>
  <c r="D318" i="17"/>
  <c r="C318" i="17"/>
  <c r="B318" i="17"/>
  <c r="J317" i="17"/>
  <c r="I317" i="17"/>
  <c r="E317" i="17"/>
  <c r="D317" i="17"/>
  <c r="C317" i="17"/>
  <c r="B317" i="17"/>
  <c r="J316" i="17"/>
  <c r="I316" i="17"/>
  <c r="E316" i="17"/>
  <c r="D316" i="17"/>
  <c r="C316" i="17"/>
  <c r="B316" i="17"/>
  <c r="J315" i="17"/>
  <c r="I315" i="17"/>
  <c r="E315" i="17"/>
  <c r="D315" i="17"/>
  <c r="C315" i="17"/>
  <c r="B315" i="17"/>
  <c r="J314" i="17"/>
  <c r="I314" i="17"/>
  <c r="E314" i="17"/>
  <c r="D314" i="17"/>
  <c r="C314" i="17"/>
  <c r="B314" i="17"/>
  <c r="J313" i="17"/>
  <c r="I313" i="17"/>
  <c r="E313" i="17"/>
  <c r="D313" i="17"/>
  <c r="C313" i="17"/>
  <c r="B313" i="17"/>
  <c r="J312" i="17"/>
  <c r="I312" i="17"/>
  <c r="E312" i="17"/>
  <c r="D312" i="17"/>
  <c r="C312" i="17"/>
  <c r="B312" i="17"/>
  <c r="J311" i="17"/>
  <c r="I311" i="17"/>
  <c r="E311" i="17"/>
  <c r="D311" i="17"/>
  <c r="C311" i="17"/>
  <c r="B311" i="17"/>
  <c r="J310" i="17"/>
  <c r="I310" i="17"/>
  <c r="E310" i="17"/>
  <c r="D310" i="17"/>
  <c r="C310" i="17"/>
  <c r="B310" i="17"/>
  <c r="E309" i="17"/>
  <c r="D309" i="17"/>
  <c r="C309" i="17"/>
  <c r="B309" i="17"/>
  <c r="J308" i="17"/>
  <c r="I308" i="17"/>
  <c r="E308" i="17"/>
  <c r="D308" i="17"/>
  <c r="C308" i="17"/>
  <c r="B308" i="17"/>
  <c r="J307" i="17"/>
  <c r="I307" i="17"/>
  <c r="E307" i="17"/>
  <c r="D307" i="17"/>
  <c r="C307" i="17"/>
  <c r="B307" i="17"/>
  <c r="J306" i="17"/>
  <c r="I306" i="17"/>
  <c r="E306" i="17"/>
  <c r="D306" i="17"/>
  <c r="C306" i="17"/>
  <c r="B306" i="17"/>
  <c r="J305" i="17"/>
  <c r="I305" i="17"/>
  <c r="E305" i="17"/>
  <c r="D305" i="17"/>
  <c r="C305" i="17"/>
  <c r="B305" i="17"/>
  <c r="J304" i="17"/>
  <c r="I304" i="17"/>
  <c r="E304" i="17"/>
  <c r="D304" i="17"/>
  <c r="C304" i="17"/>
  <c r="B304" i="17"/>
  <c r="J303" i="17"/>
  <c r="I303" i="17"/>
  <c r="E303" i="17"/>
  <c r="D303" i="17"/>
  <c r="C303" i="17"/>
  <c r="B303" i="17"/>
  <c r="J302" i="17"/>
  <c r="I302" i="17"/>
  <c r="E302" i="17"/>
  <c r="D302" i="17"/>
  <c r="C302" i="17"/>
  <c r="B302" i="17"/>
  <c r="J301" i="17"/>
  <c r="I301" i="17"/>
  <c r="E301" i="17"/>
  <c r="D301" i="17"/>
  <c r="C301" i="17"/>
  <c r="B301" i="17"/>
  <c r="AF291" i="11"/>
  <c r="AE291" i="11"/>
  <c r="AF286" i="11"/>
  <c r="E199" i="17"/>
  <c r="AF276" i="11"/>
  <c r="AE276" i="11"/>
  <c r="AF282" i="11"/>
  <c r="AE282" i="11"/>
  <c r="AF285" i="11"/>
  <c r="AE285" i="11"/>
  <c r="AF288" i="11"/>
  <c r="AE288" i="11"/>
  <c r="AF289" i="11"/>
  <c r="AE289" i="11"/>
  <c r="V289" i="11"/>
  <c r="AF278" i="11"/>
  <c r="AE278" i="11"/>
  <c r="AF284" i="11"/>
  <c r="AE284" i="11"/>
  <c r="AF281" i="11"/>
  <c r="AE281" i="11"/>
  <c r="AF277" i="11"/>
  <c r="AE277" i="11"/>
  <c r="AF244" i="11"/>
  <c r="AE244" i="11"/>
  <c r="V279" i="11"/>
  <c r="V275" i="11"/>
  <c r="V281" i="11"/>
  <c r="V277" i="11"/>
  <c r="H234" i="8"/>
  <c r="AF274" i="11"/>
  <c r="AE274" i="11"/>
  <c r="F301" i="17" l="1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AF269" i="11"/>
  <c r="AE269" i="11"/>
  <c r="AE271" i="11" l="1"/>
  <c r="U273" i="11"/>
  <c r="AF204" i="11"/>
  <c r="AE204" i="11"/>
  <c r="AF271" i="11"/>
  <c r="AF270" i="11"/>
  <c r="AE270" i="11"/>
  <c r="AE266" i="11"/>
  <c r="AF266" i="11"/>
  <c r="AF267" i="11"/>
  <c r="AE267" i="11"/>
  <c r="AF265" i="11"/>
  <c r="AF264" i="11"/>
  <c r="AE264" i="11"/>
  <c r="AF259" i="11"/>
  <c r="AE259" i="11"/>
  <c r="AF262" i="11"/>
  <c r="AE262" i="11"/>
  <c r="AF268" i="11"/>
  <c r="AE268" i="11"/>
  <c r="AF263" i="11"/>
  <c r="H263" i="11" s="1"/>
  <c r="AE263" i="11"/>
  <c r="V268" i="11" l="1"/>
  <c r="W268" i="11" s="1"/>
  <c r="AF260" i="11"/>
  <c r="AE260" i="11"/>
  <c r="AF256" i="11"/>
  <c r="AE256" i="11"/>
  <c r="V256" i="11"/>
  <c r="AF254" i="11"/>
  <c r="AE254" i="11"/>
  <c r="AF247" i="11"/>
  <c r="AE247" i="11"/>
  <c r="AF245" i="11"/>
  <c r="AE245" i="11"/>
  <c r="AF251" i="11"/>
  <c r="AE251" i="11"/>
  <c r="AF253" i="11"/>
  <c r="AE253" i="11"/>
  <c r="H261" i="11"/>
  <c r="AL261" i="11" s="1"/>
  <c r="W261" i="11"/>
  <c r="AD261" i="11"/>
  <c r="H262" i="11"/>
  <c r="AL262" i="11" s="1"/>
  <c r="W262" i="11"/>
  <c r="AD262" i="11"/>
  <c r="AL263" i="11"/>
  <c r="W263" i="11"/>
  <c r="AD263" i="11"/>
  <c r="H264" i="11"/>
  <c r="AL264" i="11" s="1"/>
  <c r="W264" i="11"/>
  <c r="AD264" i="11"/>
  <c r="H265" i="11"/>
  <c r="AL265" i="11" s="1"/>
  <c r="W265" i="11"/>
  <c r="AD265" i="11"/>
  <c r="H266" i="11"/>
  <c r="AL266" i="11" s="1"/>
  <c r="W266" i="11"/>
  <c r="AD266" i="11"/>
  <c r="H267" i="11"/>
  <c r="AL267" i="11" s="1"/>
  <c r="W267" i="11"/>
  <c r="AD267" i="11"/>
  <c r="H268" i="11"/>
  <c r="AL268" i="11" s="1"/>
  <c r="AD268" i="11"/>
  <c r="H269" i="11"/>
  <c r="AL269" i="11" s="1"/>
  <c r="W269" i="11"/>
  <c r="AD269" i="11"/>
  <c r="H270" i="11"/>
  <c r="AL270" i="11" s="1"/>
  <c r="W270" i="11"/>
  <c r="AD270" i="11"/>
  <c r="H271" i="11"/>
  <c r="AL271" i="11" s="1"/>
  <c r="W271" i="11"/>
  <c r="AD271" i="11"/>
  <c r="H272" i="11"/>
  <c r="AL272" i="11" s="1"/>
  <c r="W272" i="11"/>
  <c r="AD272" i="11"/>
  <c r="H273" i="11"/>
  <c r="AL273" i="11" s="1"/>
  <c r="W273" i="11"/>
  <c r="AD273" i="11"/>
  <c r="H274" i="11"/>
  <c r="AL274" i="11" s="1"/>
  <c r="W274" i="11"/>
  <c r="AD274" i="11"/>
  <c r="H275" i="11"/>
  <c r="AL275" i="11" s="1"/>
  <c r="W275" i="11"/>
  <c r="AD275" i="11"/>
  <c r="H276" i="11"/>
  <c r="AL276" i="11" s="1"/>
  <c r="W276" i="11"/>
  <c r="AD276" i="11"/>
  <c r="H277" i="11"/>
  <c r="AL277" i="11" s="1"/>
  <c r="W277" i="11"/>
  <c r="AD277" i="11"/>
  <c r="H278" i="11"/>
  <c r="AL278" i="11" s="1"/>
  <c r="W278" i="11"/>
  <c r="AD278" i="11"/>
  <c r="H279" i="11"/>
  <c r="AL279" i="11" s="1"/>
  <c r="W279" i="11"/>
  <c r="AD279" i="11"/>
  <c r="H280" i="11"/>
  <c r="AL280" i="11" s="1"/>
  <c r="W280" i="11"/>
  <c r="AD280" i="11"/>
  <c r="H281" i="11"/>
  <c r="AL281" i="11" s="1"/>
  <c r="W281" i="11"/>
  <c r="AD281" i="11"/>
  <c r="H282" i="11"/>
  <c r="AL282" i="11" s="1"/>
  <c r="W282" i="11"/>
  <c r="AD282" i="11"/>
  <c r="H283" i="11"/>
  <c r="AL283" i="11" s="1"/>
  <c r="W283" i="11"/>
  <c r="AD283" i="11"/>
  <c r="H284" i="11"/>
  <c r="AL284" i="11" s="1"/>
  <c r="W284" i="11"/>
  <c r="AD284" i="11"/>
  <c r="H285" i="11"/>
  <c r="AL285" i="11" s="1"/>
  <c r="W285" i="11"/>
  <c r="AD285" i="11"/>
  <c r="H286" i="11"/>
  <c r="AL286" i="11" s="1"/>
  <c r="W286" i="11"/>
  <c r="AD286" i="11"/>
  <c r="H287" i="11"/>
  <c r="AL287" i="11" s="1"/>
  <c r="W287" i="11"/>
  <c r="AD287" i="11"/>
  <c r="H288" i="11"/>
  <c r="AL288" i="11" s="1"/>
  <c r="W288" i="11"/>
  <c r="AD288" i="11"/>
  <c r="H289" i="11"/>
  <c r="AL289" i="11" s="1"/>
  <c r="W289" i="11"/>
  <c r="AD289" i="11"/>
  <c r="H290" i="11"/>
  <c r="AL290" i="11" s="1"/>
  <c r="W290" i="11"/>
  <c r="AD290" i="11"/>
  <c r="H291" i="11"/>
  <c r="AL291" i="11" s="1"/>
  <c r="W291" i="11"/>
  <c r="AD291" i="11"/>
  <c r="H292" i="11"/>
  <c r="AL292" i="11" s="1"/>
  <c r="W292" i="11"/>
  <c r="AD292" i="11"/>
  <c r="H293" i="11"/>
  <c r="AL293" i="11" s="1"/>
  <c r="W293" i="11"/>
  <c r="AD293" i="11"/>
  <c r="H294" i="11"/>
  <c r="AL294" i="11" s="1"/>
  <c r="W294" i="11"/>
  <c r="AD294" i="11"/>
  <c r="H295" i="11"/>
  <c r="AL295" i="11" s="1"/>
  <c r="W295" i="11"/>
  <c r="AD295" i="11"/>
  <c r="H296" i="11"/>
  <c r="AL296" i="11" s="1"/>
  <c r="W296" i="11"/>
  <c r="AD296" i="11"/>
  <c r="H297" i="11"/>
  <c r="AL297" i="11" s="1"/>
  <c r="W297" i="11"/>
  <c r="AD297" i="11"/>
  <c r="H298" i="11"/>
  <c r="AL298" i="11" s="1"/>
  <c r="W298" i="11"/>
  <c r="H299" i="11"/>
  <c r="AL299" i="11" s="1"/>
  <c r="W299" i="11"/>
  <c r="AD299" i="11"/>
  <c r="H300" i="11"/>
  <c r="AL300" i="11" s="1"/>
  <c r="W300" i="11"/>
  <c r="AD300" i="11"/>
  <c r="H301" i="11"/>
  <c r="AL301" i="11" s="1"/>
  <c r="W301" i="11"/>
  <c r="AD301" i="11"/>
  <c r="H302" i="11"/>
  <c r="AL302" i="11" s="1"/>
  <c r="W302" i="11"/>
  <c r="AD302" i="11"/>
  <c r="H303" i="11"/>
  <c r="AL303" i="11" s="1"/>
  <c r="W303" i="11"/>
  <c r="AD303" i="11"/>
  <c r="H304" i="11"/>
  <c r="AL304" i="11" s="1"/>
  <c r="W304" i="11"/>
  <c r="AD304" i="11"/>
  <c r="H305" i="11"/>
  <c r="AL305" i="11" s="1"/>
  <c r="W305" i="11"/>
  <c r="AD305" i="11"/>
  <c r="H306" i="11"/>
  <c r="AL306" i="11" s="1"/>
  <c r="W306" i="11"/>
  <c r="AD306" i="11"/>
  <c r="H307" i="11"/>
  <c r="AL307" i="11" s="1"/>
  <c r="W307" i="11"/>
  <c r="AD307" i="11"/>
  <c r="H308" i="11"/>
  <c r="AL308" i="11" s="1"/>
  <c r="W308" i="11"/>
  <c r="AD308" i="11"/>
  <c r="H309" i="11"/>
  <c r="AL309" i="11" s="1"/>
  <c r="W309" i="11"/>
  <c r="AD309" i="11"/>
  <c r="H310" i="11"/>
  <c r="AL310" i="11" s="1"/>
  <c r="W310" i="11"/>
  <c r="AD310" i="11"/>
  <c r="H311" i="11"/>
  <c r="AL311" i="11" s="1"/>
  <c r="W311" i="11"/>
  <c r="AD311" i="11"/>
  <c r="H312" i="11"/>
  <c r="AL312" i="11" s="1"/>
  <c r="W312" i="11"/>
  <c r="AD312" i="11"/>
  <c r="H313" i="11"/>
  <c r="AL313" i="11" s="1"/>
  <c r="W313" i="11"/>
  <c r="AD313" i="11"/>
  <c r="H314" i="11"/>
  <c r="AL314" i="11" s="1"/>
  <c r="W314" i="11"/>
  <c r="AD314" i="11"/>
  <c r="H315" i="11"/>
  <c r="AL315" i="11" s="1"/>
  <c r="W315" i="11"/>
  <c r="AD315" i="11"/>
  <c r="H316" i="11"/>
  <c r="AL316" i="11" s="1"/>
  <c r="W316" i="11"/>
  <c r="AD316" i="11"/>
  <c r="H317" i="11"/>
  <c r="AL317" i="11" s="1"/>
  <c r="W317" i="11"/>
  <c r="AD317" i="11"/>
  <c r="H318" i="11"/>
  <c r="AL318" i="11" s="1"/>
  <c r="W318" i="11"/>
  <c r="AD318" i="11"/>
  <c r="H319" i="11"/>
  <c r="AL319" i="11" s="1"/>
  <c r="W319" i="11"/>
  <c r="AD319" i="11"/>
  <c r="H320" i="11"/>
  <c r="AL320" i="11" s="1"/>
  <c r="W320" i="11"/>
  <c r="AD320" i="11"/>
  <c r="H321" i="11"/>
  <c r="AL321" i="11" s="1"/>
  <c r="AD321" i="11"/>
  <c r="H322" i="11"/>
  <c r="AL322" i="11" s="1"/>
  <c r="W322" i="11"/>
  <c r="AD322" i="11"/>
  <c r="H323" i="11"/>
  <c r="AL323" i="11" s="1"/>
  <c r="W323" i="11"/>
  <c r="AD323" i="11"/>
  <c r="H324" i="11"/>
  <c r="AL324" i="11" s="1"/>
  <c r="W324" i="11"/>
  <c r="AD324" i="11"/>
  <c r="H325" i="11"/>
  <c r="AL325" i="11" s="1"/>
  <c r="W325" i="11"/>
  <c r="AD325" i="11"/>
  <c r="H326" i="11"/>
  <c r="AL326" i="11" s="1"/>
  <c r="W326" i="11"/>
  <c r="AD326" i="11"/>
  <c r="H327" i="11"/>
  <c r="AL327" i="11" s="1"/>
  <c r="W327" i="11"/>
  <c r="AD327" i="11"/>
  <c r="H328" i="11"/>
  <c r="AL328" i="11" s="1"/>
  <c r="W328" i="11"/>
  <c r="AD328" i="11"/>
  <c r="H329" i="11"/>
  <c r="AL329" i="11" s="1"/>
  <c r="W329" i="11"/>
  <c r="AD329" i="11"/>
  <c r="H330" i="11"/>
  <c r="AL330" i="11" s="1"/>
  <c r="W330" i="11"/>
  <c r="AD330" i="11"/>
  <c r="H331" i="11"/>
  <c r="AL331" i="11" s="1"/>
  <c r="W331" i="11"/>
  <c r="AD331" i="11"/>
  <c r="H332" i="11"/>
  <c r="W332" i="11"/>
  <c r="AD332" i="11"/>
  <c r="H333" i="11"/>
  <c r="AL333" i="11" s="1"/>
  <c r="W333" i="11"/>
  <c r="AD333" i="11"/>
  <c r="H334" i="11"/>
  <c r="AL334" i="11" s="1"/>
  <c r="W334" i="11"/>
  <c r="AD334" i="11"/>
  <c r="H335" i="11"/>
  <c r="AL335" i="11" s="1"/>
  <c r="AD335" i="11"/>
  <c r="H336" i="11"/>
  <c r="AL336" i="11" s="1"/>
  <c r="W336" i="11"/>
  <c r="AD336" i="11"/>
  <c r="H337" i="11"/>
  <c r="AL337" i="11" s="1"/>
  <c r="W337" i="11"/>
  <c r="AD337" i="11"/>
  <c r="H338" i="11"/>
  <c r="AL338" i="11" s="1"/>
  <c r="W338" i="11"/>
  <c r="AD338" i="11"/>
  <c r="H339" i="11"/>
  <c r="AL339" i="11" s="1"/>
  <c r="W339" i="11"/>
  <c r="AD339" i="11"/>
  <c r="H340" i="11"/>
  <c r="AL340" i="11" s="1"/>
  <c r="W340" i="11"/>
  <c r="AD340" i="11"/>
  <c r="H341" i="11"/>
  <c r="AL341" i="11" s="1"/>
  <c r="W341" i="11"/>
  <c r="AD341" i="11"/>
  <c r="H342" i="11"/>
  <c r="AL342" i="11" s="1"/>
  <c r="W342" i="11"/>
  <c r="AD342" i="11"/>
  <c r="H343" i="11"/>
  <c r="AL343" i="11" s="1"/>
  <c r="W343" i="11"/>
  <c r="AD343" i="11"/>
  <c r="H344" i="11"/>
  <c r="AL344" i="11" s="1"/>
  <c r="W344" i="11"/>
  <c r="AD344" i="11"/>
  <c r="H345" i="11"/>
  <c r="AL345" i="11" s="1"/>
  <c r="W345" i="11"/>
  <c r="AD345" i="11"/>
  <c r="H346" i="11"/>
  <c r="AL346" i="11" s="1"/>
  <c r="W346" i="11"/>
  <c r="AD346" i="11"/>
  <c r="H347" i="11"/>
  <c r="AL347" i="11" s="1"/>
  <c r="W347" i="11"/>
  <c r="AD347" i="11"/>
  <c r="H348" i="11"/>
  <c r="AL348" i="11" s="1"/>
  <c r="W348" i="11"/>
  <c r="AD348" i="11"/>
  <c r="H349" i="11"/>
  <c r="AL349" i="11" s="1"/>
  <c r="AD349" i="11"/>
  <c r="H350" i="11"/>
  <c r="AL350" i="11" s="1"/>
  <c r="W350" i="11"/>
  <c r="AD350" i="11"/>
  <c r="H351" i="11"/>
  <c r="AL351" i="11" s="1"/>
  <c r="W351" i="11"/>
  <c r="AD351" i="11"/>
  <c r="H352" i="11"/>
  <c r="AL352" i="11" s="1"/>
  <c r="W352" i="11"/>
  <c r="AD352" i="11"/>
  <c r="H353" i="11"/>
  <c r="AL353" i="11" s="1"/>
  <c r="W353" i="11"/>
  <c r="AD353" i="11"/>
  <c r="H354" i="11"/>
  <c r="AL354" i="11" s="1"/>
  <c r="W354" i="11"/>
  <c r="AD354" i="11"/>
  <c r="H355" i="11"/>
  <c r="AL355" i="11" s="1"/>
  <c r="W355" i="11"/>
  <c r="AD355" i="11"/>
  <c r="H356" i="11"/>
  <c r="AL356" i="11" s="1"/>
  <c r="W356" i="11"/>
  <c r="AD356" i="11"/>
  <c r="H357" i="11"/>
  <c r="AL357" i="11" s="1"/>
  <c r="W357" i="11"/>
  <c r="AD357" i="11"/>
  <c r="W358" i="11"/>
  <c r="AD358" i="11"/>
  <c r="H359" i="11"/>
  <c r="W359" i="11"/>
  <c r="AD359" i="11"/>
  <c r="H360" i="11"/>
  <c r="AL360" i="11" s="1"/>
  <c r="W360" i="11"/>
  <c r="AD360" i="11"/>
  <c r="H361" i="11"/>
  <c r="AL361" i="11" s="1"/>
  <c r="W361" i="11"/>
  <c r="AD361" i="11"/>
  <c r="H362" i="11"/>
  <c r="AL362" i="11" s="1"/>
  <c r="AD362" i="11"/>
  <c r="H363" i="11"/>
  <c r="AL363" i="11" s="1"/>
  <c r="W363" i="11"/>
  <c r="AD363" i="11"/>
  <c r="H364" i="11"/>
  <c r="AL364" i="11" s="1"/>
  <c r="W364" i="11"/>
  <c r="AD364" i="11"/>
  <c r="H365" i="11"/>
  <c r="AL365" i="11" s="1"/>
  <c r="W365" i="11"/>
  <c r="AD365" i="11"/>
  <c r="H366" i="11"/>
  <c r="AL366" i="11" s="1"/>
  <c r="W366" i="11"/>
  <c r="AD366" i="11"/>
  <c r="H367" i="11"/>
  <c r="W367" i="11"/>
  <c r="AD367" i="11"/>
  <c r="AL367" i="11"/>
  <c r="H368" i="11"/>
  <c r="W368" i="11"/>
  <c r="AD368" i="11"/>
  <c r="AL368" i="11"/>
  <c r="H369" i="11"/>
  <c r="W369" i="11"/>
  <c r="AD369" i="11"/>
  <c r="AL369" i="11"/>
  <c r="H370" i="11"/>
  <c r="W370" i="11"/>
  <c r="AD370" i="11"/>
  <c r="AL370" i="11"/>
  <c r="H371" i="11"/>
  <c r="W371" i="11"/>
  <c r="AD371" i="11"/>
  <c r="AL371" i="11"/>
  <c r="H372" i="11"/>
  <c r="W372" i="11"/>
  <c r="AD372" i="11"/>
  <c r="AL372" i="11"/>
  <c r="H373" i="11"/>
  <c r="W373" i="11"/>
  <c r="AD373" i="11"/>
  <c r="AL373" i="11"/>
  <c r="H374" i="11"/>
  <c r="W374" i="11"/>
  <c r="AD374" i="11"/>
  <c r="AL374" i="11"/>
  <c r="H375" i="11"/>
  <c r="W375" i="11"/>
  <c r="AD375" i="11"/>
  <c r="AL375" i="11"/>
  <c r="H376" i="11"/>
  <c r="W376" i="11"/>
  <c r="AD376" i="11"/>
  <c r="AL376" i="11"/>
  <c r="H377" i="11"/>
  <c r="W377" i="11"/>
  <c r="AD377" i="11"/>
  <c r="AL377" i="11"/>
  <c r="H378" i="11"/>
  <c r="W378" i="11"/>
  <c r="AD378" i="11"/>
  <c r="AL378" i="11"/>
  <c r="H379" i="11"/>
  <c r="W379" i="11"/>
  <c r="AD379" i="11"/>
  <c r="AL379" i="11"/>
  <c r="H380" i="11"/>
  <c r="W380" i="11"/>
  <c r="AD380" i="11"/>
  <c r="AL380" i="11"/>
  <c r="H381" i="11"/>
  <c r="W381" i="11"/>
  <c r="AD381" i="11"/>
  <c r="AL381" i="11"/>
  <c r="H382" i="11"/>
  <c r="W382" i="11"/>
  <c r="AD382" i="11"/>
  <c r="AL382" i="11"/>
  <c r="H383" i="11"/>
  <c r="W383" i="11"/>
  <c r="AD383" i="11"/>
  <c r="AL383" i="11"/>
  <c r="H384" i="11"/>
  <c r="W384" i="11"/>
  <c r="AD384" i="11"/>
  <c r="AL384" i="11"/>
  <c r="H385" i="11"/>
  <c r="W385" i="11"/>
  <c r="AD385" i="11"/>
  <c r="AL385" i="11"/>
  <c r="H386" i="11"/>
  <c r="W386" i="11"/>
  <c r="AD386" i="11"/>
  <c r="AL386" i="11"/>
  <c r="H387" i="11"/>
  <c r="W387" i="11"/>
  <c r="AD387" i="11"/>
  <c r="AL387" i="11"/>
  <c r="H388" i="11"/>
  <c r="W388" i="11"/>
  <c r="AD388" i="11"/>
  <c r="AL388" i="11"/>
  <c r="H389" i="11"/>
  <c r="W389" i="11"/>
  <c r="AD389" i="11"/>
  <c r="AL389" i="11"/>
  <c r="H390" i="11"/>
  <c r="W390" i="11"/>
  <c r="AD390" i="11"/>
  <c r="AL390" i="11"/>
  <c r="H391" i="11"/>
  <c r="W391" i="11"/>
  <c r="AD391" i="11"/>
  <c r="AL391" i="11"/>
  <c r="H392" i="11"/>
  <c r="W392" i="11"/>
  <c r="AD392" i="11"/>
  <c r="AL392" i="11"/>
  <c r="H393" i="11"/>
  <c r="W393" i="11"/>
  <c r="AD393" i="11"/>
  <c r="AL393" i="11"/>
  <c r="H394" i="11"/>
  <c r="W394" i="11"/>
  <c r="AD394" i="11"/>
  <c r="AL394" i="11"/>
  <c r="H395" i="11"/>
  <c r="W395" i="11"/>
  <c r="AD395" i="11"/>
  <c r="AL395" i="11"/>
  <c r="H396" i="11"/>
  <c r="W396" i="11"/>
  <c r="AD396" i="11"/>
  <c r="AL396" i="11"/>
  <c r="H397" i="11"/>
  <c r="W397" i="11"/>
  <c r="AD397" i="11"/>
  <c r="AL397" i="11"/>
  <c r="H398" i="11"/>
  <c r="W398" i="11"/>
  <c r="AD398" i="11"/>
  <c r="AL398" i="11"/>
  <c r="H399" i="11"/>
  <c r="W399" i="11"/>
  <c r="AD399" i="11"/>
  <c r="AL399" i="11"/>
  <c r="H400" i="11"/>
  <c r="W400" i="11"/>
  <c r="AD400" i="11"/>
  <c r="AL400" i="11"/>
  <c r="H401" i="11"/>
  <c r="W401" i="11"/>
  <c r="AD401" i="11"/>
  <c r="AL401" i="11"/>
  <c r="H402" i="11"/>
  <c r="W402" i="11"/>
  <c r="AD402" i="11"/>
  <c r="AL402" i="11"/>
  <c r="H403" i="11"/>
  <c r="W403" i="11"/>
  <c r="AD403" i="11"/>
  <c r="AL403" i="11"/>
  <c r="B261" i="10"/>
  <c r="C261" i="10"/>
  <c r="D261" i="10"/>
  <c r="E261" i="10"/>
  <c r="R261" i="10" s="1"/>
  <c r="F261" i="10"/>
  <c r="O261" i="10"/>
  <c r="Q261" i="10"/>
  <c r="B262" i="10"/>
  <c r="C262" i="10"/>
  <c r="D262" i="10"/>
  <c r="E262" i="10"/>
  <c r="R262" i="10" s="1"/>
  <c r="F262" i="10"/>
  <c r="O262" i="10"/>
  <c r="Q262" i="10"/>
  <c r="B263" i="10"/>
  <c r="C263" i="10"/>
  <c r="D263" i="10"/>
  <c r="E263" i="10"/>
  <c r="R263" i="10" s="1"/>
  <c r="F263" i="10"/>
  <c r="O263" i="10"/>
  <c r="Q263" i="10"/>
  <c r="B264" i="10"/>
  <c r="C264" i="10"/>
  <c r="D264" i="10"/>
  <c r="E264" i="10"/>
  <c r="R264" i="10" s="1"/>
  <c r="F264" i="10"/>
  <c r="O264" i="10"/>
  <c r="Q264" i="10"/>
  <c r="B265" i="10"/>
  <c r="C265" i="10"/>
  <c r="D265" i="10"/>
  <c r="E265" i="10"/>
  <c r="R265" i="10" s="1"/>
  <c r="F265" i="10"/>
  <c r="O265" i="10"/>
  <c r="Q265" i="10"/>
  <c r="B266" i="10"/>
  <c r="C266" i="10"/>
  <c r="D266" i="10"/>
  <c r="E266" i="10"/>
  <c r="R266" i="10" s="1"/>
  <c r="F266" i="10"/>
  <c r="O266" i="10"/>
  <c r="Q266" i="10"/>
  <c r="B267" i="10"/>
  <c r="C267" i="10"/>
  <c r="D267" i="10"/>
  <c r="E267" i="10"/>
  <c r="R267" i="10" s="1"/>
  <c r="F267" i="10"/>
  <c r="O267" i="10"/>
  <c r="Q267" i="10"/>
  <c r="B268" i="10"/>
  <c r="C268" i="10"/>
  <c r="D268" i="10"/>
  <c r="E268" i="10"/>
  <c r="R268" i="10" s="1"/>
  <c r="F268" i="10"/>
  <c r="O268" i="10"/>
  <c r="Q268" i="10"/>
  <c r="B269" i="10"/>
  <c r="C269" i="10"/>
  <c r="D269" i="10"/>
  <c r="E269" i="10"/>
  <c r="R269" i="10" s="1"/>
  <c r="F269" i="10"/>
  <c r="O269" i="10"/>
  <c r="Q269" i="10"/>
  <c r="B270" i="10"/>
  <c r="C270" i="10"/>
  <c r="D270" i="10"/>
  <c r="E270" i="10"/>
  <c r="R270" i="10" s="1"/>
  <c r="F270" i="10"/>
  <c r="O270" i="10"/>
  <c r="Q270" i="10"/>
  <c r="B271" i="10"/>
  <c r="C271" i="10"/>
  <c r="D271" i="10"/>
  <c r="E271" i="10"/>
  <c r="R271" i="10" s="1"/>
  <c r="F271" i="10"/>
  <c r="O271" i="10"/>
  <c r="Q271" i="10"/>
  <c r="B272" i="10"/>
  <c r="C272" i="10"/>
  <c r="D272" i="10"/>
  <c r="E272" i="10"/>
  <c r="F272" i="10"/>
  <c r="O272" i="10"/>
  <c r="Q272" i="10"/>
  <c r="B273" i="10"/>
  <c r="C273" i="10"/>
  <c r="D273" i="10"/>
  <c r="E273" i="10"/>
  <c r="F273" i="10"/>
  <c r="O273" i="10"/>
  <c r="Q273" i="10"/>
  <c r="B274" i="10"/>
  <c r="C274" i="10"/>
  <c r="D274" i="10"/>
  <c r="E274" i="10"/>
  <c r="R274" i="10" s="1"/>
  <c r="F274" i="10"/>
  <c r="O274" i="10"/>
  <c r="Q274" i="10"/>
  <c r="B275" i="10"/>
  <c r="C275" i="10"/>
  <c r="D275" i="10"/>
  <c r="E275" i="10"/>
  <c r="F275" i="10"/>
  <c r="O275" i="10"/>
  <c r="Q275" i="10"/>
  <c r="B276" i="10"/>
  <c r="C276" i="10"/>
  <c r="D276" i="10"/>
  <c r="E276" i="10"/>
  <c r="R276" i="10" s="1"/>
  <c r="F276" i="10"/>
  <c r="O276" i="10"/>
  <c r="Q276" i="10"/>
  <c r="B277" i="10"/>
  <c r="C277" i="10"/>
  <c r="D277" i="10"/>
  <c r="E277" i="10"/>
  <c r="F277" i="10"/>
  <c r="O277" i="10"/>
  <c r="Q277" i="10"/>
  <c r="B278" i="10"/>
  <c r="C278" i="10"/>
  <c r="D278" i="10"/>
  <c r="E278" i="10"/>
  <c r="F278" i="10"/>
  <c r="O278" i="10"/>
  <c r="Q278" i="10"/>
  <c r="B279" i="10"/>
  <c r="C279" i="10"/>
  <c r="D279" i="10"/>
  <c r="E279" i="10"/>
  <c r="F279" i="10"/>
  <c r="O279" i="10"/>
  <c r="Q279" i="10"/>
  <c r="B280" i="10"/>
  <c r="C280" i="10"/>
  <c r="D280" i="10"/>
  <c r="E280" i="10"/>
  <c r="F280" i="10"/>
  <c r="O280" i="10"/>
  <c r="Q280" i="10"/>
  <c r="B281" i="10"/>
  <c r="C281" i="10"/>
  <c r="D281" i="10"/>
  <c r="E281" i="10"/>
  <c r="F281" i="10"/>
  <c r="O281" i="10"/>
  <c r="Q281" i="10"/>
  <c r="B282" i="10"/>
  <c r="C282" i="10"/>
  <c r="D282" i="10"/>
  <c r="E282" i="10"/>
  <c r="F282" i="10"/>
  <c r="O282" i="10"/>
  <c r="Q282" i="10"/>
  <c r="B283" i="10"/>
  <c r="C283" i="10"/>
  <c r="D283" i="10"/>
  <c r="E283" i="10"/>
  <c r="F283" i="10"/>
  <c r="O283" i="10"/>
  <c r="Q283" i="10"/>
  <c r="B284" i="10"/>
  <c r="C284" i="10"/>
  <c r="D284" i="10"/>
  <c r="E284" i="10"/>
  <c r="F284" i="10"/>
  <c r="O284" i="10"/>
  <c r="Q284" i="10"/>
  <c r="B285" i="10"/>
  <c r="C285" i="10"/>
  <c r="D285" i="10"/>
  <c r="E285" i="10"/>
  <c r="F285" i="10"/>
  <c r="O285" i="10"/>
  <c r="Q285" i="10"/>
  <c r="B286" i="10"/>
  <c r="C286" i="10"/>
  <c r="D286" i="10"/>
  <c r="E286" i="10"/>
  <c r="R286" i="10" s="1"/>
  <c r="F286" i="10"/>
  <c r="O286" i="10"/>
  <c r="Q286" i="10"/>
  <c r="B287" i="10"/>
  <c r="C287" i="10"/>
  <c r="D287" i="10"/>
  <c r="E287" i="10"/>
  <c r="F287" i="10"/>
  <c r="O287" i="10"/>
  <c r="Q287" i="10"/>
  <c r="B288" i="10"/>
  <c r="C288" i="10"/>
  <c r="D288" i="10"/>
  <c r="E288" i="10"/>
  <c r="R288" i="10" s="1"/>
  <c r="F288" i="10"/>
  <c r="O288" i="10"/>
  <c r="Q288" i="10"/>
  <c r="B289" i="10"/>
  <c r="C289" i="10"/>
  <c r="D289" i="10"/>
  <c r="E289" i="10"/>
  <c r="F289" i="10"/>
  <c r="O289" i="10"/>
  <c r="Q289" i="10"/>
  <c r="B290" i="10"/>
  <c r="C290" i="10"/>
  <c r="D290" i="10"/>
  <c r="E290" i="10"/>
  <c r="F290" i="10"/>
  <c r="O290" i="10"/>
  <c r="Q290" i="10"/>
  <c r="B291" i="10"/>
  <c r="C291" i="10"/>
  <c r="D291" i="10"/>
  <c r="E291" i="10"/>
  <c r="F291" i="10"/>
  <c r="O291" i="10"/>
  <c r="Q291" i="10"/>
  <c r="B292" i="10"/>
  <c r="C292" i="10"/>
  <c r="D292" i="10"/>
  <c r="E292" i="10"/>
  <c r="F292" i="10"/>
  <c r="O292" i="10"/>
  <c r="Q292" i="10"/>
  <c r="B293" i="10"/>
  <c r="C293" i="10"/>
  <c r="D293" i="10"/>
  <c r="E293" i="10"/>
  <c r="F293" i="10"/>
  <c r="O293" i="10"/>
  <c r="Q293" i="10"/>
  <c r="B294" i="10"/>
  <c r="C294" i="10"/>
  <c r="D294" i="10"/>
  <c r="E294" i="10"/>
  <c r="F294" i="10"/>
  <c r="O294" i="10"/>
  <c r="Q294" i="10"/>
  <c r="B295" i="10"/>
  <c r="C295" i="10"/>
  <c r="D295" i="10"/>
  <c r="E295" i="10"/>
  <c r="F295" i="10"/>
  <c r="O295" i="10"/>
  <c r="Q295" i="10"/>
  <c r="B296" i="10"/>
  <c r="C296" i="10"/>
  <c r="D296" i="10"/>
  <c r="E296" i="10"/>
  <c r="F296" i="10"/>
  <c r="O296" i="10"/>
  <c r="Q296" i="10"/>
  <c r="B297" i="10"/>
  <c r="C297" i="10"/>
  <c r="D297" i="10"/>
  <c r="E297" i="10"/>
  <c r="F297" i="10"/>
  <c r="O297" i="10"/>
  <c r="Q297" i="10"/>
  <c r="B298" i="10"/>
  <c r="C298" i="10"/>
  <c r="D298" i="10"/>
  <c r="E298" i="10"/>
  <c r="F298" i="10"/>
  <c r="O298" i="10"/>
  <c r="Q298" i="10"/>
  <c r="B299" i="10"/>
  <c r="C299" i="10"/>
  <c r="D299" i="10"/>
  <c r="E299" i="10"/>
  <c r="F299" i="10"/>
  <c r="O299" i="10"/>
  <c r="Q299" i="10"/>
  <c r="B300" i="10"/>
  <c r="C300" i="10"/>
  <c r="D300" i="10"/>
  <c r="E300" i="10"/>
  <c r="F300" i="10"/>
  <c r="O300" i="10"/>
  <c r="Q300" i="10"/>
  <c r="B301" i="10"/>
  <c r="C301" i="10"/>
  <c r="D301" i="10"/>
  <c r="E301" i="10"/>
  <c r="R301" i="10" s="1"/>
  <c r="F301" i="10"/>
  <c r="O301" i="10"/>
  <c r="Q301" i="10"/>
  <c r="B302" i="10"/>
  <c r="C302" i="10"/>
  <c r="D302" i="10"/>
  <c r="E302" i="10"/>
  <c r="F302" i="10"/>
  <c r="O302" i="10"/>
  <c r="Q302" i="10"/>
  <c r="B303" i="10"/>
  <c r="C303" i="10"/>
  <c r="D303" i="10"/>
  <c r="E303" i="10"/>
  <c r="F303" i="10"/>
  <c r="O303" i="10"/>
  <c r="Q303" i="10"/>
  <c r="B304" i="10"/>
  <c r="C304" i="10"/>
  <c r="D304" i="10"/>
  <c r="E304" i="10"/>
  <c r="F304" i="10"/>
  <c r="O304" i="10"/>
  <c r="Q304" i="10"/>
  <c r="B305" i="10"/>
  <c r="C305" i="10"/>
  <c r="D305" i="10"/>
  <c r="E305" i="10"/>
  <c r="F305" i="10"/>
  <c r="O305" i="10"/>
  <c r="Q305" i="10"/>
  <c r="B306" i="10"/>
  <c r="C306" i="10"/>
  <c r="D306" i="10"/>
  <c r="E306" i="10"/>
  <c r="F306" i="10"/>
  <c r="O306" i="10"/>
  <c r="Q306" i="10"/>
  <c r="B307" i="10"/>
  <c r="C307" i="10"/>
  <c r="D307" i="10"/>
  <c r="E307" i="10"/>
  <c r="F307" i="10"/>
  <c r="O307" i="10"/>
  <c r="Q307" i="10"/>
  <c r="B308" i="10"/>
  <c r="C308" i="10"/>
  <c r="D308" i="10"/>
  <c r="E308" i="10"/>
  <c r="F308" i="10"/>
  <c r="O308" i="10"/>
  <c r="Q308" i="10"/>
  <c r="B309" i="10"/>
  <c r="C309" i="10"/>
  <c r="D309" i="10"/>
  <c r="E309" i="10"/>
  <c r="F309" i="10"/>
  <c r="O309" i="10"/>
  <c r="Q309" i="10"/>
  <c r="B310" i="10"/>
  <c r="C310" i="10"/>
  <c r="D310" i="10"/>
  <c r="E310" i="10"/>
  <c r="R310" i="10" s="1"/>
  <c r="F310" i="10"/>
  <c r="O310" i="10"/>
  <c r="Q310" i="10"/>
  <c r="B311" i="10"/>
  <c r="C311" i="10"/>
  <c r="D311" i="10"/>
  <c r="E311" i="10"/>
  <c r="F311" i="10"/>
  <c r="O311" i="10"/>
  <c r="Q311" i="10"/>
  <c r="B312" i="10"/>
  <c r="C312" i="10"/>
  <c r="D312" i="10"/>
  <c r="E312" i="10"/>
  <c r="R312" i="10" s="1"/>
  <c r="F312" i="10"/>
  <c r="O312" i="10"/>
  <c r="Q312" i="10"/>
  <c r="B313" i="10"/>
  <c r="C313" i="10"/>
  <c r="D313" i="10"/>
  <c r="E313" i="10"/>
  <c r="F313" i="10"/>
  <c r="O313" i="10"/>
  <c r="Q313" i="10"/>
  <c r="B314" i="10"/>
  <c r="C314" i="10"/>
  <c r="D314" i="10"/>
  <c r="E314" i="10"/>
  <c r="F314" i="10"/>
  <c r="O314" i="10"/>
  <c r="Q314" i="10"/>
  <c r="B315" i="10"/>
  <c r="C315" i="10"/>
  <c r="D315" i="10"/>
  <c r="E315" i="10"/>
  <c r="F315" i="10"/>
  <c r="O315" i="10"/>
  <c r="Q315" i="10"/>
  <c r="B316" i="10"/>
  <c r="C316" i="10"/>
  <c r="D316" i="10"/>
  <c r="E316" i="10"/>
  <c r="F316" i="10"/>
  <c r="O316" i="10"/>
  <c r="Q316" i="10"/>
  <c r="B317" i="10"/>
  <c r="C317" i="10"/>
  <c r="D317" i="10"/>
  <c r="E317" i="10"/>
  <c r="F317" i="10"/>
  <c r="O317" i="10"/>
  <c r="Q317" i="10"/>
  <c r="B318" i="10"/>
  <c r="C318" i="10"/>
  <c r="D318" i="10"/>
  <c r="E318" i="10"/>
  <c r="F318" i="10"/>
  <c r="O318" i="10"/>
  <c r="Q318" i="10"/>
  <c r="B319" i="10"/>
  <c r="C319" i="10"/>
  <c r="D319" i="10"/>
  <c r="E319" i="10"/>
  <c r="R319" i="10" s="1"/>
  <c r="F319" i="10"/>
  <c r="O319" i="10"/>
  <c r="Q319" i="10"/>
  <c r="B320" i="10"/>
  <c r="C320" i="10"/>
  <c r="D320" i="10"/>
  <c r="E320" i="10"/>
  <c r="R320" i="10" s="1"/>
  <c r="F320" i="10"/>
  <c r="O320" i="10"/>
  <c r="Q320" i="10"/>
  <c r="B321" i="10"/>
  <c r="C321" i="10"/>
  <c r="D321" i="10"/>
  <c r="E321" i="10"/>
  <c r="F321" i="10"/>
  <c r="O321" i="10"/>
  <c r="Q321" i="10"/>
  <c r="B322" i="10"/>
  <c r="C322" i="10"/>
  <c r="D322" i="10"/>
  <c r="E322" i="10"/>
  <c r="F322" i="10"/>
  <c r="O322" i="10"/>
  <c r="Q322" i="10"/>
  <c r="B323" i="10"/>
  <c r="C323" i="10"/>
  <c r="D323" i="10"/>
  <c r="E323" i="10"/>
  <c r="R323" i="10" s="1"/>
  <c r="F323" i="10"/>
  <c r="O323" i="10"/>
  <c r="Q323" i="10"/>
  <c r="B324" i="10"/>
  <c r="C324" i="10"/>
  <c r="D324" i="10"/>
  <c r="E324" i="10"/>
  <c r="R324" i="10" s="1"/>
  <c r="F324" i="10"/>
  <c r="O324" i="10"/>
  <c r="Q324" i="10"/>
  <c r="B325" i="10"/>
  <c r="C325" i="10"/>
  <c r="D325" i="10"/>
  <c r="E325" i="10"/>
  <c r="F325" i="10"/>
  <c r="O325" i="10"/>
  <c r="Q325" i="10"/>
  <c r="B326" i="10"/>
  <c r="C326" i="10"/>
  <c r="D326" i="10"/>
  <c r="E326" i="10"/>
  <c r="R326" i="10" s="1"/>
  <c r="F326" i="10"/>
  <c r="O326" i="10"/>
  <c r="Q326" i="10"/>
  <c r="B327" i="10"/>
  <c r="C327" i="10"/>
  <c r="D327" i="10"/>
  <c r="E327" i="10"/>
  <c r="F327" i="10"/>
  <c r="O327" i="10"/>
  <c r="Q327" i="10"/>
  <c r="B328" i="10"/>
  <c r="C328" i="10"/>
  <c r="D328" i="10"/>
  <c r="E328" i="10"/>
  <c r="R328" i="10" s="1"/>
  <c r="F328" i="10"/>
  <c r="O328" i="10"/>
  <c r="Q328" i="10"/>
  <c r="B329" i="10"/>
  <c r="C329" i="10"/>
  <c r="D329" i="10"/>
  <c r="E329" i="10"/>
  <c r="F329" i="10"/>
  <c r="O329" i="10"/>
  <c r="Q329" i="10"/>
  <c r="B330" i="10"/>
  <c r="C330" i="10"/>
  <c r="D330" i="10"/>
  <c r="E330" i="10"/>
  <c r="R330" i="10" s="1"/>
  <c r="F330" i="10"/>
  <c r="O330" i="10"/>
  <c r="Q330" i="10"/>
  <c r="B331" i="10"/>
  <c r="C331" i="10"/>
  <c r="D331" i="10"/>
  <c r="E331" i="10"/>
  <c r="R331" i="10" s="1"/>
  <c r="F331" i="10"/>
  <c r="O331" i="10"/>
  <c r="Q331" i="10"/>
  <c r="B332" i="10"/>
  <c r="C332" i="10"/>
  <c r="D332" i="10"/>
  <c r="E332" i="10"/>
  <c r="R332" i="10" s="1"/>
  <c r="F332" i="10"/>
  <c r="O332" i="10"/>
  <c r="Q332" i="10"/>
  <c r="B333" i="10"/>
  <c r="C333" i="10"/>
  <c r="D333" i="10"/>
  <c r="E333" i="10"/>
  <c r="R333" i="10" s="1"/>
  <c r="F333" i="10"/>
  <c r="O333" i="10"/>
  <c r="Q333" i="10"/>
  <c r="B334" i="10"/>
  <c r="C334" i="10"/>
  <c r="D334" i="10"/>
  <c r="E334" i="10"/>
  <c r="R334" i="10" s="1"/>
  <c r="F334" i="10"/>
  <c r="O334" i="10"/>
  <c r="Q334" i="10"/>
  <c r="B335" i="10"/>
  <c r="C335" i="10"/>
  <c r="D335" i="10"/>
  <c r="E335" i="10"/>
  <c r="R335" i="10" s="1"/>
  <c r="F335" i="10"/>
  <c r="O335" i="10"/>
  <c r="Q335" i="10"/>
  <c r="B336" i="10"/>
  <c r="C336" i="10"/>
  <c r="D336" i="10"/>
  <c r="E336" i="10"/>
  <c r="R336" i="10" s="1"/>
  <c r="F336" i="10"/>
  <c r="O336" i="10"/>
  <c r="Q336" i="10"/>
  <c r="B337" i="10"/>
  <c r="C337" i="10"/>
  <c r="D337" i="10"/>
  <c r="E337" i="10"/>
  <c r="R337" i="10" s="1"/>
  <c r="F337" i="10"/>
  <c r="O337" i="10"/>
  <c r="Q337" i="10"/>
  <c r="B338" i="10"/>
  <c r="C338" i="10"/>
  <c r="D338" i="10"/>
  <c r="E338" i="10"/>
  <c r="R338" i="10" s="1"/>
  <c r="F338" i="10"/>
  <c r="O338" i="10"/>
  <c r="Q338" i="10"/>
  <c r="AF243" i="11"/>
  <c r="AE243" i="11"/>
  <c r="AE165" i="11"/>
  <c r="AF241" i="11"/>
  <c r="H241" i="11" s="1"/>
  <c r="AL241" i="11" s="1"/>
  <c r="AE241" i="11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C261" i="17"/>
  <c r="F261" i="17" s="1"/>
  <c r="D261" i="17"/>
  <c r="E261" i="17"/>
  <c r="J261" i="17"/>
  <c r="C262" i="17"/>
  <c r="F262" i="17" s="1"/>
  <c r="D262" i="17"/>
  <c r="E262" i="17"/>
  <c r="J262" i="17"/>
  <c r="C263" i="17"/>
  <c r="F263" i="17" s="1"/>
  <c r="D263" i="17"/>
  <c r="E263" i="17"/>
  <c r="J263" i="17"/>
  <c r="C264" i="17"/>
  <c r="F264" i="17" s="1"/>
  <c r="D264" i="17"/>
  <c r="E264" i="17"/>
  <c r="J264" i="17"/>
  <c r="C265" i="17"/>
  <c r="F265" i="17" s="1"/>
  <c r="D265" i="17"/>
  <c r="E265" i="17"/>
  <c r="J265" i="17"/>
  <c r="C266" i="17"/>
  <c r="F266" i="17" s="1"/>
  <c r="D266" i="17"/>
  <c r="E266" i="17"/>
  <c r="J266" i="17"/>
  <c r="C267" i="17"/>
  <c r="F267" i="17" s="1"/>
  <c r="D267" i="17"/>
  <c r="E267" i="17"/>
  <c r="J267" i="17"/>
  <c r="C268" i="17"/>
  <c r="F268" i="17" s="1"/>
  <c r="D268" i="17"/>
  <c r="E268" i="17"/>
  <c r="J268" i="17"/>
  <c r="C269" i="17"/>
  <c r="F269" i="17" s="1"/>
  <c r="D269" i="17"/>
  <c r="E269" i="17"/>
  <c r="J269" i="17"/>
  <c r="C270" i="17"/>
  <c r="F270" i="17" s="1"/>
  <c r="D270" i="17"/>
  <c r="E270" i="17"/>
  <c r="J270" i="17"/>
  <c r="C271" i="17"/>
  <c r="F271" i="17" s="1"/>
  <c r="D271" i="17"/>
  <c r="E271" i="17"/>
  <c r="J271" i="17"/>
  <c r="C272" i="17"/>
  <c r="F272" i="17" s="1"/>
  <c r="D272" i="17"/>
  <c r="E272" i="17"/>
  <c r="J272" i="17"/>
  <c r="C273" i="17"/>
  <c r="F273" i="17" s="1"/>
  <c r="D273" i="17"/>
  <c r="E273" i="17"/>
  <c r="J273" i="17"/>
  <c r="C274" i="17"/>
  <c r="F274" i="17" s="1"/>
  <c r="D274" i="17"/>
  <c r="E274" i="17"/>
  <c r="J274" i="17"/>
  <c r="C275" i="17"/>
  <c r="F275" i="17" s="1"/>
  <c r="D275" i="17"/>
  <c r="E275" i="17"/>
  <c r="J275" i="17"/>
  <c r="C276" i="17"/>
  <c r="F276" i="17" s="1"/>
  <c r="D276" i="17"/>
  <c r="E276" i="17"/>
  <c r="J276" i="17"/>
  <c r="C277" i="17"/>
  <c r="F277" i="17" s="1"/>
  <c r="D277" i="17"/>
  <c r="E277" i="17"/>
  <c r="J277" i="17"/>
  <c r="C278" i="17"/>
  <c r="F278" i="17" s="1"/>
  <c r="D278" i="17"/>
  <c r="E278" i="17"/>
  <c r="J278" i="17"/>
  <c r="C279" i="17"/>
  <c r="F279" i="17" s="1"/>
  <c r="D279" i="17"/>
  <c r="E279" i="17"/>
  <c r="J279" i="17"/>
  <c r="C280" i="17"/>
  <c r="F280" i="17" s="1"/>
  <c r="D280" i="17"/>
  <c r="E280" i="17"/>
  <c r="J280" i="17"/>
  <c r="C281" i="17"/>
  <c r="F281" i="17" s="1"/>
  <c r="D281" i="17"/>
  <c r="E281" i="17"/>
  <c r="J281" i="17"/>
  <c r="C282" i="17"/>
  <c r="F282" i="17" s="1"/>
  <c r="D282" i="17"/>
  <c r="E282" i="17"/>
  <c r="J282" i="17"/>
  <c r="C283" i="17"/>
  <c r="F283" i="17" s="1"/>
  <c r="D283" i="17"/>
  <c r="E283" i="17"/>
  <c r="J283" i="17"/>
  <c r="C284" i="17"/>
  <c r="F284" i="17" s="1"/>
  <c r="D284" i="17"/>
  <c r="E284" i="17"/>
  <c r="J284" i="17"/>
  <c r="C285" i="17"/>
  <c r="F285" i="17" s="1"/>
  <c r="D285" i="17"/>
  <c r="E285" i="17"/>
  <c r="J285" i="17"/>
  <c r="C286" i="17"/>
  <c r="F286" i="17" s="1"/>
  <c r="D286" i="17"/>
  <c r="E286" i="17"/>
  <c r="J286" i="17"/>
  <c r="C287" i="17"/>
  <c r="F287" i="17" s="1"/>
  <c r="D287" i="17"/>
  <c r="E287" i="17"/>
  <c r="J287" i="17"/>
  <c r="C288" i="17"/>
  <c r="F288" i="17" s="1"/>
  <c r="D288" i="17"/>
  <c r="E288" i="17"/>
  <c r="J288" i="17"/>
  <c r="C289" i="17"/>
  <c r="F289" i="17" s="1"/>
  <c r="D289" i="17"/>
  <c r="E289" i="17"/>
  <c r="J289" i="17"/>
  <c r="C290" i="17"/>
  <c r="F290" i="17" s="1"/>
  <c r="D290" i="17"/>
  <c r="E290" i="17"/>
  <c r="J290" i="17"/>
  <c r="C291" i="17"/>
  <c r="F291" i="17" s="1"/>
  <c r="D291" i="17"/>
  <c r="E291" i="17"/>
  <c r="J291" i="17"/>
  <c r="C292" i="17"/>
  <c r="F292" i="17" s="1"/>
  <c r="D292" i="17"/>
  <c r="E292" i="17"/>
  <c r="J292" i="17"/>
  <c r="C293" i="17"/>
  <c r="F293" i="17" s="1"/>
  <c r="D293" i="17"/>
  <c r="E293" i="17"/>
  <c r="J293" i="17"/>
  <c r="C294" i="17"/>
  <c r="F294" i="17" s="1"/>
  <c r="D294" i="17"/>
  <c r="E294" i="17"/>
  <c r="J294" i="17"/>
  <c r="C295" i="17"/>
  <c r="F295" i="17" s="1"/>
  <c r="D295" i="17"/>
  <c r="E295" i="17"/>
  <c r="J295" i="17"/>
  <c r="C296" i="17"/>
  <c r="F296" i="17" s="1"/>
  <c r="D296" i="17"/>
  <c r="E296" i="17"/>
  <c r="J296" i="17"/>
  <c r="C297" i="17"/>
  <c r="F297" i="17" s="1"/>
  <c r="D297" i="17"/>
  <c r="E297" i="17"/>
  <c r="J297" i="17"/>
  <c r="C298" i="17"/>
  <c r="F298" i="17" s="1"/>
  <c r="D298" i="17"/>
  <c r="E298" i="17"/>
  <c r="J298" i="17"/>
  <c r="C299" i="17"/>
  <c r="F299" i="17" s="1"/>
  <c r="D299" i="17"/>
  <c r="E299" i="17"/>
  <c r="J299" i="17"/>
  <c r="C300" i="17"/>
  <c r="F300" i="17" s="1"/>
  <c r="D300" i="17"/>
  <c r="E300" i="17"/>
  <c r="J300" i="17"/>
  <c r="B261" i="8"/>
  <c r="C261" i="8"/>
  <c r="D261" i="8"/>
  <c r="E261" i="8"/>
  <c r="F261" i="8" s="1"/>
  <c r="G261" i="8"/>
  <c r="H261" i="8"/>
  <c r="I261" i="8"/>
  <c r="P261" i="8"/>
  <c r="R261" i="8"/>
  <c r="B262" i="8"/>
  <c r="C262" i="8"/>
  <c r="D262" i="8"/>
  <c r="E262" i="8"/>
  <c r="F262" i="8" s="1"/>
  <c r="G262" i="8"/>
  <c r="H262" i="8"/>
  <c r="I262" i="8"/>
  <c r="P262" i="8"/>
  <c r="R262" i="8"/>
  <c r="B263" i="8"/>
  <c r="C263" i="8"/>
  <c r="D263" i="8"/>
  <c r="E263" i="8"/>
  <c r="F263" i="8" s="1"/>
  <c r="G263" i="8"/>
  <c r="H263" i="8"/>
  <c r="I263" i="8"/>
  <c r="P263" i="8"/>
  <c r="R263" i="8"/>
  <c r="B264" i="8"/>
  <c r="C264" i="8"/>
  <c r="D264" i="8"/>
  <c r="E264" i="8"/>
  <c r="F264" i="8" s="1"/>
  <c r="G264" i="8"/>
  <c r="H264" i="8"/>
  <c r="I264" i="8"/>
  <c r="I265" i="15" s="1"/>
  <c r="P264" i="8"/>
  <c r="R264" i="8"/>
  <c r="B265" i="8"/>
  <c r="C265" i="8"/>
  <c r="D265" i="8"/>
  <c r="E265" i="8"/>
  <c r="F265" i="8" s="1"/>
  <c r="G265" i="8"/>
  <c r="H265" i="8"/>
  <c r="I265" i="8"/>
  <c r="P265" i="8"/>
  <c r="R265" i="8"/>
  <c r="B266" i="8"/>
  <c r="C266" i="8"/>
  <c r="D266" i="8"/>
  <c r="E266" i="8"/>
  <c r="F266" i="8" s="1"/>
  <c r="G266" i="8"/>
  <c r="H266" i="8"/>
  <c r="I266" i="8"/>
  <c r="P266" i="8"/>
  <c r="R266" i="8"/>
  <c r="B267" i="8"/>
  <c r="C267" i="8"/>
  <c r="D267" i="8"/>
  <c r="E267" i="8"/>
  <c r="F267" i="8" s="1"/>
  <c r="G267" i="8"/>
  <c r="H267" i="8"/>
  <c r="I267" i="8"/>
  <c r="P267" i="8"/>
  <c r="R267" i="8"/>
  <c r="B268" i="8"/>
  <c r="C268" i="8"/>
  <c r="D268" i="8"/>
  <c r="E268" i="8"/>
  <c r="F268" i="8" s="1"/>
  <c r="G268" i="8"/>
  <c r="H268" i="8"/>
  <c r="I268" i="8"/>
  <c r="P268" i="8"/>
  <c r="R268" i="8"/>
  <c r="B269" i="8"/>
  <c r="C269" i="8"/>
  <c r="D269" i="8"/>
  <c r="E269" i="8"/>
  <c r="F269" i="8" s="1"/>
  <c r="G269" i="8"/>
  <c r="H269" i="8"/>
  <c r="I269" i="8"/>
  <c r="P269" i="8"/>
  <c r="R269" i="8"/>
  <c r="B270" i="8"/>
  <c r="C270" i="8"/>
  <c r="D270" i="8"/>
  <c r="E270" i="8"/>
  <c r="F270" i="8" s="1"/>
  <c r="G270" i="8"/>
  <c r="H270" i="8"/>
  <c r="I270" i="8"/>
  <c r="P270" i="8"/>
  <c r="R270" i="8"/>
  <c r="B271" i="8"/>
  <c r="C271" i="8"/>
  <c r="D271" i="8"/>
  <c r="E271" i="8"/>
  <c r="F271" i="8" s="1"/>
  <c r="G271" i="8"/>
  <c r="H271" i="8"/>
  <c r="I271" i="8"/>
  <c r="P271" i="8"/>
  <c r="R271" i="8"/>
  <c r="B272" i="8"/>
  <c r="C272" i="8"/>
  <c r="D272" i="8"/>
  <c r="E272" i="8"/>
  <c r="F272" i="8" s="1"/>
  <c r="G272" i="8"/>
  <c r="H272" i="8"/>
  <c r="I272" i="8"/>
  <c r="P272" i="8"/>
  <c r="R272" i="8"/>
  <c r="B273" i="8"/>
  <c r="C273" i="8"/>
  <c r="D273" i="8"/>
  <c r="E273" i="8"/>
  <c r="F273" i="8" s="1"/>
  <c r="G273" i="8"/>
  <c r="H273" i="8"/>
  <c r="I273" i="8"/>
  <c r="P273" i="8"/>
  <c r="R273" i="8"/>
  <c r="B274" i="8"/>
  <c r="C274" i="8"/>
  <c r="D274" i="8"/>
  <c r="E274" i="8"/>
  <c r="F274" i="8" s="1"/>
  <c r="G274" i="8"/>
  <c r="H274" i="8"/>
  <c r="I274" i="8"/>
  <c r="P274" i="8"/>
  <c r="R274" i="8"/>
  <c r="B275" i="8"/>
  <c r="C275" i="8"/>
  <c r="D275" i="8"/>
  <c r="E275" i="8"/>
  <c r="F275" i="8" s="1"/>
  <c r="G275" i="8"/>
  <c r="H275" i="8"/>
  <c r="I275" i="8"/>
  <c r="P275" i="8"/>
  <c r="R275" i="8"/>
  <c r="B276" i="8"/>
  <c r="C276" i="8"/>
  <c r="D276" i="8"/>
  <c r="E276" i="8"/>
  <c r="F276" i="8" s="1"/>
  <c r="G276" i="8"/>
  <c r="H276" i="8"/>
  <c r="I276" i="8"/>
  <c r="P276" i="8"/>
  <c r="R276" i="8"/>
  <c r="B277" i="8"/>
  <c r="C277" i="8"/>
  <c r="D277" i="8"/>
  <c r="E277" i="8"/>
  <c r="F277" i="8" s="1"/>
  <c r="G277" i="8"/>
  <c r="H277" i="8"/>
  <c r="I277" i="8"/>
  <c r="P277" i="8"/>
  <c r="R277" i="8"/>
  <c r="B278" i="8"/>
  <c r="C278" i="8"/>
  <c r="D278" i="8"/>
  <c r="E278" i="8"/>
  <c r="F278" i="8" s="1"/>
  <c r="G278" i="8"/>
  <c r="H278" i="8"/>
  <c r="I278" i="8"/>
  <c r="P278" i="8"/>
  <c r="R278" i="8"/>
  <c r="B279" i="8"/>
  <c r="C279" i="8"/>
  <c r="D279" i="8"/>
  <c r="E279" i="8"/>
  <c r="F279" i="8" s="1"/>
  <c r="G279" i="8"/>
  <c r="H279" i="8"/>
  <c r="I279" i="8"/>
  <c r="P279" i="8"/>
  <c r="R279" i="8"/>
  <c r="B280" i="8"/>
  <c r="C280" i="8"/>
  <c r="D280" i="8"/>
  <c r="E280" i="8"/>
  <c r="F280" i="8" s="1"/>
  <c r="G280" i="8"/>
  <c r="H280" i="8"/>
  <c r="I280" i="8"/>
  <c r="P280" i="8"/>
  <c r="R280" i="8"/>
  <c r="B281" i="8"/>
  <c r="C281" i="8"/>
  <c r="D281" i="8"/>
  <c r="E281" i="8"/>
  <c r="F281" i="8" s="1"/>
  <c r="G281" i="8"/>
  <c r="H281" i="8"/>
  <c r="I281" i="8"/>
  <c r="P281" i="8"/>
  <c r="R281" i="8"/>
  <c r="B282" i="8"/>
  <c r="C282" i="8"/>
  <c r="D282" i="8"/>
  <c r="E282" i="8"/>
  <c r="F282" i="8" s="1"/>
  <c r="G282" i="8"/>
  <c r="H282" i="8"/>
  <c r="I282" i="8"/>
  <c r="P282" i="8"/>
  <c r="R282" i="8"/>
  <c r="B283" i="8"/>
  <c r="C283" i="8"/>
  <c r="D283" i="8"/>
  <c r="E283" i="8"/>
  <c r="F283" i="8" s="1"/>
  <c r="G283" i="8"/>
  <c r="H283" i="8"/>
  <c r="I283" i="8"/>
  <c r="I283" i="17" s="1"/>
  <c r="P283" i="8"/>
  <c r="R283" i="8"/>
  <c r="B284" i="8"/>
  <c r="C284" i="8"/>
  <c r="D284" i="8"/>
  <c r="E284" i="8"/>
  <c r="F284" i="8" s="1"/>
  <c r="G284" i="8"/>
  <c r="H284" i="8"/>
  <c r="I284" i="8"/>
  <c r="I284" i="17" s="1"/>
  <c r="P284" i="8"/>
  <c r="R284" i="8"/>
  <c r="B285" i="8"/>
  <c r="C285" i="8"/>
  <c r="D285" i="8"/>
  <c r="E285" i="8"/>
  <c r="F285" i="8" s="1"/>
  <c r="G285" i="8"/>
  <c r="H285" i="8"/>
  <c r="I285" i="8"/>
  <c r="P285" i="8"/>
  <c r="R285" i="8"/>
  <c r="B286" i="8"/>
  <c r="C286" i="8"/>
  <c r="D286" i="8"/>
  <c r="E286" i="8"/>
  <c r="F286" i="8" s="1"/>
  <c r="G286" i="8"/>
  <c r="H286" i="8"/>
  <c r="I286" i="8"/>
  <c r="P286" i="8"/>
  <c r="R286" i="8"/>
  <c r="B287" i="8"/>
  <c r="C287" i="8"/>
  <c r="D287" i="8"/>
  <c r="E287" i="8"/>
  <c r="F287" i="8" s="1"/>
  <c r="G287" i="8"/>
  <c r="H287" i="8"/>
  <c r="I287" i="8"/>
  <c r="P287" i="8"/>
  <c r="R287" i="8"/>
  <c r="B288" i="8"/>
  <c r="C288" i="8"/>
  <c r="D288" i="8"/>
  <c r="E288" i="8"/>
  <c r="F288" i="8" s="1"/>
  <c r="G288" i="8"/>
  <c r="H288" i="8"/>
  <c r="I288" i="8"/>
  <c r="P288" i="8"/>
  <c r="R288" i="8"/>
  <c r="B289" i="8"/>
  <c r="C289" i="8"/>
  <c r="D289" i="8"/>
  <c r="E289" i="8"/>
  <c r="F289" i="8" s="1"/>
  <c r="G289" i="8"/>
  <c r="H289" i="8"/>
  <c r="I289" i="8"/>
  <c r="P289" i="8"/>
  <c r="R289" i="8"/>
  <c r="B290" i="8"/>
  <c r="C290" i="8"/>
  <c r="D290" i="8"/>
  <c r="E290" i="8"/>
  <c r="F290" i="8" s="1"/>
  <c r="G290" i="8"/>
  <c r="H290" i="8"/>
  <c r="I290" i="8"/>
  <c r="P290" i="8"/>
  <c r="R290" i="8"/>
  <c r="B291" i="8"/>
  <c r="C291" i="8"/>
  <c r="D291" i="8"/>
  <c r="E291" i="8"/>
  <c r="F291" i="8" s="1"/>
  <c r="G291" i="8"/>
  <c r="H291" i="8"/>
  <c r="I291" i="8"/>
  <c r="I292" i="15" s="1"/>
  <c r="P291" i="8"/>
  <c r="R291" i="8"/>
  <c r="B292" i="8"/>
  <c r="C292" i="8"/>
  <c r="D292" i="8"/>
  <c r="E292" i="8"/>
  <c r="F292" i="8" s="1"/>
  <c r="G292" i="8"/>
  <c r="H292" i="8"/>
  <c r="I292" i="8"/>
  <c r="P292" i="8"/>
  <c r="R292" i="8"/>
  <c r="B293" i="8"/>
  <c r="C293" i="8"/>
  <c r="D293" i="8"/>
  <c r="E293" i="8"/>
  <c r="F293" i="8" s="1"/>
  <c r="G293" i="8"/>
  <c r="H293" i="8"/>
  <c r="I293" i="8"/>
  <c r="P293" i="8"/>
  <c r="R293" i="8"/>
  <c r="B294" i="8"/>
  <c r="C294" i="8"/>
  <c r="D294" i="8"/>
  <c r="E294" i="8"/>
  <c r="F294" i="8" s="1"/>
  <c r="G294" i="8"/>
  <c r="H294" i="8"/>
  <c r="I294" i="8"/>
  <c r="I294" i="17" s="1"/>
  <c r="P294" i="8"/>
  <c r="R294" i="8"/>
  <c r="B295" i="8"/>
  <c r="C295" i="8"/>
  <c r="D295" i="8"/>
  <c r="E295" i="8"/>
  <c r="F295" i="8" s="1"/>
  <c r="G295" i="8"/>
  <c r="H295" i="8"/>
  <c r="I295" i="8"/>
  <c r="I295" i="17" s="1"/>
  <c r="P295" i="8"/>
  <c r="R295" i="8"/>
  <c r="B296" i="8"/>
  <c r="C296" i="8"/>
  <c r="D296" i="8"/>
  <c r="E296" i="8"/>
  <c r="F296" i="8" s="1"/>
  <c r="G296" i="8"/>
  <c r="H296" i="8"/>
  <c r="I296" i="8"/>
  <c r="I297" i="15" s="1"/>
  <c r="P296" i="8"/>
  <c r="R296" i="8"/>
  <c r="B297" i="8"/>
  <c r="C297" i="8"/>
  <c r="D297" i="8"/>
  <c r="E297" i="8"/>
  <c r="F297" i="8" s="1"/>
  <c r="G297" i="8"/>
  <c r="H297" i="8"/>
  <c r="I297" i="8"/>
  <c r="I297" i="17" s="1"/>
  <c r="P297" i="8"/>
  <c r="R297" i="8"/>
  <c r="B298" i="8"/>
  <c r="C298" i="8"/>
  <c r="D298" i="8"/>
  <c r="E298" i="8"/>
  <c r="F298" i="8" s="1"/>
  <c r="G298" i="8"/>
  <c r="H298" i="8"/>
  <c r="I298" i="8"/>
  <c r="I298" i="17" s="1"/>
  <c r="P298" i="8"/>
  <c r="R298" i="8"/>
  <c r="B299" i="8"/>
  <c r="C299" i="8"/>
  <c r="D299" i="8"/>
  <c r="E299" i="8"/>
  <c r="F299" i="8" s="1"/>
  <c r="G299" i="8"/>
  <c r="H299" i="8"/>
  <c r="I299" i="8"/>
  <c r="I300" i="15" s="1"/>
  <c r="P299" i="8"/>
  <c r="R299" i="8"/>
  <c r="B300" i="8"/>
  <c r="C300" i="8"/>
  <c r="D300" i="8"/>
  <c r="E300" i="8"/>
  <c r="F300" i="8" s="1"/>
  <c r="G300" i="8"/>
  <c r="H300" i="8"/>
  <c r="I300" i="8"/>
  <c r="P300" i="8"/>
  <c r="R300" i="8"/>
  <c r="A249" i="15"/>
  <c r="B249" i="15"/>
  <c r="C249" i="15"/>
  <c r="D249" i="15"/>
  <c r="E249" i="15"/>
  <c r="F249" i="15"/>
  <c r="G249" i="15"/>
  <c r="J249" i="15"/>
  <c r="K249" i="15"/>
  <c r="A250" i="15"/>
  <c r="B250" i="15"/>
  <c r="C250" i="15"/>
  <c r="D250" i="15"/>
  <c r="E250" i="15"/>
  <c r="F250" i="15"/>
  <c r="G250" i="15"/>
  <c r="J250" i="15"/>
  <c r="K250" i="15"/>
  <c r="A251" i="15"/>
  <c r="B251" i="15"/>
  <c r="C251" i="15"/>
  <c r="D251" i="15"/>
  <c r="E251" i="15"/>
  <c r="F251" i="15"/>
  <c r="G251" i="15"/>
  <c r="J251" i="15"/>
  <c r="K251" i="15"/>
  <c r="A252" i="15"/>
  <c r="B252" i="15"/>
  <c r="C252" i="15"/>
  <c r="D252" i="15"/>
  <c r="E252" i="15"/>
  <c r="F252" i="15"/>
  <c r="G252" i="15"/>
  <c r="J252" i="15"/>
  <c r="K252" i="15"/>
  <c r="A253" i="15"/>
  <c r="B253" i="15"/>
  <c r="C253" i="15"/>
  <c r="D253" i="15"/>
  <c r="E253" i="15"/>
  <c r="F253" i="15"/>
  <c r="G253" i="15"/>
  <c r="J253" i="15"/>
  <c r="K253" i="15"/>
  <c r="A254" i="15"/>
  <c r="B254" i="15"/>
  <c r="C254" i="15"/>
  <c r="D254" i="15"/>
  <c r="E254" i="15"/>
  <c r="F254" i="15"/>
  <c r="G254" i="15"/>
  <c r="J254" i="15"/>
  <c r="K254" i="15"/>
  <c r="A255" i="15"/>
  <c r="B255" i="15"/>
  <c r="C255" i="15"/>
  <c r="D255" i="15"/>
  <c r="E255" i="15"/>
  <c r="F255" i="15"/>
  <c r="G255" i="15"/>
  <c r="J255" i="15"/>
  <c r="K255" i="15"/>
  <c r="A256" i="15"/>
  <c r="B256" i="15"/>
  <c r="C256" i="15"/>
  <c r="D256" i="15"/>
  <c r="E256" i="15"/>
  <c r="F256" i="15"/>
  <c r="G256" i="15"/>
  <c r="J256" i="15"/>
  <c r="K256" i="15"/>
  <c r="A257" i="15"/>
  <c r="B257" i="15"/>
  <c r="C257" i="15"/>
  <c r="D257" i="15"/>
  <c r="E257" i="15"/>
  <c r="F257" i="15"/>
  <c r="G257" i="15"/>
  <c r="J257" i="15"/>
  <c r="K257" i="15"/>
  <c r="A258" i="15"/>
  <c r="B258" i="15"/>
  <c r="C258" i="15"/>
  <c r="D258" i="15"/>
  <c r="E258" i="15"/>
  <c r="F258" i="15"/>
  <c r="G258" i="15"/>
  <c r="J258" i="15"/>
  <c r="K258" i="15"/>
  <c r="A259" i="15"/>
  <c r="B259" i="15"/>
  <c r="C259" i="15"/>
  <c r="D259" i="15"/>
  <c r="E259" i="15"/>
  <c r="F259" i="15"/>
  <c r="G259" i="15"/>
  <c r="J259" i="15"/>
  <c r="K259" i="15"/>
  <c r="A260" i="15"/>
  <c r="B260" i="15"/>
  <c r="C260" i="15"/>
  <c r="D260" i="15"/>
  <c r="E260" i="15"/>
  <c r="F260" i="15"/>
  <c r="G260" i="15"/>
  <c r="J260" i="15"/>
  <c r="K260" i="15"/>
  <c r="A261" i="15"/>
  <c r="B261" i="15"/>
  <c r="C261" i="15"/>
  <c r="D261" i="15"/>
  <c r="E261" i="15"/>
  <c r="F261" i="15"/>
  <c r="G261" i="15"/>
  <c r="J261" i="15"/>
  <c r="K261" i="15"/>
  <c r="A262" i="15"/>
  <c r="B262" i="15"/>
  <c r="C262" i="15"/>
  <c r="D262" i="15"/>
  <c r="E262" i="15"/>
  <c r="F262" i="15"/>
  <c r="G262" i="15"/>
  <c r="J262" i="15"/>
  <c r="K262" i="15"/>
  <c r="A263" i="15"/>
  <c r="B263" i="15"/>
  <c r="C263" i="15"/>
  <c r="D263" i="15"/>
  <c r="E263" i="15"/>
  <c r="F263" i="15"/>
  <c r="G263" i="15"/>
  <c r="J263" i="15"/>
  <c r="K263" i="15"/>
  <c r="A264" i="15"/>
  <c r="B264" i="15"/>
  <c r="C264" i="15"/>
  <c r="D264" i="15"/>
  <c r="E264" i="15"/>
  <c r="F264" i="15"/>
  <c r="G264" i="15"/>
  <c r="J264" i="15"/>
  <c r="K264" i="15"/>
  <c r="A265" i="15"/>
  <c r="B265" i="15"/>
  <c r="C265" i="15"/>
  <c r="D265" i="15"/>
  <c r="E265" i="15"/>
  <c r="F265" i="15"/>
  <c r="G265" i="15"/>
  <c r="J265" i="15"/>
  <c r="K265" i="15"/>
  <c r="A266" i="15"/>
  <c r="B266" i="15"/>
  <c r="C266" i="15"/>
  <c r="D266" i="15"/>
  <c r="E266" i="15"/>
  <c r="F266" i="15"/>
  <c r="G266" i="15"/>
  <c r="J266" i="15"/>
  <c r="K266" i="15"/>
  <c r="A267" i="15"/>
  <c r="B267" i="15"/>
  <c r="C267" i="15"/>
  <c r="D267" i="15"/>
  <c r="E267" i="15"/>
  <c r="F267" i="15"/>
  <c r="G267" i="15"/>
  <c r="J267" i="15"/>
  <c r="K267" i="15"/>
  <c r="A268" i="15"/>
  <c r="B268" i="15"/>
  <c r="C268" i="15"/>
  <c r="D268" i="15"/>
  <c r="E268" i="15"/>
  <c r="F268" i="15"/>
  <c r="G268" i="15"/>
  <c r="J268" i="15"/>
  <c r="K268" i="15"/>
  <c r="A269" i="15"/>
  <c r="B269" i="15"/>
  <c r="C269" i="15"/>
  <c r="D269" i="15"/>
  <c r="E269" i="15"/>
  <c r="F269" i="15"/>
  <c r="G269" i="15"/>
  <c r="J269" i="15"/>
  <c r="K269" i="15"/>
  <c r="A270" i="15"/>
  <c r="B270" i="15"/>
  <c r="C270" i="15"/>
  <c r="D270" i="15"/>
  <c r="E270" i="15"/>
  <c r="F270" i="15"/>
  <c r="G270" i="15"/>
  <c r="J270" i="15"/>
  <c r="K270" i="15"/>
  <c r="A271" i="15"/>
  <c r="B271" i="15"/>
  <c r="C271" i="15"/>
  <c r="D271" i="15"/>
  <c r="E271" i="15"/>
  <c r="F271" i="15"/>
  <c r="G271" i="15"/>
  <c r="J271" i="15"/>
  <c r="K271" i="15"/>
  <c r="A272" i="15"/>
  <c r="B272" i="15"/>
  <c r="C272" i="15"/>
  <c r="D272" i="15"/>
  <c r="E272" i="15"/>
  <c r="F272" i="15"/>
  <c r="G272" i="15"/>
  <c r="J272" i="15"/>
  <c r="K272" i="15"/>
  <c r="A273" i="15"/>
  <c r="B273" i="15"/>
  <c r="C273" i="15"/>
  <c r="D273" i="15"/>
  <c r="E273" i="15"/>
  <c r="F273" i="15"/>
  <c r="G273" i="15"/>
  <c r="J273" i="15"/>
  <c r="K273" i="15"/>
  <c r="A274" i="15"/>
  <c r="B274" i="15"/>
  <c r="C274" i="15"/>
  <c r="D274" i="15"/>
  <c r="E274" i="15"/>
  <c r="F274" i="15"/>
  <c r="G274" i="15"/>
  <c r="J274" i="15"/>
  <c r="K274" i="15"/>
  <c r="A275" i="15"/>
  <c r="B275" i="15"/>
  <c r="C275" i="15"/>
  <c r="D275" i="15"/>
  <c r="E275" i="15"/>
  <c r="F275" i="15"/>
  <c r="G275" i="15"/>
  <c r="J275" i="15"/>
  <c r="K275" i="15"/>
  <c r="A276" i="15"/>
  <c r="B276" i="15"/>
  <c r="C276" i="15"/>
  <c r="D276" i="15"/>
  <c r="E276" i="15"/>
  <c r="F276" i="15"/>
  <c r="G276" i="15"/>
  <c r="J276" i="15"/>
  <c r="K276" i="15"/>
  <c r="A277" i="15"/>
  <c r="B277" i="15"/>
  <c r="C277" i="15"/>
  <c r="D277" i="15"/>
  <c r="E277" i="15"/>
  <c r="F277" i="15"/>
  <c r="G277" i="15"/>
  <c r="J277" i="15"/>
  <c r="K277" i="15"/>
  <c r="A278" i="15"/>
  <c r="B278" i="15"/>
  <c r="C278" i="15"/>
  <c r="D278" i="15"/>
  <c r="E278" i="15"/>
  <c r="F278" i="15"/>
  <c r="G278" i="15"/>
  <c r="J278" i="15"/>
  <c r="K278" i="15"/>
  <c r="A279" i="15"/>
  <c r="B279" i="15"/>
  <c r="C279" i="15"/>
  <c r="D279" i="15"/>
  <c r="E279" i="15"/>
  <c r="F279" i="15"/>
  <c r="G279" i="15"/>
  <c r="J279" i="15"/>
  <c r="K279" i="15"/>
  <c r="A280" i="15"/>
  <c r="B280" i="15"/>
  <c r="C280" i="15"/>
  <c r="D280" i="15"/>
  <c r="E280" i="15"/>
  <c r="F280" i="15"/>
  <c r="G280" i="15"/>
  <c r="J280" i="15"/>
  <c r="K280" i="15"/>
  <c r="A281" i="15"/>
  <c r="B281" i="15"/>
  <c r="C281" i="15"/>
  <c r="D281" i="15"/>
  <c r="E281" i="15"/>
  <c r="F281" i="15"/>
  <c r="G281" i="15"/>
  <c r="J281" i="15"/>
  <c r="K281" i="15"/>
  <c r="A282" i="15"/>
  <c r="B282" i="15"/>
  <c r="C282" i="15"/>
  <c r="D282" i="15"/>
  <c r="E282" i="15"/>
  <c r="F282" i="15"/>
  <c r="G282" i="15"/>
  <c r="J282" i="15"/>
  <c r="K282" i="15"/>
  <c r="A283" i="15"/>
  <c r="B283" i="15"/>
  <c r="C283" i="15"/>
  <c r="D283" i="15"/>
  <c r="E283" i="15"/>
  <c r="F283" i="15"/>
  <c r="G283" i="15"/>
  <c r="J283" i="15"/>
  <c r="K283" i="15"/>
  <c r="A284" i="15"/>
  <c r="B284" i="15"/>
  <c r="C284" i="15"/>
  <c r="D284" i="15"/>
  <c r="E284" i="15"/>
  <c r="F284" i="15"/>
  <c r="G284" i="15"/>
  <c r="J284" i="15"/>
  <c r="K284" i="15"/>
  <c r="A285" i="15"/>
  <c r="B285" i="15"/>
  <c r="C285" i="15"/>
  <c r="D285" i="15"/>
  <c r="E285" i="15"/>
  <c r="F285" i="15"/>
  <c r="G285" i="15"/>
  <c r="J285" i="15"/>
  <c r="K285" i="15"/>
  <c r="A286" i="15"/>
  <c r="B286" i="15"/>
  <c r="C286" i="15"/>
  <c r="D286" i="15"/>
  <c r="E286" i="15"/>
  <c r="F286" i="15"/>
  <c r="G286" i="15"/>
  <c r="J286" i="15"/>
  <c r="K286" i="15"/>
  <c r="A287" i="15"/>
  <c r="B287" i="15"/>
  <c r="C287" i="15"/>
  <c r="D287" i="15"/>
  <c r="E287" i="15"/>
  <c r="F287" i="15"/>
  <c r="G287" i="15"/>
  <c r="J287" i="15"/>
  <c r="K287" i="15"/>
  <c r="A288" i="15"/>
  <c r="B288" i="15"/>
  <c r="C288" i="15"/>
  <c r="D288" i="15"/>
  <c r="E288" i="15"/>
  <c r="F288" i="15"/>
  <c r="G288" i="15"/>
  <c r="J288" i="15"/>
  <c r="K288" i="15"/>
  <c r="A289" i="15"/>
  <c r="B289" i="15"/>
  <c r="C289" i="15"/>
  <c r="D289" i="15"/>
  <c r="E289" i="15"/>
  <c r="F289" i="15"/>
  <c r="G289" i="15"/>
  <c r="J289" i="15"/>
  <c r="K289" i="15"/>
  <c r="A290" i="15"/>
  <c r="B290" i="15"/>
  <c r="C290" i="15"/>
  <c r="D290" i="15"/>
  <c r="E290" i="15"/>
  <c r="F290" i="15"/>
  <c r="G290" i="15"/>
  <c r="J290" i="15"/>
  <c r="K290" i="15"/>
  <c r="A291" i="15"/>
  <c r="B291" i="15"/>
  <c r="C291" i="15"/>
  <c r="D291" i="15"/>
  <c r="E291" i="15"/>
  <c r="F291" i="15"/>
  <c r="G291" i="15"/>
  <c r="J291" i="15"/>
  <c r="K291" i="15"/>
  <c r="A292" i="15"/>
  <c r="B292" i="15"/>
  <c r="C292" i="15"/>
  <c r="D292" i="15"/>
  <c r="E292" i="15"/>
  <c r="F292" i="15"/>
  <c r="G292" i="15"/>
  <c r="J292" i="15"/>
  <c r="K292" i="15"/>
  <c r="A293" i="15"/>
  <c r="B293" i="15"/>
  <c r="C293" i="15"/>
  <c r="D293" i="15"/>
  <c r="E293" i="15"/>
  <c r="F293" i="15"/>
  <c r="G293" i="15"/>
  <c r="J293" i="15"/>
  <c r="K293" i="15"/>
  <c r="A294" i="15"/>
  <c r="B294" i="15"/>
  <c r="C294" i="15"/>
  <c r="D294" i="15"/>
  <c r="E294" i="15"/>
  <c r="F294" i="15"/>
  <c r="G294" i="15"/>
  <c r="J294" i="15"/>
  <c r="K294" i="15"/>
  <c r="A295" i="15"/>
  <c r="B295" i="15"/>
  <c r="C295" i="15"/>
  <c r="D295" i="15"/>
  <c r="E295" i="15"/>
  <c r="F295" i="15"/>
  <c r="G295" i="15"/>
  <c r="J295" i="15"/>
  <c r="K295" i="15"/>
  <c r="A296" i="15"/>
  <c r="B296" i="15"/>
  <c r="C296" i="15"/>
  <c r="D296" i="15"/>
  <c r="E296" i="15"/>
  <c r="F296" i="15"/>
  <c r="G296" i="15"/>
  <c r="J296" i="15"/>
  <c r="K296" i="15"/>
  <c r="A297" i="15"/>
  <c r="B297" i="15"/>
  <c r="C297" i="15"/>
  <c r="D297" i="15"/>
  <c r="E297" i="15"/>
  <c r="F297" i="15"/>
  <c r="G297" i="15"/>
  <c r="J297" i="15"/>
  <c r="K297" i="15"/>
  <c r="A298" i="15"/>
  <c r="B298" i="15"/>
  <c r="C298" i="15"/>
  <c r="D298" i="15"/>
  <c r="E298" i="15"/>
  <c r="F298" i="15"/>
  <c r="G298" i="15"/>
  <c r="J298" i="15"/>
  <c r="K298" i="15"/>
  <c r="A299" i="15"/>
  <c r="B299" i="15"/>
  <c r="C299" i="15"/>
  <c r="D299" i="15"/>
  <c r="E299" i="15"/>
  <c r="F299" i="15"/>
  <c r="G299" i="15"/>
  <c r="J299" i="15"/>
  <c r="K299" i="15"/>
  <c r="A300" i="15"/>
  <c r="B300" i="15"/>
  <c r="C300" i="15"/>
  <c r="D300" i="15"/>
  <c r="E300" i="15"/>
  <c r="F300" i="15"/>
  <c r="G300" i="15"/>
  <c r="J300" i="15"/>
  <c r="K300" i="15"/>
  <c r="AF238" i="11"/>
  <c r="AE238" i="11"/>
  <c r="AF237" i="11"/>
  <c r="AE237" i="11"/>
  <c r="W241" i="11"/>
  <c r="AD241" i="11"/>
  <c r="AF236" i="11"/>
  <c r="AE236" i="11"/>
  <c r="AF223" i="11"/>
  <c r="AE223" i="11"/>
  <c r="V236" i="11"/>
  <c r="AF231" i="11"/>
  <c r="AE231" i="11"/>
  <c r="AF229" i="11"/>
  <c r="AE229" i="11"/>
  <c r="AF228" i="11"/>
  <c r="AE228" i="11"/>
  <c r="AF232" i="11"/>
  <c r="AE232" i="11"/>
  <c r="H358" i="11" l="1"/>
  <c r="AL358" i="11" s="1"/>
  <c r="AL359" i="11"/>
  <c r="I290" i="17"/>
  <c r="I278" i="17"/>
  <c r="I294" i="15"/>
  <c r="I292" i="17"/>
  <c r="Q300" i="8"/>
  <c r="I300" i="17"/>
  <c r="I301" i="15"/>
  <c r="Q298" i="8"/>
  <c r="Q299" i="8"/>
  <c r="Q295" i="8"/>
  <c r="Q292" i="8"/>
  <c r="Q297" i="8"/>
  <c r="Q296" i="8"/>
  <c r="Q294" i="8"/>
  <c r="Q293" i="8"/>
  <c r="Q290" i="8"/>
  <c r="Q291" i="8"/>
  <c r="Q289" i="8"/>
  <c r="Q288" i="8"/>
  <c r="Q286" i="8"/>
  <c r="Q287" i="8"/>
  <c r="Q285" i="8"/>
  <c r="Q284" i="8"/>
  <c r="Q282" i="8"/>
  <c r="Q283" i="8"/>
  <c r="Q279" i="8"/>
  <c r="Q281" i="8"/>
  <c r="Q277" i="8"/>
  <c r="Q280" i="8"/>
  <c r="Q278" i="8"/>
  <c r="Q276" i="8"/>
  <c r="Q275" i="8"/>
  <c r="Q274" i="8"/>
  <c r="Q273" i="8"/>
  <c r="Q269" i="8"/>
  <c r="Q272" i="8"/>
  <c r="Q270" i="8"/>
  <c r="Q271" i="8"/>
  <c r="I284" i="15"/>
  <c r="I299" i="15"/>
  <c r="Q268" i="8"/>
  <c r="Q267" i="8"/>
  <c r="Q266" i="8"/>
  <c r="Q264" i="8"/>
  <c r="I293" i="15"/>
  <c r="Q265" i="8"/>
  <c r="I298" i="15"/>
  <c r="Q263" i="8"/>
  <c r="I279" i="15"/>
  <c r="Q261" i="8"/>
  <c r="I295" i="15"/>
  <c r="I296" i="15"/>
  <c r="I291" i="17"/>
  <c r="Q262" i="8"/>
  <c r="I299" i="17"/>
  <c r="I293" i="17"/>
  <c r="I264" i="17"/>
  <c r="I285" i="15"/>
  <c r="I296" i="17"/>
  <c r="I291" i="15"/>
  <c r="AF230" i="11"/>
  <c r="H230" i="11" s="1"/>
  <c r="AL230" i="11" s="1"/>
  <c r="AE230" i="11"/>
  <c r="AF165" i="11"/>
  <c r="AD165" i="11"/>
  <c r="AF221" i="11"/>
  <c r="H221" i="11" s="1"/>
  <c r="AL221" i="11" s="1"/>
  <c r="AE221" i="11"/>
  <c r="AD217" i="11"/>
  <c r="AF217" i="11"/>
  <c r="AE217" i="11"/>
  <c r="AF218" i="11"/>
  <c r="AE218" i="11"/>
  <c r="AF206" i="11"/>
  <c r="AE206" i="11"/>
  <c r="AF207" i="11"/>
  <c r="H207" i="11" s="1"/>
  <c r="AE207" i="11"/>
  <c r="AF205" i="11"/>
  <c r="AE205" i="11"/>
  <c r="W207" i="11"/>
  <c r="AE213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3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D111" i="11"/>
  <c r="AD112" i="11"/>
  <c r="AD113" i="11"/>
  <c r="AD114" i="11"/>
  <c r="AD115" i="11"/>
  <c r="AD116" i="11"/>
  <c r="AD117" i="11"/>
  <c r="AD118" i="11"/>
  <c r="AD119" i="11"/>
  <c r="AD120" i="11"/>
  <c r="AD121" i="11"/>
  <c r="AD122" i="11"/>
  <c r="AD123" i="11"/>
  <c r="AD124" i="11"/>
  <c r="AD125" i="11"/>
  <c r="AD126" i="11"/>
  <c r="AD127" i="11"/>
  <c r="AD128" i="11"/>
  <c r="AD129" i="11"/>
  <c r="AD130" i="11"/>
  <c r="AD131" i="11"/>
  <c r="AD132" i="11"/>
  <c r="AD133" i="11"/>
  <c r="AD134" i="11"/>
  <c r="AD135" i="11"/>
  <c r="AD136" i="11"/>
  <c r="AD137" i="11"/>
  <c r="AD138" i="11"/>
  <c r="AD139" i="11"/>
  <c r="AD140" i="11"/>
  <c r="AD141" i="11"/>
  <c r="AD142" i="11"/>
  <c r="AD143" i="11"/>
  <c r="AD144" i="11"/>
  <c r="AD145" i="11"/>
  <c r="AD146" i="11"/>
  <c r="AD147" i="11"/>
  <c r="AD148" i="11"/>
  <c r="AD149" i="11"/>
  <c r="AD150" i="11"/>
  <c r="AD151" i="11"/>
  <c r="AD152" i="11"/>
  <c r="AD153" i="11"/>
  <c r="AD154" i="11"/>
  <c r="AD155" i="11"/>
  <c r="AD156" i="11"/>
  <c r="AD157" i="11"/>
  <c r="AD158" i="11"/>
  <c r="AD159" i="11"/>
  <c r="AD160" i="11"/>
  <c r="AD161" i="11"/>
  <c r="AD162" i="11"/>
  <c r="AD163" i="11"/>
  <c r="AD164" i="11"/>
  <c r="AD166" i="11"/>
  <c r="AD167" i="11"/>
  <c r="AD168" i="11"/>
  <c r="AD169" i="11"/>
  <c r="AD170" i="11"/>
  <c r="AD171" i="11"/>
  <c r="AD172" i="11"/>
  <c r="AD173" i="11"/>
  <c r="AD174" i="11"/>
  <c r="AD175" i="11"/>
  <c r="AD176" i="11"/>
  <c r="AD177" i="11"/>
  <c r="AD178" i="11"/>
  <c r="AD179" i="11"/>
  <c r="AD180" i="11"/>
  <c r="AD181" i="11"/>
  <c r="AD182" i="11"/>
  <c r="AD183" i="11"/>
  <c r="AD184" i="11"/>
  <c r="AD185" i="11"/>
  <c r="AD186" i="11"/>
  <c r="AD187" i="11"/>
  <c r="AD188" i="11"/>
  <c r="AD189" i="11"/>
  <c r="AD190" i="11"/>
  <c r="AD191" i="11"/>
  <c r="AD192" i="11"/>
  <c r="AD193" i="11"/>
  <c r="AD194" i="11"/>
  <c r="AD195" i="11"/>
  <c r="AD196" i="11"/>
  <c r="AD197" i="11"/>
  <c r="AD198" i="11"/>
  <c r="AD199" i="11"/>
  <c r="AD200" i="11"/>
  <c r="AD201" i="11"/>
  <c r="AD202" i="11"/>
  <c r="AD203" i="11"/>
  <c r="AD204" i="11"/>
  <c r="AD205" i="11"/>
  <c r="AD206" i="11"/>
  <c r="AD207" i="11"/>
  <c r="AD208" i="11"/>
  <c r="AD209" i="11"/>
  <c r="AD210" i="11"/>
  <c r="AD211" i="11"/>
  <c r="AD212" i="11"/>
  <c r="AD213" i="11"/>
  <c r="AD214" i="11"/>
  <c r="AD215" i="11"/>
  <c r="AD216" i="11"/>
  <c r="AD218" i="11"/>
  <c r="AD219" i="11"/>
  <c r="AD220" i="11"/>
  <c r="AD221" i="11"/>
  <c r="AD222" i="11"/>
  <c r="AD223" i="11"/>
  <c r="AD224" i="11"/>
  <c r="AD225" i="11"/>
  <c r="AD226" i="11"/>
  <c r="AD227" i="11"/>
  <c r="AD228" i="11"/>
  <c r="AD229" i="11"/>
  <c r="AD230" i="11"/>
  <c r="AD231" i="11"/>
  <c r="AD232" i="11"/>
  <c r="AD233" i="11"/>
  <c r="AD234" i="11"/>
  <c r="AD235" i="11"/>
  <c r="AD236" i="11"/>
  <c r="AD237" i="11"/>
  <c r="AD238" i="11"/>
  <c r="AD239" i="11"/>
  <c r="AD240" i="11"/>
  <c r="AD242" i="11"/>
  <c r="AD243" i="11"/>
  <c r="AD244" i="11"/>
  <c r="AD245" i="11"/>
  <c r="AD246" i="11"/>
  <c r="AD247" i="11"/>
  <c r="AD248" i="11"/>
  <c r="AD249" i="11"/>
  <c r="AD250" i="11"/>
  <c r="AD251" i="11"/>
  <c r="AD252" i="11"/>
  <c r="AD253" i="11"/>
  <c r="AD254" i="11"/>
  <c r="AD255" i="11"/>
  <c r="AD256" i="11"/>
  <c r="AD257" i="11"/>
  <c r="AD258" i="11"/>
  <c r="AD259" i="11"/>
  <c r="AD260" i="11"/>
  <c r="AD4" i="11"/>
  <c r="J260" i="17"/>
  <c r="E260" i="17"/>
  <c r="D260" i="17"/>
  <c r="C260" i="17"/>
  <c r="B260" i="17"/>
  <c r="J259" i="17"/>
  <c r="E259" i="17"/>
  <c r="D259" i="17"/>
  <c r="C259" i="17"/>
  <c r="B259" i="17"/>
  <c r="J258" i="17"/>
  <c r="E258" i="17"/>
  <c r="D258" i="17"/>
  <c r="C258" i="17"/>
  <c r="B258" i="17"/>
  <c r="E257" i="17"/>
  <c r="D257" i="17"/>
  <c r="C257" i="17"/>
  <c r="B257" i="17"/>
  <c r="J256" i="17"/>
  <c r="E256" i="17"/>
  <c r="D256" i="17"/>
  <c r="C256" i="17"/>
  <c r="B256" i="17"/>
  <c r="J255" i="17"/>
  <c r="E255" i="17"/>
  <c r="D255" i="17"/>
  <c r="C255" i="17"/>
  <c r="F255" i="17" s="1"/>
  <c r="B255" i="17"/>
  <c r="J254" i="17"/>
  <c r="E254" i="17"/>
  <c r="D254" i="17"/>
  <c r="C254" i="17"/>
  <c r="F254" i="17" s="1"/>
  <c r="B254" i="17"/>
  <c r="J253" i="17"/>
  <c r="E253" i="17"/>
  <c r="D253" i="17"/>
  <c r="C253" i="17"/>
  <c r="F253" i="17" s="1"/>
  <c r="B253" i="17"/>
  <c r="J252" i="17"/>
  <c r="E252" i="17"/>
  <c r="D252" i="17"/>
  <c r="C252" i="17"/>
  <c r="F252" i="17" s="1"/>
  <c r="B252" i="17"/>
  <c r="J251" i="17"/>
  <c r="E251" i="17"/>
  <c r="D251" i="17"/>
  <c r="C251" i="17"/>
  <c r="F251" i="17" s="1"/>
  <c r="B251" i="17"/>
  <c r="J250" i="17"/>
  <c r="E250" i="17"/>
  <c r="D250" i="17"/>
  <c r="C250" i="17"/>
  <c r="B250" i="17"/>
  <c r="J249" i="17"/>
  <c r="E249" i="17"/>
  <c r="D249" i="17"/>
  <c r="C249" i="17"/>
  <c r="F249" i="17" s="1"/>
  <c r="B249" i="17"/>
  <c r="J248" i="17"/>
  <c r="E248" i="17"/>
  <c r="D248" i="17"/>
  <c r="C248" i="17"/>
  <c r="F248" i="17" s="1"/>
  <c r="B248" i="17"/>
  <c r="J247" i="17"/>
  <c r="E247" i="17"/>
  <c r="D247" i="17"/>
  <c r="C247" i="17"/>
  <c r="F247" i="17" s="1"/>
  <c r="B247" i="17"/>
  <c r="J246" i="17"/>
  <c r="E246" i="17"/>
  <c r="D246" i="17"/>
  <c r="C246" i="17"/>
  <c r="B246" i="17"/>
  <c r="J245" i="17"/>
  <c r="E245" i="17"/>
  <c r="D245" i="17"/>
  <c r="C245" i="17"/>
  <c r="F245" i="17" s="1"/>
  <c r="B245" i="17"/>
  <c r="J244" i="17"/>
  <c r="E244" i="17"/>
  <c r="D244" i="17"/>
  <c r="C244" i="17"/>
  <c r="B244" i="17"/>
  <c r="J243" i="17"/>
  <c r="E243" i="17"/>
  <c r="D243" i="17"/>
  <c r="C243" i="17"/>
  <c r="F243" i="17" s="1"/>
  <c r="B243" i="17"/>
  <c r="J242" i="17"/>
  <c r="E242" i="17"/>
  <c r="D242" i="17"/>
  <c r="C242" i="17"/>
  <c r="F242" i="17" s="1"/>
  <c r="B242" i="17"/>
  <c r="J241" i="17"/>
  <c r="E241" i="17"/>
  <c r="D241" i="17"/>
  <c r="C241" i="17"/>
  <c r="F241" i="17" s="1"/>
  <c r="B241" i="17"/>
  <c r="J240" i="17"/>
  <c r="E240" i="17"/>
  <c r="D240" i="17"/>
  <c r="C240" i="17"/>
  <c r="F240" i="17" s="1"/>
  <c r="B240" i="17"/>
  <c r="J239" i="17"/>
  <c r="E239" i="17"/>
  <c r="D239" i="17"/>
  <c r="C239" i="17"/>
  <c r="F239" i="17" s="1"/>
  <c r="B239" i="17"/>
  <c r="J238" i="17"/>
  <c r="E238" i="17"/>
  <c r="D238" i="17"/>
  <c r="C238" i="17"/>
  <c r="B238" i="17"/>
  <c r="J237" i="17"/>
  <c r="E237" i="17"/>
  <c r="D237" i="17"/>
  <c r="C237" i="17"/>
  <c r="F237" i="17" s="1"/>
  <c r="B237" i="17"/>
  <c r="J236" i="17"/>
  <c r="E236" i="17"/>
  <c r="D236" i="17"/>
  <c r="C236" i="17"/>
  <c r="F236" i="17" s="1"/>
  <c r="B236" i="17"/>
  <c r="J235" i="17"/>
  <c r="E235" i="17"/>
  <c r="D235" i="17"/>
  <c r="C235" i="17"/>
  <c r="F235" i="17" s="1"/>
  <c r="B235" i="17"/>
  <c r="J234" i="17"/>
  <c r="E234" i="17"/>
  <c r="D234" i="17"/>
  <c r="C234" i="17"/>
  <c r="F234" i="17" s="1"/>
  <c r="B234" i="17"/>
  <c r="J233" i="17"/>
  <c r="E233" i="17"/>
  <c r="D233" i="17"/>
  <c r="C233" i="17"/>
  <c r="F233" i="17" s="1"/>
  <c r="B233" i="17"/>
  <c r="J232" i="17"/>
  <c r="E232" i="17"/>
  <c r="D232" i="17"/>
  <c r="C232" i="17"/>
  <c r="B232" i="17"/>
  <c r="J231" i="17"/>
  <c r="E231" i="17"/>
  <c r="D231" i="17"/>
  <c r="C231" i="17"/>
  <c r="F231" i="17" s="1"/>
  <c r="B231" i="17"/>
  <c r="R260" i="8"/>
  <c r="P260" i="8"/>
  <c r="I260" i="8"/>
  <c r="H260" i="8"/>
  <c r="G260" i="8"/>
  <c r="E260" i="8"/>
  <c r="F260" i="8" s="1"/>
  <c r="D260" i="8"/>
  <c r="C260" i="8"/>
  <c r="B260" i="8"/>
  <c r="R259" i="8"/>
  <c r="P259" i="8"/>
  <c r="I259" i="8"/>
  <c r="H259" i="8"/>
  <c r="G259" i="8"/>
  <c r="E259" i="8"/>
  <c r="F259" i="8" s="1"/>
  <c r="D259" i="8"/>
  <c r="C259" i="8"/>
  <c r="B259" i="8"/>
  <c r="R258" i="8"/>
  <c r="P258" i="8"/>
  <c r="I258" i="8"/>
  <c r="H258" i="8"/>
  <c r="G258" i="8"/>
  <c r="E258" i="8"/>
  <c r="F258" i="8" s="1"/>
  <c r="D258" i="8"/>
  <c r="C258" i="8"/>
  <c r="B258" i="8"/>
  <c r="R257" i="8"/>
  <c r="P257" i="8"/>
  <c r="I257" i="8"/>
  <c r="I289" i="17" s="1"/>
  <c r="H257" i="8"/>
  <c r="G257" i="8"/>
  <c r="E257" i="8"/>
  <c r="F257" i="8" s="1"/>
  <c r="D257" i="8"/>
  <c r="C257" i="8"/>
  <c r="B257" i="8"/>
  <c r="R256" i="8"/>
  <c r="P256" i="8"/>
  <c r="I256" i="8"/>
  <c r="I280" i="17" s="1"/>
  <c r="H256" i="8"/>
  <c r="G256" i="8"/>
  <c r="E256" i="8"/>
  <c r="F256" i="8" s="1"/>
  <c r="D256" i="8"/>
  <c r="C256" i="8"/>
  <c r="B256" i="8"/>
  <c r="R255" i="8"/>
  <c r="P255" i="8"/>
  <c r="I255" i="8"/>
  <c r="H255" i="8"/>
  <c r="G255" i="8"/>
  <c r="E255" i="8"/>
  <c r="F255" i="8" s="1"/>
  <c r="D255" i="8"/>
  <c r="C255" i="8"/>
  <c r="B255" i="8"/>
  <c r="R254" i="8"/>
  <c r="P254" i="8"/>
  <c r="I254" i="8"/>
  <c r="H254" i="8"/>
  <c r="G254" i="8"/>
  <c r="E254" i="8"/>
  <c r="F254" i="8" s="1"/>
  <c r="D254" i="8"/>
  <c r="C254" i="8"/>
  <c r="B254" i="8"/>
  <c r="R253" i="8"/>
  <c r="P253" i="8"/>
  <c r="I253" i="8"/>
  <c r="I283" i="15" s="1"/>
  <c r="H253" i="8"/>
  <c r="G253" i="8"/>
  <c r="E253" i="8"/>
  <c r="F253" i="8" s="1"/>
  <c r="D253" i="8"/>
  <c r="C253" i="8"/>
  <c r="B253" i="8"/>
  <c r="R252" i="8"/>
  <c r="P252" i="8"/>
  <c r="I252" i="8"/>
  <c r="I288" i="17" s="1"/>
  <c r="H252" i="8"/>
  <c r="G252" i="8"/>
  <c r="E252" i="8"/>
  <c r="F252" i="8" s="1"/>
  <c r="D252" i="8"/>
  <c r="C252" i="8"/>
  <c r="B252" i="8"/>
  <c r="R251" i="8"/>
  <c r="P251" i="8"/>
  <c r="I251" i="8"/>
  <c r="H251" i="8"/>
  <c r="G251" i="8"/>
  <c r="E251" i="8"/>
  <c r="F251" i="8" s="1"/>
  <c r="D251" i="8"/>
  <c r="C251" i="8"/>
  <c r="B251" i="8"/>
  <c r="R250" i="8"/>
  <c r="P250" i="8"/>
  <c r="I250" i="8"/>
  <c r="H250" i="8"/>
  <c r="G250" i="8"/>
  <c r="E250" i="8"/>
  <c r="F250" i="8" s="1"/>
  <c r="D250" i="8"/>
  <c r="C250" i="8"/>
  <c r="B250" i="8"/>
  <c r="R249" i="8"/>
  <c r="P249" i="8"/>
  <c r="I249" i="8"/>
  <c r="H249" i="8"/>
  <c r="G249" i="8"/>
  <c r="E249" i="8"/>
  <c r="F249" i="8" s="1"/>
  <c r="D249" i="8"/>
  <c r="C249" i="8"/>
  <c r="B249" i="8"/>
  <c r="R248" i="8"/>
  <c r="P248" i="8"/>
  <c r="I248" i="8"/>
  <c r="H248" i="8"/>
  <c r="G248" i="8"/>
  <c r="E248" i="8"/>
  <c r="F248" i="8" s="1"/>
  <c r="D248" i="8"/>
  <c r="C248" i="8"/>
  <c r="B248" i="8"/>
  <c r="R247" i="8"/>
  <c r="P247" i="8"/>
  <c r="I247" i="8"/>
  <c r="H247" i="8"/>
  <c r="G247" i="8"/>
  <c r="E247" i="8"/>
  <c r="F247" i="8" s="1"/>
  <c r="D247" i="8"/>
  <c r="C247" i="8"/>
  <c r="B247" i="8"/>
  <c r="R246" i="8"/>
  <c r="P246" i="8"/>
  <c r="I246" i="8"/>
  <c r="H246" i="8"/>
  <c r="G246" i="8"/>
  <c r="E246" i="8"/>
  <c r="F246" i="8" s="1"/>
  <c r="D246" i="8"/>
  <c r="C246" i="8"/>
  <c r="B246" i="8"/>
  <c r="R245" i="8"/>
  <c r="P245" i="8"/>
  <c r="I245" i="8"/>
  <c r="H245" i="8"/>
  <c r="G245" i="8"/>
  <c r="E245" i="8"/>
  <c r="F245" i="8" s="1"/>
  <c r="D245" i="8"/>
  <c r="C245" i="8"/>
  <c r="B245" i="8"/>
  <c r="R244" i="8"/>
  <c r="P244" i="8"/>
  <c r="I244" i="8"/>
  <c r="H244" i="8"/>
  <c r="G244" i="8"/>
  <c r="E244" i="8"/>
  <c r="F244" i="8" s="1"/>
  <c r="D244" i="8"/>
  <c r="C244" i="8"/>
  <c r="B244" i="8"/>
  <c r="R243" i="8"/>
  <c r="P243" i="8"/>
  <c r="I243" i="8"/>
  <c r="I243" i="17" s="1"/>
  <c r="H243" i="8"/>
  <c r="G243" i="8"/>
  <c r="E243" i="8"/>
  <c r="F243" i="8" s="1"/>
  <c r="D243" i="8"/>
  <c r="C243" i="8"/>
  <c r="B243" i="8"/>
  <c r="R242" i="8"/>
  <c r="P242" i="8"/>
  <c r="I242" i="8"/>
  <c r="I287" i="17" s="1"/>
  <c r="H242" i="8"/>
  <c r="G242" i="8"/>
  <c r="E242" i="8"/>
  <c r="F242" i="8" s="1"/>
  <c r="D242" i="8"/>
  <c r="C242" i="8"/>
  <c r="B242" i="8"/>
  <c r="R241" i="8"/>
  <c r="P241" i="8"/>
  <c r="I241" i="8"/>
  <c r="H241" i="8"/>
  <c r="G241" i="8"/>
  <c r="E241" i="8"/>
  <c r="F241" i="8" s="1"/>
  <c r="D241" i="8"/>
  <c r="C241" i="8"/>
  <c r="B241" i="8"/>
  <c r="R240" i="8"/>
  <c r="P240" i="8"/>
  <c r="I240" i="8"/>
  <c r="H240" i="8"/>
  <c r="G240" i="8"/>
  <c r="E240" i="8"/>
  <c r="F240" i="8" s="1"/>
  <c r="D240" i="8"/>
  <c r="C240" i="8"/>
  <c r="B240" i="8"/>
  <c r="R239" i="8"/>
  <c r="P239" i="8"/>
  <c r="I239" i="8"/>
  <c r="H239" i="8"/>
  <c r="G239" i="8"/>
  <c r="E239" i="8"/>
  <c r="F239" i="8" s="1"/>
  <c r="D239" i="8"/>
  <c r="C239" i="8"/>
  <c r="B239" i="8"/>
  <c r="R238" i="8"/>
  <c r="P238" i="8"/>
  <c r="I238" i="8"/>
  <c r="H238" i="8"/>
  <c r="G238" i="8"/>
  <c r="E238" i="8"/>
  <c r="F238" i="8" s="1"/>
  <c r="D238" i="8"/>
  <c r="C238" i="8"/>
  <c r="B238" i="8"/>
  <c r="R237" i="8"/>
  <c r="P237" i="8"/>
  <c r="I237" i="8"/>
  <c r="I237" i="17" s="1"/>
  <c r="H237" i="8"/>
  <c r="G237" i="8"/>
  <c r="E237" i="8"/>
  <c r="F237" i="8" s="1"/>
  <c r="D237" i="8"/>
  <c r="C237" i="8"/>
  <c r="B237" i="8"/>
  <c r="R236" i="8"/>
  <c r="P236" i="8"/>
  <c r="I236" i="8"/>
  <c r="I237" i="15" s="1"/>
  <c r="H236" i="8"/>
  <c r="G236" i="8"/>
  <c r="E236" i="8"/>
  <c r="F236" i="8" s="1"/>
  <c r="D236" i="8"/>
  <c r="C236" i="8"/>
  <c r="B236" i="8"/>
  <c r="R235" i="8"/>
  <c r="P235" i="8"/>
  <c r="I235" i="8"/>
  <c r="I266" i="17" s="1"/>
  <c r="H235" i="8"/>
  <c r="G235" i="8"/>
  <c r="E235" i="8"/>
  <c r="F235" i="8" s="1"/>
  <c r="D235" i="8"/>
  <c r="C235" i="8"/>
  <c r="B235" i="8"/>
  <c r="R234" i="8"/>
  <c r="P234" i="8"/>
  <c r="I234" i="8"/>
  <c r="G234" i="8"/>
  <c r="E234" i="8"/>
  <c r="F234" i="8" s="1"/>
  <c r="D234" i="8"/>
  <c r="C234" i="8"/>
  <c r="B234" i="8"/>
  <c r="R233" i="8"/>
  <c r="P233" i="8"/>
  <c r="I233" i="8"/>
  <c r="H233" i="8"/>
  <c r="G233" i="8"/>
  <c r="E233" i="8"/>
  <c r="F233" i="8" s="1"/>
  <c r="D233" i="8"/>
  <c r="C233" i="8"/>
  <c r="B233" i="8"/>
  <c r="R232" i="8"/>
  <c r="P232" i="8"/>
  <c r="I232" i="8"/>
  <c r="H232" i="8"/>
  <c r="G232" i="8"/>
  <c r="E232" i="8"/>
  <c r="F232" i="8" s="1"/>
  <c r="D232" i="8"/>
  <c r="C232" i="8"/>
  <c r="B232" i="8"/>
  <c r="R231" i="8"/>
  <c r="P231" i="8"/>
  <c r="I231" i="8"/>
  <c r="I263" i="17" s="1"/>
  <c r="H231" i="8"/>
  <c r="G231" i="8"/>
  <c r="E231" i="8"/>
  <c r="F231" i="8" s="1"/>
  <c r="D231" i="8"/>
  <c r="C231" i="8"/>
  <c r="B231" i="8"/>
  <c r="Q260" i="10"/>
  <c r="O260" i="10"/>
  <c r="F260" i="10"/>
  <c r="E260" i="10"/>
  <c r="R260" i="10" s="1"/>
  <c r="D260" i="10"/>
  <c r="C260" i="10"/>
  <c r="B260" i="10"/>
  <c r="Q259" i="10"/>
  <c r="O259" i="10"/>
  <c r="F259" i="10"/>
  <c r="E259" i="10"/>
  <c r="R259" i="10" s="1"/>
  <c r="D259" i="10"/>
  <c r="C259" i="10"/>
  <c r="B259" i="10"/>
  <c r="Q258" i="10"/>
  <c r="O258" i="10"/>
  <c r="F258" i="10"/>
  <c r="E258" i="10"/>
  <c r="R258" i="10" s="1"/>
  <c r="D258" i="10"/>
  <c r="C258" i="10"/>
  <c r="B258" i="10"/>
  <c r="Q257" i="10"/>
  <c r="O257" i="10"/>
  <c r="F257" i="10"/>
  <c r="E257" i="10"/>
  <c r="D257" i="10"/>
  <c r="C257" i="10"/>
  <c r="B257" i="10"/>
  <c r="Q256" i="10"/>
  <c r="O256" i="10"/>
  <c r="F256" i="10"/>
  <c r="E256" i="10"/>
  <c r="R256" i="10" s="1"/>
  <c r="D256" i="10"/>
  <c r="C256" i="10"/>
  <c r="B256" i="10"/>
  <c r="Q255" i="10"/>
  <c r="O255" i="10"/>
  <c r="F255" i="10"/>
  <c r="E255" i="10"/>
  <c r="R255" i="10" s="1"/>
  <c r="D255" i="10"/>
  <c r="C255" i="10"/>
  <c r="B255" i="10"/>
  <c r="Q254" i="10"/>
  <c r="O254" i="10"/>
  <c r="F254" i="10"/>
  <c r="E254" i="10"/>
  <c r="R254" i="10" s="1"/>
  <c r="D254" i="10"/>
  <c r="C254" i="10"/>
  <c r="B254" i="10"/>
  <c r="Q253" i="10"/>
  <c r="O253" i="10"/>
  <c r="F253" i="10"/>
  <c r="E253" i="10"/>
  <c r="R253" i="10" s="1"/>
  <c r="D253" i="10"/>
  <c r="C253" i="10"/>
  <c r="B253" i="10"/>
  <c r="Q252" i="10"/>
  <c r="O252" i="10"/>
  <c r="F252" i="10"/>
  <c r="E252" i="10"/>
  <c r="R252" i="10" s="1"/>
  <c r="D252" i="10"/>
  <c r="C252" i="10"/>
  <c r="B252" i="10"/>
  <c r="Q251" i="10"/>
  <c r="O251" i="10"/>
  <c r="F251" i="10"/>
  <c r="E251" i="10"/>
  <c r="D251" i="10"/>
  <c r="C251" i="10"/>
  <c r="B251" i="10"/>
  <c r="Q250" i="10"/>
  <c r="O250" i="10"/>
  <c r="F250" i="10"/>
  <c r="E250" i="10"/>
  <c r="D250" i="10"/>
  <c r="C250" i="10"/>
  <c r="B250" i="10"/>
  <c r="Q249" i="10"/>
  <c r="O249" i="10"/>
  <c r="F249" i="10"/>
  <c r="E249" i="10"/>
  <c r="R249" i="10" s="1"/>
  <c r="D249" i="10"/>
  <c r="C249" i="10"/>
  <c r="B249" i="10"/>
  <c r="Q248" i="10"/>
  <c r="O248" i="10"/>
  <c r="F248" i="10"/>
  <c r="E248" i="10"/>
  <c r="R248" i="10" s="1"/>
  <c r="D248" i="10"/>
  <c r="C248" i="10"/>
  <c r="B248" i="10"/>
  <c r="Q247" i="10"/>
  <c r="O247" i="10"/>
  <c r="F247" i="10"/>
  <c r="E247" i="10"/>
  <c r="R247" i="10" s="1"/>
  <c r="D247" i="10"/>
  <c r="C247" i="10"/>
  <c r="B247" i="10"/>
  <c r="Q246" i="10"/>
  <c r="O246" i="10"/>
  <c r="F246" i="10"/>
  <c r="E246" i="10"/>
  <c r="R246" i="10" s="1"/>
  <c r="D246" i="10"/>
  <c r="C246" i="10"/>
  <c r="B246" i="10"/>
  <c r="Q245" i="10"/>
  <c r="O245" i="10"/>
  <c r="F245" i="10"/>
  <c r="E245" i="10"/>
  <c r="R245" i="10" s="1"/>
  <c r="D245" i="10"/>
  <c r="C245" i="10"/>
  <c r="B245" i="10"/>
  <c r="Q244" i="10"/>
  <c r="O244" i="10"/>
  <c r="F244" i="10"/>
  <c r="E244" i="10"/>
  <c r="D244" i="10"/>
  <c r="C244" i="10"/>
  <c r="B244" i="10"/>
  <c r="Q243" i="10"/>
  <c r="O243" i="10"/>
  <c r="F243" i="10"/>
  <c r="E243" i="10"/>
  <c r="R243" i="10" s="1"/>
  <c r="D243" i="10"/>
  <c r="C243" i="10"/>
  <c r="B243" i="10"/>
  <c r="Q242" i="10"/>
  <c r="O242" i="10"/>
  <c r="F242" i="10"/>
  <c r="E242" i="10"/>
  <c r="R242" i="10" s="1"/>
  <c r="D242" i="10"/>
  <c r="C242" i="10"/>
  <c r="B242" i="10"/>
  <c r="Q241" i="10"/>
  <c r="O241" i="10"/>
  <c r="F241" i="10"/>
  <c r="E241" i="10"/>
  <c r="R241" i="10" s="1"/>
  <c r="D241" i="10"/>
  <c r="C241" i="10"/>
  <c r="B241" i="10"/>
  <c r="Q240" i="10"/>
  <c r="O240" i="10"/>
  <c r="F240" i="10"/>
  <c r="E240" i="10"/>
  <c r="R240" i="10" s="1"/>
  <c r="D240" i="10"/>
  <c r="C240" i="10"/>
  <c r="B240" i="10"/>
  <c r="Q239" i="10"/>
  <c r="O239" i="10"/>
  <c r="F239" i="10"/>
  <c r="E239" i="10"/>
  <c r="R239" i="10" s="1"/>
  <c r="D239" i="10"/>
  <c r="C239" i="10"/>
  <c r="B239" i="10"/>
  <c r="Q238" i="10"/>
  <c r="O238" i="10"/>
  <c r="F238" i="10"/>
  <c r="E238" i="10"/>
  <c r="R238" i="10" s="1"/>
  <c r="D238" i="10"/>
  <c r="C238" i="10"/>
  <c r="B238" i="10"/>
  <c r="Q237" i="10"/>
  <c r="O237" i="10"/>
  <c r="F237" i="10"/>
  <c r="E237" i="10"/>
  <c r="R237" i="10" s="1"/>
  <c r="D237" i="10"/>
  <c r="C237" i="10"/>
  <c r="B237" i="10"/>
  <c r="Q236" i="10"/>
  <c r="O236" i="10"/>
  <c r="F236" i="10"/>
  <c r="E236" i="10"/>
  <c r="R236" i="10" s="1"/>
  <c r="D236" i="10"/>
  <c r="C236" i="10"/>
  <c r="B236" i="10"/>
  <c r="Q235" i="10"/>
  <c r="O235" i="10"/>
  <c r="F235" i="10"/>
  <c r="E235" i="10"/>
  <c r="R235" i="10" s="1"/>
  <c r="D235" i="10"/>
  <c r="C235" i="10"/>
  <c r="B235" i="10"/>
  <c r="Q234" i="10"/>
  <c r="O234" i="10"/>
  <c r="F234" i="10"/>
  <c r="E234" i="10"/>
  <c r="R234" i="10" s="1"/>
  <c r="D234" i="10"/>
  <c r="C234" i="10"/>
  <c r="B234" i="10"/>
  <c r="Q233" i="10"/>
  <c r="O233" i="10"/>
  <c r="F233" i="10"/>
  <c r="E233" i="10"/>
  <c r="D233" i="10"/>
  <c r="C233" i="10"/>
  <c r="B233" i="10"/>
  <c r="Q232" i="10"/>
  <c r="O232" i="10"/>
  <c r="F232" i="10"/>
  <c r="E232" i="10"/>
  <c r="R232" i="10" s="1"/>
  <c r="D232" i="10"/>
  <c r="C232" i="10"/>
  <c r="B232" i="10"/>
  <c r="Q231" i="10"/>
  <c r="O231" i="10"/>
  <c r="F231" i="10"/>
  <c r="E231" i="10"/>
  <c r="R231" i="10" s="1"/>
  <c r="D231" i="10"/>
  <c r="C231" i="10"/>
  <c r="B231" i="10"/>
  <c r="Q230" i="10"/>
  <c r="O230" i="10"/>
  <c r="F230" i="10"/>
  <c r="E230" i="10"/>
  <c r="R230" i="10" s="1"/>
  <c r="D230" i="10"/>
  <c r="C230" i="10"/>
  <c r="B230" i="10"/>
  <c r="Q229" i="10"/>
  <c r="O229" i="10"/>
  <c r="F229" i="10"/>
  <c r="E229" i="10"/>
  <c r="R229" i="10" s="1"/>
  <c r="D229" i="10"/>
  <c r="C229" i="10"/>
  <c r="B229" i="10"/>
  <c r="Q228" i="10"/>
  <c r="O228" i="10"/>
  <c r="F228" i="10"/>
  <c r="E228" i="10"/>
  <c r="R228" i="10" s="1"/>
  <c r="D228" i="10"/>
  <c r="C228" i="10"/>
  <c r="B228" i="10"/>
  <c r="Q227" i="10"/>
  <c r="O227" i="10"/>
  <c r="F227" i="10"/>
  <c r="E227" i="10"/>
  <c r="R227" i="10" s="1"/>
  <c r="D227" i="10"/>
  <c r="C227" i="10"/>
  <c r="B227" i="10"/>
  <c r="Q226" i="10"/>
  <c r="O226" i="10"/>
  <c r="F226" i="10"/>
  <c r="E226" i="10"/>
  <c r="R226" i="10" s="1"/>
  <c r="D226" i="10"/>
  <c r="C226" i="10"/>
  <c r="B226" i="10"/>
  <c r="Q225" i="10"/>
  <c r="O225" i="10"/>
  <c r="F225" i="10"/>
  <c r="E225" i="10"/>
  <c r="R225" i="10" s="1"/>
  <c r="D225" i="10"/>
  <c r="C225" i="10"/>
  <c r="B225" i="10"/>
  <c r="Q224" i="10"/>
  <c r="O224" i="10"/>
  <c r="F224" i="10"/>
  <c r="E224" i="10"/>
  <c r="R224" i="10" s="1"/>
  <c r="D224" i="10"/>
  <c r="C224" i="10"/>
  <c r="B224" i="10"/>
  <c r="Q223" i="10"/>
  <c r="O223" i="10"/>
  <c r="F223" i="10"/>
  <c r="E223" i="10"/>
  <c r="R223" i="10" s="1"/>
  <c r="D223" i="10"/>
  <c r="C223" i="10"/>
  <c r="B223" i="10"/>
  <c r="W260" i="11"/>
  <c r="H260" i="11"/>
  <c r="AL260" i="11" s="1"/>
  <c r="W259" i="11"/>
  <c r="H259" i="11"/>
  <c r="AL259" i="11" s="1"/>
  <c r="W258" i="11"/>
  <c r="H258" i="11"/>
  <c r="AL258" i="11" s="1"/>
  <c r="W257" i="11"/>
  <c r="W256" i="11"/>
  <c r="H256" i="11"/>
  <c r="AL256" i="11" s="1"/>
  <c r="W255" i="11"/>
  <c r="H255" i="11"/>
  <c r="AL255" i="11" s="1"/>
  <c r="W254" i="11"/>
  <c r="H254" i="11"/>
  <c r="AL254" i="11" s="1"/>
  <c r="W253" i="11"/>
  <c r="H253" i="11"/>
  <c r="AL253" i="11" s="1"/>
  <c r="W252" i="11"/>
  <c r="H252" i="11"/>
  <c r="AL252" i="11" s="1"/>
  <c r="W251" i="11"/>
  <c r="H251" i="11"/>
  <c r="AL251" i="11" s="1"/>
  <c r="W250" i="11"/>
  <c r="H250" i="11"/>
  <c r="AL250" i="11" s="1"/>
  <c r="W249" i="11"/>
  <c r="H249" i="11"/>
  <c r="AL249" i="11" s="1"/>
  <c r="W248" i="11"/>
  <c r="H248" i="11"/>
  <c r="AL248" i="11" s="1"/>
  <c r="W247" i="11"/>
  <c r="H247" i="11"/>
  <c r="AL247" i="11" s="1"/>
  <c r="W246" i="11"/>
  <c r="H246" i="11"/>
  <c r="AL246" i="11" s="1"/>
  <c r="W245" i="11"/>
  <c r="H245" i="11"/>
  <c r="AL245" i="11" s="1"/>
  <c r="H244" i="11"/>
  <c r="AL244" i="11" s="1"/>
  <c r="W243" i="11"/>
  <c r="H243" i="11"/>
  <c r="AL243" i="11" s="1"/>
  <c r="W242" i="11"/>
  <c r="H242" i="11"/>
  <c r="AL242" i="11" s="1"/>
  <c r="W240" i="11"/>
  <c r="H240" i="11"/>
  <c r="AL240" i="11" s="1"/>
  <c r="W239" i="11"/>
  <c r="H239" i="11"/>
  <c r="AL239" i="11" s="1"/>
  <c r="W238" i="11"/>
  <c r="H238" i="11"/>
  <c r="AL238" i="11" s="1"/>
  <c r="W237" i="11"/>
  <c r="H237" i="11"/>
  <c r="AL237" i="11" s="1"/>
  <c r="W236" i="11"/>
  <c r="H236" i="11"/>
  <c r="AL236" i="11" s="1"/>
  <c r="W235" i="11"/>
  <c r="H235" i="11"/>
  <c r="AL235" i="11" s="1"/>
  <c r="W234" i="11"/>
  <c r="H234" i="11"/>
  <c r="AL234" i="11" s="1"/>
  <c r="W233" i="11"/>
  <c r="H233" i="11"/>
  <c r="AL233" i="11" s="1"/>
  <c r="W232" i="11"/>
  <c r="H232" i="11"/>
  <c r="AL232" i="11" s="1"/>
  <c r="W231" i="11"/>
  <c r="H231" i="11"/>
  <c r="AL231" i="11" s="1"/>
  <c r="W230" i="11"/>
  <c r="W229" i="11"/>
  <c r="H229" i="11"/>
  <c r="AL229" i="11" s="1"/>
  <c r="W228" i="11"/>
  <c r="H228" i="11"/>
  <c r="AL228" i="11" s="1"/>
  <c r="W227" i="11"/>
  <c r="H227" i="11"/>
  <c r="AL227" i="11" s="1"/>
  <c r="W226" i="11"/>
  <c r="H226" i="11"/>
  <c r="AL226" i="11" s="1"/>
  <c r="W225" i="11"/>
  <c r="H225" i="11"/>
  <c r="AL225" i="11" s="1"/>
  <c r="W224" i="11"/>
  <c r="H224" i="11"/>
  <c r="AL224" i="11" s="1"/>
  <c r="W223" i="11"/>
  <c r="H223" i="11"/>
  <c r="AL223" i="11" s="1"/>
  <c r="W222" i="11"/>
  <c r="H222" i="11"/>
  <c r="AL222" i="11" s="1"/>
  <c r="W221" i="11"/>
  <c r="A212" i="15"/>
  <c r="B212" i="15"/>
  <c r="C212" i="15"/>
  <c r="D212" i="15"/>
  <c r="E212" i="15"/>
  <c r="F212" i="15"/>
  <c r="G212" i="15"/>
  <c r="J212" i="15"/>
  <c r="K212" i="15"/>
  <c r="A213" i="15"/>
  <c r="B213" i="15"/>
  <c r="C213" i="15"/>
  <c r="D213" i="15"/>
  <c r="E213" i="15"/>
  <c r="F213" i="15"/>
  <c r="G213" i="15"/>
  <c r="J213" i="15"/>
  <c r="K213" i="15"/>
  <c r="A214" i="15"/>
  <c r="B214" i="15"/>
  <c r="C214" i="15"/>
  <c r="D214" i="15"/>
  <c r="E214" i="15"/>
  <c r="F214" i="15"/>
  <c r="G214" i="15"/>
  <c r="J214" i="15"/>
  <c r="K214" i="15"/>
  <c r="A215" i="15"/>
  <c r="B215" i="15"/>
  <c r="C215" i="15"/>
  <c r="D215" i="15"/>
  <c r="E215" i="15"/>
  <c r="F215" i="15"/>
  <c r="G215" i="15"/>
  <c r="J215" i="15"/>
  <c r="K215" i="15"/>
  <c r="A216" i="15"/>
  <c r="B216" i="15"/>
  <c r="C216" i="15"/>
  <c r="D216" i="15"/>
  <c r="E216" i="15"/>
  <c r="F216" i="15"/>
  <c r="G216" i="15"/>
  <c r="J216" i="15"/>
  <c r="K216" i="15"/>
  <c r="A217" i="15"/>
  <c r="B217" i="15"/>
  <c r="C217" i="15"/>
  <c r="D217" i="15"/>
  <c r="E217" i="15"/>
  <c r="F217" i="15"/>
  <c r="G217" i="15"/>
  <c r="J217" i="15"/>
  <c r="K217" i="15"/>
  <c r="A218" i="15"/>
  <c r="B218" i="15"/>
  <c r="C218" i="15"/>
  <c r="D218" i="15"/>
  <c r="E218" i="15"/>
  <c r="F218" i="15"/>
  <c r="G218" i="15"/>
  <c r="J218" i="15"/>
  <c r="K218" i="15"/>
  <c r="A219" i="15"/>
  <c r="B219" i="15"/>
  <c r="C219" i="15"/>
  <c r="D219" i="15"/>
  <c r="E219" i="15"/>
  <c r="F219" i="15"/>
  <c r="G219" i="15"/>
  <c r="J219" i="15"/>
  <c r="K219" i="15"/>
  <c r="A220" i="15"/>
  <c r="B220" i="15"/>
  <c r="C220" i="15"/>
  <c r="D220" i="15"/>
  <c r="E220" i="15"/>
  <c r="F220" i="15"/>
  <c r="G220" i="15"/>
  <c r="J220" i="15"/>
  <c r="K220" i="15"/>
  <c r="A221" i="15"/>
  <c r="B221" i="15"/>
  <c r="C221" i="15"/>
  <c r="D221" i="15"/>
  <c r="E221" i="15"/>
  <c r="F221" i="15"/>
  <c r="G221" i="15"/>
  <c r="J221" i="15"/>
  <c r="K221" i="15"/>
  <c r="A222" i="15"/>
  <c r="B222" i="15"/>
  <c r="C222" i="15"/>
  <c r="D222" i="15"/>
  <c r="E222" i="15"/>
  <c r="F222" i="15"/>
  <c r="G222" i="15"/>
  <c r="J222" i="15"/>
  <c r="K222" i="15"/>
  <c r="A223" i="15"/>
  <c r="B223" i="15"/>
  <c r="C223" i="15"/>
  <c r="D223" i="15"/>
  <c r="E223" i="15"/>
  <c r="F223" i="15"/>
  <c r="G223" i="15"/>
  <c r="J223" i="15"/>
  <c r="K223" i="15"/>
  <c r="A224" i="15"/>
  <c r="B224" i="15"/>
  <c r="C224" i="15"/>
  <c r="D224" i="15"/>
  <c r="E224" i="15"/>
  <c r="F224" i="15"/>
  <c r="G224" i="15"/>
  <c r="J224" i="15"/>
  <c r="K224" i="15"/>
  <c r="A225" i="15"/>
  <c r="B225" i="15"/>
  <c r="C225" i="15"/>
  <c r="D225" i="15"/>
  <c r="E225" i="15"/>
  <c r="F225" i="15"/>
  <c r="G225" i="15"/>
  <c r="J225" i="15"/>
  <c r="K225" i="15"/>
  <c r="A226" i="15"/>
  <c r="B226" i="15"/>
  <c r="C226" i="15"/>
  <c r="D226" i="15"/>
  <c r="E226" i="15"/>
  <c r="F226" i="15"/>
  <c r="G226" i="15"/>
  <c r="J226" i="15"/>
  <c r="K226" i="15"/>
  <c r="A227" i="15"/>
  <c r="B227" i="15"/>
  <c r="C227" i="15"/>
  <c r="D227" i="15"/>
  <c r="E227" i="15"/>
  <c r="F227" i="15"/>
  <c r="G227" i="15"/>
  <c r="J227" i="15"/>
  <c r="K227" i="15"/>
  <c r="A228" i="15"/>
  <c r="B228" i="15"/>
  <c r="C228" i="15"/>
  <c r="D228" i="15"/>
  <c r="E228" i="15"/>
  <c r="F228" i="15"/>
  <c r="G228" i="15"/>
  <c r="J228" i="15"/>
  <c r="K228" i="15"/>
  <c r="A229" i="15"/>
  <c r="B229" i="15"/>
  <c r="C229" i="15"/>
  <c r="D229" i="15"/>
  <c r="E229" i="15"/>
  <c r="F229" i="15"/>
  <c r="G229" i="15"/>
  <c r="J229" i="15"/>
  <c r="K229" i="15"/>
  <c r="A230" i="15"/>
  <c r="B230" i="15"/>
  <c r="C230" i="15"/>
  <c r="D230" i="15"/>
  <c r="E230" i="15"/>
  <c r="F230" i="15"/>
  <c r="G230" i="15"/>
  <c r="J230" i="15"/>
  <c r="K230" i="15"/>
  <c r="A231" i="15"/>
  <c r="B231" i="15"/>
  <c r="C231" i="15"/>
  <c r="D231" i="15"/>
  <c r="E231" i="15"/>
  <c r="F231" i="15"/>
  <c r="G231" i="15"/>
  <c r="J231" i="15"/>
  <c r="K231" i="15"/>
  <c r="A232" i="15"/>
  <c r="B232" i="15"/>
  <c r="C232" i="15"/>
  <c r="D232" i="15"/>
  <c r="E232" i="15"/>
  <c r="F232" i="15"/>
  <c r="G232" i="15"/>
  <c r="J232" i="15"/>
  <c r="K232" i="15"/>
  <c r="A233" i="15"/>
  <c r="B233" i="15"/>
  <c r="C233" i="15"/>
  <c r="D233" i="15"/>
  <c r="E233" i="15"/>
  <c r="F233" i="15"/>
  <c r="G233" i="15"/>
  <c r="J233" i="15"/>
  <c r="K233" i="15"/>
  <c r="A234" i="15"/>
  <c r="B234" i="15"/>
  <c r="C234" i="15"/>
  <c r="D234" i="15"/>
  <c r="E234" i="15"/>
  <c r="F234" i="15"/>
  <c r="G234" i="15"/>
  <c r="J234" i="15"/>
  <c r="K234" i="15"/>
  <c r="A235" i="15"/>
  <c r="B235" i="15"/>
  <c r="C235" i="15"/>
  <c r="D235" i="15"/>
  <c r="E235" i="15"/>
  <c r="F235" i="15"/>
  <c r="G235" i="15"/>
  <c r="J235" i="15"/>
  <c r="K235" i="15"/>
  <c r="A236" i="15"/>
  <c r="B236" i="15"/>
  <c r="C236" i="15"/>
  <c r="D236" i="15"/>
  <c r="E236" i="15"/>
  <c r="F236" i="15"/>
  <c r="G236" i="15"/>
  <c r="J236" i="15"/>
  <c r="K236" i="15"/>
  <c r="A237" i="15"/>
  <c r="B237" i="15"/>
  <c r="C237" i="15"/>
  <c r="D237" i="15"/>
  <c r="E237" i="15"/>
  <c r="F237" i="15"/>
  <c r="G237" i="15"/>
  <c r="J237" i="15"/>
  <c r="K237" i="15"/>
  <c r="A238" i="15"/>
  <c r="B238" i="15"/>
  <c r="C238" i="15"/>
  <c r="D238" i="15"/>
  <c r="E238" i="15"/>
  <c r="F238" i="15"/>
  <c r="G238" i="15"/>
  <c r="J238" i="15"/>
  <c r="K238" i="15"/>
  <c r="A239" i="15"/>
  <c r="B239" i="15"/>
  <c r="C239" i="15"/>
  <c r="D239" i="15"/>
  <c r="E239" i="15"/>
  <c r="F239" i="15"/>
  <c r="G239" i="15"/>
  <c r="J239" i="15"/>
  <c r="K239" i="15"/>
  <c r="A240" i="15"/>
  <c r="B240" i="15"/>
  <c r="C240" i="15"/>
  <c r="D240" i="15"/>
  <c r="E240" i="15"/>
  <c r="F240" i="15"/>
  <c r="G240" i="15"/>
  <c r="J240" i="15"/>
  <c r="K240" i="15"/>
  <c r="A241" i="15"/>
  <c r="B241" i="15"/>
  <c r="C241" i="15"/>
  <c r="D241" i="15"/>
  <c r="E241" i="15"/>
  <c r="F241" i="15"/>
  <c r="G241" i="15"/>
  <c r="J241" i="15"/>
  <c r="K241" i="15"/>
  <c r="A242" i="15"/>
  <c r="B242" i="15"/>
  <c r="C242" i="15"/>
  <c r="D242" i="15"/>
  <c r="E242" i="15"/>
  <c r="F242" i="15"/>
  <c r="G242" i="15"/>
  <c r="J242" i="15"/>
  <c r="K242" i="15"/>
  <c r="A243" i="15"/>
  <c r="B243" i="15"/>
  <c r="C243" i="15"/>
  <c r="D243" i="15"/>
  <c r="E243" i="15"/>
  <c r="F243" i="15"/>
  <c r="G243" i="15"/>
  <c r="J243" i="15"/>
  <c r="K243" i="15"/>
  <c r="A244" i="15"/>
  <c r="B244" i="15"/>
  <c r="C244" i="15"/>
  <c r="D244" i="15"/>
  <c r="E244" i="15"/>
  <c r="F244" i="15"/>
  <c r="G244" i="15"/>
  <c r="J244" i="15"/>
  <c r="K244" i="15"/>
  <c r="A245" i="15"/>
  <c r="B245" i="15"/>
  <c r="C245" i="15"/>
  <c r="D245" i="15"/>
  <c r="E245" i="15"/>
  <c r="F245" i="15"/>
  <c r="G245" i="15"/>
  <c r="J245" i="15"/>
  <c r="K245" i="15"/>
  <c r="A246" i="15"/>
  <c r="B246" i="15"/>
  <c r="C246" i="15"/>
  <c r="D246" i="15"/>
  <c r="E246" i="15"/>
  <c r="F246" i="15"/>
  <c r="G246" i="15"/>
  <c r="J246" i="15"/>
  <c r="K246" i="15"/>
  <c r="A247" i="15"/>
  <c r="B247" i="15"/>
  <c r="C247" i="15"/>
  <c r="D247" i="15"/>
  <c r="E247" i="15"/>
  <c r="F247" i="15"/>
  <c r="G247" i="15"/>
  <c r="J247" i="15"/>
  <c r="K247" i="15"/>
  <c r="A248" i="15"/>
  <c r="B248" i="15"/>
  <c r="C248" i="15"/>
  <c r="D248" i="15"/>
  <c r="E248" i="15"/>
  <c r="F248" i="15"/>
  <c r="G248" i="15"/>
  <c r="J248" i="15"/>
  <c r="K248" i="15"/>
  <c r="E200" i="17"/>
  <c r="I290" i="15" l="1"/>
  <c r="I281" i="15"/>
  <c r="I289" i="15"/>
  <c r="I267" i="15"/>
  <c r="I271" i="17"/>
  <c r="I282" i="17"/>
  <c r="I264" i="15"/>
  <c r="I288" i="15"/>
  <c r="I272" i="15"/>
  <c r="Q260" i="8"/>
  <c r="Q259" i="8"/>
  <c r="Q254" i="8"/>
  <c r="Q258" i="8"/>
  <c r="Q255" i="8"/>
  <c r="Q256" i="8"/>
  <c r="Q252" i="8"/>
  <c r="Q251" i="8"/>
  <c r="Q253" i="8"/>
  <c r="Q249" i="8"/>
  <c r="Q250" i="8"/>
  <c r="Q248" i="8"/>
  <c r="I249" i="17"/>
  <c r="I250" i="15"/>
  <c r="I252" i="17"/>
  <c r="I253" i="15"/>
  <c r="I255" i="17"/>
  <c r="I256" i="15"/>
  <c r="Q247" i="8"/>
  <c r="I256" i="17"/>
  <c r="I257" i="15"/>
  <c r="Q246" i="8"/>
  <c r="Q243" i="8"/>
  <c r="Q245" i="8"/>
  <c r="Q244" i="8"/>
  <c r="Q241" i="8"/>
  <c r="Q242" i="8"/>
  <c r="Q238" i="8"/>
  <c r="Q240" i="8"/>
  <c r="Q239" i="8"/>
  <c r="Q236" i="8"/>
  <c r="Q237" i="8"/>
  <c r="Q233" i="8"/>
  <c r="Q235" i="8"/>
  <c r="Q234" i="8"/>
  <c r="Q232" i="8"/>
  <c r="F232" i="17"/>
  <c r="F238" i="17"/>
  <c r="F244" i="17"/>
  <c r="F250" i="17"/>
  <c r="F256" i="17"/>
  <c r="F260" i="17"/>
  <c r="F259" i="17"/>
  <c r="F258" i="17"/>
  <c r="F257" i="17"/>
  <c r="Q231" i="8"/>
  <c r="I244" i="15"/>
  <c r="I238" i="15"/>
  <c r="I236" i="17"/>
  <c r="W209" i="11"/>
  <c r="W185" i="11"/>
  <c r="B188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B300" i="9"/>
  <c r="A300" i="9" s="1"/>
  <c r="B299" i="9"/>
  <c r="A299" i="9" s="1"/>
  <c r="B298" i="9"/>
  <c r="A298" i="9" s="1"/>
  <c r="B297" i="9"/>
  <c r="A297" i="9" s="1"/>
  <c r="B296" i="9"/>
  <c r="A296" i="9" s="1"/>
  <c r="B295" i="9"/>
  <c r="A295" i="9" s="1"/>
  <c r="B294" i="9"/>
  <c r="A294" i="9" s="1"/>
  <c r="B293" i="9"/>
  <c r="A293" i="9" s="1"/>
  <c r="B292" i="9"/>
  <c r="A292" i="9" s="1"/>
  <c r="B291" i="9"/>
  <c r="A291" i="9" s="1"/>
  <c r="B290" i="9"/>
  <c r="A290" i="9" s="1"/>
  <c r="B289" i="9"/>
  <c r="A289" i="9" s="1"/>
  <c r="B288" i="9"/>
  <c r="A288" i="9" s="1"/>
  <c r="B287" i="9"/>
  <c r="A287" i="9" s="1"/>
  <c r="B286" i="9"/>
  <c r="A286" i="9" s="1"/>
  <c r="B285" i="9"/>
  <c r="A285" i="9" s="1"/>
  <c r="B284" i="9"/>
  <c r="A284" i="9" s="1"/>
  <c r="B283" i="9"/>
  <c r="A283" i="9" s="1"/>
  <c r="B282" i="9"/>
  <c r="A282" i="9" s="1"/>
  <c r="B281" i="9"/>
  <c r="A281" i="9" s="1"/>
  <c r="B280" i="9"/>
  <c r="A280" i="9" s="1"/>
  <c r="B279" i="9"/>
  <c r="A279" i="9" s="1"/>
  <c r="B278" i="9"/>
  <c r="A278" i="9" s="1"/>
  <c r="B277" i="9"/>
  <c r="A277" i="9" s="1"/>
  <c r="B276" i="9"/>
  <c r="A276" i="9" s="1"/>
  <c r="B275" i="9"/>
  <c r="A275" i="9" s="1"/>
  <c r="B274" i="9"/>
  <c r="A274" i="9" s="1"/>
  <c r="B273" i="9"/>
  <c r="A273" i="9" s="1"/>
  <c r="B272" i="9"/>
  <c r="A272" i="9" s="1"/>
  <c r="B271" i="9"/>
  <c r="A271" i="9" s="1"/>
  <c r="B270" i="9"/>
  <c r="A270" i="9" s="1"/>
  <c r="B269" i="9"/>
  <c r="A269" i="9" s="1"/>
  <c r="B268" i="9"/>
  <c r="A268" i="9" s="1"/>
  <c r="B267" i="9"/>
  <c r="A267" i="9" s="1"/>
  <c r="B266" i="9"/>
  <c r="A266" i="9" s="1"/>
  <c r="B265" i="9"/>
  <c r="A265" i="9" s="1"/>
  <c r="B264" i="9"/>
  <c r="A264" i="9" s="1"/>
  <c r="B263" i="9"/>
  <c r="A263" i="9" s="1"/>
  <c r="B262" i="9"/>
  <c r="A262" i="9" s="1"/>
  <c r="B261" i="9"/>
  <c r="A261" i="9" s="1"/>
  <c r="B260" i="9"/>
  <c r="A260" i="9" s="1"/>
  <c r="B259" i="9"/>
  <c r="A259" i="9" s="1"/>
  <c r="B258" i="9"/>
  <c r="A258" i="9" s="1"/>
  <c r="B257" i="9"/>
  <c r="A257" i="9" s="1"/>
  <c r="B256" i="9"/>
  <c r="A256" i="9" s="1"/>
  <c r="B255" i="9"/>
  <c r="A255" i="9" s="1"/>
  <c r="B254" i="9"/>
  <c r="A254" i="9" s="1"/>
  <c r="B253" i="9"/>
  <c r="A253" i="9" s="1"/>
  <c r="B252" i="9"/>
  <c r="A252" i="9" s="1"/>
  <c r="B251" i="9"/>
  <c r="A251" i="9" s="1"/>
  <c r="B250" i="9"/>
  <c r="A250" i="9" s="1"/>
  <c r="B249" i="9"/>
  <c r="A249" i="9" s="1"/>
  <c r="B248" i="9"/>
  <c r="A248" i="9" s="1"/>
  <c r="B247" i="9"/>
  <c r="A247" i="9" s="1"/>
  <c r="B246" i="9"/>
  <c r="A246" i="9" s="1"/>
  <c r="B245" i="9"/>
  <c r="A245" i="9" s="1"/>
  <c r="B244" i="9"/>
  <c r="A244" i="9" s="1"/>
  <c r="B243" i="9"/>
  <c r="A243" i="9" s="1"/>
  <c r="B242" i="9"/>
  <c r="A242" i="9" s="1"/>
  <c r="B241" i="9"/>
  <c r="A241" i="9" s="1"/>
  <c r="B240" i="9"/>
  <c r="A240" i="9" s="1"/>
  <c r="B239" i="9"/>
  <c r="A239" i="9" s="1"/>
  <c r="B238" i="9"/>
  <c r="A238" i="9" s="1"/>
  <c r="B237" i="9"/>
  <c r="A237" i="9" s="1"/>
  <c r="B236" i="9"/>
  <c r="A236" i="9" s="1"/>
  <c r="B235" i="9"/>
  <c r="A235" i="9" s="1"/>
  <c r="B234" i="9"/>
  <c r="A234" i="9" s="1"/>
  <c r="B233" i="9"/>
  <c r="A233" i="9" s="1"/>
  <c r="B232" i="9"/>
  <c r="A232" i="9" s="1"/>
  <c r="B231" i="9"/>
  <c r="A231" i="9" s="1"/>
  <c r="B230" i="9"/>
  <c r="A230" i="9" s="1"/>
  <c r="B229" i="9"/>
  <c r="A229" i="9" s="1"/>
  <c r="B228" i="9"/>
  <c r="A228" i="9" s="1"/>
  <c r="B227" i="9"/>
  <c r="A227" i="9" s="1"/>
  <c r="B226" i="9"/>
  <c r="A226" i="9" s="1"/>
  <c r="B225" i="9"/>
  <c r="A225" i="9" s="1"/>
  <c r="B224" i="9"/>
  <c r="A224" i="9" s="1"/>
  <c r="B223" i="9"/>
  <c r="A223" i="9" s="1"/>
  <c r="B222" i="9"/>
  <c r="A222" i="9" s="1"/>
  <c r="B221" i="9"/>
  <c r="A221" i="9" s="1"/>
  <c r="B220" i="9"/>
  <c r="A220" i="9" s="1"/>
  <c r="B219" i="9"/>
  <c r="A219" i="9" s="1"/>
  <c r="B218" i="9"/>
  <c r="A218" i="9" s="1"/>
  <c r="B217" i="9"/>
  <c r="A217" i="9" s="1"/>
  <c r="B216" i="9"/>
  <c r="B215" i="9"/>
  <c r="A215" i="9" s="1"/>
  <c r="B214" i="9"/>
  <c r="A214" i="9" s="1"/>
  <c r="B213" i="9"/>
  <c r="A213" i="9" s="1"/>
  <c r="B212" i="9"/>
  <c r="B211" i="9"/>
  <c r="A211" i="9" s="1"/>
  <c r="B210" i="9"/>
  <c r="A210" i="9" s="1"/>
  <c r="B209" i="9"/>
  <c r="A209" i="9" s="1"/>
  <c r="B208" i="9"/>
  <c r="B207" i="9"/>
  <c r="A207" i="9" s="1"/>
  <c r="B206" i="9"/>
  <c r="A206" i="9" s="1"/>
  <c r="B205" i="9"/>
  <c r="A205" i="9" s="1"/>
  <c r="B204" i="9"/>
  <c r="B203" i="9"/>
  <c r="A203" i="9" s="1"/>
  <c r="B202" i="9"/>
  <c r="A202" i="9" s="1"/>
  <c r="B201" i="9"/>
  <c r="A201" i="9" s="1"/>
  <c r="B200" i="9"/>
  <c r="B199" i="9"/>
  <c r="A199" i="9" s="1"/>
  <c r="B198" i="9"/>
  <c r="A198" i="9" s="1"/>
  <c r="B197" i="9"/>
  <c r="A197" i="9" s="1"/>
  <c r="B196" i="9"/>
  <c r="B195" i="9"/>
  <c r="A195" i="9" s="1"/>
  <c r="B194" i="9"/>
  <c r="A194" i="9" s="1"/>
  <c r="B193" i="9"/>
  <c r="A193" i="9" s="1"/>
  <c r="B192" i="9"/>
  <c r="B191" i="9"/>
  <c r="A191" i="9" s="1"/>
  <c r="B190" i="9"/>
  <c r="A190" i="9" s="1"/>
  <c r="B189" i="9"/>
  <c r="A189" i="9" s="1"/>
  <c r="B188" i="9"/>
  <c r="A188" i="9" s="1"/>
  <c r="B187" i="9"/>
  <c r="A187" i="9" s="1"/>
  <c r="B186" i="9"/>
  <c r="A186" i="9" s="1"/>
  <c r="B185" i="9"/>
  <c r="A185" i="9" s="1"/>
  <c r="B184" i="9"/>
  <c r="A184" i="9" s="1"/>
  <c r="B183" i="9"/>
  <c r="A183" i="9" s="1"/>
  <c r="B182" i="9"/>
  <c r="A182" i="9" s="1"/>
  <c r="B181" i="9"/>
  <c r="A181" i="9" s="1"/>
  <c r="B180" i="9"/>
  <c r="A180" i="9" s="1"/>
  <c r="B179" i="9"/>
  <c r="A179" i="9" s="1"/>
  <c r="B178" i="9"/>
  <c r="A178" i="9" s="1"/>
  <c r="B177" i="9"/>
  <c r="A177" i="9" s="1"/>
  <c r="B176" i="9"/>
  <c r="A176" i="9" s="1"/>
  <c r="B175" i="9"/>
  <c r="A175" i="9" s="1"/>
  <c r="B174" i="9"/>
  <c r="A174" i="9" s="1"/>
  <c r="B173" i="9"/>
  <c r="A173" i="9" s="1"/>
  <c r="B172" i="9"/>
  <c r="A172" i="9" s="1"/>
  <c r="B171" i="9"/>
  <c r="A171" i="9" s="1"/>
  <c r="B170" i="9"/>
  <c r="A170" i="9" s="1"/>
  <c r="B169" i="9"/>
  <c r="A169" i="9" s="1"/>
  <c r="B168" i="9"/>
  <c r="A168" i="9" s="1"/>
  <c r="B167" i="9"/>
  <c r="A167" i="9" s="1"/>
  <c r="B166" i="9"/>
  <c r="A166" i="9" s="1"/>
  <c r="B165" i="9"/>
  <c r="A165" i="9" s="1"/>
  <c r="B164" i="9"/>
  <c r="A164" i="9" s="1"/>
  <c r="B163" i="9"/>
  <c r="A163" i="9" s="1"/>
  <c r="B162" i="9"/>
  <c r="A162" i="9" s="1"/>
  <c r="B161" i="9"/>
  <c r="A161" i="9" s="1"/>
  <c r="B160" i="9"/>
  <c r="A160" i="9" s="1"/>
  <c r="B159" i="9"/>
  <c r="A159" i="9" s="1"/>
  <c r="B158" i="9"/>
  <c r="A158" i="9" s="1"/>
  <c r="B157" i="9"/>
  <c r="A157" i="9" s="1"/>
  <c r="B156" i="9"/>
  <c r="A156" i="9" s="1"/>
  <c r="B155" i="9"/>
  <c r="A155" i="9" s="1"/>
  <c r="B154" i="9"/>
  <c r="A154" i="9" s="1"/>
  <c r="B153" i="9"/>
  <c r="A153" i="9" s="1"/>
  <c r="B152" i="9"/>
  <c r="A152" i="9" s="1"/>
  <c r="B151" i="9"/>
  <c r="A151" i="9" s="1"/>
  <c r="Q222" i="10"/>
  <c r="O222" i="10"/>
  <c r="F222" i="10"/>
  <c r="E222" i="10"/>
  <c r="R222" i="10" s="1"/>
  <c r="D222" i="10"/>
  <c r="C222" i="10"/>
  <c r="B222" i="10"/>
  <c r="Q221" i="10"/>
  <c r="O221" i="10"/>
  <c r="F221" i="10"/>
  <c r="E221" i="10"/>
  <c r="R221" i="10" s="1"/>
  <c r="D221" i="10"/>
  <c r="C221" i="10"/>
  <c r="B221" i="10"/>
  <c r="Q220" i="10"/>
  <c r="O220" i="10"/>
  <c r="F220" i="10"/>
  <c r="E220" i="10"/>
  <c r="R220" i="10" s="1"/>
  <c r="D220" i="10"/>
  <c r="C220" i="10"/>
  <c r="B220" i="10"/>
  <c r="Q219" i="10"/>
  <c r="O219" i="10"/>
  <c r="F219" i="10"/>
  <c r="E219" i="10"/>
  <c r="R219" i="10" s="1"/>
  <c r="D219" i="10"/>
  <c r="C219" i="10"/>
  <c r="B219" i="10"/>
  <c r="Q218" i="10"/>
  <c r="O218" i="10"/>
  <c r="E218" i="10"/>
  <c r="R218" i="10" s="1"/>
  <c r="D218" i="10"/>
  <c r="C218" i="10"/>
  <c r="B218" i="10"/>
  <c r="Q217" i="10"/>
  <c r="O217" i="10"/>
  <c r="F217" i="10"/>
  <c r="E217" i="10"/>
  <c r="R217" i="10" s="1"/>
  <c r="D217" i="10"/>
  <c r="C217" i="10"/>
  <c r="B217" i="10"/>
  <c r="Q216" i="10"/>
  <c r="O216" i="10"/>
  <c r="F216" i="10"/>
  <c r="E216" i="10"/>
  <c r="R216" i="10" s="1"/>
  <c r="D216" i="10"/>
  <c r="C216" i="10"/>
  <c r="B216" i="10"/>
  <c r="Q215" i="10"/>
  <c r="O215" i="10"/>
  <c r="F215" i="10"/>
  <c r="E215" i="10"/>
  <c r="R215" i="10" s="1"/>
  <c r="D215" i="10"/>
  <c r="C215" i="10"/>
  <c r="B215" i="10"/>
  <c r="Q214" i="10"/>
  <c r="O214" i="10"/>
  <c r="F214" i="10"/>
  <c r="E214" i="10"/>
  <c r="R214" i="10" s="1"/>
  <c r="D214" i="10"/>
  <c r="C214" i="10"/>
  <c r="B214" i="10"/>
  <c r="Q213" i="10"/>
  <c r="O213" i="10"/>
  <c r="F213" i="10"/>
  <c r="E213" i="10"/>
  <c r="R213" i="10" s="1"/>
  <c r="D213" i="10"/>
  <c r="C213" i="10"/>
  <c r="B213" i="10"/>
  <c r="Q212" i="10"/>
  <c r="O212" i="10"/>
  <c r="F212" i="10"/>
  <c r="E212" i="10"/>
  <c r="R212" i="10" s="1"/>
  <c r="D212" i="10"/>
  <c r="C212" i="10"/>
  <c r="B212" i="10"/>
  <c r="Q211" i="10"/>
  <c r="O211" i="10"/>
  <c r="F211" i="10"/>
  <c r="E211" i="10"/>
  <c r="R211" i="10" s="1"/>
  <c r="D211" i="10"/>
  <c r="C211" i="10"/>
  <c r="B211" i="10"/>
  <c r="Q210" i="10"/>
  <c r="O210" i="10"/>
  <c r="E210" i="10"/>
  <c r="R210" i="10" s="1"/>
  <c r="D210" i="10"/>
  <c r="C210" i="10"/>
  <c r="B210" i="10"/>
  <c r="Q209" i="10"/>
  <c r="O209" i="10"/>
  <c r="F209" i="10"/>
  <c r="E209" i="10"/>
  <c r="R209" i="10" s="1"/>
  <c r="D209" i="10"/>
  <c r="C209" i="10"/>
  <c r="B209" i="10"/>
  <c r="Q208" i="10"/>
  <c r="O208" i="10"/>
  <c r="E208" i="10"/>
  <c r="R208" i="10" s="1"/>
  <c r="D208" i="10"/>
  <c r="C208" i="10"/>
  <c r="B208" i="10"/>
  <c r="Q207" i="10"/>
  <c r="O207" i="10"/>
  <c r="F207" i="10"/>
  <c r="E207" i="10"/>
  <c r="R207" i="10" s="1"/>
  <c r="D207" i="10"/>
  <c r="C207" i="10"/>
  <c r="B207" i="10"/>
  <c r="Q206" i="10"/>
  <c r="O206" i="10"/>
  <c r="F206" i="10"/>
  <c r="E206" i="10"/>
  <c r="R206" i="10" s="1"/>
  <c r="D206" i="10"/>
  <c r="C206" i="10"/>
  <c r="B206" i="10"/>
  <c r="Q205" i="10"/>
  <c r="O205" i="10"/>
  <c r="F205" i="10"/>
  <c r="E205" i="10"/>
  <c r="R205" i="10" s="1"/>
  <c r="D205" i="10"/>
  <c r="C205" i="10"/>
  <c r="B205" i="10"/>
  <c r="Q204" i="10"/>
  <c r="O204" i="10"/>
  <c r="F204" i="10"/>
  <c r="E204" i="10"/>
  <c r="R204" i="10" s="1"/>
  <c r="D204" i="10"/>
  <c r="C204" i="10"/>
  <c r="B204" i="10"/>
  <c r="Q203" i="10"/>
  <c r="O203" i="10"/>
  <c r="F203" i="10"/>
  <c r="E203" i="10"/>
  <c r="R203" i="10" s="1"/>
  <c r="D203" i="10"/>
  <c r="C203" i="10"/>
  <c r="B203" i="10"/>
  <c r="Q202" i="10"/>
  <c r="O202" i="10"/>
  <c r="F202" i="10"/>
  <c r="E202" i="10"/>
  <c r="R202" i="10" s="1"/>
  <c r="D202" i="10"/>
  <c r="C202" i="10"/>
  <c r="B202" i="10"/>
  <c r="Q201" i="10"/>
  <c r="O201" i="10"/>
  <c r="E201" i="10"/>
  <c r="R201" i="10" s="1"/>
  <c r="D201" i="10"/>
  <c r="C201" i="10"/>
  <c r="B201" i="10"/>
  <c r="R230" i="8"/>
  <c r="P230" i="8"/>
  <c r="I230" i="8"/>
  <c r="H230" i="8"/>
  <c r="G230" i="8"/>
  <c r="E230" i="8"/>
  <c r="F230" i="8" s="1"/>
  <c r="D230" i="8"/>
  <c r="C230" i="8"/>
  <c r="B230" i="8"/>
  <c r="R229" i="8"/>
  <c r="P229" i="8"/>
  <c r="I229" i="8"/>
  <c r="H229" i="8"/>
  <c r="G229" i="8"/>
  <c r="E229" i="8"/>
  <c r="F229" i="8" s="1"/>
  <c r="D229" i="8"/>
  <c r="C229" i="8"/>
  <c r="B229" i="8"/>
  <c r="R228" i="8"/>
  <c r="P228" i="8"/>
  <c r="I228" i="8"/>
  <c r="H228" i="8"/>
  <c r="G228" i="8"/>
  <c r="E228" i="8"/>
  <c r="F228" i="8" s="1"/>
  <c r="D228" i="8"/>
  <c r="C228" i="8"/>
  <c r="B228" i="8"/>
  <c r="R227" i="8"/>
  <c r="P227" i="8"/>
  <c r="I227" i="8"/>
  <c r="H227" i="8"/>
  <c r="G227" i="8"/>
  <c r="E227" i="8"/>
  <c r="F227" i="8" s="1"/>
  <c r="D227" i="8"/>
  <c r="C227" i="8"/>
  <c r="B227" i="8"/>
  <c r="R226" i="8"/>
  <c r="P226" i="8"/>
  <c r="I226" i="8"/>
  <c r="H226" i="8"/>
  <c r="G226" i="8"/>
  <c r="E226" i="8"/>
  <c r="F226" i="8" s="1"/>
  <c r="D226" i="8"/>
  <c r="C226" i="8"/>
  <c r="B226" i="8"/>
  <c r="R225" i="8"/>
  <c r="P225" i="8"/>
  <c r="I225" i="8"/>
  <c r="H225" i="8"/>
  <c r="G225" i="8"/>
  <c r="E225" i="8"/>
  <c r="F225" i="8" s="1"/>
  <c r="D225" i="8"/>
  <c r="C225" i="8"/>
  <c r="B225" i="8"/>
  <c r="R224" i="8"/>
  <c r="P224" i="8"/>
  <c r="I224" i="8"/>
  <c r="H224" i="8"/>
  <c r="G224" i="8"/>
  <c r="E224" i="8"/>
  <c r="F224" i="8" s="1"/>
  <c r="D224" i="8"/>
  <c r="C224" i="8"/>
  <c r="B224" i="8"/>
  <c r="R223" i="8"/>
  <c r="P223" i="8"/>
  <c r="I223" i="8"/>
  <c r="H223" i="8"/>
  <c r="G223" i="8"/>
  <c r="E223" i="8"/>
  <c r="F223" i="8" s="1"/>
  <c r="D223" i="8"/>
  <c r="C223" i="8"/>
  <c r="B223" i="8"/>
  <c r="R222" i="8"/>
  <c r="P222" i="8"/>
  <c r="I222" i="8"/>
  <c r="H222" i="8"/>
  <c r="G222" i="8"/>
  <c r="E222" i="8"/>
  <c r="F222" i="8" s="1"/>
  <c r="D222" i="8"/>
  <c r="C222" i="8"/>
  <c r="B222" i="8"/>
  <c r="R221" i="8"/>
  <c r="P221" i="8"/>
  <c r="I221" i="8"/>
  <c r="I241" i="17" s="1"/>
  <c r="H221" i="8"/>
  <c r="G221" i="8"/>
  <c r="E221" i="8"/>
  <c r="F221" i="8" s="1"/>
  <c r="D221" i="8"/>
  <c r="C221" i="8"/>
  <c r="B221" i="8"/>
  <c r="R220" i="8"/>
  <c r="P220" i="8"/>
  <c r="I220" i="8"/>
  <c r="H220" i="8"/>
  <c r="G220" i="8"/>
  <c r="E220" i="8"/>
  <c r="F220" i="8" s="1"/>
  <c r="D220" i="8"/>
  <c r="C220" i="8"/>
  <c r="B220" i="8"/>
  <c r="R219" i="8"/>
  <c r="P219" i="8"/>
  <c r="I219" i="8"/>
  <c r="H219" i="8"/>
  <c r="G219" i="8"/>
  <c r="E219" i="8"/>
  <c r="F219" i="8" s="1"/>
  <c r="D219" i="8"/>
  <c r="C219" i="8"/>
  <c r="B219" i="8"/>
  <c r="R218" i="8"/>
  <c r="P218" i="8"/>
  <c r="I218" i="8"/>
  <c r="H218" i="8"/>
  <c r="G218" i="8"/>
  <c r="E218" i="8"/>
  <c r="F218" i="8" s="1"/>
  <c r="D218" i="8"/>
  <c r="C218" i="8"/>
  <c r="B218" i="8"/>
  <c r="R217" i="8"/>
  <c r="P217" i="8"/>
  <c r="I217" i="8"/>
  <c r="H217" i="8"/>
  <c r="G217" i="8"/>
  <c r="E217" i="8"/>
  <c r="F217" i="8" s="1"/>
  <c r="D217" i="8"/>
  <c r="C217" i="8"/>
  <c r="B217" i="8"/>
  <c r="R216" i="8"/>
  <c r="P216" i="8"/>
  <c r="I216" i="8"/>
  <c r="H216" i="8"/>
  <c r="G216" i="8"/>
  <c r="E216" i="8"/>
  <c r="F216" i="8" s="1"/>
  <c r="D216" i="8"/>
  <c r="C216" i="8"/>
  <c r="B216" i="8"/>
  <c r="R215" i="8"/>
  <c r="P215" i="8"/>
  <c r="I215" i="8"/>
  <c r="H215" i="8"/>
  <c r="G215" i="8"/>
  <c r="E215" i="8"/>
  <c r="F215" i="8" s="1"/>
  <c r="D215" i="8"/>
  <c r="C215" i="8"/>
  <c r="B215" i="8"/>
  <c r="R214" i="8"/>
  <c r="P214" i="8"/>
  <c r="H214" i="8"/>
  <c r="G214" i="8"/>
  <c r="E214" i="8"/>
  <c r="F214" i="8" s="1"/>
  <c r="D214" i="8"/>
  <c r="C214" i="8"/>
  <c r="B214" i="8"/>
  <c r="R213" i="8"/>
  <c r="P213" i="8"/>
  <c r="I213" i="8"/>
  <c r="I260" i="17" s="1"/>
  <c r="H213" i="8"/>
  <c r="G213" i="8"/>
  <c r="E213" i="8"/>
  <c r="F213" i="8" s="1"/>
  <c r="D213" i="8"/>
  <c r="C213" i="8"/>
  <c r="B213" i="8"/>
  <c r="R212" i="8"/>
  <c r="P212" i="8"/>
  <c r="I212" i="8"/>
  <c r="H212" i="8"/>
  <c r="G212" i="8"/>
  <c r="E212" i="8"/>
  <c r="F212" i="8" s="1"/>
  <c r="D212" i="8"/>
  <c r="C212" i="8"/>
  <c r="B212" i="8"/>
  <c r="R211" i="8"/>
  <c r="P211" i="8"/>
  <c r="I211" i="8"/>
  <c r="H211" i="8"/>
  <c r="G211" i="8"/>
  <c r="E211" i="8"/>
  <c r="F211" i="8" s="1"/>
  <c r="D211" i="8"/>
  <c r="C211" i="8"/>
  <c r="B211" i="8"/>
  <c r="R210" i="8"/>
  <c r="P210" i="8"/>
  <c r="I210" i="8"/>
  <c r="H210" i="8"/>
  <c r="G210" i="8"/>
  <c r="E210" i="8"/>
  <c r="F210" i="8" s="1"/>
  <c r="D210" i="8"/>
  <c r="C210" i="8"/>
  <c r="B210" i="8"/>
  <c r="R209" i="8"/>
  <c r="P209" i="8"/>
  <c r="I209" i="8"/>
  <c r="H209" i="8"/>
  <c r="G209" i="8"/>
  <c r="E209" i="8"/>
  <c r="F209" i="8" s="1"/>
  <c r="D209" i="8"/>
  <c r="C209" i="8"/>
  <c r="B209" i="8"/>
  <c r="R208" i="8"/>
  <c r="P208" i="8"/>
  <c r="I208" i="8"/>
  <c r="H208" i="8"/>
  <c r="G208" i="8"/>
  <c r="E208" i="8"/>
  <c r="F208" i="8" s="1"/>
  <c r="D208" i="8"/>
  <c r="C208" i="8"/>
  <c r="B208" i="8"/>
  <c r="R207" i="8"/>
  <c r="P207" i="8"/>
  <c r="I207" i="8"/>
  <c r="H207" i="8"/>
  <c r="G207" i="8"/>
  <c r="E207" i="8"/>
  <c r="F207" i="8" s="1"/>
  <c r="D207" i="8"/>
  <c r="C207" i="8"/>
  <c r="B207" i="8"/>
  <c r="R206" i="8"/>
  <c r="P206" i="8"/>
  <c r="I206" i="8"/>
  <c r="I206" i="17" s="1"/>
  <c r="H206" i="8"/>
  <c r="G206" i="8"/>
  <c r="E206" i="8"/>
  <c r="F206" i="8" s="1"/>
  <c r="D206" i="8"/>
  <c r="C206" i="8"/>
  <c r="B206" i="8"/>
  <c r="R205" i="8"/>
  <c r="P205" i="8"/>
  <c r="I205" i="8"/>
  <c r="H205" i="8"/>
  <c r="G205" i="8"/>
  <c r="E205" i="8"/>
  <c r="F205" i="8" s="1"/>
  <c r="D205" i="8"/>
  <c r="C205" i="8"/>
  <c r="B205" i="8"/>
  <c r="R204" i="8"/>
  <c r="P204" i="8"/>
  <c r="I204" i="8"/>
  <c r="G204" i="8"/>
  <c r="E204" i="8"/>
  <c r="F204" i="8" s="1"/>
  <c r="D204" i="8"/>
  <c r="C204" i="8"/>
  <c r="B204" i="8"/>
  <c r="R203" i="8"/>
  <c r="P203" i="8"/>
  <c r="I203" i="8"/>
  <c r="I203" i="17" s="1"/>
  <c r="H203" i="8"/>
  <c r="G203" i="8"/>
  <c r="E203" i="8"/>
  <c r="F203" i="8" s="1"/>
  <c r="D203" i="8"/>
  <c r="C203" i="8"/>
  <c r="B203" i="8"/>
  <c r="R202" i="8"/>
  <c r="P202" i="8"/>
  <c r="I202" i="8"/>
  <c r="H202" i="8"/>
  <c r="G202" i="8"/>
  <c r="E202" i="8"/>
  <c r="F202" i="8" s="1"/>
  <c r="D202" i="8"/>
  <c r="C202" i="8"/>
  <c r="B202" i="8"/>
  <c r="R201" i="8"/>
  <c r="P201" i="8"/>
  <c r="I201" i="8"/>
  <c r="H201" i="8"/>
  <c r="G201" i="8"/>
  <c r="E201" i="8"/>
  <c r="F201" i="8" s="1"/>
  <c r="D201" i="8"/>
  <c r="C201" i="8"/>
  <c r="B201" i="8"/>
  <c r="E230" i="17"/>
  <c r="D230" i="17"/>
  <c r="C230" i="17"/>
  <c r="B230" i="17"/>
  <c r="E229" i="17"/>
  <c r="D229" i="17"/>
  <c r="C229" i="17"/>
  <c r="B229" i="17"/>
  <c r="E228" i="17"/>
  <c r="D228" i="17"/>
  <c r="C228" i="17"/>
  <c r="B228" i="17"/>
  <c r="E227" i="17"/>
  <c r="D227" i="17"/>
  <c r="C227" i="17"/>
  <c r="B227" i="17"/>
  <c r="E226" i="17"/>
  <c r="D226" i="17"/>
  <c r="C226" i="17"/>
  <c r="B226" i="17"/>
  <c r="E225" i="17"/>
  <c r="D225" i="17"/>
  <c r="C225" i="17"/>
  <c r="B225" i="17"/>
  <c r="E224" i="17"/>
  <c r="D224" i="17"/>
  <c r="C224" i="17"/>
  <c r="B224" i="17"/>
  <c r="E223" i="17"/>
  <c r="D223" i="17"/>
  <c r="C223" i="17"/>
  <c r="B223" i="17"/>
  <c r="E222" i="17"/>
  <c r="D222" i="17"/>
  <c r="C222" i="17"/>
  <c r="B222" i="17"/>
  <c r="E221" i="17"/>
  <c r="D221" i="17"/>
  <c r="C221" i="17"/>
  <c r="B221" i="17"/>
  <c r="E220" i="17"/>
  <c r="D220" i="17"/>
  <c r="C220" i="17"/>
  <c r="B220" i="17"/>
  <c r="E219" i="17"/>
  <c r="D219" i="17"/>
  <c r="C219" i="17"/>
  <c r="B219" i="17"/>
  <c r="E218" i="17"/>
  <c r="D218" i="17"/>
  <c r="C218" i="17"/>
  <c r="B218" i="17"/>
  <c r="E217" i="17"/>
  <c r="D217" i="17"/>
  <c r="C217" i="17"/>
  <c r="B217" i="17"/>
  <c r="E216" i="17"/>
  <c r="D216" i="17"/>
  <c r="C216" i="17"/>
  <c r="B216" i="17"/>
  <c r="E215" i="17"/>
  <c r="D215" i="17"/>
  <c r="C215" i="17"/>
  <c r="B215" i="17"/>
  <c r="E214" i="17"/>
  <c r="D214" i="17"/>
  <c r="C214" i="17"/>
  <c r="B214" i="17"/>
  <c r="E213" i="17"/>
  <c r="D213" i="17"/>
  <c r="C213" i="17"/>
  <c r="B213" i="17"/>
  <c r="E212" i="17"/>
  <c r="D212" i="17"/>
  <c r="C212" i="17"/>
  <c r="B212" i="17"/>
  <c r="E211" i="17"/>
  <c r="D211" i="17"/>
  <c r="C211" i="17"/>
  <c r="B211" i="17"/>
  <c r="E210" i="17"/>
  <c r="D210" i="17"/>
  <c r="C210" i="17"/>
  <c r="B210" i="17"/>
  <c r="E209" i="17"/>
  <c r="D209" i="17"/>
  <c r="C209" i="17"/>
  <c r="B209" i="17"/>
  <c r="E208" i="17"/>
  <c r="D208" i="17"/>
  <c r="C208" i="17"/>
  <c r="B208" i="17"/>
  <c r="E207" i="17"/>
  <c r="D207" i="17"/>
  <c r="C207" i="17"/>
  <c r="B207" i="17"/>
  <c r="E206" i="17"/>
  <c r="D206" i="17"/>
  <c r="C206" i="17"/>
  <c r="B206" i="17"/>
  <c r="E205" i="17"/>
  <c r="D205" i="17"/>
  <c r="C205" i="17"/>
  <c r="B205" i="17"/>
  <c r="E204" i="17"/>
  <c r="D204" i="17"/>
  <c r="C204" i="17"/>
  <c r="B204" i="17"/>
  <c r="E203" i="17"/>
  <c r="D203" i="17"/>
  <c r="C203" i="17"/>
  <c r="B203" i="17"/>
  <c r="E202" i="17"/>
  <c r="D202" i="17"/>
  <c r="C202" i="17"/>
  <c r="B202" i="17"/>
  <c r="F190" i="11"/>
  <c r="E190" i="17" s="1"/>
  <c r="F829" i="1"/>
  <c r="F181" i="11"/>
  <c r="E181" i="17" s="1"/>
  <c r="C16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57" i="17"/>
  <c r="J158" i="17"/>
  <c r="J159" i="17"/>
  <c r="J160" i="17"/>
  <c r="J161" i="17"/>
  <c r="J162" i="17"/>
  <c r="O173" i="10"/>
  <c r="O164" i="10"/>
  <c r="I164" i="8"/>
  <c r="I166" i="8"/>
  <c r="H220" i="11"/>
  <c r="AL220" i="11" s="1"/>
  <c r="H219" i="11"/>
  <c r="AL219" i="11" s="1"/>
  <c r="H218" i="11"/>
  <c r="AL218" i="11" s="1"/>
  <c r="H217" i="11"/>
  <c r="AL217" i="11" s="1"/>
  <c r="H216" i="11"/>
  <c r="AL216" i="11" s="1"/>
  <c r="H215" i="11"/>
  <c r="AL215" i="11" s="1"/>
  <c r="H214" i="11"/>
  <c r="AL214" i="11" s="1"/>
  <c r="H213" i="11"/>
  <c r="AL213" i="11" s="1"/>
  <c r="H212" i="11"/>
  <c r="AL212" i="11" s="1"/>
  <c r="H211" i="11"/>
  <c r="AL211" i="11" s="1"/>
  <c r="H210" i="11"/>
  <c r="AL210" i="11" s="1"/>
  <c r="H209" i="11"/>
  <c r="AL209" i="11" s="1"/>
  <c r="H208" i="11"/>
  <c r="AL208" i="11" s="1"/>
  <c r="AL207" i="11"/>
  <c r="H206" i="11"/>
  <c r="AL206" i="11" s="1"/>
  <c r="H205" i="11"/>
  <c r="AL205" i="11" s="1"/>
  <c r="H204" i="11"/>
  <c r="AL204" i="11" s="1"/>
  <c r="H203" i="11"/>
  <c r="AL203" i="11" s="1"/>
  <c r="H202" i="11"/>
  <c r="AL202" i="11" s="1"/>
  <c r="H201" i="11"/>
  <c r="AL201" i="11" s="1"/>
  <c r="H200" i="11"/>
  <c r="AL200" i="11" s="1"/>
  <c r="H199" i="11"/>
  <c r="AL199" i="11" s="1"/>
  <c r="H198" i="11"/>
  <c r="AL198" i="11" s="1"/>
  <c r="H197" i="11"/>
  <c r="AL197" i="11" s="1"/>
  <c r="H196" i="11"/>
  <c r="AL196" i="11" s="1"/>
  <c r="H195" i="11"/>
  <c r="AL195" i="11" s="1"/>
  <c r="H194" i="11"/>
  <c r="AL194" i="11" s="1"/>
  <c r="H193" i="11"/>
  <c r="AL193" i="11" s="1"/>
  <c r="H192" i="11"/>
  <c r="AL192" i="11" s="1"/>
  <c r="H191" i="11"/>
  <c r="AL191" i="11" s="1"/>
  <c r="H190" i="11"/>
  <c r="AL190" i="11" s="1"/>
  <c r="H189" i="11"/>
  <c r="AL189" i="11" s="1"/>
  <c r="H188" i="11"/>
  <c r="AL188" i="11" s="1"/>
  <c r="H187" i="11"/>
  <c r="AL187" i="11" s="1"/>
  <c r="H186" i="11"/>
  <c r="AL186" i="11" s="1"/>
  <c r="H185" i="11"/>
  <c r="AL185" i="11" s="1"/>
  <c r="H184" i="11"/>
  <c r="AL184" i="11" s="1"/>
  <c r="H183" i="11"/>
  <c r="AL183" i="11" s="1"/>
  <c r="H182" i="11"/>
  <c r="AL182" i="11" s="1"/>
  <c r="H181" i="11"/>
  <c r="AL181" i="11" s="1"/>
  <c r="H180" i="11"/>
  <c r="AL180" i="11" s="1"/>
  <c r="H179" i="11"/>
  <c r="AL179" i="11" s="1"/>
  <c r="H178" i="11"/>
  <c r="AL178" i="11" s="1"/>
  <c r="H177" i="11"/>
  <c r="AL177" i="11" s="1"/>
  <c r="H176" i="11"/>
  <c r="AL176" i="11" s="1"/>
  <c r="H175" i="11"/>
  <c r="AL175" i="11" s="1"/>
  <c r="H174" i="11"/>
  <c r="AL174" i="11" s="1"/>
  <c r="H173" i="11"/>
  <c r="AL173" i="11" s="1"/>
  <c r="H172" i="11"/>
  <c r="AL172" i="11" s="1"/>
  <c r="H171" i="11"/>
  <c r="AL171" i="11" s="1"/>
  <c r="H170" i="11"/>
  <c r="AL170" i="11" s="1"/>
  <c r="AL169" i="11"/>
  <c r="H168" i="11"/>
  <c r="AL168" i="11" s="1"/>
  <c r="H167" i="11"/>
  <c r="AL167" i="11" s="1"/>
  <c r="H166" i="11"/>
  <c r="AL166" i="11" s="1"/>
  <c r="H165" i="11"/>
  <c r="AL165" i="11" s="1"/>
  <c r="H164" i="11"/>
  <c r="AL164" i="11" s="1"/>
  <c r="H163" i="11"/>
  <c r="AL163" i="11" s="1"/>
  <c r="H162" i="11"/>
  <c r="AL162" i="11" s="1"/>
  <c r="H161" i="11"/>
  <c r="AL161" i="11" s="1"/>
  <c r="H160" i="11"/>
  <c r="AL160" i="11" s="1"/>
  <c r="H159" i="11"/>
  <c r="AL159" i="11" s="1"/>
  <c r="H158" i="11"/>
  <c r="AL158" i="11" s="1"/>
  <c r="H157" i="11"/>
  <c r="AL157" i="11" s="1"/>
  <c r="H156" i="11"/>
  <c r="AL156" i="11" s="1"/>
  <c r="H155" i="11"/>
  <c r="AL155" i="11" s="1"/>
  <c r="H153" i="11"/>
  <c r="AL153" i="11" s="1"/>
  <c r="H152" i="11"/>
  <c r="AL152" i="11" s="1"/>
  <c r="H151" i="11"/>
  <c r="AL151" i="11" s="1"/>
  <c r="H150" i="11"/>
  <c r="AL150" i="11" s="1"/>
  <c r="H149" i="11"/>
  <c r="AL149" i="11" s="1"/>
  <c r="H148" i="11"/>
  <c r="AL148" i="11" s="1"/>
  <c r="H147" i="11"/>
  <c r="AL147" i="11" s="1"/>
  <c r="H146" i="11"/>
  <c r="AL146" i="11" s="1"/>
  <c r="H145" i="11"/>
  <c r="AL145" i="11" s="1"/>
  <c r="H144" i="11"/>
  <c r="AL144" i="11" s="1"/>
  <c r="H143" i="11"/>
  <c r="AL143" i="11" s="1"/>
  <c r="H142" i="11"/>
  <c r="AL142" i="11" s="1"/>
  <c r="H141" i="11"/>
  <c r="AL141" i="11" s="1"/>
  <c r="H140" i="11"/>
  <c r="AL140" i="11" s="1"/>
  <c r="H139" i="11"/>
  <c r="AL139" i="11" s="1"/>
  <c r="H138" i="11"/>
  <c r="AL138" i="11" s="1"/>
  <c r="H137" i="11"/>
  <c r="AL137" i="11" s="1"/>
  <c r="H136" i="11"/>
  <c r="AL136" i="11" s="1"/>
  <c r="H135" i="11"/>
  <c r="AL135" i="11" s="1"/>
  <c r="H134" i="11"/>
  <c r="AL134" i="11" s="1"/>
  <c r="H133" i="11"/>
  <c r="AL133" i="11" s="1"/>
  <c r="H132" i="11"/>
  <c r="AL132" i="11" s="1"/>
  <c r="H131" i="11"/>
  <c r="AL131" i="11" s="1"/>
  <c r="H130" i="11"/>
  <c r="AL130" i="11" s="1"/>
  <c r="H129" i="11"/>
  <c r="AL129" i="11" s="1"/>
  <c r="H128" i="11"/>
  <c r="AL128" i="11" s="1"/>
  <c r="H127" i="11"/>
  <c r="AL127" i="11" s="1"/>
  <c r="H126" i="11"/>
  <c r="AL126" i="11" s="1"/>
  <c r="H125" i="11"/>
  <c r="AL125" i="11" s="1"/>
  <c r="H124" i="11"/>
  <c r="AL124" i="11" s="1"/>
  <c r="H123" i="11"/>
  <c r="AL123" i="11" s="1"/>
  <c r="H122" i="11"/>
  <c r="AL122" i="11" s="1"/>
  <c r="H121" i="11"/>
  <c r="AL121" i="11" s="1"/>
  <c r="H120" i="11"/>
  <c r="AL120" i="11" s="1"/>
  <c r="H119" i="11"/>
  <c r="AL119" i="11" s="1"/>
  <c r="H118" i="11"/>
  <c r="AL118" i="11" s="1"/>
  <c r="H117" i="11"/>
  <c r="AL117" i="11" s="1"/>
  <c r="H116" i="11"/>
  <c r="AL116" i="11" s="1"/>
  <c r="H115" i="11"/>
  <c r="AL115" i="11" s="1"/>
  <c r="H114" i="11"/>
  <c r="AL114" i="11" s="1"/>
  <c r="H113" i="11"/>
  <c r="AL113" i="11" s="1"/>
  <c r="H112" i="11"/>
  <c r="AL112" i="11" s="1"/>
  <c r="H111" i="11"/>
  <c r="AL111" i="11" s="1"/>
  <c r="H110" i="11"/>
  <c r="AL110" i="11" s="1"/>
  <c r="H109" i="11"/>
  <c r="AL109" i="11" s="1"/>
  <c r="H108" i="11"/>
  <c r="AL108" i="11" s="1"/>
  <c r="H107" i="11"/>
  <c r="AL107" i="11" s="1"/>
  <c r="H106" i="11"/>
  <c r="AL106" i="11" s="1"/>
  <c r="H105" i="11"/>
  <c r="AL105" i="11" s="1"/>
  <c r="H104" i="11"/>
  <c r="AL104" i="11" s="1"/>
  <c r="H103" i="11"/>
  <c r="AL103" i="11" s="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3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154" i="11"/>
  <c r="AL154" i="11" s="1"/>
  <c r="B167" i="8"/>
  <c r="C167" i="8"/>
  <c r="D167" i="8"/>
  <c r="E167" i="8"/>
  <c r="F167" i="8" s="1"/>
  <c r="G167" i="8"/>
  <c r="H167" i="8"/>
  <c r="I167" i="8"/>
  <c r="I167" i="17" s="1"/>
  <c r="P167" i="8"/>
  <c r="R167" i="8"/>
  <c r="B168" i="8"/>
  <c r="C168" i="8"/>
  <c r="D168" i="8"/>
  <c r="E168" i="8"/>
  <c r="F168" i="8" s="1"/>
  <c r="G168" i="8"/>
  <c r="H168" i="8"/>
  <c r="I168" i="8"/>
  <c r="P168" i="8"/>
  <c r="R168" i="8"/>
  <c r="B169" i="8"/>
  <c r="C169" i="8"/>
  <c r="D169" i="8"/>
  <c r="E169" i="8"/>
  <c r="F169" i="8" s="1"/>
  <c r="G169" i="8"/>
  <c r="H169" i="8"/>
  <c r="I169" i="8"/>
  <c r="P169" i="8"/>
  <c r="R169" i="8"/>
  <c r="B170" i="8"/>
  <c r="C170" i="8"/>
  <c r="D170" i="8"/>
  <c r="E170" i="8"/>
  <c r="F170" i="8" s="1"/>
  <c r="G170" i="8"/>
  <c r="H170" i="8"/>
  <c r="I170" i="8"/>
  <c r="I170" i="17" s="1"/>
  <c r="P170" i="8"/>
  <c r="R170" i="8"/>
  <c r="B171" i="8"/>
  <c r="C171" i="8"/>
  <c r="D171" i="8"/>
  <c r="E171" i="8"/>
  <c r="F171" i="8" s="1"/>
  <c r="G171" i="8"/>
  <c r="H171" i="8"/>
  <c r="I171" i="8"/>
  <c r="P171" i="8"/>
  <c r="R171" i="8"/>
  <c r="B172" i="8"/>
  <c r="C172" i="8"/>
  <c r="D172" i="8"/>
  <c r="E172" i="8"/>
  <c r="F172" i="8" s="1"/>
  <c r="G172" i="8"/>
  <c r="H172" i="8"/>
  <c r="I172" i="8"/>
  <c r="P172" i="8"/>
  <c r="R172" i="8"/>
  <c r="B173" i="8"/>
  <c r="C173" i="8"/>
  <c r="D173" i="8"/>
  <c r="F173" i="8"/>
  <c r="G173" i="8"/>
  <c r="H173" i="8"/>
  <c r="I173" i="8"/>
  <c r="P173" i="8"/>
  <c r="R173" i="8"/>
  <c r="B174" i="8"/>
  <c r="C174" i="8"/>
  <c r="D174" i="8"/>
  <c r="E174" i="8"/>
  <c r="F174" i="8" s="1"/>
  <c r="G174" i="8"/>
  <c r="H174" i="8"/>
  <c r="I174" i="8"/>
  <c r="I174" i="17" s="1"/>
  <c r="P174" i="8"/>
  <c r="R174" i="8"/>
  <c r="B175" i="8"/>
  <c r="C175" i="8"/>
  <c r="D175" i="8"/>
  <c r="E175" i="8"/>
  <c r="F175" i="8" s="1"/>
  <c r="G175" i="8"/>
  <c r="H175" i="8"/>
  <c r="I175" i="8"/>
  <c r="I175" i="17" s="1"/>
  <c r="P175" i="8"/>
  <c r="R175" i="8"/>
  <c r="B176" i="8"/>
  <c r="C176" i="8"/>
  <c r="D176" i="8"/>
  <c r="E176" i="8"/>
  <c r="F176" i="8" s="1"/>
  <c r="G176" i="8"/>
  <c r="H176" i="8"/>
  <c r="I176" i="8"/>
  <c r="P176" i="8"/>
  <c r="R176" i="8"/>
  <c r="B177" i="8"/>
  <c r="C177" i="8"/>
  <c r="D177" i="8"/>
  <c r="F177" i="8"/>
  <c r="G177" i="8"/>
  <c r="H177" i="8"/>
  <c r="I177" i="8"/>
  <c r="I177" i="17" s="1"/>
  <c r="P177" i="8"/>
  <c r="R177" i="8"/>
  <c r="B178" i="8"/>
  <c r="C178" i="8"/>
  <c r="D178" i="8"/>
  <c r="E178" i="8"/>
  <c r="F178" i="8" s="1"/>
  <c r="G178" i="8"/>
  <c r="H178" i="8"/>
  <c r="I178" i="8"/>
  <c r="I178" i="17" s="1"/>
  <c r="P178" i="8"/>
  <c r="R178" i="8"/>
  <c r="B179" i="8"/>
  <c r="C179" i="8"/>
  <c r="D179" i="8"/>
  <c r="E179" i="8"/>
  <c r="F179" i="8" s="1"/>
  <c r="G179" i="8"/>
  <c r="H179" i="8"/>
  <c r="I179" i="8"/>
  <c r="P179" i="8"/>
  <c r="R179" i="8"/>
  <c r="B180" i="8"/>
  <c r="C180" i="8"/>
  <c r="D180" i="8"/>
  <c r="E180" i="8"/>
  <c r="F180" i="8" s="1"/>
  <c r="G180" i="8"/>
  <c r="H180" i="8"/>
  <c r="I180" i="8"/>
  <c r="P180" i="8"/>
  <c r="R180" i="8"/>
  <c r="B181" i="8"/>
  <c r="C181" i="8"/>
  <c r="D181" i="8"/>
  <c r="E181" i="8"/>
  <c r="F181" i="8" s="1"/>
  <c r="G181" i="8"/>
  <c r="H181" i="8"/>
  <c r="I181" i="8"/>
  <c r="P181" i="8"/>
  <c r="R181" i="8"/>
  <c r="B182" i="8"/>
  <c r="C182" i="8"/>
  <c r="D182" i="8"/>
  <c r="F182" i="8"/>
  <c r="G182" i="8"/>
  <c r="H182" i="8"/>
  <c r="I182" i="8"/>
  <c r="I182" i="17" s="1"/>
  <c r="P182" i="8"/>
  <c r="R182" i="8"/>
  <c r="B183" i="8"/>
  <c r="C183" i="8"/>
  <c r="D183" i="8"/>
  <c r="E183" i="8"/>
  <c r="F183" i="8" s="1"/>
  <c r="G183" i="8"/>
  <c r="H183" i="8"/>
  <c r="I183" i="8"/>
  <c r="I183" i="17" s="1"/>
  <c r="P183" i="8"/>
  <c r="R183" i="8"/>
  <c r="B184" i="8"/>
  <c r="C184" i="8"/>
  <c r="D184" i="8"/>
  <c r="E184" i="8"/>
  <c r="F184" i="8" s="1"/>
  <c r="G184" i="8"/>
  <c r="H184" i="8"/>
  <c r="I184" i="8"/>
  <c r="P184" i="8"/>
  <c r="R184" i="8"/>
  <c r="B185" i="8"/>
  <c r="C185" i="8"/>
  <c r="D185" i="8"/>
  <c r="E185" i="8"/>
  <c r="F185" i="8" s="1"/>
  <c r="G185" i="8"/>
  <c r="H185" i="8"/>
  <c r="I185" i="8"/>
  <c r="I185" i="17" s="1"/>
  <c r="P185" i="8"/>
  <c r="R185" i="8"/>
  <c r="B186" i="8"/>
  <c r="C186" i="8"/>
  <c r="D186" i="8"/>
  <c r="F186" i="8"/>
  <c r="G186" i="8"/>
  <c r="H186" i="8"/>
  <c r="I186" i="8"/>
  <c r="P186" i="8"/>
  <c r="R186" i="8"/>
  <c r="B187" i="8"/>
  <c r="C187" i="8"/>
  <c r="D187" i="8"/>
  <c r="E187" i="8"/>
  <c r="F187" i="8" s="1"/>
  <c r="G187" i="8"/>
  <c r="H187" i="8"/>
  <c r="I187" i="8"/>
  <c r="P187" i="8"/>
  <c r="R187" i="8"/>
  <c r="B188" i="8"/>
  <c r="C188" i="8"/>
  <c r="D188" i="8"/>
  <c r="E188" i="8"/>
  <c r="F188" i="8" s="1"/>
  <c r="G188" i="8"/>
  <c r="H188" i="8"/>
  <c r="I188" i="8"/>
  <c r="P188" i="8"/>
  <c r="R188" i="8"/>
  <c r="B189" i="8"/>
  <c r="C189" i="8"/>
  <c r="D189" i="8"/>
  <c r="E189" i="8"/>
  <c r="F189" i="8" s="1"/>
  <c r="G189" i="8"/>
  <c r="H189" i="8"/>
  <c r="I189" i="8"/>
  <c r="P189" i="8"/>
  <c r="R189" i="8"/>
  <c r="B190" i="8"/>
  <c r="C190" i="8"/>
  <c r="D190" i="8"/>
  <c r="E190" i="8"/>
  <c r="F190" i="8" s="1"/>
  <c r="G190" i="8"/>
  <c r="H190" i="8"/>
  <c r="I190" i="8"/>
  <c r="I190" i="17" s="1"/>
  <c r="P190" i="8"/>
  <c r="R190" i="8"/>
  <c r="B191" i="8"/>
  <c r="C191" i="8"/>
  <c r="D191" i="8"/>
  <c r="E191" i="8"/>
  <c r="F191" i="8" s="1"/>
  <c r="G191" i="8"/>
  <c r="H191" i="8"/>
  <c r="I191" i="8"/>
  <c r="I191" i="17" s="1"/>
  <c r="P191" i="8"/>
  <c r="R191" i="8"/>
  <c r="B192" i="8"/>
  <c r="C192" i="8"/>
  <c r="D192" i="8"/>
  <c r="E192" i="8"/>
  <c r="F192" i="8" s="1"/>
  <c r="G192" i="8"/>
  <c r="H192" i="8"/>
  <c r="I192" i="8"/>
  <c r="P192" i="8"/>
  <c r="R192" i="8"/>
  <c r="B193" i="8"/>
  <c r="C193" i="8"/>
  <c r="D193" i="8"/>
  <c r="E193" i="8"/>
  <c r="F193" i="8" s="1"/>
  <c r="G193" i="8"/>
  <c r="H193" i="8"/>
  <c r="I193" i="8"/>
  <c r="I231" i="17" s="1"/>
  <c r="P193" i="8"/>
  <c r="R193" i="8"/>
  <c r="B194" i="8"/>
  <c r="C194" i="8"/>
  <c r="D194" i="8"/>
  <c r="E194" i="8"/>
  <c r="F194" i="8" s="1"/>
  <c r="G194" i="8"/>
  <c r="H194" i="8"/>
  <c r="I194" i="8"/>
  <c r="I194" i="17" s="1"/>
  <c r="P194" i="8"/>
  <c r="R194" i="8"/>
  <c r="B195" i="8"/>
  <c r="C195" i="8"/>
  <c r="D195" i="8"/>
  <c r="F195" i="8"/>
  <c r="G195" i="8"/>
  <c r="I195" i="8"/>
  <c r="P195" i="8"/>
  <c r="R195" i="8"/>
  <c r="B196" i="8"/>
  <c r="C196" i="8"/>
  <c r="D196" i="8"/>
  <c r="E196" i="8"/>
  <c r="F196" i="8" s="1"/>
  <c r="G196" i="8"/>
  <c r="H196" i="8"/>
  <c r="I196" i="8"/>
  <c r="P196" i="8"/>
  <c r="R196" i="8"/>
  <c r="B197" i="8"/>
  <c r="C197" i="8"/>
  <c r="D197" i="8"/>
  <c r="E197" i="8"/>
  <c r="F197" i="8" s="1"/>
  <c r="G197" i="8"/>
  <c r="H197" i="8"/>
  <c r="I197" i="8"/>
  <c r="P197" i="8"/>
  <c r="R197" i="8"/>
  <c r="B198" i="8"/>
  <c r="C198" i="8"/>
  <c r="D198" i="8"/>
  <c r="E198" i="8"/>
  <c r="F198" i="8" s="1"/>
  <c r="G198" i="8"/>
  <c r="H198" i="8"/>
  <c r="I198" i="8"/>
  <c r="P198" i="8"/>
  <c r="R198" i="8"/>
  <c r="B199" i="8"/>
  <c r="C199" i="8"/>
  <c r="D199" i="8"/>
  <c r="E199" i="8"/>
  <c r="F199" i="8" s="1"/>
  <c r="G199" i="8"/>
  <c r="H199" i="8"/>
  <c r="I199" i="8"/>
  <c r="I240" i="15" s="1"/>
  <c r="P199" i="8"/>
  <c r="R199" i="8"/>
  <c r="B200" i="8"/>
  <c r="C200" i="8"/>
  <c r="D200" i="8"/>
  <c r="E200" i="8"/>
  <c r="F200" i="8" s="1"/>
  <c r="G200" i="8"/>
  <c r="H200" i="8"/>
  <c r="I200" i="8"/>
  <c r="P200" i="8"/>
  <c r="R200" i="8"/>
  <c r="B195" i="10"/>
  <c r="C195" i="10"/>
  <c r="D195" i="10"/>
  <c r="E195" i="10"/>
  <c r="R195" i="10" s="1"/>
  <c r="O195" i="10"/>
  <c r="Q195" i="10"/>
  <c r="B196" i="10"/>
  <c r="C196" i="10"/>
  <c r="D196" i="10"/>
  <c r="E196" i="10"/>
  <c r="R196" i="10" s="1"/>
  <c r="F196" i="10"/>
  <c r="O196" i="10"/>
  <c r="Q196" i="10"/>
  <c r="B197" i="10"/>
  <c r="C197" i="10"/>
  <c r="D197" i="10"/>
  <c r="E197" i="10"/>
  <c r="R197" i="10" s="1"/>
  <c r="F197" i="10"/>
  <c r="O197" i="10"/>
  <c r="Q197" i="10"/>
  <c r="B198" i="10"/>
  <c r="C198" i="10"/>
  <c r="D198" i="10"/>
  <c r="E198" i="10"/>
  <c r="R198" i="10" s="1"/>
  <c r="F198" i="10"/>
  <c r="O198" i="10"/>
  <c r="Q198" i="10"/>
  <c r="B199" i="10"/>
  <c r="C199" i="10"/>
  <c r="D199" i="10"/>
  <c r="E199" i="10"/>
  <c r="R199" i="10" s="1"/>
  <c r="O199" i="10"/>
  <c r="Q199" i="10"/>
  <c r="B200" i="10"/>
  <c r="C200" i="10"/>
  <c r="D200" i="10"/>
  <c r="E200" i="10"/>
  <c r="R200" i="10" s="1"/>
  <c r="F200" i="10"/>
  <c r="O200" i="10"/>
  <c r="Q200" i="10"/>
  <c r="B179" i="10"/>
  <c r="C179" i="10"/>
  <c r="D179" i="10"/>
  <c r="E179" i="10"/>
  <c r="F179" i="10"/>
  <c r="O179" i="10"/>
  <c r="Q179" i="10"/>
  <c r="B180" i="10"/>
  <c r="C180" i="10"/>
  <c r="D180" i="10"/>
  <c r="E180" i="10"/>
  <c r="R180" i="10" s="1"/>
  <c r="F180" i="10"/>
  <c r="O180" i="10"/>
  <c r="Q180" i="10"/>
  <c r="B181" i="10"/>
  <c r="C181" i="10"/>
  <c r="D181" i="10"/>
  <c r="E181" i="10"/>
  <c r="R181" i="10" s="1"/>
  <c r="F181" i="10"/>
  <c r="O181" i="10"/>
  <c r="Q181" i="10"/>
  <c r="B182" i="10"/>
  <c r="C182" i="10"/>
  <c r="D182" i="10"/>
  <c r="E182" i="10"/>
  <c r="R182" i="10" s="1"/>
  <c r="F182" i="10"/>
  <c r="O182" i="10"/>
  <c r="Q182" i="10"/>
  <c r="B183" i="10"/>
  <c r="C183" i="10"/>
  <c r="D183" i="10"/>
  <c r="E183" i="10"/>
  <c r="R183" i="10" s="1"/>
  <c r="F183" i="10"/>
  <c r="O183" i="10"/>
  <c r="Q183" i="10"/>
  <c r="B184" i="10"/>
  <c r="C184" i="10"/>
  <c r="D184" i="10"/>
  <c r="E184" i="10"/>
  <c r="R184" i="10" s="1"/>
  <c r="F184" i="10"/>
  <c r="O184" i="10"/>
  <c r="Q184" i="10"/>
  <c r="B185" i="10"/>
  <c r="C185" i="10"/>
  <c r="D185" i="10"/>
  <c r="E185" i="10"/>
  <c r="R185" i="10" s="1"/>
  <c r="F185" i="10"/>
  <c r="O185" i="10"/>
  <c r="Q185" i="10"/>
  <c r="B186" i="10"/>
  <c r="C186" i="10"/>
  <c r="D186" i="10"/>
  <c r="E186" i="10"/>
  <c r="R186" i="10" s="1"/>
  <c r="O186" i="10"/>
  <c r="Q186" i="10"/>
  <c r="B187" i="10"/>
  <c r="C187" i="10"/>
  <c r="D187" i="10"/>
  <c r="E187" i="10"/>
  <c r="R187" i="10" s="1"/>
  <c r="F187" i="10"/>
  <c r="O187" i="10"/>
  <c r="Q187" i="10"/>
  <c r="B188" i="10"/>
  <c r="C188" i="10"/>
  <c r="D188" i="10"/>
  <c r="E188" i="10"/>
  <c r="R188" i="10" s="1"/>
  <c r="F188" i="10"/>
  <c r="O188" i="10"/>
  <c r="Q188" i="10"/>
  <c r="B189" i="10"/>
  <c r="C189" i="10"/>
  <c r="D189" i="10"/>
  <c r="E189" i="10"/>
  <c r="R189" i="10" s="1"/>
  <c r="O189" i="10"/>
  <c r="Q189" i="10"/>
  <c r="B190" i="10"/>
  <c r="C190" i="10"/>
  <c r="D190" i="10"/>
  <c r="E190" i="10"/>
  <c r="R190" i="10" s="1"/>
  <c r="F190" i="10"/>
  <c r="O190" i="10"/>
  <c r="Q190" i="10"/>
  <c r="B191" i="10"/>
  <c r="C191" i="10"/>
  <c r="D191" i="10"/>
  <c r="E191" i="10"/>
  <c r="R191" i="10" s="1"/>
  <c r="F191" i="10"/>
  <c r="O191" i="10"/>
  <c r="Q191" i="10"/>
  <c r="B192" i="10"/>
  <c r="C192" i="10"/>
  <c r="D192" i="10"/>
  <c r="E192" i="10"/>
  <c r="R192" i="10" s="1"/>
  <c r="F192" i="10"/>
  <c r="O192" i="10"/>
  <c r="Q192" i="10"/>
  <c r="B193" i="10"/>
  <c r="C193" i="10"/>
  <c r="D193" i="10"/>
  <c r="E193" i="10"/>
  <c r="R193" i="10" s="1"/>
  <c r="O193" i="10"/>
  <c r="Q193" i="10"/>
  <c r="B194" i="10"/>
  <c r="C194" i="10"/>
  <c r="D194" i="10"/>
  <c r="E194" i="10"/>
  <c r="O194" i="10"/>
  <c r="Q194" i="10"/>
  <c r="B172" i="10"/>
  <c r="C172" i="10"/>
  <c r="D172" i="10"/>
  <c r="E172" i="10"/>
  <c r="R172" i="10" s="1"/>
  <c r="F172" i="10"/>
  <c r="O172" i="10"/>
  <c r="Q172" i="10"/>
  <c r="B173" i="10"/>
  <c r="C173" i="10"/>
  <c r="D173" i="10"/>
  <c r="E173" i="10"/>
  <c r="R173" i="10" s="1"/>
  <c r="Q173" i="10"/>
  <c r="B174" i="10"/>
  <c r="C174" i="10"/>
  <c r="D174" i="10"/>
  <c r="E174" i="10"/>
  <c r="R174" i="10" s="1"/>
  <c r="F174" i="10"/>
  <c r="O174" i="10"/>
  <c r="Q174" i="10"/>
  <c r="B175" i="10"/>
  <c r="C175" i="10"/>
  <c r="D175" i="10"/>
  <c r="E175" i="10"/>
  <c r="R175" i="10" s="1"/>
  <c r="F175" i="10"/>
  <c r="O175" i="10"/>
  <c r="Q175" i="10"/>
  <c r="B176" i="10"/>
  <c r="C176" i="10"/>
  <c r="D176" i="10"/>
  <c r="E176" i="10"/>
  <c r="R176" i="10" s="1"/>
  <c r="F176" i="10"/>
  <c r="O176" i="10"/>
  <c r="Q176" i="10"/>
  <c r="B177" i="10"/>
  <c r="C177" i="10"/>
  <c r="D177" i="10"/>
  <c r="E177" i="10"/>
  <c r="R177" i="10" s="1"/>
  <c r="F177" i="10"/>
  <c r="O177" i="10"/>
  <c r="Q177" i="10"/>
  <c r="B178" i="10"/>
  <c r="C178" i="10"/>
  <c r="D178" i="10"/>
  <c r="E178" i="10"/>
  <c r="R178" i="10" s="1"/>
  <c r="F178" i="10"/>
  <c r="O178" i="10"/>
  <c r="Q178" i="10"/>
  <c r="B161" i="10"/>
  <c r="C161" i="10"/>
  <c r="D161" i="10"/>
  <c r="E161" i="10"/>
  <c r="R161" i="10" s="1"/>
  <c r="F161" i="10"/>
  <c r="O161" i="10"/>
  <c r="Q161" i="10"/>
  <c r="B162" i="10"/>
  <c r="C162" i="10"/>
  <c r="D162" i="10"/>
  <c r="E162" i="10"/>
  <c r="R162" i="10" s="1"/>
  <c r="F162" i="10"/>
  <c r="O162" i="10"/>
  <c r="Q162" i="10"/>
  <c r="B163" i="10"/>
  <c r="C163" i="10"/>
  <c r="D163" i="10"/>
  <c r="E163" i="10"/>
  <c r="R163" i="10" s="1"/>
  <c r="F163" i="10"/>
  <c r="O163" i="10"/>
  <c r="Q163" i="10"/>
  <c r="B164" i="10"/>
  <c r="C164" i="10"/>
  <c r="D164" i="10"/>
  <c r="E164" i="10"/>
  <c r="R164" i="10" s="1"/>
  <c r="F164" i="10"/>
  <c r="Q164" i="10"/>
  <c r="B165" i="10"/>
  <c r="C165" i="10"/>
  <c r="D165" i="10"/>
  <c r="E165" i="10"/>
  <c r="R165" i="10" s="1"/>
  <c r="F165" i="10"/>
  <c r="O165" i="10"/>
  <c r="Q165" i="10"/>
  <c r="B166" i="10"/>
  <c r="C166" i="10"/>
  <c r="D166" i="10"/>
  <c r="E166" i="10"/>
  <c r="R166" i="10" s="1"/>
  <c r="F166" i="10"/>
  <c r="O166" i="10"/>
  <c r="Q166" i="10"/>
  <c r="B167" i="10"/>
  <c r="C167" i="10"/>
  <c r="D167" i="10"/>
  <c r="E167" i="10"/>
  <c r="R167" i="10" s="1"/>
  <c r="F167" i="10"/>
  <c r="O167" i="10"/>
  <c r="Q167" i="10"/>
  <c r="B168" i="10"/>
  <c r="C168" i="10"/>
  <c r="D168" i="10"/>
  <c r="E168" i="10"/>
  <c r="R168" i="10" s="1"/>
  <c r="F168" i="10"/>
  <c r="O168" i="10"/>
  <c r="Q168" i="10"/>
  <c r="B169" i="10"/>
  <c r="C169" i="10"/>
  <c r="E169" i="10"/>
  <c r="F169" i="10"/>
  <c r="O169" i="10"/>
  <c r="Q169" i="10"/>
  <c r="B170" i="10"/>
  <c r="C170" i="10"/>
  <c r="D170" i="10"/>
  <c r="E170" i="10"/>
  <c r="R170" i="10" s="1"/>
  <c r="F170" i="10"/>
  <c r="O170" i="10"/>
  <c r="Q170" i="10"/>
  <c r="B171" i="10"/>
  <c r="C171" i="10"/>
  <c r="D171" i="10"/>
  <c r="E171" i="10"/>
  <c r="R171" i="10" s="1"/>
  <c r="F171" i="10"/>
  <c r="O171" i="10"/>
  <c r="Q171" i="10"/>
  <c r="G50" i="15"/>
  <c r="W220" i="11"/>
  <c r="W219" i="11"/>
  <c r="W218" i="11"/>
  <c r="W217" i="11"/>
  <c r="W216" i="11"/>
  <c r="W215" i="11"/>
  <c r="W214" i="11"/>
  <c r="W213" i="11"/>
  <c r="W212" i="11"/>
  <c r="W211" i="11"/>
  <c r="W210" i="11"/>
  <c r="W208" i="11"/>
  <c r="W206" i="11"/>
  <c r="W205" i="11"/>
  <c r="W204" i="11"/>
  <c r="W203" i="11"/>
  <c r="W202" i="11"/>
  <c r="W201" i="11"/>
  <c r="W200" i="11"/>
  <c r="W199" i="11"/>
  <c r="W198" i="11"/>
  <c r="W197" i="11"/>
  <c r="W196" i="11"/>
  <c r="W195" i="11"/>
  <c r="W194" i="11"/>
  <c r="W193" i="11"/>
  <c r="W192" i="11"/>
  <c r="W191" i="11"/>
  <c r="W190" i="11"/>
  <c r="W189" i="11"/>
  <c r="W188" i="11"/>
  <c r="W187" i="11"/>
  <c r="W186" i="11"/>
  <c r="W184" i="11"/>
  <c r="W183" i="11"/>
  <c r="W182" i="11"/>
  <c r="W181" i="11"/>
  <c r="W180" i="11"/>
  <c r="W179" i="11"/>
  <c r="W178" i="11"/>
  <c r="W177" i="11"/>
  <c r="W176" i="11"/>
  <c r="W175" i="11"/>
  <c r="W174" i="11"/>
  <c r="W171" i="11"/>
  <c r="W172" i="11"/>
  <c r="W173" i="11"/>
  <c r="B158" i="8"/>
  <c r="C158" i="8"/>
  <c r="D158" i="8"/>
  <c r="E158" i="8"/>
  <c r="F158" i="8" s="1"/>
  <c r="G158" i="8"/>
  <c r="H158" i="8"/>
  <c r="I158" i="8"/>
  <c r="I158" i="17" s="1"/>
  <c r="P158" i="8"/>
  <c r="R158" i="8"/>
  <c r="B159" i="8"/>
  <c r="C159" i="8"/>
  <c r="D159" i="8"/>
  <c r="E159" i="8"/>
  <c r="F159" i="8" s="1"/>
  <c r="G159" i="8"/>
  <c r="H159" i="8"/>
  <c r="I159" i="8"/>
  <c r="I159" i="17" s="1"/>
  <c r="P159" i="8"/>
  <c r="R159" i="8"/>
  <c r="B160" i="8"/>
  <c r="C160" i="8"/>
  <c r="D160" i="8"/>
  <c r="E160" i="8"/>
  <c r="F160" i="8" s="1"/>
  <c r="G160" i="8"/>
  <c r="H160" i="8"/>
  <c r="I160" i="8"/>
  <c r="P160" i="8"/>
  <c r="R160" i="8"/>
  <c r="B161" i="8"/>
  <c r="C161" i="8"/>
  <c r="D161" i="8"/>
  <c r="E161" i="8"/>
  <c r="F161" i="8" s="1"/>
  <c r="G161" i="8"/>
  <c r="H161" i="8"/>
  <c r="I161" i="8"/>
  <c r="I161" i="17" s="1"/>
  <c r="P161" i="8"/>
  <c r="R161" i="8"/>
  <c r="B162" i="8"/>
  <c r="C162" i="8"/>
  <c r="D162" i="8"/>
  <c r="E162" i="8"/>
  <c r="F162" i="8" s="1"/>
  <c r="G162" i="8"/>
  <c r="H162" i="8"/>
  <c r="I162" i="8"/>
  <c r="P162" i="8"/>
  <c r="R162" i="8"/>
  <c r="B163" i="8"/>
  <c r="C163" i="8"/>
  <c r="D163" i="8"/>
  <c r="E163" i="8"/>
  <c r="F163" i="8" s="1"/>
  <c r="G163" i="8"/>
  <c r="H163" i="8"/>
  <c r="I163" i="8"/>
  <c r="P163" i="8"/>
  <c r="R163" i="8"/>
  <c r="B164" i="8"/>
  <c r="C164" i="8"/>
  <c r="D164" i="8"/>
  <c r="E164" i="8"/>
  <c r="F164" i="8" s="1"/>
  <c r="G164" i="8"/>
  <c r="H164" i="8"/>
  <c r="P164" i="8"/>
  <c r="R164" i="8"/>
  <c r="B165" i="8"/>
  <c r="C165" i="8"/>
  <c r="D165" i="8"/>
  <c r="E165" i="8"/>
  <c r="F165" i="8" s="1"/>
  <c r="G165" i="8"/>
  <c r="H165" i="8"/>
  <c r="I165" i="8"/>
  <c r="I165" i="17" s="1"/>
  <c r="P165" i="8"/>
  <c r="R165" i="8"/>
  <c r="B166" i="8"/>
  <c r="C166" i="8"/>
  <c r="D166" i="8"/>
  <c r="E166" i="8"/>
  <c r="F166" i="8" s="1"/>
  <c r="G166" i="8"/>
  <c r="H166" i="8"/>
  <c r="P166" i="8"/>
  <c r="R166" i="8"/>
  <c r="B151" i="8"/>
  <c r="C151" i="8"/>
  <c r="D151" i="8"/>
  <c r="F151" i="8"/>
  <c r="G151" i="8"/>
  <c r="Q151" i="8" s="1"/>
  <c r="P151" i="8"/>
  <c r="R151" i="8"/>
  <c r="B152" i="8"/>
  <c r="C152" i="8"/>
  <c r="D152" i="8"/>
  <c r="E152" i="8"/>
  <c r="F152" i="8" s="1"/>
  <c r="G152" i="8"/>
  <c r="H152" i="8"/>
  <c r="I152" i="8"/>
  <c r="P152" i="8"/>
  <c r="R152" i="8"/>
  <c r="B153" i="8"/>
  <c r="C153" i="8"/>
  <c r="D153" i="8"/>
  <c r="E153" i="8"/>
  <c r="F153" i="8" s="1"/>
  <c r="G153" i="8"/>
  <c r="H153" i="8"/>
  <c r="I153" i="8"/>
  <c r="P153" i="8"/>
  <c r="R153" i="8"/>
  <c r="B154" i="8"/>
  <c r="C154" i="8"/>
  <c r="D154" i="8"/>
  <c r="E154" i="8"/>
  <c r="F154" i="8" s="1"/>
  <c r="G154" i="8"/>
  <c r="H154" i="8"/>
  <c r="I154" i="8"/>
  <c r="P154" i="8"/>
  <c r="R154" i="8"/>
  <c r="B155" i="8"/>
  <c r="C155" i="8"/>
  <c r="D155" i="8"/>
  <c r="E155" i="8"/>
  <c r="F155" i="8" s="1"/>
  <c r="G155" i="8"/>
  <c r="Q155" i="8" s="1"/>
  <c r="P155" i="8"/>
  <c r="R155" i="8"/>
  <c r="B156" i="8"/>
  <c r="C156" i="8"/>
  <c r="D156" i="8"/>
  <c r="E156" i="8"/>
  <c r="F156" i="8" s="1"/>
  <c r="G156" i="8"/>
  <c r="H156" i="8"/>
  <c r="I156" i="8"/>
  <c r="I156" i="17" s="1"/>
  <c r="P156" i="8"/>
  <c r="R156" i="8"/>
  <c r="B157" i="8"/>
  <c r="C157" i="8"/>
  <c r="D157" i="8"/>
  <c r="E157" i="8"/>
  <c r="F157" i="8" s="1"/>
  <c r="G157" i="8"/>
  <c r="H157" i="8"/>
  <c r="I157" i="8"/>
  <c r="P157" i="8"/>
  <c r="R157" i="8"/>
  <c r="E201" i="17"/>
  <c r="D201" i="17"/>
  <c r="C201" i="17"/>
  <c r="B201" i="17"/>
  <c r="D200" i="17"/>
  <c r="C200" i="17"/>
  <c r="B200" i="17"/>
  <c r="D199" i="17"/>
  <c r="C199" i="17"/>
  <c r="B199" i="17"/>
  <c r="D198" i="17"/>
  <c r="C198" i="17"/>
  <c r="B198" i="17"/>
  <c r="E197" i="17"/>
  <c r="D197" i="17"/>
  <c r="C197" i="17"/>
  <c r="B197" i="17"/>
  <c r="E196" i="17"/>
  <c r="D196" i="17"/>
  <c r="C196" i="17"/>
  <c r="B196" i="17"/>
  <c r="E195" i="17"/>
  <c r="D195" i="17"/>
  <c r="C195" i="17"/>
  <c r="B195" i="17"/>
  <c r="E194" i="17"/>
  <c r="D194" i="17"/>
  <c r="C194" i="17"/>
  <c r="B194" i="17"/>
  <c r="E193" i="17"/>
  <c r="D193" i="17"/>
  <c r="C193" i="17"/>
  <c r="B193" i="17"/>
  <c r="E192" i="17"/>
  <c r="D192" i="17"/>
  <c r="C192" i="17"/>
  <c r="B192" i="17"/>
  <c r="E191" i="17"/>
  <c r="D191" i="17"/>
  <c r="C191" i="17"/>
  <c r="B191" i="17"/>
  <c r="D190" i="17"/>
  <c r="C190" i="17"/>
  <c r="B190" i="17"/>
  <c r="E189" i="17"/>
  <c r="D189" i="17"/>
  <c r="C189" i="17"/>
  <c r="B189" i="17"/>
  <c r="E188" i="17"/>
  <c r="D188" i="17"/>
  <c r="C188" i="17"/>
  <c r="E187" i="17"/>
  <c r="D187" i="17"/>
  <c r="C187" i="17"/>
  <c r="B187" i="17"/>
  <c r="E186" i="17"/>
  <c r="D186" i="17"/>
  <c r="C186" i="17"/>
  <c r="B186" i="17"/>
  <c r="E185" i="17"/>
  <c r="D185" i="17"/>
  <c r="C185" i="17"/>
  <c r="B185" i="17"/>
  <c r="E184" i="17"/>
  <c r="D184" i="17"/>
  <c r="C184" i="17"/>
  <c r="B184" i="17"/>
  <c r="E183" i="17"/>
  <c r="D183" i="17"/>
  <c r="C183" i="17"/>
  <c r="B183" i="17"/>
  <c r="E182" i="17"/>
  <c r="D182" i="17"/>
  <c r="C182" i="17"/>
  <c r="B182" i="17"/>
  <c r="D181" i="17"/>
  <c r="C181" i="17"/>
  <c r="B181" i="17"/>
  <c r="E180" i="17"/>
  <c r="D180" i="17"/>
  <c r="C180" i="17"/>
  <c r="B180" i="17"/>
  <c r="E179" i="17"/>
  <c r="D179" i="17"/>
  <c r="C179" i="17"/>
  <c r="B179" i="17"/>
  <c r="E178" i="17"/>
  <c r="D178" i="17"/>
  <c r="C178" i="17"/>
  <c r="B178" i="17"/>
  <c r="E177" i="17"/>
  <c r="D177" i="17"/>
  <c r="C177" i="17"/>
  <c r="B177" i="17"/>
  <c r="E176" i="17"/>
  <c r="D176" i="17"/>
  <c r="C176" i="17"/>
  <c r="B176" i="17"/>
  <c r="E175" i="17"/>
  <c r="D175" i="17"/>
  <c r="C175" i="17"/>
  <c r="B175" i="17"/>
  <c r="E174" i="17"/>
  <c r="D174" i="17"/>
  <c r="C174" i="17"/>
  <c r="B174" i="17"/>
  <c r="E173" i="17"/>
  <c r="D173" i="17"/>
  <c r="C173" i="17"/>
  <c r="B173" i="17"/>
  <c r="E172" i="17"/>
  <c r="D172" i="17"/>
  <c r="C172" i="17"/>
  <c r="B172" i="17"/>
  <c r="E171" i="17"/>
  <c r="D171" i="17"/>
  <c r="C171" i="17"/>
  <c r="B171" i="17"/>
  <c r="E170" i="17"/>
  <c r="D170" i="17"/>
  <c r="C170" i="17"/>
  <c r="B170" i="17"/>
  <c r="E169" i="17"/>
  <c r="D169" i="17"/>
  <c r="C169" i="17"/>
  <c r="B169" i="17"/>
  <c r="E168" i="17"/>
  <c r="D168" i="17"/>
  <c r="C168" i="17"/>
  <c r="B168" i="17"/>
  <c r="E167" i="17"/>
  <c r="D167" i="17"/>
  <c r="C167" i="17"/>
  <c r="B167" i="17"/>
  <c r="E166" i="17"/>
  <c r="D166" i="17"/>
  <c r="C166" i="17"/>
  <c r="B166" i="17"/>
  <c r="E165" i="17"/>
  <c r="D165" i="17"/>
  <c r="C165" i="17"/>
  <c r="B165" i="17"/>
  <c r="E164" i="17"/>
  <c r="D164" i="17"/>
  <c r="C164" i="17"/>
  <c r="B164" i="17"/>
  <c r="E163" i="17"/>
  <c r="D163" i="17"/>
  <c r="C163" i="17"/>
  <c r="B163" i="17"/>
  <c r="E162" i="17"/>
  <c r="D162" i="17"/>
  <c r="C162" i="17"/>
  <c r="B162" i="17"/>
  <c r="E161" i="17"/>
  <c r="D161" i="17"/>
  <c r="B161" i="17"/>
  <c r="E160" i="17"/>
  <c r="D160" i="17"/>
  <c r="C160" i="17"/>
  <c r="B160" i="17"/>
  <c r="E159" i="17"/>
  <c r="D159" i="17"/>
  <c r="C159" i="17"/>
  <c r="B159" i="17"/>
  <c r="W170" i="11"/>
  <c r="W169" i="11"/>
  <c r="W168" i="11"/>
  <c r="W167" i="11"/>
  <c r="W166" i="11"/>
  <c r="W165" i="11"/>
  <c r="W164" i="11"/>
  <c r="W163" i="11"/>
  <c r="W162" i="11"/>
  <c r="W161" i="11"/>
  <c r="W160" i="11"/>
  <c r="D158" i="17"/>
  <c r="E158" i="17"/>
  <c r="C158" i="17"/>
  <c r="B158" i="17"/>
  <c r="H139" i="8"/>
  <c r="J137" i="17"/>
  <c r="J138" i="17"/>
  <c r="J139" i="17"/>
  <c r="J140" i="17"/>
  <c r="J141" i="17"/>
  <c r="J133" i="17"/>
  <c r="J134" i="17"/>
  <c r="J135" i="17"/>
  <c r="J136" i="17"/>
  <c r="I151" i="17"/>
  <c r="I155" i="17"/>
  <c r="B150" i="9"/>
  <c r="A150" i="9" s="1"/>
  <c r="B149" i="9"/>
  <c r="A149" i="9" s="1"/>
  <c r="B148" i="9"/>
  <c r="A148" i="9" s="1"/>
  <c r="B147" i="9"/>
  <c r="A147" i="9" s="1"/>
  <c r="B146" i="9"/>
  <c r="A146" i="9" s="1"/>
  <c r="B145" i="9"/>
  <c r="A145" i="9" s="1"/>
  <c r="B144" i="9"/>
  <c r="A144" i="9" s="1"/>
  <c r="B143" i="9"/>
  <c r="A143" i="9" s="1"/>
  <c r="B142" i="9"/>
  <c r="A142" i="9" s="1"/>
  <c r="B141" i="9"/>
  <c r="A141" i="9" s="1"/>
  <c r="B140" i="9"/>
  <c r="A140" i="9" s="1"/>
  <c r="B139" i="9"/>
  <c r="A139" i="9" s="1"/>
  <c r="B138" i="9"/>
  <c r="A138" i="9" s="1"/>
  <c r="B137" i="9"/>
  <c r="A137" i="9" s="1"/>
  <c r="B136" i="9"/>
  <c r="A136" i="9" s="1"/>
  <c r="B135" i="9"/>
  <c r="A135" i="9" s="1"/>
  <c r="B134" i="9"/>
  <c r="A134" i="9" s="1"/>
  <c r="B133" i="9"/>
  <c r="A133" i="9" s="1"/>
  <c r="B132" i="9"/>
  <c r="A132" i="9" s="1"/>
  <c r="B131" i="9"/>
  <c r="A131" i="9" s="1"/>
  <c r="R150" i="8"/>
  <c r="P150" i="8"/>
  <c r="I150" i="8"/>
  <c r="H150" i="8"/>
  <c r="G150" i="8"/>
  <c r="E150" i="8"/>
  <c r="F150" i="8" s="1"/>
  <c r="D150" i="8"/>
  <c r="C150" i="8"/>
  <c r="B150" i="8"/>
  <c r="R149" i="8"/>
  <c r="P149" i="8"/>
  <c r="I149" i="8"/>
  <c r="I149" i="17" s="1"/>
  <c r="H149" i="8"/>
  <c r="G149" i="8"/>
  <c r="E149" i="8"/>
  <c r="F149" i="8" s="1"/>
  <c r="D149" i="8"/>
  <c r="C149" i="8"/>
  <c r="B149" i="8"/>
  <c r="R148" i="8"/>
  <c r="P148" i="8"/>
  <c r="I148" i="8"/>
  <c r="I148" i="17" s="1"/>
  <c r="H148" i="8"/>
  <c r="G148" i="8"/>
  <c r="E148" i="8"/>
  <c r="F148" i="8" s="1"/>
  <c r="D148" i="8"/>
  <c r="C148" i="8"/>
  <c r="B148" i="8"/>
  <c r="R147" i="8"/>
  <c r="P147" i="8"/>
  <c r="I147" i="8"/>
  <c r="H147" i="8"/>
  <c r="G147" i="8"/>
  <c r="E147" i="8"/>
  <c r="F147" i="8" s="1"/>
  <c r="D147" i="8"/>
  <c r="C147" i="8"/>
  <c r="B147" i="8"/>
  <c r="R146" i="8"/>
  <c r="P146" i="8"/>
  <c r="I146" i="8"/>
  <c r="H146" i="8"/>
  <c r="G146" i="8"/>
  <c r="E146" i="8"/>
  <c r="F146" i="8" s="1"/>
  <c r="D146" i="8"/>
  <c r="C146" i="8"/>
  <c r="B146" i="8"/>
  <c r="R145" i="8"/>
  <c r="P145" i="8"/>
  <c r="I145" i="8"/>
  <c r="I145" i="17" s="1"/>
  <c r="H145" i="8"/>
  <c r="G145" i="8"/>
  <c r="E145" i="8"/>
  <c r="F145" i="8" s="1"/>
  <c r="D145" i="8"/>
  <c r="C145" i="8"/>
  <c r="B145" i="8"/>
  <c r="R144" i="8"/>
  <c r="P144" i="8"/>
  <c r="I144" i="8"/>
  <c r="I254" i="17" s="1"/>
  <c r="H144" i="8"/>
  <c r="G144" i="8"/>
  <c r="E144" i="8"/>
  <c r="F144" i="8" s="1"/>
  <c r="D144" i="8"/>
  <c r="C144" i="8"/>
  <c r="B144" i="8"/>
  <c r="R143" i="8"/>
  <c r="P143" i="8"/>
  <c r="I143" i="8"/>
  <c r="H143" i="8"/>
  <c r="G143" i="8"/>
  <c r="E143" i="8"/>
  <c r="F143" i="8" s="1"/>
  <c r="D143" i="8"/>
  <c r="C143" i="8"/>
  <c r="B143" i="8"/>
  <c r="R142" i="8"/>
  <c r="P142" i="8"/>
  <c r="I142" i="8"/>
  <c r="I142" i="17" s="1"/>
  <c r="H142" i="8"/>
  <c r="G142" i="8"/>
  <c r="E142" i="8"/>
  <c r="F142" i="8" s="1"/>
  <c r="D142" i="8"/>
  <c r="C142" i="8"/>
  <c r="B142" i="8"/>
  <c r="R141" i="8"/>
  <c r="P141" i="8"/>
  <c r="I141" i="8"/>
  <c r="I141" i="17" s="1"/>
  <c r="H141" i="8"/>
  <c r="G141" i="8"/>
  <c r="E141" i="8"/>
  <c r="F141" i="8" s="1"/>
  <c r="D141" i="8"/>
  <c r="C141" i="8"/>
  <c r="B141" i="8"/>
  <c r="R140" i="8"/>
  <c r="P140" i="8"/>
  <c r="I140" i="8"/>
  <c r="H140" i="8"/>
  <c r="G140" i="8"/>
  <c r="E140" i="8"/>
  <c r="F140" i="8" s="1"/>
  <c r="D140" i="8"/>
  <c r="C140" i="8"/>
  <c r="B140" i="8"/>
  <c r="R139" i="8"/>
  <c r="P139" i="8"/>
  <c r="I139" i="8"/>
  <c r="G139" i="8"/>
  <c r="E139" i="8"/>
  <c r="F139" i="8" s="1"/>
  <c r="D139" i="8"/>
  <c r="C139" i="8"/>
  <c r="B139" i="8"/>
  <c r="R138" i="8"/>
  <c r="P138" i="8"/>
  <c r="I138" i="8"/>
  <c r="H138" i="8"/>
  <c r="G138" i="8"/>
  <c r="E138" i="8"/>
  <c r="F138" i="8" s="1"/>
  <c r="D138" i="8"/>
  <c r="C138" i="8"/>
  <c r="B138" i="8"/>
  <c r="R137" i="8"/>
  <c r="P137" i="8"/>
  <c r="I137" i="8"/>
  <c r="I137" i="17" s="1"/>
  <c r="H137" i="8"/>
  <c r="G137" i="8"/>
  <c r="E137" i="8"/>
  <c r="F137" i="8" s="1"/>
  <c r="D137" i="8"/>
  <c r="C137" i="8"/>
  <c r="B137" i="8"/>
  <c r="R136" i="8"/>
  <c r="P136" i="8"/>
  <c r="I136" i="8"/>
  <c r="I136" i="17" s="1"/>
  <c r="H136" i="8"/>
  <c r="G136" i="8"/>
  <c r="E136" i="8"/>
  <c r="F136" i="8" s="1"/>
  <c r="D136" i="8"/>
  <c r="C136" i="8"/>
  <c r="B136" i="8"/>
  <c r="R135" i="8"/>
  <c r="P135" i="8"/>
  <c r="I135" i="8"/>
  <c r="I135" i="17" s="1"/>
  <c r="H135" i="8"/>
  <c r="G135" i="8"/>
  <c r="E135" i="8"/>
  <c r="F135" i="8" s="1"/>
  <c r="D135" i="8"/>
  <c r="C135" i="8"/>
  <c r="B135" i="8"/>
  <c r="R134" i="8"/>
  <c r="P134" i="8"/>
  <c r="I134" i="8"/>
  <c r="H134" i="8"/>
  <c r="G134" i="8"/>
  <c r="E134" i="8"/>
  <c r="F134" i="8" s="1"/>
  <c r="D134" i="8"/>
  <c r="C134" i="8"/>
  <c r="B134" i="8"/>
  <c r="R133" i="8"/>
  <c r="P133" i="8"/>
  <c r="I133" i="8"/>
  <c r="H133" i="8"/>
  <c r="G133" i="8"/>
  <c r="E133" i="8"/>
  <c r="F133" i="8" s="1"/>
  <c r="D133" i="8"/>
  <c r="C133" i="8"/>
  <c r="B133" i="8"/>
  <c r="R132" i="8"/>
  <c r="P132" i="8"/>
  <c r="I132" i="8"/>
  <c r="I132" i="17" s="1"/>
  <c r="H132" i="8"/>
  <c r="G132" i="8"/>
  <c r="E132" i="8"/>
  <c r="F132" i="8" s="1"/>
  <c r="D132" i="8"/>
  <c r="C132" i="8"/>
  <c r="B132" i="8"/>
  <c r="R131" i="8"/>
  <c r="P131" i="8"/>
  <c r="I131" i="8"/>
  <c r="I131" i="17" s="1"/>
  <c r="H131" i="8"/>
  <c r="G131" i="8"/>
  <c r="E131" i="8"/>
  <c r="F131" i="8" s="1"/>
  <c r="D131" i="8"/>
  <c r="C131" i="8"/>
  <c r="B131" i="8"/>
  <c r="W137" i="11"/>
  <c r="W138" i="11"/>
  <c r="W139" i="11"/>
  <c r="W140" i="11"/>
  <c r="W141" i="11"/>
  <c r="W142" i="11"/>
  <c r="W143" i="11"/>
  <c r="W144" i="11"/>
  <c r="W145" i="11"/>
  <c r="W146" i="11"/>
  <c r="W147" i="11"/>
  <c r="W148" i="11"/>
  <c r="W149" i="11"/>
  <c r="W150" i="11"/>
  <c r="W151" i="11"/>
  <c r="W152" i="11"/>
  <c r="W153" i="11"/>
  <c r="W154" i="11"/>
  <c r="W155" i="11"/>
  <c r="W156" i="11"/>
  <c r="W157" i="11"/>
  <c r="W158" i="11"/>
  <c r="W159" i="11"/>
  <c r="Q160" i="10"/>
  <c r="O160" i="10"/>
  <c r="F160" i="10"/>
  <c r="E160" i="10"/>
  <c r="R160" i="10" s="1"/>
  <c r="D160" i="10"/>
  <c r="C160" i="10"/>
  <c r="B160" i="10"/>
  <c r="Q159" i="10"/>
  <c r="O159" i="10"/>
  <c r="F159" i="10"/>
  <c r="E159" i="10"/>
  <c r="R159" i="10" s="1"/>
  <c r="D159" i="10"/>
  <c r="C159" i="10"/>
  <c r="B159" i="10"/>
  <c r="Q158" i="10"/>
  <c r="O158" i="10"/>
  <c r="F158" i="10"/>
  <c r="E158" i="10"/>
  <c r="R158" i="10" s="1"/>
  <c r="D158" i="10"/>
  <c r="C158" i="10"/>
  <c r="B158" i="10"/>
  <c r="Q157" i="10"/>
  <c r="O157" i="10"/>
  <c r="F157" i="10"/>
  <c r="E157" i="10"/>
  <c r="R157" i="10" s="1"/>
  <c r="D157" i="10"/>
  <c r="C157" i="10"/>
  <c r="B157" i="10"/>
  <c r="Q156" i="10"/>
  <c r="O156" i="10"/>
  <c r="F156" i="10"/>
  <c r="E156" i="10"/>
  <c r="R156" i="10" s="1"/>
  <c r="D156" i="10"/>
  <c r="C156" i="10"/>
  <c r="B156" i="10"/>
  <c r="Q155" i="10"/>
  <c r="O155" i="10"/>
  <c r="F155" i="10"/>
  <c r="E155" i="10"/>
  <c r="R155" i="10" s="1"/>
  <c r="D155" i="10"/>
  <c r="C155" i="10"/>
  <c r="B155" i="10"/>
  <c r="Q154" i="10"/>
  <c r="O154" i="10"/>
  <c r="F154" i="10"/>
  <c r="E154" i="10"/>
  <c r="R154" i="10" s="1"/>
  <c r="D154" i="10"/>
  <c r="C154" i="10"/>
  <c r="B154" i="10"/>
  <c r="Q153" i="10"/>
  <c r="O153" i="10"/>
  <c r="F153" i="10"/>
  <c r="E153" i="10"/>
  <c r="R153" i="10" s="1"/>
  <c r="D153" i="10"/>
  <c r="C153" i="10"/>
  <c r="B153" i="10"/>
  <c r="Q152" i="10"/>
  <c r="O152" i="10"/>
  <c r="F152" i="10"/>
  <c r="E152" i="10"/>
  <c r="R152" i="10" s="1"/>
  <c r="D152" i="10"/>
  <c r="C152" i="10"/>
  <c r="B152" i="10"/>
  <c r="Q151" i="10"/>
  <c r="O151" i="10"/>
  <c r="E151" i="10"/>
  <c r="R151" i="10" s="1"/>
  <c r="D151" i="10"/>
  <c r="C151" i="10"/>
  <c r="B151" i="10"/>
  <c r="Q150" i="10"/>
  <c r="O150" i="10"/>
  <c r="F150" i="10"/>
  <c r="E150" i="10"/>
  <c r="R150" i="10" s="1"/>
  <c r="D150" i="10"/>
  <c r="C150" i="10"/>
  <c r="B150" i="10"/>
  <c r="Q149" i="10"/>
  <c r="O149" i="10"/>
  <c r="F149" i="10"/>
  <c r="E149" i="10"/>
  <c r="R149" i="10" s="1"/>
  <c r="D149" i="10"/>
  <c r="C149" i="10"/>
  <c r="B149" i="10"/>
  <c r="Q148" i="10"/>
  <c r="O148" i="10"/>
  <c r="F148" i="10"/>
  <c r="E148" i="10"/>
  <c r="R148" i="10" s="1"/>
  <c r="D148" i="10"/>
  <c r="C148" i="10"/>
  <c r="B148" i="10"/>
  <c r="Q147" i="10"/>
  <c r="O147" i="10"/>
  <c r="F147" i="10"/>
  <c r="E147" i="10"/>
  <c r="D147" i="10"/>
  <c r="C147" i="10"/>
  <c r="B147" i="10"/>
  <c r="Q146" i="10"/>
  <c r="O146" i="10"/>
  <c r="F146" i="10"/>
  <c r="E146" i="10"/>
  <c r="R146" i="10" s="1"/>
  <c r="D146" i="10"/>
  <c r="C146" i="10"/>
  <c r="B146" i="10"/>
  <c r="Q145" i="10"/>
  <c r="O145" i="10"/>
  <c r="F145" i="10"/>
  <c r="E145" i="10"/>
  <c r="R145" i="10" s="1"/>
  <c r="D145" i="10"/>
  <c r="C145" i="10"/>
  <c r="B145" i="10"/>
  <c r="Q144" i="10"/>
  <c r="O144" i="10"/>
  <c r="F144" i="10"/>
  <c r="E144" i="10"/>
  <c r="R144" i="10" s="1"/>
  <c r="D144" i="10"/>
  <c r="C144" i="10"/>
  <c r="B144" i="10"/>
  <c r="Q143" i="10"/>
  <c r="O143" i="10"/>
  <c r="F143" i="10"/>
  <c r="E143" i="10"/>
  <c r="R143" i="10" s="1"/>
  <c r="D143" i="10"/>
  <c r="C143" i="10"/>
  <c r="B143" i="10"/>
  <c r="Q142" i="10"/>
  <c r="O142" i="10"/>
  <c r="F142" i="10"/>
  <c r="E142" i="10"/>
  <c r="R142" i="10" s="1"/>
  <c r="D142" i="10"/>
  <c r="C142" i="10"/>
  <c r="B142" i="10"/>
  <c r="Q141" i="10"/>
  <c r="O141" i="10"/>
  <c r="F141" i="10"/>
  <c r="E141" i="10"/>
  <c r="R141" i="10" s="1"/>
  <c r="D141" i="10"/>
  <c r="C141" i="10"/>
  <c r="B141" i="10"/>
  <c r="Q140" i="10"/>
  <c r="O140" i="10"/>
  <c r="F140" i="10"/>
  <c r="E140" i="10"/>
  <c r="R140" i="10" s="1"/>
  <c r="D140" i="10"/>
  <c r="C140" i="10"/>
  <c r="B140" i="10"/>
  <c r="Q139" i="10"/>
  <c r="O139" i="10"/>
  <c r="F139" i="10"/>
  <c r="E139" i="10"/>
  <c r="R139" i="10" s="1"/>
  <c r="D139" i="10"/>
  <c r="C139" i="10"/>
  <c r="B139" i="10"/>
  <c r="Q138" i="10"/>
  <c r="O138" i="10"/>
  <c r="F138" i="10"/>
  <c r="E138" i="10"/>
  <c r="R138" i="10" s="1"/>
  <c r="D138" i="10"/>
  <c r="C138" i="10"/>
  <c r="B138" i="10"/>
  <c r="Q137" i="10"/>
  <c r="O137" i="10"/>
  <c r="F137" i="10"/>
  <c r="E137" i="10"/>
  <c r="R137" i="10" s="1"/>
  <c r="D137" i="10"/>
  <c r="C137" i="10"/>
  <c r="B137" i="10"/>
  <c r="Q136" i="10"/>
  <c r="O136" i="10"/>
  <c r="F136" i="10"/>
  <c r="E136" i="10"/>
  <c r="R136" i="10" s="1"/>
  <c r="D136" i="10"/>
  <c r="C136" i="10"/>
  <c r="B136" i="10"/>
  <c r="Q135" i="10"/>
  <c r="O135" i="10"/>
  <c r="F135" i="10"/>
  <c r="E135" i="10"/>
  <c r="R135" i="10" s="1"/>
  <c r="D135" i="10"/>
  <c r="C135" i="10"/>
  <c r="B135" i="10"/>
  <c r="Q134" i="10"/>
  <c r="O134" i="10"/>
  <c r="F134" i="10"/>
  <c r="E134" i="10"/>
  <c r="R134" i="10" s="1"/>
  <c r="D134" i="10"/>
  <c r="C134" i="10"/>
  <c r="B134" i="10"/>
  <c r="Q133" i="10"/>
  <c r="O133" i="10"/>
  <c r="F133" i="10"/>
  <c r="E133" i="10"/>
  <c r="R133" i="10" s="1"/>
  <c r="D133" i="10"/>
  <c r="C133" i="10"/>
  <c r="B133" i="10"/>
  <c r="Q132" i="10"/>
  <c r="O132" i="10"/>
  <c r="F132" i="10"/>
  <c r="E132" i="10"/>
  <c r="R132" i="10" s="1"/>
  <c r="D132" i="10"/>
  <c r="C132" i="10"/>
  <c r="B132" i="10"/>
  <c r="Q131" i="10"/>
  <c r="O131" i="10"/>
  <c r="F131" i="10"/>
  <c r="E131" i="10"/>
  <c r="R131" i="10" s="1"/>
  <c r="D131" i="10"/>
  <c r="C131" i="10"/>
  <c r="B131" i="10"/>
  <c r="B150" i="17"/>
  <c r="C150" i="17"/>
  <c r="D150" i="17"/>
  <c r="E150" i="17"/>
  <c r="B151" i="17"/>
  <c r="C151" i="17"/>
  <c r="D151" i="17"/>
  <c r="E151" i="17"/>
  <c r="B152" i="17"/>
  <c r="C152" i="17"/>
  <c r="D152" i="17"/>
  <c r="E152" i="17"/>
  <c r="B153" i="17"/>
  <c r="C153" i="17"/>
  <c r="D153" i="17"/>
  <c r="E153" i="17"/>
  <c r="B154" i="17"/>
  <c r="C154" i="17"/>
  <c r="D154" i="17"/>
  <c r="E154" i="17"/>
  <c r="B155" i="17"/>
  <c r="C155" i="17"/>
  <c r="D155" i="17"/>
  <c r="E155" i="17"/>
  <c r="B156" i="17"/>
  <c r="C156" i="17"/>
  <c r="D156" i="17"/>
  <c r="E156" i="17"/>
  <c r="B157" i="17"/>
  <c r="C157" i="17"/>
  <c r="D157" i="17"/>
  <c r="E157" i="17"/>
  <c r="B137" i="17"/>
  <c r="C137" i="17"/>
  <c r="D137" i="17"/>
  <c r="E137" i="17"/>
  <c r="B138" i="17"/>
  <c r="C138" i="17"/>
  <c r="D138" i="17"/>
  <c r="E138" i="17"/>
  <c r="B139" i="17"/>
  <c r="C139" i="17"/>
  <c r="D139" i="17"/>
  <c r="E139" i="17"/>
  <c r="B140" i="17"/>
  <c r="C140" i="17"/>
  <c r="D140" i="17"/>
  <c r="E140" i="17"/>
  <c r="B141" i="17"/>
  <c r="C141" i="17"/>
  <c r="D141" i="17"/>
  <c r="E141" i="17"/>
  <c r="B142" i="17"/>
  <c r="C142" i="17"/>
  <c r="D142" i="17"/>
  <c r="E142" i="17"/>
  <c r="B143" i="17"/>
  <c r="C143" i="17"/>
  <c r="D143" i="17"/>
  <c r="E143" i="17"/>
  <c r="B144" i="17"/>
  <c r="C144" i="17"/>
  <c r="D144" i="17"/>
  <c r="E144" i="17"/>
  <c r="B145" i="17"/>
  <c r="C145" i="17"/>
  <c r="D145" i="17"/>
  <c r="E145" i="17"/>
  <c r="B146" i="17"/>
  <c r="C146" i="17"/>
  <c r="D146" i="17"/>
  <c r="E146" i="17"/>
  <c r="B147" i="17"/>
  <c r="C147" i="17"/>
  <c r="D147" i="17"/>
  <c r="E147" i="17"/>
  <c r="B148" i="17"/>
  <c r="C148" i="17"/>
  <c r="D148" i="17"/>
  <c r="E148" i="17"/>
  <c r="B149" i="17"/>
  <c r="C149" i="17"/>
  <c r="D149" i="17"/>
  <c r="E149" i="17"/>
  <c r="E136" i="17"/>
  <c r="D136" i="17"/>
  <c r="B136" i="17"/>
  <c r="C136" i="17"/>
  <c r="E133" i="17"/>
  <c r="E134" i="17"/>
  <c r="E135" i="17"/>
  <c r="D133" i="17"/>
  <c r="D134" i="17"/>
  <c r="D135" i="17"/>
  <c r="C133" i="17"/>
  <c r="C134" i="17"/>
  <c r="C135" i="17"/>
  <c r="B133" i="17"/>
  <c r="B134" i="17"/>
  <c r="B135" i="17"/>
  <c r="E132" i="17"/>
  <c r="D132" i="17"/>
  <c r="C132" i="17"/>
  <c r="B132" i="17"/>
  <c r="W132" i="11"/>
  <c r="W133" i="11"/>
  <c r="W134" i="11"/>
  <c r="W135" i="11"/>
  <c r="W136" i="11"/>
  <c r="W131" i="11"/>
  <c r="B131" i="17"/>
  <c r="B130" i="17"/>
  <c r="C130" i="17"/>
  <c r="D130" i="17"/>
  <c r="E130" i="17"/>
  <c r="C131" i="17"/>
  <c r="D131" i="17"/>
  <c r="E131" i="17"/>
  <c r="J131" i="17"/>
  <c r="J132" i="17"/>
  <c r="H111" i="8"/>
  <c r="B57" i="17"/>
  <c r="J74" i="17"/>
  <c r="B130" i="9"/>
  <c r="B129" i="9"/>
  <c r="A129" i="9" s="1"/>
  <c r="B128" i="9"/>
  <c r="A128" i="9" s="1"/>
  <c r="B127" i="9"/>
  <c r="A127" i="9" s="1"/>
  <c r="B126" i="9"/>
  <c r="A126" i="9" s="1"/>
  <c r="B125" i="9"/>
  <c r="A125" i="9" s="1"/>
  <c r="B124" i="9"/>
  <c r="A124" i="9" s="1"/>
  <c r="B123" i="9"/>
  <c r="A123" i="9" s="1"/>
  <c r="B122" i="9"/>
  <c r="A122" i="9" s="1"/>
  <c r="B121" i="9"/>
  <c r="A121" i="9" s="1"/>
  <c r="B120" i="9"/>
  <c r="A120" i="9" s="1"/>
  <c r="B119" i="9"/>
  <c r="A119" i="9" s="1"/>
  <c r="B118" i="9"/>
  <c r="A118" i="9" s="1"/>
  <c r="B117" i="9"/>
  <c r="A117" i="9" s="1"/>
  <c r="B116" i="9"/>
  <c r="A116" i="9" s="1"/>
  <c r="B115" i="9"/>
  <c r="A115" i="9" s="1"/>
  <c r="B114" i="9"/>
  <c r="A114" i="9" s="1"/>
  <c r="B113" i="9"/>
  <c r="A113" i="9" s="1"/>
  <c r="B112" i="9"/>
  <c r="A112" i="9" s="1"/>
  <c r="B111" i="9"/>
  <c r="A111" i="9" s="1"/>
  <c r="B110" i="9"/>
  <c r="A110" i="9" s="1"/>
  <c r="B109" i="9"/>
  <c r="A109" i="9" s="1"/>
  <c r="B108" i="9"/>
  <c r="A108" i="9" s="1"/>
  <c r="B107" i="9"/>
  <c r="A107" i="9" s="1"/>
  <c r="B106" i="9"/>
  <c r="A106" i="9" s="1"/>
  <c r="B105" i="9"/>
  <c r="A105" i="9" s="1"/>
  <c r="B104" i="9"/>
  <c r="A104" i="9" s="1"/>
  <c r="B103" i="9"/>
  <c r="A103" i="9" s="1"/>
  <c r="J130" i="17"/>
  <c r="J129" i="17"/>
  <c r="E129" i="17"/>
  <c r="D129" i="17"/>
  <c r="C129" i="17"/>
  <c r="B129" i="17"/>
  <c r="J128" i="17"/>
  <c r="E128" i="17"/>
  <c r="D128" i="17"/>
  <c r="C128" i="17"/>
  <c r="B128" i="17"/>
  <c r="J127" i="17"/>
  <c r="E127" i="17"/>
  <c r="D127" i="17"/>
  <c r="C127" i="17"/>
  <c r="B127" i="17"/>
  <c r="J126" i="17"/>
  <c r="E126" i="17"/>
  <c r="D126" i="17"/>
  <c r="C126" i="17"/>
  <c r="B126" i="17"/>
  <c r="J125" i="17"/>
  <c r="E125" i="17"/>
  <c r="D125" i="17"/>
  <c r="C125" i="17"/>
  <c r="B125" i="17"/>
  <c r="J124" i="17"/>
  <c r="E124" i="17"/>
  <c r="D124" i="17"/>
  <c r="C124" i="17"/>
  <c r="B124" i="17"/>
  <c r="J123" i="17"/>
  <c r="E123" i="17"/>
  <c r="D123" i="17"/>
  <c r="C123" i="17"/>
  <c r="B123" i="17"/>
  <c r="J122" i="17"/>
  <c r="E122" i="17"/>
  <c r="D122" i="17"/>
  <c r="C122" i="17"/>
  <c r="B122" i="17"/>
  <c r="J121" i="17"/>
  <c r="E121" i="17"/>
  <c r="D121" i="17"/>
  <c r="C121" i="17"/>
  <c r="B121" i="17"/>
  <c r="J120" i="17"/>
  <c r="E120" i="17"/>
  <c r="D120" i="17"/>
  <c r="C120" i="17"/>
  <c r="B120" i="17"/>
  <c r="J119" i="17"/>
  <c r="E119" i="17"/>
  <c r="D119" i="17"/>
  <c r="C119" i="17"/>
  <c r="B119" i="17"/>
  <c r="J118" i="17"/>
  <c r="E118" i="17"/>
  <c r="D118" i="17"/>
  <c r="C118" i="17"/>
  <c r="B118" i="17"/>
  <c r="J117" i="17"/>
  <c r="E117" i="17"/>
  <c r="D117" i="17"/>
  <c r="C117" i="17"/>
  <c r="B117" i="17"/>
  <c r="J116" i="17"/>
  <c r="E116" i="17"/>
  <c r="D116" i="17"/>
  <c r="C116" i="17"/>
  <c r="B116" i="17"/>
  <c r="J115" i="17"/>
  <c r="E115" i="17"/>
  <c r="D115" i="17"/>
  <c r="C115" i="17"/>
  <c r="B115" i="17"/>
  <c r="J114" i="17"/>
  <c r="E114" i="17"/>
  <c r="D114" i="17"/>
  <c r="C114" i="17"/>
  <c r="B114" i="17"/>
  <c r="J113" i="17"/>
  <c r="E113" i="17"/>
  <c r="D113" i="17"/>
  <c r="C113" i="17"/>
  <c r="B113" i="17"/>
  <c r="J112" i="17"/>
  <c r="E112" i="17"/>
  <c r="D112" i="17"/>
  <c r="C112" i="17"/>
  <c r="B112" i="17"/>
  <c r="J111" i="17"/>
  <c r="E111" i="17"/>
  <c r="D111" i="17"/>
  <c r="C111" i="17"/>
  <c r="B111" i="17"/>
  <c r="J110" i="17"/>
  <c r="E110" i="17"/>
  <c r="D110" i="17"/>
  <c r="C110" i="17"/>
  <c r="B110" i="17"/>
  <c r="J109" i="17"/>
  <c r="E109" i="17"/>
  <c r="D109" i="17"/>
  <c r="C109" i="17"/>
  <c r="B109" i="17"/>
  <c r="J108" i="17"/>
  <c r="E108" i="17"/>
  <c r="D108" i="17"/>
  <c r="C108" i="17"/>
  <c r="B108" i="17"/>
  <c r="J107" i="17"/>
  <c r="E107" i="17"/>
  <c r="D107" i="17"/>
  <c r="C107" i="17"/>
  <c r="B107" i="17"/>
  <c r="J106" i="17"/>
  <c r="E106" i="17"/>
  <c r="D106" i="17"/>
  <c r="C106" i="17"/>
  <c r="B106" i="17"/>
  <c r="J105" i="17"/>
  <c r="E105" i="17"/>
  <c r="D105" i="17"/>
  <c r="C105" i="17"/>
  <c r="B105" i="17"/>
  <c r="J104" i="17"/>
  <c r="E104" i="17"/>
  <c r="D104" i="17"/>
  <c r="C104" i="17"/>
  <c r="B104" i="17"/>
  <c r="J103" i="17"/>
  <c r="E103" i="17"/>
  <c r="D103" i="17"/>
  <c r="C103" i="17"/>
  <c r="B103" i="17"/>
  <c r="R130" i="8"/>
  <c r="P130" i="8"/>
  <c r="I130" i="8"/>
  <c r="I130" i="17" s="1"/>
  <c r="H130" i="8"/>
  <c r="G130" i="8"/>
  <c r="E130" i="8"/>
  <c r="F130" i="8" s="1"/>
  <c r="D130" i="8"/>
  <c r="C130" i="8"/>
  <c r="B130" i="8"/>
  <c r="R129" i="8"/>
  <c r="P129" i="8"/>
  <c r="I129" i="8"/>
  <c r="H129" i="8"/>
  <c r="G129" i="8"/>
  <c r="E129" i="8"/>
  <c r="F129" i="8" s="1"/>
  <c r="D129" i="8"/>
  <c r="C129" i="8"/>
  <c r="B129" i="8"/>
  <c r="R128" i="8"/>
  <c r="P128" i="8"/>
  <c r="I128" i="8"/>
  <c r="I251" i="15" s="1"/>
  <c r="H128" i="8"/>
  <c r="G128" i="8"/>
  <c r="E128" i="8"/>
  <c r="F128" i="8" s="1"/>
  <c r="D128" i="8"/>
  <c r="C128" i="8"/>
  <c r="B128" i="8"/>
  <c r="R127" i="8"/>
  <c r="P127" i="8"/>
  <c r="I127" i="8"/>
  <c r="H127" i="8"/>
  <c r="G127" i="8"/>
  <c r="E127" i="8"/>
  <c r="F127" i="8" s="1"/>
  <c r="D127" i="8"/>
  <c r="C127" i="8"/>
  <c r="B127" i="8"/>
  <c r="R126" i="8"/>
  <c r="P126" i="8"/>
  <c r="I126" i="8"/>
  <c r="H126" i="8"/>
  <c r="G126" i="8"/>
  <c r="E126" i="8"/>
  <c r="F126" i="8" s="1"/>
  <c r="D126" i="8"/>
  <c r="C126" i="8"/>
  <c r="B126" i="8"/>
  <c r="R125" i="8"/>
  <c r="P125" i="8"/>
  <c r="I125" i="8"/>
  <c r="I125" i="17" s="1"/>
  <c r="H125" i="8"/>
  <c r="G125" i="8"/>
  <c r="E125" i="8"/>
  <c r="F125" i="8" s="1"/>
  <c r="D125" i="8"/>
  <c r="C125" i="8"/>
  <c r="B125" i="8"/>
  <c r="R124" i="8"/>
  <c r="P124" i="8"/>
  <c r="I124" i="8"/>
  <c r="I124" i="17" s="1"/>
  <c r="H124" i="8"/>
  <c r="G124" i="8"/>
  <c r="E124" i="8"/>
  <c r="F124" i="8" s="1"/>
  <c r="D124" i="8"/>
  <c r="C124" i="8"/>
  <c r="B124" i="8"/>
  <c r="R123" i="8"/>
  <c r="P123" i="8"/>
  <c r="I123" i="8"/>
  <c r="I123" i="17" s="1"/>
  <c r="H123" i="8"/>
  <c r="G123" i="8"/>
  <c r="E123" i="8"/>
  <c r="F123" i="8" s="1"/>
  <c r="D123" i="8"/>
  <c r="C123" i="8"/>
  <c r="B123" i="8"/>
  <c r="R122" i="8"/>
  <c r="P122" i="8"/>
  <c r="I122" i="8"/>
  <c r="I122" i="17" s="1"/>
  <c r="H122" i="8"/>
  <c r="G122" i="8"/>
  <c r="E122" i="8"/>
  <c r="F122" i="8" s="1"/>
  <c r="D122" i="8"/>
  <c r="C122" i="8"/>
  <c r="B122" i="8"/>
  <c r="R121" i="8"/>
  <c r="P121" i="8"/>
  <c r="I121" i="8"/>
  <c r="I121" i="17" s="1"/>
  <c r="H121" i="8"/>
  <c r="G121" i="8"/>
  <c r="E121" i="8"/>
  <c r="F121" i="8" s="1"/>
  <c r="D121" i="8"/>
  <c r="C121" i="8"/>
  <c r="B121" i="8"/>
  <c r="R120" i="8"/>
  <c r="P120" i="8"/>
  <c r="I120" i="8"/>
  <c r="H120" i="8"/>
  <c r="G120" i="8"/>
  <c r="E120" i="8"/>
  <c r="F120" i="8" s="1"/>
  <c r="D120" i="8"/>
  <c r="C120" i="8"/>
  <c r="B120" i="8"/>
  <c r="R119" i="8"/>
  <c r="P119" i="8"/>
  <c r="I119" i="8"/>
  <c r="H119" i="8"/>
  <c r="G119" i="8"/>
  <c r="E119" i="8"/>
  <c r="F119" i="8" s="1"/>
  <c r="D119" i="8"/>
  <c r="C119" i="8"/>
  <c r="B119" i="8"/>
  <c r="R118" i="8"/>
  <c r="P118" i="8"/>
  <c r="I118" i="17"/>
  <c r="H118" i="8"/>
  <c r="G118" i="8"/>
  <c r="E118" i="8"/>
  <c r="F118" i="8" s="1"/>
  <c r="D118" i="8"/>
  <c r="C118" i="8"/>
  <c r="B118" i="8"/>
  <c r="R117" i="8"/>
  <c r="P117" i="8"/>
  <c r="I117" i="8"/>
  <c r="I117" i="17" s="1"/>
  <c r="H117" i="8"/>
  <c r="G117" i="8"/>
  <c r="E117" i="8"/>
  <c r="F117" i="8" s="1"/>
  <c r="D117" i="8"/>
  <c r="C117" i="8"/>
  <c r="B117" i="8"/>
  <c r="R116" i="8"/>
  <c r="P116" i="8"/>
  <c r="I116" i="8"/>
  <c r="I251" i="17" s="1"/>
  <c r="H116" i="8"/>
  <c r="G116" i="8"/>
  <c r="E116" i="8"/>
  <c r="F116" i="8" s="1"/>
  <c r="D116" i="8"/>
  <c r="C116" i="8"/>
  <c r="B116" i="8"/>
  <c r="R115" i="8"/>
  <c r="P115" i="8"/>
  <c r="I115" i="8"/>
  <c r="H115" i="8"/>
  <c r="G115" i="8"/>
  <c r="E115" i="8"/>
  <c r="F115" i="8" s="1"/>
  <c r="D115" i="8"/>
  <c r="C115" i="8"/>
  <c r="B115" i="8"/>
  <c r="R114" i="8"/>
  <c r="P114" i="8"/>
  <c r="I114" i="8"/>
  <c r="I114" i="17" s="1"/>
  <c r="H114" i="8"/>
  <c r="G114" i="8"/>
  <c r="E114" i="8"/>
  <c r="F114" i="8" s="1"/>
  <c r="D114" i="8"/>
  <c r="C114" i="8"/>
  <c r="B114" i="8"/>
  <c r="R113" i="8"/>
  <c r="P113" i="8"/>
  <c r="I113" i="8"/>
  <c r="I113" i="17" s="1"/>
  <c r="H113" i="8"/>
  <c r="G113" i="8"/>
  <c r="E113" i="8"/>
  <c r="F113" i="8" s="1"/>
  <c r="D113" i="8"/>
  <c r="C113" i="8"/>
  <c r="B113" i="8"/>
  <c r="R112" i="8"/>
  <c r="P112" i="8"/>
  <c r="I112" i="8"/>
  <c r="I112" i="17" s="1"/>
  <c r="H112" i="8"/>
  <c r="G112" i="8"/>
  <c r="E112" i="8"/>
  <c r="F112" i="8" s="1"/>
  <c r="D112" i="8"/>
  <c r="C112" i="8"/>
  <c r="B112" i="8"/>
  <c r="R111" i="8"/>
  <c r="P111" i="8"/>
  <c r="I111" i="8"/>
  <c r="G111" i="8"/>
  <c r="E111" i="8"/>
  <c r="F111" i="8" s="1"/>
  <c r="D111" i="8"/>
  <c r="C111" i="8"/>
  <c r="B111" i="8"/>
  <c r="R110" i="8"/>
  <c r="P110" i="8"/>
  <c r="I110" i="8"/>
  <c r="H110" i="8"/>
  <c r="G110" i="8"/>
  <c r="E110" i="8"/>
  <c r="F110" i="8" s="1"/>
  <c r="D110" i="8"/>
  <c r="C110" i="8"/>
  <c r="B110" i="8"/>
  <c r="R109" i="8"/>
  <c r="P109" i="8"/>
  <c r="I109" i="8"/>
  <c r="H109" i="8"/>
  <c r="G109" i="8"/>
  <c r="E109" i="8"/>
  <c r="F109" i="8" s="1"/>
  <c r="D109" i="8"/>
  <c r="C109" i="8"/>
  <c r="B109" i="8"/>
  <c r="R108" i="8"/>
  <c r="P108" i="8"/>
  <c r="I108" i="8"/>
  <c r="I108" i="17" s="1"/>
  <c r="H108" i="8"/>
  <c r="G108" i="8"/>
  <c r="E108" i="8"/>
  <c r="F108" i="8" s="1"/>
  <c r="D108" i="8"/>
  <c r="C108" i="8"/>
  <c r="B108" i="8"/>
  <c r="R107" i="8"/>
  <c r="P107" i="8"/>
  <c r="I107" i="8"/>
  <c r="I235" i="15" s="1"/>
  <c r="H107" i="8"/>
  <c r="G107" i="8"/>
  <c r="E107" i="8"/>
  <c r="F107" i="8" s="1"/>
  <c r="D107" i="8"/>
  <c r="C107" i="8"/>
  <c r="B107" i="8"/>
  <c r="R106" i="8"/>
  <c r="P106" i="8"/>
  <c r="I106" i="8"/>
  <c r="I106" i="17" s="1"/>
  <c r="H106" i="8"/>
  <c r="G106" i="8"/>
  <c r="E106" i="8"/>
  <c r="F106" i="8" s="1"/>
  <c r="D106" i="8"/>
  <c r="C106" i="8"/>
  <c r="B106" i="8"/>
  <c r="R105" i="8"/>
  <c r="P105" i="8"/>
  <c r="I105" i="8"/>
  <c r="H105" i="8"/>
  <c r="G105" i="8"/>
  <c r="E105" i="8"/>
  <c r="F105" i="8" s="1"/>
  <c r="D105" i="8"/>
  <c r="C105" i="8"/>
  <c r="B105" i="8"/>
  <c r="R104" i="8"/>
  <c r="P104" i="8"/>
  <c r="I104" i="8"/>
  <c r="H104" i="8"/>
  <c r="G104" i="8"/>
  <c r="E104" i="8"/>
  <c r="F104" i="8" s="1"/>
  <c r="D104" i="8"/>
  <c r="C104" i="8"/>
  <c r="B104" i="8"/>
  <c r="R103" i="8"/>
  <c r="P103" i="8"/>
  <c r="I103" i="8"/>
  <c r="I103" i="17" s="1"/>
  <c r="H103" i="8"/>
  <c r="G103" i="8"/>
  <c r="E103" i="8"/>
  <c r="F103" i="8" s="1"/>
  <c r="D103" i="8"/>
  <c r="C103" i="8"/>
  <c r="B103" i="8"/>
  <c r="Q130" i="10"/>
  <c r="O130" i="10"/>
  <c r="F130" i="10"/>
  <c r="E130" i="10"/>
  <c r="R130" i="10" s="1"/>
  <c r="D130" i="10"/>
  <c r="C130" i="10"/>
  <c r="B130" i="10"/>
  <c r="Q129" i="10"/>
  <c r="O129" i="10"/>
  <c r="F129" i="10"/>
  <c r="E129" i="10"/>
  <c r="R129" i="10" s="1"/>
  <c r="D129" i="10"/>
  <c r="C129" i="10"/>
  <c r="B129" i="10"/>
  <c r="Q128" i="10"/>
  <c r="O128" i="10"/>
  <c r="F128" i="10"/>
  <c r="E128" i="10"/>
  <c r="R128" i="10" s="1"/>
  <c r="D128" i="10"/>
  <c r="C128" i="10"/>
  <c r="B128" i="10"/>
  <c r="Q127" i="10"/>
  <c r="O127" i="10"/>
  <c r="F127" i="10"/>
  <c r="E127" i="10"/>
  <c r="R127" i="10" s="1"/>
  <c r="D127" i="10"/>
  <c r="C127" i="10"/>
  <c r="B127" i="10"/>
  <c r="Q126" i="10"/>
  <c r="O126" i="10"/>
  <c r="F126" i="10"/>
  <c r="E126" i="10"/>
  <c r="R126" i="10" s="1"/>
  <c r="D126" i="10"/>
  <c r="C126" i="10"/>
  <c r="B126" i="10"/>
  <c r="Q125" i="10"/>
  <c r="O125" i="10"/>
  <c r="F125" i="10"/>
  <c r="E125" i="10"/>
  <c r="R125" i="10" s="1"/>
  <c r="D125" i="10"/>
  <c r="C125" i="10"/>
  <c r="B125" i="10"/>
  <c r="Q124" i="10"/>
  <c r="O124" i="10"/>
  <c r="F124" i="10"/>
  <c r="E124" i="10"/>
  <c r="R124" i="10" s="1"/>
  <c r="D124" i="10"/>
  <c r="C124" i="10"/>
  <c r="B124" i="10"/>
  <c r="Q123" i="10"/>
  <c r="O123" i="10"/>
  <c r="F123" i="10"/>
  <c r="E123" i="10"/>
  <c r="R123" i="10" s="1"/>
  <c r="D123" i="10"/>
  <c r="C123" i="10"/>
  <c r="B123" i="10"/>
  <c r="Q122" i="10"/>
  <c r="O122" i="10"/>
  <c r="F122" i="10"/>
  <c r="E122" i="10"/>
  <c r="R122" i="10" s="1"/>
  <c r="D122" i="10"/>
  <c r="C122" i="10"/>
  <c r="B122" i="10"/>
  <c r="Q121" i="10"/>
  <c r="O121" i="10"/>
  <c r="F121" i="10"/>
  <c r="E121" i="10"/>
  <c r="R121" i="10" s="1"/>
  <c r="D121" i="10"/>
  <c r="C121" i="10"/>
  <c r="B121" i="10"/>
  <c r="Q120" i="10"/>
  <c r="O120" i="10"/>
  <c r="F120" i="10"/>
  <c r="E120" i="10"/>
  <c r="R120" i="10" s="1"/>
  <c r="D120" i="10"/>
  <c r="C120" i="10"/>
  <c r="B120" i="10"/>
  <c r="Q119" i="10"/>
  <c r="O119" i="10"/>
  <c r="F119" i="10"/>
  <c r="E119" i="10"/>
  <c r="R119" i="10" s="1"/>
  <c r="D119" i="10"/>
  <c r="C119" i="10"/>
  <c r="B119" i="10"/>
  <c r="Q118" i="10"/>
  <c r="O118" i="10"/>
  <c r="F118" i="10"/>
  <c r="E118" i="10"/>
  <c r="R118" i="10" s="1"/>
  <c r="D118" i="10"/>
  <c r="C118" i="10"/>
  <c r="B118" i="10"/>
  <c r="Q117" i="10"/>
  <c r="O117" i="10"/>
  <c r="F117" i="10"/>
  <c r="E117" i="10"/>
  <c r="R117" i="10" s="1"/>
  <c r="D117" i="10"/>
  <c r="C117" i="10"/>
  <c r="B117" i="10"/>
  <c r="Q116" i="10"/>
  <c r="O116" i="10"/>
  <c r="F116" i="10"/>
  <c r="E116" i="10"/>
  <c r="R116" i="10" s="1"/>
  <c r="D116" i="10"/>
  <c r="C116" i="10"/>
  <c r="B116" i="10"/>
  <c r="Q115" i="10"/>
  <c r="O115" i="10"/>
  <c r="F115" i="10"/>
  <c r="E115" i="10"/>
  <c r="R115" i="10" s="1"/>
  <c r="D115" i="10"/>
  <c r="C115" i="10"/>
  <c r="B115" i="10"/>
  <c r="Q114" i="10"/>
  <c r="O114" i="10"/>
  <c r="F114" i="10"/>
  <c r="E114" i="10"/>
  <c r="R114" i="10" s="1"/>
  <c r="D114" i="10"/>
  <c r="C114" i="10"/>
  <c r="B114" i="10"/>
  <c r="Q113" i="10"/>
  <c r="O113" i="10"/>
  <c r="F113" i="10"/>
  <c r="E113" i="10"/>
  <c r="R113" i="10" s="1"/>
  <c r="D113" i="10"/>
  <c r="C113" i="10"/>
  <c r="B113" i="10"/>
  <c r="Q112" i="10"/>
  <c r="O112" i="10"/>
  <c r="F112" i="10"/>
  <c r="E112" i="10"/>
  <c r="R112" i="10" s="1"/>
  <c r="D112" i="10"/>
  <c r="C112" i="10"/>
  <c r="B112" i="10"/>
  <c r="Q111" i="10"/>
  <c r="O111" i="10"/>
  <c r="F111" i="10"/>
  <c r="E111" i="10"/>
  <c r="R111" i="10" s="1"/>
  <c r="D111" i="10"/>
  <c r="C111" i="10"/>
  <c r="B111" i="10"/>
  <c r="Q110" i="10"/>
  <c r="O110" i="10"/>
  <c r="F110" i="10"/>
  <c r="E110" i="10"/>
  <c r="R110" i="10" s="1"/>
  <c r="D110" i="10"/>
  <c r="C110" i="10"/>
  <c r="B110" i="10"/>
  <c r="Q109" i="10"/>
  <c r="O109" i="10"/>
  <c r="F109" i="10"/>
  <c r="E109" i="10"/>
  <c r="R109" i="10" s="1"/>
  <c r="D109" i="10"/>
  <c r="C109" i="10"/>
  <c r="B109" i="10"/>
  <c r="Q108" i="10"/>
  <c r="O108" i="10"/>
  <c r="F108" i="10"/>
  <c r="E108" i="10"/>
  <c r="R108" i="10" s="1"/>
  <c r="D108" i="10"/>
  <c r="C108" i="10"/>
  <c r="B108" i="10"/>
  <c r="Q107" i="10"/>
  <c r="O107" i="10"/>
  <c r="F107" i="10"/>
  <c r="E107" i="10"/>
  <c r="R107" i="10" s="1"/>
  <c r="D107" i="10"/>
  <c r="C107" i="10"/>
  <c r="B107" i="10"/>
  <c r="Q106" i="10"/>
  <c r="O106" i="10"/>
  <c r="F106" i="10"/>
  <c r="E106" i="10"/>
  <c r="R106" i="10" s="1"/>
  <c r="D106" i="10"/>
  <c r="C106" i="10"/>
  <c r="B106" i="10"/>
  <c r="Q105" i="10"/>
  <c r="O105" i="10"/>
  <c r="F105" i="10"/>
  <c r="E105" i="10"/>
  <c r="R105" i="10" s="1"/>
  <c r="D105" i="10"/>
  <c r="C105" i="10"/>
  <c r="B105" i="10"/>
  <c r="Q104" i="10"/>
  <c r="O104" i="10"/>
  <c r="F104" i="10"/>
  <c r="E104" i="10"/>
  <c r="R104" i="10" s="1"/>
  <c r="D104" i="10"/>
  <c r="C104" i="10"/>
  <c r="B104" i="10"/>
  <c r="Q103" i="10"/>
  <c r="O103" i="10"/>
  <c r="F103" i="10"/>
  <c r="E103" i="10"/>
  <c r="R103" i="10" s="1"/>
  <c r="D103" i="10"/>
  <c r="C103" i="10"/>
  <c r="B103" i="10"/>
  <c r="W130" i="11"/>
  <c r="W129" i="11"/>
  <c r="W128" i="11"/>
  <c r="W127" i="11"/>
  <c r="W126" i="11"/>
  <c r="W125" i="11"/>
  <c r="W124" i="11"/>
  <c r="W123" i="11"/>
  <c r="W122" i="11"/>
  <c r="W121" i="11"/>
  <c r="W120" i="11"/>
  <c r="W119" i="11"/>
  <c r="W118" i="11"/>
  <c r="W117" i="11"/>
  <c r="W116" i="11"/>
  <c r="W115" i="11"/>
  <c r="W114" i="11"/>
  <c r="W113" i="11"/>
  <c r="W112" i="11"/>
  <c r="W111" i="11"/>
  <c r="W110" i="11"/>
  <c r="W109" i="11"/>
  <c r="W108" i="11"/>
  <c r="W107" i="11"/>
  <c r="W106" i="11"/>
  <c r="W105" i="11"/>
  <c r="W103" i="11"/>
  <c r="W91" i="11"/>
  <c r="H82" i="8"/>
  <c r="H74" i="8"/>
  <c r="H83" i="8"/>
  <c r="I85" i="8"/>
  <c r="H85" i="8"/>
  <c r="E89" i="17"/>
  <c r="I153" i="17" l="1"/>
  <c r="I275" i="17"/>
  <c r="I276" i="15"/>
  <c r="I164" i="17"/>
  <c r="I207" i="17"/>
  <c r="I274" i="15"/>
  <c r="I273" i="17"/>
  <c r="I225" i="15"/>
  <c r="I232" i="15"/>
  <c r="I245" i="15"/>
  <c r="I234" i="15"/>
  <c r="I152" i="17"/>
  <c r="I275" i="15"/>
  <c r="I274" i="17"/>
  <c r="I188" i="17"/>
  <c r="I172" i="17"/>
  <c r="I244" i="17"/>
  <c r="I241" i="15"/>
  <c r="I242" i="15"/>
  <c r="I250" i="17"/>
  <c r="I252" i="15"/>
  <c r="I247" i="17"/>
  <c r="I129" i="17"/>
  <c r="I277" i="15"/>
  <c r="I276" i="17"/>
  <c r="I196" i="17"/>
  <c r="I187" i="17"/>
  <c r="I265" i="17"/>
  <c r="I266" i="15"/>
  <c r="I171" i="17"/>
  <c r="I286" i="17"/>
  <c r="I287" i="15"/>
  <c r="I209" i="17"/>
  <c r="I227" i="15"/>
  <c r="I238" i="17"/>
  <c r="I236" i="15"/>
  <c r="I260" i="15"/>
  <c r="I255" i="15"/>
  <c r="I235" i="17"/>
  <c r="I239" i="17"/>
  <c r="I279" i="17"/>
  <c r="I280" i="15"/>
  <c r="I195" i="17"/>
  <c r="I270" i="15"/>
  <c r="I269" i="17"/>
  <c r="I186" i="17"/>
  <c r="I277" i="17"/>
  <c r="I278" i="15"/>
  <c r="I228" i="15"/>
  <c r="I271" i="15"/>
  <c r="I270" i="17"/>
  <c r="I248" i="15"/>
  <c r="I259" i="17"/>
  <c r="I259" i="15"/>
  <c r="I169" i="17"/>
  <c r="I285" i="17"/>
  <c r="I286" i="15"/>
  <c r="I202" i="17"/>
  <c r="I229" i="15"/>
  <c r="I282" i="15"/>
  <c r="I281" i="17"/>
  <c r="I233" i="17"/>
  <c r="I258" i="17"/>
  <c r="I184" i="17"/>
  <c r="I176" i="17"/>
  <c r="I168" i="17"/>
  <c r="I261" i="17"/>
  <c r="I262" i="15"/>
  <c r="I204" i="17"/>
  <c r="I230" i="15"/>
  <c r="I261" i="15"/>
  <c r="I239" i="15"/>
  <c r="I134" i="17"/>
  <c r="I262" i="17"/>
  <c r="I263" i="15"/>
  <c r="I205" i="17"/>
  <c r="I231" i="15"/>
  <c r="I272" i="17"/>
  <c r="I273" i="15"/>
  <c r="I249" i="15"/>
  <c r="I144" i="17"/>
  <c r="I166" i="17"/>
  <c r="I224" i="15"/>
  <c r="I248" i="17"/>
  <c r="I258" i="15"/>
  <c r="I234" i="17"/>
  <c r="I240" i="17"/>
  <c r="E198" i="17"/>
  <c r="Q229" i="8"/>
  <c r="F103" i="17"/>
  <c r="F115" i="17"/>
  <c r="F149" i="17"/>
  <c r="F146" i="17"/>
  <c r="F162" i="17"/>
  <c r="F165" i="17"/>
  <c r="F168" i="17"/>
  <c r="F171" i="17"/>
  <c r="F180" i="17"/>
  <c r="F161" i="17"/>
  <c r="F108" i="17"/>
  <c r="F114" i="17"/>
  <c r="F159" i="17"/>
  <c r="F107" i="17"/>
  <c r="F113" i="17"/>
  <c r="F119" i="17"/>
  <c r="F125" i="17"/>
  <c r="F131" i="17"/>
  <c r="F147" i="17"/>
  <c r="F144" i="17"/>
  <c r="F141" i="17"/>
  <c r="F138" i="17"/>
  <c r="F156" i="17"/>
  <c r="F153" i="17"/>
  <c r="F150" i="17"/>
  <c r="F164" i="17"/>
  <c r="F167" i="17"/>
  <c r="F170" i="17"/>
  <c r="F173" i="17"/>
  <c r="F176" i="17"/>
  <c r="F179" i="17"/>
  <c r="F190" i="17"/>
  <c r="F201" i="17"/>
  <c r="F106" i="17"/>
  <c r="F112" i="17"/>
  <c r="F118" i="17"/>
  <c r="F124" i="17"/>
  <c r="F132" i="17"/>
  <c r="F135" i="17"/>
  <c r="F184" i="17"/>
  <c r="F187" i="17"/>
  <c r="F192" i="17"/>
  <c r="F195" i="17"/>
  <c r="F198" i="17"/>
  <c r="F203" i="17"/>
  <c r="F206" i="17"/>
  <c r="F209" i="17"/>
  <c r="F212" i="17"/>
  <c r="F215" i="17"/>
  <c r="F218" i="17"/>
  <c r="F221" i="17"/>
  <c r="F224" i="17"/>
  <c r="F227" i="17"/>
  <c r="F230" i="17"/>
  <c r="F109" i="17"/>
  <c r="F121" i="17"/>
  <c r="F143" i="17"/>
  <c r="F137" i="17"/>
  <c r="F155" i="17"/>
  <c r="F152" i="17"/>
  <c r="F188" i="17"/>
  <c r="F105" i="17"/>
  <c r="F111" i="17"/>
  <c r="F117" i="17"/>
  <c r="F123" i="17"/>
  <c r="F129" i="17"/>
  <c r="F134" i="17"/>
  <c r="F148" i="17"/>
  <c r="F145" i="17"/>
  <c r="F142" i="17"/>
  <c r="F139" i="17"/>
  <c r="F157" i="17"/>
  <c r="F154" i="17"/>
  <c r="F151" i="17"/>
  <c r="F158" i="17"/>
  <c r="F163" i="17"/>
  <c r="F166" i="17"/>
  <c r="F169" i="17"/>
  <c r="F172" i="17"/>
  <c r="F175" i="17"/>
  <c r="F178" i="17"/>
  <c r="F181" i="17"/>
  <c r="F189" i="17"/>
  <c r="F104" i="17"/>
  <c r="F110" i="17"/>
  <c r="F116" i="17"/>
  <c r="F122" i="17"/>
  <c r="F128" i="17"/>
  <c r="F130" i="17"/>
  <c r="F133" i="17"/>
  <c r="F160" i="17"/>
  <c r="F183" i="17"/>
  <c r="F186" i="17"/>
  <c r="F191" i="17"/>
  <c r="F194" i="17"/>
  <c r="F197" i="17"/>
  <c r="F200" i="17"/>
  <c r="F202" i="17"/>
  <c r="F205" i="17"/>
  <c r="F208" i="17"/>
  <c r="F211" i="17"/>
  <c r="F214" i="17"/>
  <c r="F217" i="17"/>
  <c r="F220" i="17"/>
  <c r="F223" i="17"/>
  <c r="F226" i="17"/>
  <c r="F229" i="17"/>
  <c r="F127" i="17"/>
  <c r="F136" i="17"/>
  <c r="F140" i="17"/>
  <c r="F174" i="17"/>
  <c r="F177" i="17"/>
  <c r="F120" i="17"/>
  <c r="F126" i="17"/>
  <c r="F182" i="17"/>
  <c r="F185" i="17"/>
  <c r="F193" i="17"/>
  <c r="F196" i="17"/>
  <c r="F199" i="17"/>
  <c r="F204" i="17"/>
  <c r="F207" i="17"/>
  <c r="F210" i="17"/>
  <c r="F213" i="17"/>
  <c r="F216" i="17"/>
  <c r="F219" i="17"/>
  <c r="F222" i="17"/>
  <c r="F225" i="17"/>
  <c r="F228" i="17"/>
  <c r="Q228" i="8"/>
  <c r="Q230" i="8"/>
  <c r="Q227" i="8"/>
  <c r="Q224" i="8"/>
  <c r="Q225" i="8"/>
  <c r="Q226" i="8"/>
  <c r="Q223" i="8"/>
  <c r="Q219" i="8"/>
  <c r="Q221" i="8"/>
  <c r="Q220" i="8"/>
  <c r="Q222" i="8"/>
  <c r="I230" i="17"/>
  <c r="I227" i="17"/>
  <c r="I224" i="17"/>
  <c r="I229" i="17"/>
  <c r="I226" i="17"/>
  <c r="I223" i="17"/>
  <c r="I228" i="17"/>
  <c r="Q203" i="8"/>
  <c r="Q207" i="8"/>
  <c r="Q211" i="8"/>
  <c r="Q213" i="8"/>
  <c r="Q215" i="8"/>
  <c r="Q217" i="8"/>
  <c r="I216" i="17"/>
  <c r="I217" i="15"/>
  <c r="I213" i="17"/>
  <c r="I214" i="15"/>
  <c r="I215" i="17"/>
  <c r="I216" i="15"/>
  <c r="I217" i="17"/>
  <c r="I218" i="15"/>
  <c r="I219" i="17"/>
  <c r="I220" i="15"/>
  <c r="I218" i="17"/>
  <c r="I219" i="15"/>
  <c r="I222" i="17"/>
  <c r="I223" i="15"/>
  <c r="I221" i="17"/>
  <c r="I222" i="15"/>
  <c r="Q206" i="8"/>
  <c r="Q210" i="8"/>
  <c r="Q212" i="8"/>
  <c r="Q214" i="8"/>
  <c r="Q216" i="8"/>
  <c r="Q218" i="8"/>
  <c r="Q204" i="8"/>
  <c r="Q208" i="8"/>
  <c r="Q205" i="8"/>
  <c r="Q209" i="8"/>
  <c r="Q202" i="8"/>
  <c r="A192" i="9"/>
  <c r="A196" i="9"/>
  <c r="A204" i="9"/>
  <c r="A200" i="9"/>
  <c r="A212" i="9"/>
  <c r="A208" i="9"/>
  <c r="A216" i="9"/>
  <c r="Q201" i="8"/>
  <c r="Q198" i="8"/>
  <c r="Q200" i="8"/>
  <c r="Q196" i="8"/>
  <c r="Q199" i="8"/>
  <c r="Q197" i="8"/>
  <c r="Q193" i="8"/>
  <c r="Q189" i="8"/>
  <c r="Q185" i="8"/>
  <c r="Q181" i="8"/>
  <c r="Q177" i="8"/>
  <c r="Q195" i="8"/>
  <c r="Q194" i="8"/>
  <c r="Q190" i="8"/>
  <c r="Q186" i="8"/>
  <c r="Q182" i="8"/>
  <c r="Q178" i="8"/>
  <c r="Q192" i="8"/>
  <c r="Q188" i="8"/>
  <c r="Q184" i="8"/>
  <c r="Q180" i="8"/>
  <c r="Q176" i="8"/>
  <c r="Q191" i="8"/>
  <c r="Q187" i="8"/>
  <c r="Q183" i="8"/>
  <c r="Q179" i="8"/>
  <c r="Q175" i="8"/>
  <c r="Q172" i="8"/>
  <c r="Q147" i="8"/>
  <c r="Q169" i="8"/>
  <c r="Q171" i="8"/>
  <c r="Q167" i="8"/>
  <c r="Q149" i="8"/>
  <c r="Q162" i="8"/>
  <c r="Q174" i="8"/>
  <c r="Q170" i="8"/>
  <c r="Q163" i="8"/>
  <c r="Q173" i="8"/>
  <c r="Q168" i="8"/>
  <c r="Q166" i="8"/>
  <c r="Q161" i="8"/>
  <c r="Q164" i="8"/>
  <c r="Q153" i="8"/>
  <c r="I154" i="17"/>
  <c r="Q154" i="8"/>
  <c r="Q146" i="8"/>
  <c r="Q148" i="8"/>
  <c r="Q150" i="8"/>
  <c r="Q152" i="8"/>
  <c r="Q156" i="8"/>
  <c r="Q160" i="8"/>
  <c r="Q158" i="8"/>
  <c r="Q157" i="8"/>
  <c r="Q165" i="8"/>
  <c r="Q159" i="8"/>
  <c r="Q145" i="8"/>
  <c r="Q137" i="8"/>
  <c r="Q139" i="8"/>
  <c r="Q141" i="8"/>
  <c r="Q143" i="8"/>
  <c r="Q144" i="8"/>
  <c r="Q138" i="8"/>
  <c r="Q140" i="8"/>
  <c r="Q142" i="8"/>
  <c r="Q128" i="8"/>
  <c r="Q130" i="8"/>
  <c r="Q132" i="8"/>
  <c r="Q134" i="8"/>
  <c r="Q136" i="8"/>
  <c r="Q124" i="8"/>
  <c r="Q126" i="8"/>
  <c r="Q121" i="8"/>
  <c r="Q125" i="8"/>
  <c r="Q127" i="8"/>
  <c r="Q129" i="8"/>
  <c r="Q131" i="8"/>
  <c r="Q133" i="8"/>
  <c r="Q135" i="8"/>
  <c r="Q123" i="8"/>
  <c r="Q122" i="8"/>
  <c r="Q120" i="8"/>
  <c r="Q117" i="8"/>
  <c r="Q119" i="8"/>
  <c r="Q118" i="8"/>
  <c r="Q115" i="8"/>
  <c r="Q116" i="8"/>
  <c r="Q104" i="8"/>
  <c r="Q106" i="8"/>
  <c r="Q108" i="8"/>
  <c r="Q110" i="8"/>
  <c r="Q112" i="8"/>
  <c r="Q114" i="8"/>
  <c r="Q103" i="8"/>
  <c r="Q105" i="8"/>
  <c r="Q107" i="8"/>
  <c r="Q109" i="8"/>
  <c r="Q111" i="8"/>
  <c r="Q113" i="8"/>
  <c r="A130" i="9"/>
  <c r="E88" i="17"/>
  <c r="F332" i="1" l="1"/>
  <c r="F331" i="1"/>
  <c r="J68" i="17" l="1"/>
  <c r="A75" i="15" l="1"/>
  <c r="B75" i="15"/>
  <c r="C75" i="15"/>
  <c r="D75" i="15"/>
  <c r="E75" i="15"/>
  <c r="F75" i="15"/>
  <c r="G75" i="15"/>
  <c r="J75" i="15"/>
  <c r="K75" i="15"/>
  <c r="A76" i="15"/>
  <c r="B76" i="15"/>
  <c r="C76" i="15"/>
  <c r="D76" i="15"/>
  <c r="E76" i="15"/>
  <c r="F76" i="15"/>
  <c r="G76" i="15"/>
  <c r="J76" i="15"/>
  <c r="K76" i="15"/>
  <c r="A77" i="15"/>
  <c r="B77" i="15"/>
  <c r="C77" i="15"/>
  <c r="D77" i="15"/>
  <c r="E77" i="15"/>
  <c r="F77" i="15"/>
  <c r="G77" i="15"/>
  <c r="J77" i="15"/>
  <c r="K77" i="15"/>
  <c r="A78" i="15"/>
  <c r="B78" i="15"/>
  <c r="C78" i="15"/>
  <c r="D78" i="15"/>
  <c r="E78" i="15"/>
  <c r="F78" i="15"/>
  <c r="G78" i="15"/>
  <c r="J78" i="15"/>
  <c r="K78" i="15"/>
  <c r="A79" i="15"/>
  <c r="B79" i="15"/>
  <c r="C79" i="15"/>
  <c r="D79" i="15"/>
  <c r="E79" i="15"/>
  <c r="F79" i="15"/>
  <c r="G79" i="15"/>
  <c r="J79" i="15"/>
  <c r="K79" i="15"/>
  <c r="A80" i="15"/>
  <c r="B80" i="15"/>
  <c r="C80" i="15"/>
  <c r="D80" i="15"/>
  <c r="E80" i="15"/>
  <c r="F80" i="15"/>
  <c r="G80" i="15"/>
  <c r="J80" i="15"/>
  <c r="K80" i="15"/>
  <c r="A81" i="15"/>
  <c r="B81" i="15"/>
  <c r="C81" i="15"/>
  <c r="D81" i="15"/>
  <c r="E81" i="15"/>
  <c r="F81" i="15"/>
  <c r="G81" i="15"/>
  <c r="J81" i="15"/>
  <c r="K81" i="15"/>
  <c r="A82" i="15"/>
  <c r="B82" i="15"/>
  <c r="C82" i="15"/>
  <c r="D82" i="15"/>
  <c r="E82" i="15"/>
  <c r="F82" i="15"/>
  <c r="G82" i="15"/>
  <c r="J82" i="15"/>
  <c r="K82" i="15"/>
  <c r="A83" i="15"/>
  <c r="B83" i="15"/>
  <c r="C83" i="15"/>
  <c r="D83" i="15"/>
  <c r="E83" i="15"/>
  <c r="F83" i="15"/>
  <c r="G83" i="15"/>
  <c r="J83" i="15"/>
  <c r="K83" i="15"/>
  <c r="A84" i="15"/>
  <c r="B84" i="15"/>
  <c r="C84" i="15"/>
  <c r="D84" i="15"/>
  <c r="E84" i="15"/>
  <c r="F84" i="15"/>
  <c r="G84" i="15"/>
  <c r="J84" i="15"/>
  <c r="K84" i="15"/>
  <c r="A85" i="15"/>
  <c r="B85" i="15"/>
  <c r="C85" i="15"/>
  <c r="D85" i="15"/>
  <c r="E85" i="15"/>
  <c r="F85" i="15"/>
  <c r="G85" i="15"/>
  <c r="J85" i="15"/>
  <c r="K85" i="15"/>
  <c r="A86" i="15"/>
  <c r="B86" i="15"/>
  <c r="C86" i="15"/>
  <c r="D86" i="15"/>
  <c r="E86" i="15"/>
  <c r="F86" i="15"/>
  <c r="G86" i="15"/>
  <c r="J86" i="15"/>
  <c r="K86" i="15"/>
  <c r="A87" i="15"/>
  <c r="B87" i="15"/>
  <c r="C87" i="15"/>
  <c r="D87" i="15"/>
  <c r="E87" i="15"/>
  <c r="F87" i="15"/>
  <c r="G87" i="15"/>
  <c r="J87" i="15"/>
  <c r="K87" i="15"/>
  <c r="A88" i="15"/>
  <c r="B88" i="15"/>
  <c r="C88" i="15"/>
  <c r="D88" i="15"/>
  <c r="E88" i="15"/>
  <c r="F88" i="15"/>
  <c r="G88" i="15"/>
  <c r="J88" i="15"/>
  <c r="K88" i="15"/>
  <c r="A89" i="15"/>
  <c r="B89" i="15"/>
  <c r="C89" i="15"/>
  <c r="D89" i="15"/>
  <c r="E89" i="15"/>
  <c r="F89" i="15"/>
  <c r="G89" i="15"/>
  <c r="J89" i="15"/>
  <c r="K89" i="15"/>
  <c r="A90" i="15"/>
  <c r="B90" i="15"/>
  <c r="C90" i="15"/>
  <c r="D90" i="15"/>
  <c r="E90" i="15"/>
  <c r="F90" i="15"/>
  <c r="G90" i="15"/>
  <c r="J90" i="15"/>
  <c r="K90" i="15"/>
  <c r="A91" i="15"/>
  <c r="B91" i="15"/>
  <c r="C91" i="15"/>
  <c r="D91" i="15"/>
  <c r="E91" i="15"/>
  <c r="F91" i="15"/>
  <c r="G91" i="15"/>
  <c r="J91" i="15"/>
  <c r="K91" i="15"/>
  <c r="A92" i="15"/>
  <c r="B92" i="15"/>
  <c r="C92" i="15"/>
  <c r="D92" i="15"/>
  <c r="E92" i="15"/>
  <c r="F92" i="15"/>
  <c r="G92" i="15"/>
  <c r="J92" i="15"/>
  <c r="K92" i="15"/>
  <c r="A93" i="15"/>
  <c r="B93" i="15"/>
  <c r="C93" i="15"/>
  <c r="D93" i="15"/>
  <c r="E93" i="15"/>
  <c r="F93" i="15"/>
  <c r="G93" i="15"/>
  <c r="J93" i="15"/>
  <c r="K93" i="15"/>
  <c r="A94" i="15"/>
  <c r="B94" i="15"/>
  <c r="C94" i="15"/>
  <c r="D94" i="15"/>
  <c r="E94" i="15"/>
  <c r="F94" i="15"/>
  <c r="G94" i="15"/>
  <c r="J94" i="15"/>
  <c r="K94" i="15"/>
  <c r="A95" i="15"/>
  <c r="B95" i="15"/>
  <c r="C95" i="15"/>
  <c r="D95" i="15"/>
  <c r="E95" i="15"/>
  <c r="F95" i="15"/>
  <c r="G95" i="15"/>
  <c r="J95" i="15"/>
  <c r="K95" i="15"/>
  <c r="A96" i="15"/>
  <c r="B96" i="15"/>
  <c r="C96" i="15"/>
  <c r="D96" i="15"/>
  <c r="E96" i="15"/>
  <c r="F96" i="15"/>
  <c r="G96" i="15"/>
  <c r="J96" i="15"/>
  <c r="K96" i="15"/>
  <c r="A97" i="15"/>
  <c r="B97" i="15"/>
  <c r="C97" i="15"/>
  <c r="D97" i="15"/>
  <c r="E97" i="15"/>
  <c r="F97" i="15"/>
  <c r="G97" i="15"/>
  <c r="J97" i="15"/>
  <c r="K97" i="15"/>
  <c r="A98" i="15"/>
  <c r="B98" i="15"/>
  <c r="C98" i="15"/>
  <c r="D98" i="15"/>
  <c r="E98" i="15"/>
  <c r="F98" i="15"/>
  <c r="G98" i="15"/>
  <c r="J98" i="15"/>
  <c r="K98" i="15"/>
  <c r="A99" i="15"/>
  <c r="B99" i="15"/>
  <c r="C99" i="15"/>
  <c r="D99" i="15"/>
  <c r="E99" i="15"/>
  <c r="F99" i="15"/>
  <c r="G99" i="15"/>
  <c r="J99" i="15"/>
  <c r="K99" i="15"/>
  <c r="A100" i="15"/>
  <c r="B100" i="15"/>
  <c r="C100" i="15"/>
  <c r="D100" i="15"/>
  <c r="E100" i="15"/>
  <c r="F100" i="15"/>
  <c r="G100" i="15"/>
  <c r="J100" i="15"/>
  <c r="K100" i="15"/>
  <c r="A101" i="15"/>
  <c r="B101" i="15"/>
  <c r="C101" i="15"/>
  <c r="D101" i="15"/>
  <c r="E101" i="15"/>
  <c r="F101" i="15"/>
  <c r="G101" i="15"/>
  <c r="J101" i="15"/>
  <c r="K101" i="15"/>
  <c r="A102" i="15"/>
  <c r="B102" i="15"/>
  <c r="C102" i="15"/>
  <c r="D102" i="15"/>
  <c r="E102" i="15"/>
  <c r="F102" i="15"/>
  <c r="G102" i="15"/>
  <c r="J102" i="15"/>
  <c r="K102" i="15"/>
  <c r="A103" i="15"/>
  <c r="B103" i="15"/>
  <c r="C103" i="15"/>
  <c r="D103" i="15"/>
  <c r="E103" i="15"/>
  <c r="F103" i="15"/>
  <c r="G103" i="15"/>
  <c r="J103" i="15"/>
  <c r="K103" i="15"/>
  <c r="A104" i="15"/>
  <c r="B104" i="15"/>
  <c r="C104" i="15"/>
  <c r="D104" i="15"/>
  <c r="E104" i="15"/>
  <c r="F104" i="15"/>
  <c r="G104" i="15"/>
  <c r="I104" i="15"/>
  <c r="J104" i="15"/>
  <c r="K104" i="15"/>
  <c r="A105" i="15"/>
  <c r="B105" i="15"/>
  <c r="C105" i="15"/>
  <c r="D105" i="15"/>
  <c r="E105" i="15"/>
  <c r="F105" i="15"/>
  <c r="G105" i="15"/>
  <c r="J105" i="15"/>
  <c r="K105" i="15"/>
  <c r="A106" i="15"/>
  <c r="B106" i="15"/>
  <c r="C106" i="15"/>
  <c r="D106" i="15"/>
  <c r="E106" i="15"/>
  <c r="F106" i="15"/>
  <c r="G106" i="15"/>
  <c r="J106" i="15"/>
  <c r="K106" i="15"/>
  <c r="A107" i="15"/>
  <c r="B107" i="15"/>
  <c r="C107" i="15"/>
  <c r="D107" i="15"/>
  <c r="E107" i="15"/>
  <c r="F107" i="15"/>
  <c r="G107" i="15"/>
  <c r="I107" i="15"/>
  <c r="J107" i="15"/>
  <c r="K107" i="15"/>
  <c r="A108" i="15"/>
  <c r="B108" i="15"/>
  <c r="C108" i="15"/>
  <c r="D108" i="15"/>
  <c r="E108" i="15"/>
  <c r="F108" i="15"/>
  <c r="G108" i="15"/>
  <c r="J108" i="15"/>
  <c r="K108" i="15"/>
  <c r="A109" i="15"/>
  <c r="B109" i="15"/>
  <c r="C109" i="15"/>
  <c r="D109" i="15"/>
  <c r="E109" i="15"/>
  <c r="F109" i="15"/>
  <c r="G109" i="15"/>
  <c r="I109" i="15"/>
  <c r="J109" i="15"/>
  <c r="K109" i="15"/>
  <c r="A110" i="15"/>
  <c r="B110" i="15"/>
  <c r="C110" i="15"/>
  <c r="D110" i="15"/>
  <c r="E110" i="15"/>
  <c r="F110" i="15"/>
  <c r="G110" i="15"/>
  <c r="J110" i="15"/>
  <c r="K110" i="15"/>
  <c r="A111" i="15"/>
  <c r="B111" i="15"/>
  <c r="C111" i="15"/>
  <c r="D111" i="15"/>
  <c r="E111" i="15"/>
  <c r="F111" i="15"/>
  <c r="G111" i="15"/>
  <c r="J111" i="15"/>
  <c r="K111" i="15"/>
  <c r="A112" i="15"/>
  <c r="B112" i="15"/>
  <c r="C112" i="15"/>
  <c r="D112" i="15"/>
  <c r="E112" i="15"/>
  <c r="F112" i="15"/>
  <c r="G112" i="15"/>
  <c r="J112" i="15"/>
  <c r="K112" i="15"/>
  <c r="A113" i="15"/>
  <c r="B113" i="15"/>
  <c r="C113" i="15"/>
  <c r="D113" i="15"/>
  <c r="E113" i="15"/>
  <c r="F113" i="15"/>
  <c r="G113" i="15"/>
  <c r="I113" i="15"/>
  <c r="J113" i="15"/>
  <c r="K113" i="15"/>
  <c r="A114" i="15"/>
  <c r="B114" i="15"/>
  <c r="C114" i="15"/>
  <c r="D114" i="15"/>
  <c r="E114" i="15"/>
  <c r="F114" i="15"/>
  <c r="G114" i="15"/>
  <c r="I114" i="15"/>
  <c r="J114" i="15"/>
  <c r="K114" i="15"/>
  <c r="A115" i="15"/>
  <c r="B115" i="15"/>
  <c r="C115" i="15"/>
  <c r="D115" i="15"/>
  <c r="E115" i="15"/>
  <c r="F115" i="15"/>
  <c r="G115" i="15"/>
  <c r="I115" i="15"/>
  <c r="J115" i="15"/>
  <c r="K115" i="15"/>
  <c r="A116" i="15"/>
  <c r="B116" i="15"/>
  <c r="C116" i="15"/>
  <c r="D116" i="15"/>
  <c r="E116" i="15"/>
  <c r="F116" i="15"/>
  <c r="G116" i="15"/>
  <c r="J116" i="15"/>
  <c r="K116" i="15"/>
  <c r="A117" i="15"/>
  <c r="B117" i="15"/>
  <c r="C117" i="15"/>
  <c r="D117" i="15"/>
  <c r="E117" i="15"/>
  <c r="F117" i="15"/>
  <c r="G117" i="15"/>
  <c r="J117" i="15"/>
  <c r="K117" i="15"/>
  <c r="A118" i="15"/>
  <c r="B118" i="15"/>
  <c r="C118" i="15"/>
  <c r="D118" i="15"/>
  <c r="E118" i="15"/>
  <c r="F118" i="15"/>
  <c r="G118" i="15"/>
  <c r="I118" i="15"/>
  <c r="J118" i="15"/>
  <c r="K118" i="15"/>
  <c r="A119" i="15"/>
  <c r="B119" i="15"/>
  <c r="C119" i="15"/>
  <c r="D119" i="15"/>
  <c r="E119" i="15"/>
  <c r="F119" i="15"/>
  <c r="G119" i="15"/>
  <c r="I119" i="15"/>
  <c r="J119" i="15"/>
  <c r="K119" i="15"/>
  <c r="A120" i="15"/>
  <c r="B120" i="15"/>
  <c r="C120" i="15"/>
  <c r="D120" i="15"/>
  <c r="E120" i="15"/>
  <c r="F120" i="15"/>
  <c r="G120" i="15"/>
  <c r="J120" i="15"/>
  <c r="K120" i="15"/>
  <c r="A121" i="15"/>
  <c r="B121" i="15"/>
  <c r="C121" i="15"/>
  <c r="D121" i="15"/>
  <c r="E121" i="15"/>
  <c r="F121" i="15"/>
  <c r="G121" i="15"/>
  <c r="J121" i="15"/>
  <c r="K121" i="15"/>
  <c r="A122" i="15"/>
  <c r="B122" i="15"/>
  <c r="C122" i="15"/>
  <c r="D122" i="15"/>
  <c r="E122" i="15"/>
  <c r="F122" i="15"/>
  <c r="G122" i="15"/>
  <c r="I122" i="15"/>
  <c r="J122" i="15"/>
  <c r="K122" i="15"/>
  <c r="A123" i="15"/>
  <c r="B123" i="15"/>
  <c r="C123" i="15"/>
  <c r="D123" i="15"/>
  <c r="E123" i="15"/>
  <c r="F123" i="15"/>
  <c r="G123" i="15"/>
  <c r="I123" i="15"/>
  <c r="J123" i="15"/>
  <c r="K123" i="15"/>
  <c r="A124" i="15"/>
  <c r="B124" i="15"/>
  <c r="C124" i="15"/>
  <c r="D124" i="15"/>
  <c r="E124" i="15"/>
  <c r="F124" i="15"/>
  <c r="G124" i="15"/>
  <c r="I124" i="15"/>
  <c r="J124" i="15"/>
  <c r="K124" i="15"/>
  <c r="A125" i="15"/>
  <c r="B125" i="15"/>
  <c r="C125" i="15"/>
  <c r="D125" i="15"/>
  <c r="E125" i="15"/>
  <c r="F125" i="15"/>
  <c r="G125" i="15"/>
  <c r="I125" i="15"/>
  <c r="J125" i="15"/>
  <c r="K125" i="15"/>
  <c r="A126" i="15"/>
  <c r="B126" i="15"/>
  <c r="C126" i="15"/>
  <c r="D126" i="15"/>
  <c r="E126" i="15"/>
  <c r="F126" i="15"/>
  <c r="G126" i="15"/>
  <c r="I126" i="15"/>
  <c r="J126" i="15"/>
  <c r="K126" i="15"/>
  <c r="A127" i="15"/>
  <c r="B127" i="15"/>
  <c r="C127" i="15"/>
  <c r="D127" i="15"/>
  <c r="E127" i="15"/>
  <c r="F127" i="15"/>
  <c r="G127" i="15"/>
  <c r="J127" i="15"/>
  <c r="K127" i="15"/>
  <c r="A128" i="15"/>
  <c r="B128" i="15"/>
  <c r="C128" i="15"/>
  <c r="D128" i="15"/>
  <c r="E128" i="15"/>
  <c r="F128" i="15"/>
  <c r="G128" i="15"/>
  <c r="J128" i="15"/>
  <c r="K128" i="15"/>
  <c r="A129" i="15"/>
  <c r="B129" i="15"/>
  <c r="C129" i="15"/>
  <c r="D129" i="15"/>
  <c r="E129" i="15"/>
  <c r="F129" i="15"/>
  <c r="G129" i="15"/>
  <c r="J129" i="15"/>
  <c r="K129" i="15"/>
  <c r="A130" i="15"/>
  <c r="B130" i="15"/>
  <c r="C130" i="15"/>
  <c r="D130" i="15"/>
  <c r="E130" i="15"/>
  <c r="F130" i="15"/>
  <c r="G130" i="15"/>
  <c r="I130" i="15"/>
  <c r="J130" i="15"/>
  <c r="K130" i="15"/>
  <c r="A131" i="15"/>
  <c r="B131" i="15"/>
  <c r="C131" i="15"/>
  <c r="D131" i="15"/>
  <c r="E131" i="15"/>
  <c r="F131" i="15"/>
  <c r="G131" i="15"/>
  <c r="I131" i="15"/>
  <c r="J131" i="15"/>
  <c r="K131" i="15"/>
  <c r="A132" i="15"/>
  <c r="B132" i="15"/>
  <c r="C132" i="15"/>
  <c r="D132" i="15"/>
  <c r="E132" i="15"/>
  <c r="F132" i="15"/>
  <c r="G132" i="15"/>
  <c r="I132" i="15"/>
  <c r="J132" i="15"/>
  <c r="K132" i="15"/>
  <c r="A133" i="15"/>
  <c r="B133" i="15"/>
  <c r="C133" i="15"/>
  <c r="D133" i="15"/>
  <c r="E133" i="15"/>
  <c r="F133" i="15"/>
  <c r="G133" i="15"/>
  <c r="I133" i="15"/>
  <c r="J133" i="15"/>
  <c r="K133" i="15"/>
  <c r="A134" i="15"/>
  <c r="B134" i="15"/>
  <c r="C134" i="15"/>
  <c r="D134" i="15"/>
  <c r="E134" i="15"/>
  <c r="F134" i="15"/>
  <c r="G134" i="15"/>
  <c r="J134" i="15"/>
  <c r="K134" i="15"/>
  <c r="A135" i="15"/>
  <c r="B135" i="15"/>
  <c r="C135" i="15"/>
  <c r="D135" i="15"/>
  <c r="E135" i="15"/>
  <c r="F135" i="15"/>
  <c r="G135" i="15"/>
  <c r="I135" i="15"/>
  <c r="J135" i="15"/>
  <c r="K135" i="15"/>
  <c r="A136" i="15"/>
  <c r="B136" i="15"/>
  <c r="C136" i="15"/>
  <c r="D136" i="15"/>
  <c r="E136" i="15"/>
  <c r="F136" i="15"/>
  <c r="G136" i="15"/>
  <c r="I136" i="15"/>
  <c r="J136" i="15"/>
  <c r="K136" i="15"/>
  <c r="A137" i="15"/>
  <c r="B137" i="15"/>
  <c r="C137" i="15"/>
  <c r="D137" i="15"/>
  <c r="E137" i="15"/>
  <c r="F137" i="15"/>
  <c r="G137" i="15"/>
  <c r="I137" i="15"/>
  <c r="J137" i="15"/>
  <c r="K137" i="15"/>
  <c r="A138" i="15"/>
  <c r="B138" i="15"/>
  <c r="C138" i="15"/>
  <c r="D138" i="15"/>
  <c r="E138" i="15"/>
  <c r="F138" i="15"/>
  <c r="G138" i="15"/>
  <c r="I138" i="15"/>
  <c r="J138" i="15"/>
  <c r="K138" i="15"/>
  <c r="A139" i="15"/>
  <c r="B139" i="15"/>
  <c r="C139" i="15"/>
  <c r="D139" i="15"/>
  <c r="E139" i="15"/>
  <c r="F139" i="15"/>
  <c r="G139" i="15"/>
  <c r="J139" i="15"/>
  <c r="K139" i="15"/>
  <c r="A140" i="15"/>
  <c r="B140" i="15"/>
  <c r="C140" i="15"/>
  <c r="D140" i="15"/>
  <c r="E140" i="15"/>
  <c r="F140" i="15"/>
  <c r="G140" i="15"/>
  <c r="J140" i="15"/>
  <c r="K140" i="15"/>
  <c r="A141" i="15"/>
  <c r="B141" i="15"/>
  <c r="C141" i="15"/>
  <c r="D141" i="15"/>
  <c r="E141" i="15"/>
  <c r="F141" i="15"/>
  <c r="G141" i="15"/>
  <c r="J141" i="15"/>
  <c r="K141" i="15"/>
  <c r="A142" i="15"/>
  <c r="B142" i="15"/>
  <c r="C142" i="15"/>
  <c r="D142" i="15"/>
  <c r="E142" i="15"/>
  <c r="F142" i="15"/>
  <c r="G142" i="15"/>
  <c r="I142" i="15"/>
  <c r="J142" i="15"/>
  <c r="K142" i="15"/>
  <c r="A143" i="15"/>
  <c r="B143" i="15"/>
  <c r="C143" i="15"/>
  <c r="D143" i="15"/>
  <c r="E143" i="15"/>
  <c r="F143" i="15"/>
  <c r="G143" i="15"/>
  <c r="I143" i="15"/>
  <c r="J143" i="15"/>
  <c r="K143" i="15"/>
  <c r="A144" i="15"/>
  <c r="B144" i="15"/>
  <c r="C144" i="15"/>
  <c r="D144" i="15"/>
  <c r="E144" i="15"/>
  <c r="F144" i="15"/>
  <c r="G144" i="15"/>
  <c r="J144" i="15"/>
  <c r="K144" i="15"/>
  <c r="A145" i="15"/>
  <c r="B145" i="15"/>
  <c r="C145" i="15"/>
  <c r="D145" i="15"/>
  <c r="E145" i="15"/>
  <c r="F145" i="15"/>
  <c r="G145" i="15"/>
  <c r="I145" i="15"/>
  <c r="J145" i="15"/>
  <c r="K145" i="15"/>
  <c r="A146" i="15"/>
  <c r="B146" i="15"/>
  <c r="C146" i="15"/>
  <c r="D146" i="15"/>
  <c r="E146" i="15"/>
  <c r="F146" i="15"/>
  <c r="G146" i="15"/>
  <c r="I146" i="15"/>
  <c r="J146" i="15"/>
  <c r="K146" i="15"/>
  <c r="A147" i="15"/>
  <c r="B147" i="15"/>
  <c r="C147" i="15"/>
  <c r="D147" i="15"/>
  <c r="E147" i="15"/>
  <c r="F147" i="15"/>
  <c r="G147" i="15"/>
  <c r="J147" i="15"/>
  <c r="K147" i="15"/>
  <c r="A148" i="15"/>
  <c r="B148" i="15"/>
  <c r="C148" i="15"/>
  <c r="D148" i="15"/>
  <c r="E148" i="15"/>
  <c r="F148" i="15"/>
  <c r="G148" i="15"/>
  <c r="I148" i="15"/>
  <c r="J148" i="15"/>
  <c r="K148" i="15"/>
  <c r="A149" i="15"/>
  <c r="B149" i="15"/>
  <c r="C149" i="15"/>
  <c r="D149" i="15"/>
  <c r="E149" i="15"/>
  <c r="F149" i="15"/>
  <c r="G149" i="15"/>
  <c r="I149" i="15"/>
  <c r="J149" i="15"/>
  <c r="K149" i="15"/>
  <c r="A150" i="15"/>
  <c r="B150" i="15"/>
  <c r="C150" i="15"/>
  <c r="D150" i="15"/>
  <c r="E150" i="15"/>
  <c r="F150" i="15"/>
  <c r="G150" i="15"/>
  <c r="I150" i="15"/>
  <c r="J150" i="15"/>
  <c r="K150" i="15"/>
  <c r="A151" i="15"/>
  <c r="B151" i="15"/>
  <c r="C151" i="15"/>
  <c r="D151" i="15"/>
  <c r="E151" i="15"/>
  <c r="F151" i="15"/>
  <c r="G151" i="15"/>
  <c r="J151" i="15"/>
  <c r="K151" i="15"/>
  <c r="A152" i="15"/>
  <c r="B152" i="15"/>
  <c r="C152" i="15"/>
  <c r="D152" i="15"/>
  <c r="E152" i="15"/>
  <c r="F152" i="15"/>
  <c r="G152" i="15"/>
  <c r="I152" i="15"/>
  <c r="J152" i="15"/>
  <c r="K152" i="15"/>
  <c r="A153" i="15"/>
  <c r="B153" i="15"/>
  <c r="C153" i="15"/>
  <c r="D153" i="15"/>
  <c r="E153" i="15"/>
  <c r="F153" i="15"/>
  <c r="G153" i="15"/>
  <c r="I153" i="15"/>
  <c r="J153" i="15"/>
  <c r="K153" i="15"/>
  <c r="A154" i="15"/>
  <c r="B154" i="15"/>
  <c r="C154" i="15"/>
  <c r="D154" i="15"/>
  <c r="E154" i="15"/>
  <c r="F154" i="15"/>
  <c r="G154" i="15"/>
  <c r="I154" i="15"/>
  <c r="J154" i="15"/>
  <c r="K154" i="15"/>
  <c r="A155" i="15"/>
  <c r="B155" i="15"/>
  <c r="C155" i="15"/>
  <c r="D155" i="15"/>
  <c r="E155" i="15"/>
  <c r="F155" i="15"/>
  <c r="G155" i="15"/>
  <c r="I155" i="15"/>
  <c r="J155" i="15"/>
  <c r="K155" i="15"/>
  <c r="A156" i="15"/>
  <c r="B156" i="15"/>
  <c r="C156" i="15"/>
  <c r="D156" i="15"/>
  <c r="E156" i="15"/>
  <c r="F156" i="15"/>
  <c r="G156" i="15"/>
  <c r="I156" i="15"/>
  <c r="J156" i="15"/>
  <c r="K156" i="15"/>
  <c r="A157" i="15"/>
  <c r="B157" i="15"/>
  <c r="C157" i="15"/>
  <c r="D157" i="15"/>
  <c r="E157" i="15"/>
  <c r="F157" i="15"/>
  <c r="G157" i="15"/>
  <c r="I157" i="15"/>
  <c r="J157" i="15"/>
  <c r="K157" i="15"/>
  <c r="A158" i="15"/>
  <c r="B158" i="15"/>
  <c r="C158" i="15"/>
  <c r="D158" i="15"/>
  <c r="E158" i="15"/>
  <c r="F158" i="15"/>
  <c r="G158" i="15"/>
  <c r="J158" i="15"/>
  <c r="K158" i="15"/>
  <c r="A159" i="15"/>
  <c r="B159" i="15"/>
  <c r="C159" i="15"/>
  <c r="D159" i="15"/>
  <c r="E159" i="15"/>
  <c r="F159" i="15"/>
  <c r="G159" i="15"/>
  <c r="I159" i="15"/>
  <c r="J159" i="15"/>
  <c r="K159" i="15"/>
  <c r="A160" i="15"/>
  <c r="B160" i="15"/>
  <c r="C160" i="15"/>
  <c r="D160" i="15"/>
  <c r="E160" i="15"/>
  <c r="F160" i="15"/>
  <c r="G160" i="15"/>
  <c r="I160" i="15"/>
  <c r="J160" i="15"/>
  <c r="K160" i="15"/>
  <c r="A161" i="15"/>
  <c r="B161" i="15"/>
  <c r="C161" i="15"/>
  <c r="D161" i="15"/>
  <c r="E161" i="15"/>
  <c r="F161" i="15"/>
  <c r="G161" i="15"/>
  <c r="J161" i="15"/>
  <c r="K161" i="15"/>
  <c r="A162" i="15"/>
  <c r="B162" i="15"/>
  <c r="C162" i="15"/>
  <c r="D162" i="15"/>
  <c r="E162" i="15"/>
  <c r="F162" i="15"/>
  <c r="G162" i="15"/>
  <c r="I162" i="15"/>
  <c r="J162" i="15"/>
  <c r="K162" i="15"/>
  <c r="A163" i="15"/>
  <c r="B163" i="15"/>
  <c r="C163" i="15"/>
  <c r="D163" i="15"/>
  <c r="E163" i="15"/>
  <c r="F163" i="15"/>
  <c r="G163" i="15"/>
  <c r="J163" i="15"/>
  <c r="K163" i="15"/>
  <c r="A164" i="15"/>
  <c r="B164" i="15"/>
  <c r="C164" i="15"/>
  <c r="D164" i="15"/>
  <c r="E164" i="15"/>
  <c r="F164" i="15"/>
  <c r="G164" i="15"/>
  <c r="J164" i="15"/>
  <c r="K164" i="15"/>
  <c r="A165" i="15"/>
  <c r="B165" i="15"/>
  <c r="C165" i="15"/>
  <c r="D165" i="15"/>
  <c r="E165" i="15"/>
  <c r="F165" i="15"/>
  <c r="G165" i="15"/>
  <c r="I165" i="15"/>
  <c r="J165" i="15"/>
  <c r="K165" i="15"/>
  <c r="A166" i="15"/>
  <c r="B166" i="15"/>
  <c r="C166" i="15"/>
  <c r="D166" i="15"/>
  <c r="E166" i="15"/>
  <c r="F166" i="15"/>
  <c r="G166" i="15"/>
  <c r="I166" i="15"/>
  <c r="J166" i="15"/>
  <c r="K166" i="15"/>
  <c r="A167" i="15"/>
  <c r="B167" i="15"/>
  <c r="C167" i="15"/>
  <c r="D167" i="15"/>
  <c r="E167" i="15"/>
  <c r="F167" i="15"/>
  <c r="G167" i="15"/>
  <c r="I167" i="15"/>
  <c r="J167" i="15"/>
  <c r="K167" i="15"/>
  <c r="A168" i="15"/>
  <c r="B168" i="15"/>
  <c r="C168" i="15"/>
  <c r="D168" i="15"/>
  <c r="E168" i="15"/>
  <c r="F168" i="15"/>
  <c r="G168" i="15"/>
  <c r="I168" i="15"/>
  <c r="J168" i="15"/>
  <c r="K168" i="15"/>
  <c r="A169" i="15"/>
  <c r="B169" i="15"/>
  <c r="C169" i="15"/>
  <c r="D169" i="15"/>
  <c r="E169" i="15"/>
  <c r="F169" i="15"/>
  <c r="G169" i="15"/>
  <c r="I169" i="15"/>
  <c r="J169" i="15"/>
  <c r="K169" i="15"/>
  <c r="A170" i="15"/>
  <c r="B170" i="15"/>
  <c r="C170" i="15"/>
  <c r="D170" i="15"/>
  <c r="E170" i="15"/>
  <c r="F170" i="15"/>
  <c r="G170" i="15"/>
  <c r="I170" i="15"/>
  <c r="J170" i="15"/>
  <c r="K170" i="15"/>
  <c r="A171" i="15"/>
  <c r="B171" i="15"/>
  <c r="C171" i="15"/>
  <c r="D171" i="15"/>
  <c r="E171" i="15"/>
  <c r="F171" i="15"/>
  <c r="G171" i="15"/>
  <c r="I171" i="15"/>
  <c r="J171" i="15"/>
  <c r="K171" i="15"/>
  <c r="A172" i="15"/>
  <c r="B172" i="15"/>
  <c r="C172" i="15"/>
  <c r="D172" i="15"/>
  <c r="E172" i="15"/>
  <c r="F172" i="15"/>
  <c r="G172" i="15"/>
  <c r="I172" i="15"/>
  <c r="J172" i="15"/>
  <c r="K172" i="15"/>
  <c r="A173" i="15"/>
  <c r="B173" i="15"/>
  <c r="C173" i="15"/>
  <c r="D173" i="15"/>
  <c r="E173" i="15"/>
  <c r="F173" i="15"/>
  <c r="G173" i="15"/>
  <c r="I173" i="15"/>
  <c r="J173" i="15"/>
  <c r="K173" i="15"/>
  <c r="A174" i="15"/>
  <c r="B174" i="15"/>
  <c r="C174" i="15"/>
  <c r="D174" i="15"/>
  <c r="E174" i="15"/>
  <c r="F174" i="15"/>
  <c r="G174" i="15"/>
  <c r="J174" i="15"/>
  <c r="K174" i="15"/>
  <c r="A175" i="15"/>
  <c r="B175" i="15"/>
  <c r="C175" i="15"/>
  <c r="D175" i="15"/>
  <c r="E175" i="15"/>
  <c r="F175" i="15"/>
  <c r="G175" i="15"/>
  <c r="I175" i="15"/>
  <c r="J175" i="15"/>
  <c r="K175" i="15"/>
  <c r="A176" i="15"/>
  <c r="B176" i="15"/>
  <c r="C176" i="15"/>
  <c r="D176" i="15"/>
  <c r="E176" i="15"/>
  <c r="F176" i="15"/>
  <c r="G176" i="15"/>
  <c r="I176" i="15"/>
  <c r="J176" i="15"/>
  <c r="K176" i="15"/>
  <c r="A177" i="15"/>
  <c r="B177" i="15"/>
  <c r="C177" i="15"/>
  <c r="D177" i="15"/>
  <c r="E177" i="15"/>
  <c r="F177" i="15"/>
  <c r="G177" i="15"/>
  <c r="I177" i="15"/>
  <c r="J177" i="15"/>
  <c r="K177" i="15"/>
  <c r="A178" i="15"/>
  <c r="B178" i="15"/>
  <c r="C178" i="15"/>
  <c r="D178" i="15"/>
  <c r="E178" i="15"/>
  <c r="F178" i="15"/>
  <c r="G178" i="15"/>
  <c r="I178" i="15"/>
  <c r="J178" i="15"/>
  <c r="K178" i="15"/>
  <c r="A179" i="15"/>
  <c r="B179" i="15"/>
  <c r="C179" i="15"/>
  <c r="D179" i="15"/>
  <c r="E179" i="15"/>
  <c r="F179" i="15"/>
  <c r="G179" i="15"/>
  <c r="I179" i="15"/>
  <c r="J179" i="15"/>
  <c r="K179" i="15"/>
  <c r="A180" i="15"/>
  <c r="B180" i="15"/>
  <c r="C180" i="15"/>
  <c r="D180" i="15"/>
  <c r="E180" i="15"/>
  <c r="F180" i="15"/>
  <c r="G180" i="15"/>
  <c r="J180" i="15"/>
  <c r="K180" i="15"/>
  <c r="A181" i="15"/>
  <c r="B181" i="15"/>
  <c r="C181" i="15"/>
  <c r="D181" i="15"/>
  <c r="E181" i="15"/>
  <c r="F181" i="15"/>
  <c r="G181" i="15"/>
  <c r="J181" i="15"/>
  <c r="K181" i="15"/>
  <c r="A182" i="15"/>
  <c r="B182" i="15"/>
  <c r="C182" i="15"/>
  <c r="D182" i="15"/>
  <c r="E182" i="15"/>
  <c r="F182" i="15"/>
  <c r="G182" i="15"/>
  <c r="J182" i="15"/>
  <c r="K182" i="15"/>
  <c r="A183" i="15"/>
  <c r="B183" i="15"/>
  <c r="C183" i="15"/>
  <c r="D183" i="15"/>
  <c r="E183" i="15"/>
  <c r="F183" i="15"/>
  <c r="G183" i="15"/>
  <c r="I183" i="15"/>
  <c r="J183" i="15"/>
  <c r="K183" i="15"/>
  <c r="A184" i="15"/>
  <c r="B184" i="15"/>
  <c r="C184" i="15"/>
  <c r="D184" i="15"/>
  <c r="E184" i="15"/>
  <c r="F184" i="15"/>
  <c r="G184" i="15"/>
  <c r="I184" i="15"/>
  <c r="J184" i="15"/>
  <c r="K184" i="15"/>
  <c r="A185" i="15"/>
  <c r="B185" i="15"/>
  <c r="C185" i="15"/>
  <c r="D185" i="15"/>
  <c r="E185" i="15"/>
  <c r="F185" i="15"/>
  <c r="G185" i="15"/>
  <c r="I185" i="15"/>
  <c r="J185" i="15"/>
  <c r="K185" i="15"/>
  <c r="A186" i="15"/>
  <c r="B186" i="15"/>
  <c r="C186" i="15"/>
  <c r="D186" i="15"/>
  <c r="E186" i="15"/>
  <c r="F186" i="15"/>
  <c r="G186" i="15"/>
  <c r="I186" i="15"/>
  <c r="J186" i="15"/>
  <c r="K186" i="15"/>
  <c r="A187" i="15"/>
  <c r="B187" i="15"/>
  <c r="C187" i="15"/>
  <c r="D187" i="15"/>
  <c r="E187" i="15"/>
  <c r="F187" i="15"/>
  <c r="G187" i="15"/>
  <c r="I187" i="15"/>
  <c r="J187" i="15"/>
  <c r="K187" i="15"/>
  <c r="A188" i="15"/>
  <c r="B188" i="15"/>
  <c r="C188" i="15"/>
  <c r="D188" i="15"/>
  <c r="E188" i="15"/>
  <c r="F188" i="15"/>
  <c r="G188" i="15"/>
  <c r="I188" i="15"/>
  <c r="J188" i="15"/>
  <c r="K188" i="15"/>
  <c r="A189" i="15"/>
  <c r="B189" i="15"/>
  <c r="C189" i="15"/>
  <c r="D189" i="15"/>
  <c r="E189" i="15"/>
  <c r="F189" i="15"/>
  <c r="G189" i="15"/>
  <c r="I189" i="15"/>
  <c r="J189" i="15"/>
  <c r="K189" i="15"/>
  <c r="A190" i="15"/>
  <c r="B190" i="15"/>
  <c r="C190" i="15"/>
  <c r="D190" i="15"/>
  <c r="E190" i="15"/>
  <c r="F190" i="15"/>
  <c r="G190" i="15"/>
  <c r="J190" i="15"/>
  <c r="K190" i="15"/>
  <c r="A191" i="15"/>
  <c r="B191" i="15"/>
  <c r="C191" i="15"/>
  <c r="D191" i="15"/>
  <c r="E191" i="15"/>
  <c r="F191" i="15"/>
  <c r="G191" i="15"/>
  <c r="I191" i="15"/>
  <c r="J191" i="15"/>
  <c r="K191" i="15"/>
  <c r="A192" i="15"/>
  <c r="B192" i="15"/>
  <c r="C192" i="15"/>
  <c r="D192" i="15"/>
  <c r="E192" i="15"/>
  <c r="F192" i="15"/>
  <c r="G192" i="15"/>
  <c r="I192" i="15"/>
  <c r="J192" i="15"/>
  <c r="K192" i="15"/>
  <c r="A193" i="15"/>
  <c r="B193" i="15"/>
  <c r="C193" i="15"/>
  <c r="D193" i="15"/>
  <c r="E193" i="15"/>
  <c r="F193" i="15"/>
  <c r="G193" i="15"/>
  <c r="J193" i="15"/>
  <c r="K193" i="15"/>
  <c r="A194" i="15"/>
  <c r="B194" i="15"/>
  <c r="C194" i="15"/>
  <c r="D194" i="15"/>
  <c r="E194" i="15"/>
  <c r="F194" i="15"/>
  <c r="G194" i="15"/>
  <c r="J194" i="15"/>
  <c r="K194" i="15"/>
  <c r="A195" i="15"/>
  <c r="B195" i="15"/>
  <c r="C195" i="15"/>
  <c r="D195" i="15"/>
  <c r="E195" i="15"/>
  <c r="F195" i="15"/>
  <c r="G195" i="15"/>
  <c r="I195" i="15"/>
  <c r="J195" i="15"/>
  <c r="K195" i="15"/>
  <c r="A196" i="15"/>
  <c r="B196" i="15"/>
  <c r="C196" i="15"/>
  <c r="D196" i="15"/>
  <c r="E196" i="15"/>
  <c r="F196" i="15"/>
  <c r="G196" i="15"/>
  <c r="I196" i="15"/>
  <c r="J196" i="15"/>
  <c r="K196" i="15"/>
  <c r="A197" i="15"/>
  <c r="B197" i="15"/>
  <c r="C197" i="15"/>
  <c r="D197" i="15"/>
  <c r="E197" i="15"/>
  <c r="F197" i="15"/>
  <c r="G197" i="15"/>
  <c r="I197" i="15"/>
  <c r="J197" i="15"/>
  <c r="K197" i="15"/>
  <c r="A198" i="15"/>
  <c r="B198" i="15"/>
  <c r="C198" i="15"/>
  <c r="D198" i="15"/>
  <c r="E198" i="15"/>
  <c r="F198" i="15"/>
  <c r="G198" i="15"/>
  <c r="J198" i="15"/>
  <c r="K198" i="15"/>
  <c r="A199" i="15"/>
  <c r="B199" i="15"/>
  <c r="C199" i="15"/>
  <c r="D199" i="15"/>
  <c r="E199" i="15"/>
  <c r="F199" i="15"/>
  <c r="G199" i="15"/>
  <c r="J199" i="15"/>
  <c r="K199" i="15"/>
  <c r="A200" i="15"/>
  <c r="B200" i="15"/>
  <c r="C200" i="15"/>
  <c r="D200" i="15"/>
  <c r="E200" i="15"/>
  <c r="F200" i="15"/>
  <c r="G200" i="15"/>
  <c r="J200" i="15"/>
  <c r="K200" i="15"/>
  <c r="A201" i="15"/>
  <c r="B201" i="15"/>
  <c r="C201" i="15"/>
  <c r="D201" i="15"/>
  <c r="E201" i="15"/>
  <c r="F201" i="15"/>
  <c r="G201" i="15"/>
  <c r="J201" i="15"/>
  <c r="K201" i="15"/>
  <c r="A202" i="15"/>
  <c r="B202" i="15"/>
  <c r="C202" i="15"/>
  <c r="D202" i="15"/>
  <c r="E202" i="15"/>
  <c r="F202" i="15"/>
  <c r="G202" i="15"/>
  <c r="J202" i="15"/>
  <c r="K202" i="15"/>
  <c r="A203" i="15"/>
  <c r="B203" i="15"/>
  <c r="C203" i="15"/>
  <c r="D203" i="15"/>
  <c r="E203" i="15"/>
  <c r="F203" i="15"/>
  <c r="G203" i="15"/>
  <c r="I203" i="15"/>
  <c r="J203" i="15"/>
  <c r="K203" i="15"/>
  <c r="A204" i="15"/>
  <c r="B204" i="15"/>
  <c r="C204" i="15"/>
  <c r="D204" i="15"/>
  <c r="E204" i="15"/>
  <c r="F204" i="15"/>
  <c r="G204" i="15"/>
  <c r="I204" i="15"/>
  <c r="J204" i="15"/>
  <c r="K204" i="15"/>
  <c r="A205" i="15"/>
  <c r="B205" i="15"/>
  <c r="C205" i="15"/>
  <c r="D205" i="15"/>
  <c r="E205" i="15"/>
  <c r="F205" i="15"/>
  <c r="G205" i="15"/>
  <c r="I205" i="15"/>
  <c r="J205" i="15"/>
  <c r="K205" i="15"/>
  <c r="A206" i="15"/>
  <c r="B206" i="15"/>
  <c r="C206" i="15"/>
  <c r="D206" i="15"/>
  <c r="E206" i="15"/>
  <c r="F206" i="15"/>
  <c r="G206" i="15"/>
  <c r="I206" i="15"/>
  <c r="J206" i="15"/>
  <c r="K206" i="15"/>
  <c r="A207" i="15"/>
  <c r="B207" i="15"/>
  <c r="C207" i="15"/>
  <c r="D207" i="15"/>
  <c r="E207" i="15"/>
  <c r="F207" i="15"/>
  <c r="G207" i="15"/>
  <c r="I207" i="15"/>
  <c r="J207" i="15"/>
  <c r="K207" i="15"/>
  <c r="A208" i="15"/>
  <c r="B208" i="15"/>
  <c r="C208" i="15"/>
  <c r="D208" i="15"/>
  <c r="E208" i="15"/>
  <c r="F208" i="15"/>
  <c r="G208" i="15"/>
  <c r="I208" i="15"/>
  <c r="J208" i="15"/>
  <c r="K208" i="15"/>
  <c r="A209" i="15"/>
  <c r="B209" i="15"/>
  <c r="C209" i="15"/>
  <c r="D209" i="15"/>
  <c r="E209" i="15"/>
  <c r="F209" i="15"/>
  <c r="G209" i="15"/>
  <c r="J209" i="15"/>
  <c r="K209" i="15"/>
  <c r="A210" i="15"/>
  <c r="B210" i="15"/>
  <c r="C210" i="15"/>
  <c r="D210" i="15"/>
  <c r="E210" i="15"/>
  <c r="F210" i="15"/>
  <c r="G210" i="15"/>
  <c r="I210" i="15"/>
  <c r="J210" i="15"/>
  <c r="K210" i="15"/>
  <c r="A211" i="15"/>
  <c r="B211" i="15"/>
  <c r="C211" i="15"/>
  <c r="D211" i="15"/>
  <c r="E211" i="15"/>
  <c r="F211" i="15"/>
  <c r="G211" i="15"/>
  <c r="I211" i="15"/>
  <c r="J211" i="15"/>
  <c r="K211" i="15"/>
  <c r="B74" i="15"/>
  <c r="C74" i="15"/>
  <c r="D74" i="15"/>
  <c r="E74" i="15"/>
  <c r="F74" i="15"/>
  <c r="G74" i="15"/>
  <c r="J74" i="15"/>
  <c r="K74" i="15"/>
  <c r="A71" i="15"/>
  <c r="A72" i="15"/>
  <c r="A73" i="15"/>
  <c r="A74" i="15"/>
  <c r="B66" i="15"/>
  <c r="C66" i="15"/>
  <c r="D66" i="15"/>
  <c r="E66" i="15"/>
  <c r="F66" i="15"/>
  <c r="G66" i="15"/>
  <c r="J66" i="15"/>
  <c r="K66" i="15"/>
  <c r="B67" i="15"/>
  <c r="C67" i="15"/>
  <c r="D67" i="15"/>
  <c r="E67" i="15"/>
  <c r="F67" i="15"/>
  <c r="G67" i="15"/>
  <c r="J67" i="15"/>
  <c r="K67" i="15"/>
  <c r="B68" i="15"/>
  <c r="C68" i="15"/>
  <c r="D68" i="15"/>
  <c r="E68" i="15"/>
  <c r="F68" i="15"/>
  <c r="G68" i="15"/>
  <c r="J68" i="15"/>
  <c r="K68" i="15"/>
  <c r="B69" i="15"/>
  <c r="C69" i="15"/>
  <c r="D69" i="15"/>
  <c r="E69" i="15"/>
  <c r="F69" i="15"/>
  <c r="G69" i="15"/>
  <c r="J69" i="15"/>
  <c r="K69" i="15"/>
  <c r="B70" i="15"/>
  <c r="C70" i="15"/>
  <c r="D70" i="15"/>
  <c r="E70" i="15"/>
  <c r="F70" i="15"/>
  <c r="G70" i="15"/>
  <c r="I70" i="15"/>
  <c r="J70" i="15"/>
  <c r="K70" i="15"/>
  <c r="B71" i="15"/>
  <c r="C71" i="15"/>
  <c r="D71" i="15"/>
  <c r="E71" i="15"/>
  <c r="F71" i="15"/>
  <c r="G71" i="15"/>
  <c r="J71" i="15"/>
  <c r="K71" i="15"/>
  <c r="B72" i="15"/>
  <c r="C72" i="15"/>
  <c r="D72" i="15"/>
  <c r="E72" i="15"/>
  <c r="F72" i="15"/>
  <c r="G72" i="15"/>
  <c r="J72" i="15"/>
  <c r="K72" i="15"/>
  <c r="B73" i="15"/>
  <c r="C73" i="15"/>
  <c r="D73" i="15"/>
  <c r="E73" i="15"/>
  <c r="F73" i="15"/>
  <c r="G73" i="15"/>
  <c r="J73" i="15"/>
  <c r="K73" i="15"/>
  <c r="A66" i="15"/>
  <c r="A67" i="15"/>
  <c r="A68" i="15"/>
  <c r="A69" i="15"/>
  <c r="A70" i="15"/>
  <c r="K65" i="15" l="1"/>
  <c r="J65" i="15"/>
  <c r="G65" i="15"/>
  <c r="F65" i="15"/>
  <c r="E65" i="15"/>
  <c r="D65" i="15"/>
  <c r="C65" i="15"/>
  <c r="B65" i="15"/>
  <c r="A65" i="15"/>
  <c r="A64" i="15" l="1"/>
  <c r="B64" i="15"/>
  <c r="C64" i="15"/>
  <c r="D64" i="15"/>
  <c r="E64" i="15"/>
  <c r="F64" i="15"/>
  <c r="G64" i="15"/>
  <c r="J64" i="15"/>
  <c r="K64" i="15"/>
  <c r="I50" i="8" l="1"/>
  <c r="C4" i="17" l="1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C3" i="17"/>
  <c r="B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9" i="17"/>
  <c r="J70" i="17"/>
  <c r="J71" i="17"/>
  <c r="J72" i="17"/>
  <c r="J73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I50" i="17"/>
  <c r="J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3" i="17"/>
  <c r="E3" i="17"/>
  <c r="F3" i="17" l="1"/>
  <c r="F99" i="17"/>
  <c r="F93" i="17"/>
  <c r="F87" i="17"/>
  <c r="F81" i="17"/>
  <c r="F75" i="17"/>
  <c r="F69" i="17"/>
  <c r="F63" i="17"/>
  <c r="F57" i="17"/>
  <c r="F51" i="17"/>
  <c r="F45" i="17"/>
  <c r="F39" i="17"/>
  <c r="F33" i="17"/>
  <c r="F27" i="17"/>
  <c r="F21" i="17"/>
  <c r="F15" i="17"/>
  <c r="F9" i="17"/>
  <c r="F98" i="17"/>
  <c r="F92" i="17"/>
  <c r="F86" i="17"/>
  <c r="F80" i="17"/>
  <c r="F74" i="17"/>
  <c r="F68" i="17"/>
  <c r="F62" i="17"/>
  <c r="F56" i="17"/>
  <c r="F50" i="17"/>
  <c r="F44" i="17"/>
  <c r="F38" i="17"/>
  <c r="F32" i="17"/>
  <c r="F26" i="17"/>
  <c r="F20" i="17"/>
  <c r="F14" i="17"/>
  <c r="F8" i="17"/>
  <c r="F97" i="17"/>
  <c r="F91" i="17"/>
  <c r="F85" i="17"/>
  <c r="F79" i="17"/>
  <c r="F73" i="17"/>
  <c r="F67" i="17"/>
  <c r="F61" i="17"/>
  <c r="F55" i="17"/>
  <c r="F49" i="17"/>
  <c r="F43" i="17"/>
  <c r="F37" i="17"/>
  <c r="F31" i="17"/>
  <c r="F25" i="17"/>
  <c r="F19" i="17"/>
  <c r="F13" i="17"/>
  <c r="F7" i="17"/>
  <c r="F102" i="17"/>
  <c r="F96" i="17"/>
  <c r="F90" i="17"/>
  <c r="F84" i="17"/>
  <c r="F78" i="17"/>
  <c r="F72" i="17"/>
  <c r="F66" i="17"/>
  <c r="F60" i="17"/>
  <c r="F54" i="17"/>
  <c r="F48" i="17"/>
  <c r="F42" i="17"/>
  <c r="F36" i="17"/>
  <c r="F30" i="17"/>
  <c r="F24" i="17"/>
  <c r="F18" i="17"/>
  <c r="F12" i="17"/>
  <c r="F6" i="17"/>
  <c r="F101" i="17"/>
  <c r="F95" i="17"/>
  <c r="F89" i="17"/>
  <c r="F83" i="17"/>
  <c r="F77" i="17"/>
  <c r="F71" i="17"/>
  <c r="F65" i="17"/>
  <c r="F59" i="17"/>
  <c r="F53" i="17"/>
  <c r="F47" i="17"/>
  <c r="F41" i="17"/>
  <c r="F35" i="17"/>
  <c r="F29" i="17"/>
  <c r="F23" i="17"/>
  <c r="F17" i="17"/>
  <c r="F11" i="17"/>
  <c r="F5" i="17"/>
  <c r="F100" i="17"/>
  <c r="F94" i="17"/>
  <c r="F88" i="17"/>
  <c r="F82" i="17"/>
  <c r="F76" i="17"/>
  <c r="F70" i="17"/>
  <c r="F64" i="17"/>
  <c r="F58" i="17"/>
  <c r="F52" i="17"/>
  <c r="F46" i="17"/>
  <c r="F40" i="17"/>
  <c r="F34" i="17"/>
  <c r="F28" i="17"/>
  <c r="F22" i="17"/>
  <c r="F16" i="17"/>
  <c r="F10" i="17"/>
  <c r="F4" i="17"/>
  <c r="E36" i="10"/>
  <c r="R36" i="10" s="1"/>
  <c r="K63" i="15" l="1"/>
  <c r="J63" i="15"/>
  <c r="G63" i="15"/>
  <c r="F63" i="15"/>
  <c r="E63" i="15"/>
  <c r="D63" i="15"/>
  <c r="C63" i="15"/>
  <c r="B63" i="15"/>
  <c r="A63" i="15"/>
  <c r="P3" i="8" l="1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K4" i="16" l="1"/>
  <c r="K5" i="16" l="1"/>
  <c r="V45" i="11"/>
  <c r="U45" i="11"/>
  <c r="B292" i="1" l="1"/>
  <c r="B291" i="1"/>
  <c r="B290" i="1"/>
  <c r="C260" i="9" l="1"/>
  <c r="C259" i="9"/>
  <c r="C258" i="9"/>
  <c r="C257" i="9"/>
  <c r="C256" i="9"/>
  <c r="C255" i="9"/>
  <c r="C236" i="9"/>
  <c r="C235" i="9"/>
  <c r="C234" i="9"/>
  <c r="C233" i="9"/>
  <c r="C224" i="9"/>
  <c r="C223" i="9"/>
  <c r="C222" i="9"/>
  <c r="C221" i="9"/>
  <c r="C300" i="9"/>
  <c r="C272" i="9"/>
  <c r="C271" i="9"/>
  <c r="C270" i="9"/>
  <c r="C269" i="9"/>
  <c r="C268" i="9"/>
  <c r="C267" i="9"/>
  <c r="C248" i="9"/>
  <c r="C247" i="9"/>
  <c r="C246" i="9"/>
  <c r="C245" i="9"/>
  <c r="C244" i="9"/>
  <c r="C243" i="9"/>
  <c r="C266" i="9"/>
  <c r="C265" i="9"/>
  <c r="C264" i="9"/>
  <c r="C263" i="9"/>
  <c r="C262" i="9"/>
  <c r="C297" i="9"/>
  <c r="C293" i="9"/>
  <c r="C289" i="9"/>
  <c r="C285" i="9"/>
  <c r="C281" i="9"/>
  <c r="C277" i="9"/>
  <c r="C273" i="9"/>
  <c r="C261" i="9"/>
  <c r="C252" i="9"/>
  <c r="C242" i="9"/>
  <c r="C241" i="9"/>
  <c r="C240" i="9"/>
  <c r="C239" i="9"/>
  <c r="C238" i="9"/>
  <c r="C237" i="9"/>
  <c r="C231" i="9"/>
  <c r="C298" i="9"/>
  <c r="C294" i="9"/>
  <c r="C290" i="9"/>
  <c r="C286" i="9"/>
  <c r="C282" i="9"/>
  <c r="C278" i="9"/>
  <c r="C274" i="9"/>
  <c r="C253" i="9"/>
  <c r="C249" i="9"/>
  <c r="C232" i="9"/>
  <c r="C226" i="9"/>
  <c r="C225" i="9"/>
  <c r="C292" i="9"/>
  <c r="C288" i="9"/>
  <c r="C280" i="9"/>
  <c r="C299" i="9"/>
  <c r="C295" i="9"/>
  <c r="C291" i="9"/>
  <c r="C287" i="9"/>
  <c r="C283" i="9"/>
  <c r="C279" i="9"/>
  <c r="C275" i="9"/>
  <c r="C254" i="9"/>
  <c r="C250" i="9"/>
  <c r="C296" i="9"/>
  <c r="C284" i="9"/>
  <c r="C276" i="9"/>
  <c r="C251" i="9"/>
  <c r="C230" i="9"/>
  <c r="C213" i="9"/>
  <c r="C205" i="9"/>
  <c r="C227" i="9"/>
  <c r="C186" i="9"/>
  <c r="C182" i="9"/>
  <c r="C178" i="9"/>
  <c r="C174" i="9"/>
  <c r="C170" i="9"/>
  <c r="C166" i="9"/>
  <c r="C162" i="9"/>
  <c r="C209" i="9"/>
  <c r="C175" i="9"/>
  <c r="C171" i="9"/>
  <c r="C167" i="9"/>
  <c r="C229" i="9"/>
  <c r="C172" i="9"/>
  <c r="C168" i="9"/>
  <c r="C158" i="9"/>
  <c r="C157" i="9"/>
  <c r="C156" i="9"/>
  <c r="C152" i="9"/>
  <c r="C151" i="9"/>
  <c r="C197" i="9"/>
  <c r="C173" i="9"/>
  <c r="C169" i="9"/>
  <c r="C165" i="9"/>
  <c r="C161" i="9"/>
  <c r="C228" i="9"/>
  <c r="C217" i="9"/>
  <c r="C201" i="9"/>
  <c r="C193" i="9"/>
  <c r="C187" i="9"/>
  <c r="C183" i="9"/>
  <c r="C179" i="9"/>
  <c r="C163" i="9"/>
  <c r="C188" i="9"/>
  <c r="C184" i="9"/>
  <c r="C180" i="9"/>
  <c r="C176" i="9"/>
  <c r="C164" i="9"/>
  <c r="C160" i="9"/>
  <c r="C159" i="9"/>
  <c r="C155" i="9"/>
  <c r="C154" i="9"/>
  <c r="C153" i="9"/>
  <c r="C189" i="9"/>
  <c r="C185" i="9"/>
  <c r="C181" i="9"/>
  <c r="C177" i="9"/>
  <c r="C204" i="9"/>
  <c r="C216" i="9"/>
  <c r="C199" i="9"/>
  <c r="C215" i="9"/>
  <c r="C218" i="9"/>
  <c r="C200" i="9"/>
  <c r="C190" i="9"/>
  <c r="C198" i="9"/>
  <c r="C214" i="9"/>
  <c r="C196" i="9"/>
  <c r="C208" i="9"/>
  <c r="C203" i="9"/>
  <c r="C194" i="9"/>
  <c r="C202" i="9"/>
  <c r="C210" i="9"/>
  <c r="C219" i="9"/>
  <c r="C195" i="9"/>
  <c r="C211" i="9"/>
  <c r="C192" i="9"/>
  <c r="C212" i="9"/>
  <c r="C191" i="9"/>
  <c r="C207" i="9"/>
  <c r="C220" i="9"/>
  <c r="C206" i="9"/>
  <c r="C132" i="9"/>
  <c r="C140" i="9"/>
  <c r="C135" i="9"/>
  <c r="C149" i="9"/>
  <c r="C144" i="9"/>
  <c r="C150" i="9"/>
  <c r="C134" i="9"/>
  <c r="C142" i="9"/>
  <c r="C137" i="9"/>
  <c r="C139" i="9"/>
  <c r="C146" i="9"/>
  <c r="C136" i="9"/>
  <c r="C131" i="9"/>
  <c r="C141" i="9"/>
  <c r="C143" i="9"/>
  <c r="C148" i="9"/>
  <c r="C138" i="9"/>
  <c r="C133" i="9"/>
  <c r="C145" i="9"/>
  <c r="C147" i="9"/>
  <c r="C120" i="9"/>
  <c r="C117" i="9"/>
  <c r="C108" i="9"/>
  <c r="C129" i="9"/>
  <c r="C111" i="9"/>
  <c r="C126" i="9"/>
  <c r="C114" i="9"/>
  <c r="C105" i="9"/>
  <c r="C123" i="9"/>
  <c r="C116" i="9"/>
  <c r="C107" i="9"/>
  <c r="C112" i="9"/>
  <c r="C109" i="9"/>
  <c r="C110" i="9"/>
  <c r="C115" i="9"/>
  <c r="C125" i="9"/>
  <c r="C118" i="9"/>
  <c r="C130" i="9"/>
  <c r="C119" i="9"/>
  <c r="C128" i="9"/>
  <c r="C104" i="9"/>
  <c r="C103" i="9"/>
  <c r="C121" i="9"/>
  <c r="C127" i="9"/>
  <c r="C106" i="9"/>
  <c r="C124" i="9"/>
  <c r="C113" i="9"/>
  <c r="C122" i="9"/>
  <c r="H5" i="16"/>
  <c r="H6" i="16"/>
  <c r="H4" i="16"/>
  <c r="E5" i="16"/>
  <c r="E6" i="16"/>
  <c r="E4" i="16"/>
  <c r="E2" i="16" l="1"/>
  <c r="A54" i="15"/>
  <c r="B54" i="15"/>
  <c r="C54" i="15"/>
  <c r="D54" i="15"/>
  <c r="E54" i="15"/>
  <c r="F54" i="15"/>
  <c r="G54" i="15"/>
  <c r="J54" i="15"/>
  <c r="K54" i="15"/>
  <c r="A55" i="15"/>
  <c r="B55" i="15"/>
  <c r="C55" i="15"/>
  <c r="D55" i="15"/>
  <c r="E55" i="15"/>
  <c r="F55" i="15"/>
  <c r="G55" i="15"/>
  <c r="J55" i="15"/>
  <c r="K55" i="15"/>
  <c r="A56" i="15"/>
  <c r="B56" i="15"/>
  <c r="C56" i="15"/>
  <c r="D56" i="15"/>
  <c r="E56" i="15"/>
  <c r="F56" i="15"/>
  <c r="G56" i="15"/>
  <c r="J56" i="15"/>
  <c r="K56" i="15"/>
  <c r="A57" i="15"/>
  <c r="B57" i="15"/>
  <c r="C57" i="15"/>
  <c r="D57" i="15"/>
  <c r="E57" i="15"/>
  <c r="F57" i="15"/>
  <c r="G57" i="15"/>
  <c r="J57" i="15"/>
  <c r="K57" i="15"/>
  <c r="A58" i="15"/>
  <c r="B58" i="15"/>
  <c r="C58" i="15"/>
  <c r="D58" i="15"/>
  <c r="E58" i="15"/>
  <c r="F58" i="15"/>
  <c r="G58" i="15"/>
  <c r="J58" i="15"/>
  <c r="K58" i="15"/>
  <c r="A59" i="15"/>
  <c r="B59" i="15"/>
  <c r="C59" i="15"/>
  <c r="D59" i="15"/>
  <c r="E59" i="15"/>
  <c r="F59" i="15"/>
  <c r="G59" i="15"/>
  <c r="J59" i="15"/>
  <c r="K59" i="15"/>
  <c r="A60" i="15"/>
  <c r="B60" i="15"/>
  <c r="C60" i="15"/>
  <c r="D60" i="15"/>
  <c r="E60" i="15"/>
  <c r="F60" i="15"/>
  <c r="G60" i="15"/>
  <c r="J60" i="15"/>
  <c r="K60" i="15"/>
  <c r="A61" i="15"/>
  <c r="B61" i="15"/>
  <c r="C61" i="15"/>
  <c r="D61" i="15"/>
  <c r="E61" i="15"/>
  <c r="F61" i="15"/>
  <c r="G61" i="15"/>
  <c r="J61" i="15"/>
  <c r="K61" i="15"/>
  <c r="A62" i="15"/>
  <c r="B62" i="15"/>
  <c r="C62" i="15"/>
  <c r="D62" i="15"/>
  <c r="E62" i="15"/>
  <c r="F62" i="15"/>
  <c r="G62" i="15"/>
  <c r="J62" i="15"/>
  <c r="K62" i="15"/>
  <c r="F61" i="10" l="1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K50" i="15" l="1"/>
  <c r="K51" i="15"/>
  <c r="K52" i="15"/>
  <c r="K53" i="15"/>
  <c r="J50" i="15"/>
  <c r="J51" i="15"/>
  <c r="J52" i="15"/>
  <c r="J53" i="15"/>
  <c r="G51" i="15"/>
  <c r="G52" i="15"/>
  <c r="G53" i="15"/>
  <c r="F50" i="15"/>
  <c r="F51" i="15"/>
  <c r="F52" i="15"/>
  <c r="F53" i="15"/>
  <c r="E50" i="15"/>
  <c r="E51" i="15"/>
  <c r="E52" i="15"/>
  <c r="E53" i="15"/>
  <c r="D50" i="15"/>
  <c r="D51" i="15"/>
  <c r="D52" i="15"/>
  <c r="D53" i="15"/>
  <c r="C50" i="15"/>
  <c r="C51" i="15"/>
  <c r="C52" i="15"/>
  <c r="C53" i="15"/>
  <c r="B50" i="15"/>
  <c r="B51" i="15"/>
  <c r="B52" i="15"/>
  <c r="B53" i="15"/>
  <c r="A50" i="15"/>
  <c r="A51" i="15"/>
  <c r="A52" i="15"/>
  <c r="A53" i="15"/>
  <c r="B10" i="16" l="1"/>
  <c r="B11" i="16"/>
  <c r="B13" i="16"/>
  <c r="B5" i="16"/>
  <c r="B6" i="16"/>
  <c r="B12" i="16"/>
  <c r="B9" i="16"/>
  <c r="B7" i="16"/>
  <c r="B8" i="16"/>
  <c r="B4" i="16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3" i="10"/>
  <c r="B2" i="16" l="1"/>
  <c r="K6" i="16" s="1"/>
  <c r="K2" i="16" s="1"/>
  <c r="E1" i="6"/>
  <c r="B15" i="16" l="1"/>
  <c r="H7" i="16"/>
  <c r="H2" i="16" s="1"/>
  <c r="K44" i="15"/>
  <c r="K45" i="15"/>
  <c r="K46" i="15"/>
  <c r="K47" i="15"/>
  <c r="K48" i="15"/>
  <c r="K49" i="15"/>
  <c r="J44" i="15"/>
  <c r="J45" i="15"/>
  <c r="J46" i="15"/>
  <c r="J47" i="15"/>
  <c r="J48" i="15"/>
  <c r="J49" i="15"/>
  <c r="G44" i="15"/>
  <c r="G45" i="15"/>
  <c r="G46" i="15"/>
  <c r="G47" i="15"/>
  <c r="G48" i="15"/>
  <c r="G49" i="15"/>
  <c r="F44" i="15"/>
  <c r="F45" i="15"/>
  <c r="F46" i="15"/>
  <c r="F47" i="15"/>
  <c r="F48" i="15"/>
  <c r="F49" i="15"/>
  <c r="E44" i="15"/>
  <c r="E45" i="15"/>
  <c r="E46" i="15"/>
  <c r="E47" i="15"/>
  <c r="E48" i="15"/>
  <c r="E49" i="15"/>
  <c r="D44" i="15"/>
  <c r="D45" i="15"/>
  <c r="D46" i="15"/>
  <c r="D47" i="15"/>
  <c r="D48" i="15"/>
  <c r="D49" i="15"/>
  <c r="C44" i="15"/>
  <c r="C45" i="15"/>
  <c r="C46" i="15"/>
  <c r="C47" i="15"/>
  <c r="C48" i="15"/>
  <c r="C49" i="15"/>
  <c r="B44" i="15"/>
  <c r="B45" i="15"/>
  <c r="B46" i="15"/>
  <c r="B47" i="15"/>
  <c r="B48" i="15"/>
  <c r="B49" i="15"/>
  <c r="A47" i="15"/>
  <c r="A48" i="15"/>
  <c r="A49" i="15"/>
  <c r="I34" i="8" l="1"/>
  <c r="I34" i="17" l="1"/>
  <c r="A44" i="15"/>
  <c r="A45" i="15"/>
  <c r="A46" i="15"/>
  <c r="V1" i="11"/>
  <c r="B1" i="11"/>
  <c r="K5" i="15" l="1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" i="15"/>
  <c r="I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J4" i="15"/>
  <c r="G4" i="15"/>
  <c r="F4" i="15"/>
  <c r="E4" i="15"/>
  <c r="D4" i="15"/>
  <c r="B4" i="15"/>
  <c r="C4" i="15"/>
  <c r="A4" i="15"/>
  <c r="A1" i="15" l="1"/>
  <c r="C1" i="15"/>
  <c r="K1" i="15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3" i="8"/>
  <c r="R2" i="10" l="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41" i="10"/>
  <c r="R329" i="10" l="1"/>
  <c r="R304" i="10"/>
  <c r="R285" i="10"/>
  <c r="R322" i="10"/>
  <c r="R325" i="10"/>
  <c r="R315" i="10"/>
  <c r="R321" i="10"/>
  <c r="R295" i="10"/>
  <c r="R257" i="10"/>
  <c r="R327" i="10"/>
  <c r="R314" i="10"/>
  <c r="R316" i="10"/>
  <c r="R313" i="10"/>
  <c r="R318" i="10"/>
  <c r="R306" i="10"/>
  <c r="R283" i="10"/>
  <c r="R308" i="10"/>
  <c r="R317" i="10"/>
  <c r="R311" i="10"/>
  <c r="R303" i="10"/>
  <c r="R305" i="10"/>
  <c r="R298" i="10"/>
  <c r="R300" i="10"/>
  <c r="R307" i="10"/>
  <c r="R302" i="10"/>
  <c r="R290" i="10"/>
  <c r="R280" i="10"/>
  <c r="R309" i="10"/>
  <c r="R293" i="10"/>
  <c r="R272" i="10"/>
  <c r="R179" i="10"/>
  <c r="R296" i="10"/>
  <c r="R287" i="10"/>
  <c r="R299" i="10"/>
  <c r="R273" i="10"/>
  <c r="R292" i="10"/>
  <c r="R291" i="10"/>
  <c r="R294" i="10"/>
  <c r="R251" i="10"/>
  <c r="R297" i="10"/>
  <c r="R279" i="10"/>
  <c r="R275" i="10"/>
  <c r="R284" i="10"/>
  <c r="R277" i="10"/>
  <c r="R289" i="10"/>
  <c r="R244" i="10"/>
  <c r="R282" i="10"/>
  <c r="R250" i="10"/>
  <c r="R278" i="10"/>
  <c r="R281" i="10"/>
  <c r="R147" i="10"/>
  <c r="R233" i="10"/>
  <c r="R194" i="10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E45" i="10"/>
  <c r="R45" i="10" s="1"/>
  <c r="E46" i="10"/>
  <c r="R46" i="10" s="1"/>
  <c r="E47" i="10"/>
  <c r="R47" i="10" s="1"/>
  <c r="E48" i="10"/>
  <c r="R48" i="10" s="1"/>
  <c r="E49" i="10"/>
  <c r="R49" i="10" s="1"/>
  <c r="E50" i="10"/>
  <c r="R50" i="10" s="1"/>
  <c r="E51" i="10"/>
  <c r="R51" i="10" s="1"/>
  <c r="E52" i="10"/>
  <c r="R52" i="10" s="1"/>
  <c r="E53" i="10"/>
  <c r="R53" i="10" s="1"/>
  <c r="E54" i="10"/>
  <c r="R54" i="10" s="1"/>
  <c r="E55" i="10"/>
  <c r="R55" i="10" s="1"/>
  <c r="E56" i="10"/>
  <c r="R56" i="10" s="1"/>
  <c r="E57" i="10"/>
  <c r="R57" i="10" s="1"/>
  <c r="E58" i="10"/>
  <c r="R58" i="10" s="1"/>
  <c r="E59" i="10"/>
  <c r="R59" i="10" s="1"/>
  <c r="E60" i="10"/>
  <c r="R60" i="10" s="1"/>
  <c r="E61" i="10"/>
  <c r="R61" i="10" s="1"/>
  <c r="E62" i="10"/>
  <c r="R62" i="10" s="1"/>
  <c r="E63" i="10"/>
  <c r="R63" i="10" s="1"/>
  <c r="E64" i="10"/>
  <c r="R64" i="10" s="1"/>
  <c r="E65" i="10"/>
  <c r="R65" i="10" s="1"/>
  <c r="E66" i="10"/>
  <c r="E67" i="10"/>
  <c r="R67" i="10" s="1"/>
  <c r="E68" i="10"/>
  <c r="R68" i="10" s="1"/>
  <c r="E69" i="10"/>
  <c r="R69" i="10" s="1"/>
  <c r="E70" i="10"/>
  <c r="R70" i="10" s="1"/>
  <c r="E71" i="10"/>
  <c r="R71" i="10" s="1"/>
  <c r="E72" i="10"/>
  <c r="R72" i="10" s="1"/>
  <c r="E73" i="10"/>
  <c r="R73" i="10" s="1"/>
  <c r="E74" i="10"/>
  <c r="R74" i="10" s="1"/>
  <c r="E75" i="10"/>
  <c r="R75" i="10" s="1"/>
  <c r="E76" i="10"/>
  <c r="R76" i="10" s="1"/>
  <c r="E77" i="10"/>
  <c r="R77" i="10" s="1"/>
  <c r="E78" i="10"/>
  <c r="R78" i="10" s="1"/>
  <c r="E79" i="10"/>
  <c r="R79" i="10" s="1"/>
  <c r="E80" i="10"/>
  <c r="R80" i="10" s="1"/>
  <c r="E81" i="10"/>
  <c r="R81" i="10" s="1"/>
  <c r="E82" i="10"/>
  <c r="R82" i="10" s="1"/>
  <c r="E83" i="10"/>
  <c r="R83" i="10" s="1"/>
  <c r="E84" i="10"/>
  <c r="R84" i="10" s="1"/>
  <c r="E85" i="10"/>
  <c r="R85" i="10" s="1"/>
  <c r="E86" i="10"/>
  <c r="R86" i="10" s="1"/>
  <c r="E87" i="10"/>
  <c r="R87" i="10" s="1"/>
  <c r="E88" i="10"/>
  <c r="R88" i="10" s="1"/>
  <c r="E89" i="10"/>
  <c r="R89" i="10" s="1"/>
  <c r="E90" i="10"/>
  <c r="R90" i="10" s="1"/>
  <c r="E91" i="10"/>
  <c r="R91" i="10" s="1"/>
  <c r="E92" i="10"/>
  <c r="R92" i="10" s="1"/>
  <c r="E93" i="10"/>
  <c r="R93" i="10" s="1"/>
  <c r="E94" i="10"/>
  <c r="R94" i="10" s="1"/>
  <c r="E95" i="10"/>
  <c r="R95" i="10" s="1"/>
  <c r="E96" i="10"/>
  <c r="R96" i="10" s="1"/>
  <c r="E97" i="10"/>
  <c r="R97" i="10" s="1"/>
  <c r="E98" i="10"/>
  <c r="R98" i="10" s="1"/>
  <c r="E99" i="10"/>
  <c r="R99" i="10" s="1"/>
  <c r="E100" i="10"/>
  <c r="R100" i="10" s="1"/>
  <c r="E101" i="10"/>
  <c r="R101" i="10" s="1"/>
  <c r="E102" i="10"/>
  <c r="R102" i="10" s="1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102" i="9" l="1"/>
  <c r="C102" i="9"/>
  <c r="A98" i="9"/>
  <c r="C98" i="9"/>
  <c r="A94" i="9"/>
  <c r="C94" i="9"/>
  <c r="A90" i="9"/>
  <c r="C90" i="9"/>
  <c r="A86" i="9"/>
  <c r="C86" i="9"/>
  <c r="A82" i="9"/>
  <c r="C82" i="9"/>
  <c r="A78" i="9"/>
  <c r="C78" i="9"/>
  <c r="A74" i="9"/>
  <c r="C74" i="9"/>
  <c r="A70" i="9"/>
  <c r="C70" i="9"/>
  <c r="A66" i="9"/>
  <c r="C66" i="9"/>
  <c r="A62" i="9"/>
  <c r="C62" i="9"/>
  <c r="A58" i="9"/>
  <c r="C58" i="9"/>
  <c r="A54" i="9"/>
  <c r="C54" i="9"/>
  <c r="A50" i="9"/>
  <c r="C50" i="9"/>
  <c r="C46" i="9"/>
  <c r="A46" i="9"/>
  <c r="C101" i="9"/>
  <c r="A101" i="9"/>
  <c r="C97" i="9"/>
  <c r="A97" i="9"/>
  <c r="C93" i="9"/>
  <c r="A93" i="9"/>
  <c r="C89" i="9"/>
  <c r="A89" i="9"/>
  <c r="C85" i="9"/>
  <c r="A85" i="9"/>
  <c r="C81" i="9"/>
  <c r="A81" i="9"/>
  <c r="C77" i="9"/>
  <c r="A77" i="9"/>
  <c r="C73" i="9"/>
  <c r="A73" i="9"/>
  <c r="C69" i="9"/>
  <c r="A69" i="9"/>
  <c r="C65" i="9"/>
  <c r="A65" i="9"/>
  <c r="C61" i="9"/>
  <c r="A61" i="9"/>
  <c r="C57" i="9"/>
  <c r="A57" i="9"/>
  <c r="C53" i="9"/>
  <c r="A53" i="9"/>
  <c r="C49" i="9"/>
  <c r="A49" i="9"/>
  <c r="A45" i="9"/>
  <c r="C45" i="9"/>
  <c r="A100" i="9"/>
  <c r="C100" i="9"/>
  <c r="A96" i="9"/>
  <c r="C96" i="9"/>
  <c r="C92" i="9"/>
  <c r="A92" i="9"/>
  <c r="A88" i="9"/>
  <c r="C88" i="9"/>
  <c r="A84" i="9"/>
  <c r="C84" i="9"/>
  <c r="A80" i="9"/>
  <c r="C80" i="9"/>
  <c r="A76" i="9"/>
  <c r="C76" i="9"/>
  <c r="A72" i="9"/>
  <c r="C72" i="9"/>
  <c r="C68" i="9"/>
  <c r="A68" i="9"/>
  <c r="A64" i="9"/>
  <c r="C64" i="9"/>
  <c r="C60" i="9"/>
  <c r="A60" i="9"/>
  <c r="C56" i="9"/>
  <c r="A56" i="9"/>
  <c r="C52" i="9"/>
  <c r="A52" i="9"/>
  <c r="C48" i="9"/>
  <c r="A48" i="9"/>
  <c r="C44" i="9"/>
  <c r="A44" i="9"/>
  <c r="A99" i="9"/>
  <c r="C99" i="9"/>
  <c r="C95" i="9"/>
  <c r="A95" i="9"/>
  <c r="C91" i="9"/>
  <c r="A91" i="9"/>
  <c r="A87" i="9"/>
  <c r="C87" i="9"/>
  <c r="C83" i="9"/>
  <c r="A83" i="9"/>
  <c r="C79" i="9"/>
  <c r="A79" i="9"/>
  <c r="C75" i="9"/>
  <c r="A75" i="9"/>
  <c r="C71" i="9"/>
  <c r="A71" i="9"/>
  <c r="C67" i="9"/>
  <c r="A67" i="9"/>
  <c r="A63" i="9"/>
  <c r="C63" i="9"/>
  <c r="C59" i="9"/>
  <c r="A59" i="9"/>
  <c r="A55" i="9"/>
  <c r="C55" i="9"/>
  <c r="A51" i="9"/>
  <c r="C51" i="9"/>
  <c r="C47" i="9"/>
  <c r="A47" i="9"/>
  <c r="AL102" i="11"/>
  <c r="W102" i="11"/>
  <c r="AL101" i="11"/>
  <c r="W101" i="11"/>
  <c r="AL100" i="11"/>
  <c r="W100" i="11"/>
  <c r="AL99" i="11"/>
  <c r="W99" i="11"/>
  <c r="AL98" i="11"/>
  <c r="W98" i="11"/>
  <c r="AL97" i="11"/>
  <c r="W97" i="11"/>
  <c r="AL96" i="11"/>
  <c r="W96" i="11"/>
  <c r="AL95" i="11"/>
  <c r="W95" i="11"/>
  <c r="AL94" i="11"/>
  <c r="W94" i="11"/>
  <c r="AL93" i="11"/>
  <c r="AL92" i="11"/>
  <c r="W92" i="11"/>
  <c r="AL91" i="11"/>
  <c r="AL90" i="11"/>
  <c r="W90" i="11"/>
  <c r="AL89" i="11"/>
  <c r="W89" i="11"/>
  <c r="AL88" i="11"/>
  <c r="W88" i="11"/>
  <c r="AL87" i="11"/>
  <c r="W87" i="11"/>
  <c r="AL86" i="11"/>
  <c r="W86" i="11"/>
  <c r="AL85" i="11"/>
  <c r="W85" i="11"/>
  <c r="AL84" i="11"/>
  <c r="W84" i="11"/>
  <c r="AL83" i="11"/>
  <c r="W83" i="11"/>
  <c r="AL82" i="11"/>
  <c r="W82" i="11"/>
  <c r="AL81" i="11"/>
  <c r="W81" i="11"/>
  <c r="AL80" i="11"/>
  <c r="W80" i="11"/>
  <c r="AL79" i="11"/>
  <c r="W79" i="11"/>
  <c r="AL78" i="11"/>
  <c r="W78" i="11"/>
  <c r="AL77" i="11"/>
  <c r="AL3" i="11"/>
  <c r="W3" i="11"/>
  <c r="AL76" i="11"/>
  <c r="W76" i="11"/>
  <c r="AL75" i="11"/>
  <c r="W75" i="11"/>
  <c r="AL74" i="11"/>
  <c r="W74" i="11"/>
  <c r="AL73" i="11"/>
  <c r="W73" i="11"/>
  <c r="AL72" i="11"/>
  <c r="W72" i="11"/>
  <c r="AL71" i="11"/>
  <c r="W71" i="11"/>
  <c r="AL70" i="11"/>
  <c r="W70" i="11"/>
  <c r="AL69" i="11"/>
  <c r="W69" i="11"/>
  <c r="AL68" i="11"/>
  <c r="W68" i="11"/>
  <c r="AL67" i="11"/>
  <c r="W67" i="11"/>
  <c r="AL66" i="11"/>
  <c r="W66" i="11"/>
  <c r="AL65" i="11"/>
  <c r="W65" i="11"/>
  <c r="AL64" i="11"/>
  <c r="W64" i="11"/>
  <c r="AL63" i="11"/>
  <c r="W63" i="11"/>
  <c r="AL62" i="11"/>
  <c r="W62" i="11"/>
  <c r="AL61" i="11"/>
  <c r="W61" i="11"/>
  <c r="AL60" i="11"/>
  <c r="W60" i="11"/>
  <c r="AL59" i="11"/>
  <c r="W59" i="11"/>
  <c r="AL58" i="11"/>
  <c r="W58" i="11"/>
  <c r="AL57" i="11"/>
  <c r="W57" i="11"/>
  <c r="AL56" i="11"/>
  <c r="W56" i="11"/>
  <c r="AL55" i="11"/>
  <c r="W55" i="11"/>
  <c r="AL54" i="11"/>
  <c r="W54" i="11"/>
  <c r="W53" i="11"/>
  <c r="AL53" i="11"/>
  <c r="W52" i="11"/>
  <c r="AL52" i="11"/>
  <c r="W51" i="11"/>
  <c r="AL51" i="11"/>
  <c r="W50" i="11"/>
  <c r="AL50" i="11"/>
  <c r="W49" i="11"/>
  <c r="W48" i="11"/>
  <c r="W47" i="11"/>
  <c r="W46" i="11"/>
  <c r="AL46" i="11" l="1"/>
  <c r="AL49" i="11"/>
  <c r="AL48" i="11"/>
  <c r="AL47" i="11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J1" i="8" l="1"/>
  <c r="F1" i="1"/>
  <c r="A1" i="1"/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41" i="17" s="1"/>
  <c r="I32" i="8"/>
  <c r="I33" i="8"/>
  <c r="I35" i="15"/>
  <c r="I35" i="8"/>
  <c r="I36" i="8"/>
  <c r="I37" i="8"/>
  <c r="I38" i="8"/>
  <c r="I39" i="8"/>
  <c r="I40" i="8"/>
  <c r="I42" i="15"/>
  <c r="I42" i="8"/>
  <c r="I43" i="8"/>
  <c r="I44" i="8"/>
  <c r="I45" i="8"/>
  <c r="I46" i="8"/>
  <c r="I47" i="8"/>
  <c r="I48" i="8"/>
  <c r="I49" i="8"/>
  <c r="I51" i="15"/>
  <c r="I51" i="8"/>
  <c r="I52" i="8"/>
  <c r="I54" i="8"/>
  <c r="I55" i="8"/>
  <c r="I56" i="8"/>
  <c r="I57" i="8"/>
  <c r="I58" i="8"/>
  <c r="I59" i="8"/>
  <c r="I60" i="8"/>
  <c r="I61" i="8"/>
  <c r="I62" i="8"/>
  <c r="I63" i="8"/>
  <c r="I65" i="8"/>
  <c r="I66" i="8"/>
  <c r="I67" i="8"/>
  <c r="I68" i="8"/>
  <c r="I69" i="17"/>
  <c r="I70" i="8"/>
  <c r="I71" i="8"/>
  <c r="I72" i="8"/>
  <c r="I75" i="8"/>
  <c r="I76" i="8"/>
  <c r="I77" i="8"/>
  <c r="I78" i="8"/>
  <c r="I79" i="8"/>
  <c r="I80" i="8"/>
  <c r="I82" i="8"/>
  <c r="I83" i="8"/>
  <c r="I84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F34" i="8" s="1"/>
  <c r="E35" i="8"/>
  <c r="E36" i="8"/>
  <c r="E37" i="8"/>
  <c r="E38" i="8"/>
  <c r="E39" i="8"/>
  <c r="E40" i="8"/>
  <c r="E41" i="8"/>
  <c r="E42" i="8"/>
  <c r="E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4" i="8"/>
  <c r="H55" i="8"/>
  <c r="H56" i="8"/>
  <c r="H57" i="8"/>
  <c r="H58" i="8"/>
  <c r="H59" i="8"/>
  <c r="H60" i="8"/>
  <c r="H61" i="8"/>
  <c r="H62" i="8"/>
  <c r="H63" i="8"/>
  <c r="H64" i="8"/>
  <c r="Q64" i="8" s="1"/>
  <c r="H65" i="8"/>
  <c r="H66" i="8"/>
  <c r="H67" i="8"/>
  <c r="H68" i="8"/>
  <c r="H69" i="8"/>
  <c r="Q69" i="8" s="1"/>
  <c r="H70" i="8"/>
  <c r="H71" i="8"/>
  <c r="H72" i="8"/>
  <c r="H73" i="8"/>
  <c r="Q73" i="8" s="1"/>
  <c r="Q74" i="8"/>
  <c r="H75" i="8"/>
  <c r="H76" i="8"/>
  <c r="H77" i="8"/>
  <c r="H78" i="8"/>
  <c r="H79" i="8"/>
  <c r="H80" i="8"/>
  <c r="H84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3" i="8"/>
  <c r="E4" i="10"/>
  <c r="R4" i="10" s="1"/>
  <c r="E5" i="10"/>
  <c r="R5" i="10" s="1"/>
  <c r="E6" i="10"/>
  <c r="R6" i="10" s="1"/>
  <c r="E7" i="10"/>
  <c r="R7" i="10" s="1"/>
  <c r="E8" i="10"/>
  <c r="R8" i="10" s="1"/>
  <c r="E9" i="10"/>
  <c r="R9" i="10" s="1"/>
  <c r="E10" i="10"/>
  <c r="R10" i="10" s="1"/>
  <c r="E11" i="10"/>
  <c r="R11" i="10" s="1"/>
  <c r="E12" i="10"/>
  <c r="R12" i="10" s="1"/>
  <c r="E13" i="10"/>
  <c r="R13" i="10" s="1"/>
  <c r="E14" i="10"/>
  <c r="R14" i="10" s="1"/>
  <c r="E15" i="10"/>
  <c r="R15" i="10" s="1"/>
  <c r="E16" i="10"/>
  <c r="R16" i="10" s="1"/>
  <c r="E17" i="10"/>
  <c r="R17" i="10" s="1"/>
  <c r="E18" i="10"/>
  <c r="R18" i="10" s="1"/>
  <c r="E19" i="10"/>
  <c r="R19" i="10" s="1"/>
  <c r="E20" i="10"/>
  <c r="R20" i="10" s="1"/>
  <c r="E21" i="10"/>
  <c r="R21" i="10" s="1"/>
  <c r="E22" i="10"/>
  <c r="R22" i="10" s="1"/>
  <c r="E23" i="10"/>
  <c r="R23" i="10" s="1"/>
  <c r="E24" i="10"/>
  <c r="R24" i="10" s="1"/>
  <c r="E25" i="10"/>
  <c r="R25" i="10" s="1"/>
  <c r="E26" i="10"/>
  <c r="R26" i="10" s="1"/>
  <c r="E27" i="10"/>
  <c r="R27" i="10" s="1"/>
  <c r="E28" i="10"/>
  <c r="R28" i="10" s="1"/>
  <c r="E29" i="10"/>
  <c r="R29" i="10" s="1"/>
  <c r="E30" i="10"/>
  <c r="R30" i="10" s="1"/>
  <c r="E31" i="10"/>
  <c r="R31" i="10" s="1"/>
  <c r="E32" i="10"/>
  <c r="R32" i="10" s="1"/>
  <c r="E33" i="10"/>
  <c r="R33" i="10" s="1"/>
  <c r="E34" i="10"/>
  <c r="R34" i="10" s="1"/>
  <c r="E35" i="10"/>
  <c r="R35" i="10" s="1"/>
  <c r="E37" i="10"/>
  <c r="R37" i="10" s="1"/>
  <c r="E38" i="10"/>
  <c r="R38" i="10" s="1"/>
  <c r="E39" i="10"/>
  <c r="R39" i="10" s="1"/>
  <c r="E40" i="10"/>
  <c r="R40" i="10" s="1"/>
  <c r="E41" i="10"/>
  <c r="R41" i="10" s="1"/>
  <c r="E42" i="10"/>
  <c r="R42" i="10" s="1"/>
  <c r="E43" i="10"/>
  <c r="R43" i="10" s="1"/>
  <c r="E44" i="10"/>
  <c r="R44" i="10" s="1"/>
  <c r="E3" i="10"/>
  <c r="R3" i="10" s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3" i="9"/>
  <c r="I146" i="17" l="1"/>
  <c r="I147" i="15"/>
  <c r="I212" i="17"/>
  <c r="I213" i="15"/>
  <c r="I246" i="17"/>
  <c r="I247" i="15"/>
  <c r="I120" i="17"/>
  <c r="I121" i="15"/>
  <c r="I105" i="17"/>
  <c r="I106" i="15"/>
  <c r="I193" i="17"/>
  <c r="I194" i="15"/>
  <c r="I201" i="17"/>
  <c r="I202" i="15"/>
  <c r="I243" i="15"/>
  <c r="I242" i="17"/>
  <c r="I127" i="17"/>
  <c r="I128" i="15"/>
  <c r="I198" i="17"/>
  <c r="I199" i="15"/>
  <c r="I119" i="17"/>
  <c r="I120" i="15"/>
  <c r="I173" i="17"/>
  <c r="I174" i="15"/>
  <c r="I138" i="17"/>
  <c r="I139" i="15"/>
  <c r="I107" i="17"/>
  <c r="I108" i="15"/>
  <c r="I160" i="17"/>
  <c r="I161" i="15"/>
  <c r="I197" i="17"/>
  <c r="I198" i="15"/>
  <c r="I220" i="17"/>
  <c r="I221" i="15"/>
  <c r="I200" i="17"/>
  <c r="I201" i="15"/>
  <c r="I110" i="17"/>
  <c r="I111" i="15"/>
  <c r="I189" i="17"/>
  <c r="I190" i="15"/>
  <c r="I232" i="17"/>
  <c r="I233" i="15"/>
  <c r="I211" i="17"/>
  <c r="I212" i="15"/>
  <c r="I111" i="17"/>
  <c r="I112" i="15"/>
  <c r="I253" i="17"/>
  <c r="I254" i="15"/>
  <c r="I180" i="17"/>
  <c r="I181" i="15"/>
  <c r="I181" i="17"/>
  <c r="I182" i="15"/>
  <c r="I199" i="17"/>
  <c r="I200" i="15"/>
  <c r="I109" i="17"/>
  <c r="I110" i="15"/>
  <c r="I179" i="17"/>
  <c r="I180" i="15"/>
  <c r="I128" i="17"/>
  <c r="I129" i="15"/>
  <c r="I246" i="15"/>
  <c r="I245" i="17"/>
  <c r="I126" i="17"/>
  <c r="I127" i="15"/>
  <c r="I163" i="17"/>
  <c r="I164" i="15"/>
  <c r="I116" i="17"/>
  <c r="I117" i="15"/>
  <c r="I104" i="17"/>
  <c r="I105" i="15"/>
  <c r="I225" i="17"/>
  <c r="I226" i="15"/>
  <c r="I143" i="17"/>
  <c r="I144" i="15"/>
  <c r="I269" i="15"/>
  <c r="I268" i="17"/>
  <c r="I214" i="17"/>
  <c r="I215" i="15"/>
  <c r="I192" i="17"/>
  <c r="I193" i="15"/>
  <c r="I139" i="17"/>
  <c r="I140" i="15"/>
  <c r="I208" i="17"/>
  <c r="I209" i="15"/>
  <c r="I133" i="17"/>
  <c r="I134" i="15"/>
  <c r="I162" i="17"/>
  <c r="I163" i="15"/>
  <c r="I150" i="17"/>
  <c r="I151" i="15"/>
  <c r="I157" i="17"/>
  <c r="I158" i="15"/>
  <c r="I140" i="17"/>
  <c r="I141" i="15"/>
  <c r="I268" i="15"/>
  <c r="I267" i="17"/>
  <c r="I115" i="17"/>
  <c r="I116" i="15"/>
  <c r="H321" i="15"/>
  <c r="H314" i="15"/>
  <c r="H307" i="15"/>
  <c r="H323" i="15"/>
  <c r="H313" i="15"/>
  <c r="H306" i="15"/>
  <c r="H329" i="15"/>
  <c r="H322" i="15"/>
  <c r="H315" i="15"/>
  <c r="H348" i="15"/>
  <c r="H338" i="15"/>
  <c r="H331" i="15"/>
  <c r="H305" i="15"/>
  <c r="H341" i="15"/>
  <c r="H342" i="15"/>
  <c r="H343" i="15"/>
  <c r="H317" i="15"/>
  <c r="H335" i="15"/>
  <c r="H347" i="15"/>
  <c r="H304" i="15"/>
  <c r="H330" i="15"/>
  <c r="H345" i="15"/>
  <c r="H349" i="15"/>
  <c r="H350" i="15"/>
  <c r="H344" i="15"/>
  <c r="H337" i="15"/>
  <c r="H316" i="15"/>
  <c r="H346" i="15"/>
  <c r="H308" i="15"/>
  <c r="H309" i="15"/>
  <c r="H310" i="15"/>
  <c r="H311" i="15"/>
  <c r="H303" i="15"/>
  <c r="H301" i="15"/>
  <c r="H318" i="15"/>
  <c r="H332" i="15"/>
  <c r="H312" i="15"/>
  <c r="H326" i="15"/>
  <c r="H327" i="15"/>
  <c r="H324" i="15"/>
  <c r="H334" i="15"/>
  <c r="H319" i="15"/>
  <c r="H340" i="15"/>
  <c r="H325" i="15"/>
  <c r="H336" i="15"/>
  <c r="H333" i="15"/>
  <c r="H328" i="15"/>
  <c r="H339" i="15"/>
  <c r="H302" i="15"/>
  <c r="H320" i="15"/>
  <c r="H272" i="15"/>
  <c r="H290" i="15"/>
  <c r="H294" i="15"/>
  <c r="H249" i="15"/>
  <c r="H257" i="15"/>
  <c r="H261" i="15"/>
  <c r="H275" i="15"/>
  <c r="H278" i="15"/>
  <c r="H285" i="15"/>
  <c r="H296" i="15"/>
  <c r="H300" i="15"/>
  <c r="H269" i="15"/>
  <c r="H279" i="15"/>
  <c r="H293" i="15"/>
  <c r="H297" i="15"/>
  <c r="H284" i="15"/>
  <c r="H299" i="15"/>
  <c r="H267" i="15"/>
  <c r="H281" i="15"/>
  <c r="H288" i="15"/>
  <c r="H251" i="15"/>
  <c r="H255" i="15"/>
  <c r="H263" i="15"/>
  <c r="H266" i="15"/>
  <c r="H273" i="15"/>
  <c r="H287" i="15"/>
  <c r="H291" i="15"/>
  <c r="H254" i="15"/>
  <c r="H274" i="15"/>
  <c r="H253" i="15"/>
  <c r="H262" i="15"/>
  <c r="H260" i="15"/>
  <c r="H298" i="15"/>
  <c r="H264" i="15"/>
  <c r="H282" i="15"/>
  <c r="H258" i="15"/>
  <c r="H283" i="15"/>
  <c r="H277" i="15"/>
  <c r="H256" i="15"/>
  <c r="H271" i="15"/>
  <c r="H250" i="15"/>
  <c r="H280" i="15"/>
  <c r="H259" i="15"/>
  <c r="H252" i="15"/>
  <c r="H268" i="15"/>
  <c r="H270" i="15"/>
  <c r="H295" i="15"/>
  <c r="H289" i="15"/>
  <c r="H286" i="15"/>
  <c r="H292" i="15"/>
  <c r="H265" i="15"/>
  <c r="H276" i="15"/>
  <c r="E1" i="8"/>
  <c r="F1" i="8" s="1"/>
  <c r="H238" i="15"/>
  <c r="H232" i="15"/>
  <c r="H230" i="15"/>
  <c r="H248" i="15"/>
  <c r="H242" i="15"/>
  <c r="H226" i="15"/>
  <c r="H244" i="15"/>
  <c r="H224" i="15"/>
  <c r="H236" i="15"/>
  <c r="H214" i="15"/>
  <c r="H218" i="15"/>
  <c r="H228" i="15"/>
  <c r="H247" i="15"/>
  <c r="H217" i="15"/>
  <c r="H234" i="15"/>
  <c r="H235" i="15"/>
  <c r="H221" i="15"/>
  <c r="H220" i="15"/>
  <c r="H243" i="15"/>
  <c r="H240" i="15"/>
  <c r="H237" i="15"/>
  <c r="H227" i="15"/>
  <c r="H231" i="15"/>
  <c r="H245" i="15"/>
  <c r="H239" i="15"/>
  <c r="H241" i="15"/>
  <c r="H212" i="15"/>
  <c r="H225" i="15"/>
  <c r="H233" i="15"/>
  <c r="H219" i="15"/>
  <c r="H223" i="15"/>
  <c r="H222" i="15"/>
  <c r="H215" i="15"/>
  <c r="H213" i="15"/>
  <c r="H229" i="15"/>
  <c r="H246" i="15"/>
  <c r="H216" i="15"/>
  <c r="I45" i="15"/>
  <c r="I44" i="17"/>
  <c r="H50" i="15"/>
  <c r="H73" i="15"/>
  <c r="H190" i="15"/>
  <c r="H166" i="15"/>
  <c r="H142" i="15"/>
  <c r="H118" i="15"/>
  <c r="H76" i="15"/>
  <c r="H67" i="15"/>
  <c r="H99" i="15"/>
  <c r="H83" i="15"/>
  <c r="H208" i="15"/>
  <c r="H184" i="15"/>
  <c r="H160" i="15"/>
  <c r="H138" i="15"/>
  <c r="H114" i="15"/>
  <c r="H88" i="15"/>
  <c r="H201" i="15"/>
  <c r="H193" i="15"/>
  <c r="H185" i="15"/>
  <c r="H177" i="15"/>
  <c r="H169" i="15"/>
  <c r="H161" i="15"/>
  <c r="H153" i="15"/>
  <c r="H145" i="15"/>
  <c r="H137" i="15"/>
  <c r="H129" i="15"/>
  <c r="H121" i="15"/>
  <c r="H113" i="15"/>
  <c r="H105" i="15"/>
  <c r="H90" i="15"/>
  <c r="H71" i="15"/>
  <c r="H194" i="15"/>
  <c r="H170" i="15"/>
  <c r="H140" i="15"/>
  <c r="H116" i="15"/>
  <c r="H80" i="15"/>
  <c r="H97" i="15"/>
  <c r="H81" i="15"/>
  <c r="H103" i="15"/>
  <c r="H144" i="15"/>
  <c r="H203" i="15"/>
  <c r="H179" i="15"/>
  <c r="H155" i="15"/>
  <c r="H131" i="15"/>
  <c r="H107" i="15"/>
  <c r="H198" i="15"/>
  <c r="H146" i="15"/>
  <c r="H101" i="15"/>
  <c r="H206" i="15"/>
  <c r="H182" i="15"/>
  <c r="H158" i="15"/>
  <c r="H136" i="15"/>
  <c r="H112" i="15"/>
  <c r="H70" i="15"/>
  <c r="H66" i="15"/>
  <c r="H95" i="15"/>
  <c r="H79" i="15"/>
  <c r="H200" i="15"/>
  <c r="H176" i="15"/>
  <c r="H156" i="15"/>
  <c r="H132" i="15"/>
  <c r="H108" i="15"/>
  <c r="H209" i="15"/>
  <c r="H199" i="15"/>
  <c r="H191" i="15"/>
  <c r="H183" i="15"/>
  <c r="H175" i="15"/>
  <c r="H167" i="15"/>
  <c r="H159" i="15"/>
  <c r="H151" i="15"/>
  <c r="H143" i="15"/>
  <c r="H135" i="15"/>
  <c r="H127" i="15"/>
  <c r="H119" i="15"/>
  <c r="H111" i="15"/>
  <c r="H102" i="15"/>
  <c r="H86" i="15"/>
  <c r="H210" i="15"/>
  <c r="H186" i="15"/>
  <c r="H162" i="15"/>
  <c r="H134" i="15"/>
  <c r="H110" i="15"/>
  <c r="H211" i="15"/>
  <c r="H93" i="15"/>
  <c r="H77" i="15"/>
  <c r="H172" i="15"/>
  <c r="H68" i="15"/>
  <c r="H72" i="15"/>
  <c r="H164" i="15"/>
  <c r="H100" i="15"/>
  <c r="H187" i="15"/>
  <c r="H163" i="15"/>
  <c r="H139" i="15"/>
  <c r="H115" i="15"/>
  <c r="H78" i="15"/>
  <c r="H122" i="15"/>
  <c r="H85" i="15"/>
  <c r="H202" i="15"/>
  <c r="H178" i="15"/>
  <c r="H152" i="15"/>
  <c r="H130" i="15"/>
  <c r="H96" i="15"/>
  <c r="H69" i="15"/>
  <c r="H74" i="15"/>
  <c r="H91" i="15"/>
  <c r="H75" i="15"/>
  <c r="H192" i="15"/>
  <c r="H168" i="15"/>
  <c r="H150" i="15"/>
  <c r="H124" i="15"/>
  <c r="H104" i="15"/>
  <c r="H205" i="15"/>
  <c r="H197" i="15"/>
  <c r="H189" i="15"/>
  <c r="H181" i="15"/>
  <c r="H173" i="15"/>
  <c r="H165" i="15"/>
  <c r="H157" i="15"/>
  <c r="H149" i="15"/>
  <c r="H141" i="15"/>
  <c r="H133" i="15"/>
  <c r="H125" i="15"/>
  <c r="H117" i="15"/>
  <c r="H109" i="15"/>
  <c r="H98" i="15"/>
  <c r="H82" i="15"/>
  <c r="H204" i="15"/>
  <c r="H180" i="15"/>
  <c r="H154" i="15"/>
  <c r="H128" i="15"/>
  <c r="H106" i="15"/>
  <c r="H207" i="15"/>
  <c r="H89" i="15"/>
  <c r="H196" i="15"/>
  <c r="H148" i="15"/>
  <c r="H126" i="15"/>
  <c r="H92" i="15"/>
  <c r="H87" i="15"/>
  <c r="H188" i="15"/>
  <c r="H120" i="15"/>
  <c r="H195" i="15"/>
  <c r="H171" i="15"/>
  <c r="H147" i="15"/>
  <c r="H123" i="15"/>
  <c r="H94" i="15"/>
  <c r="H174" i="15"/>
  <c r="H84" i="15"/>
  <c r="H65" i="15"/>
  <c r="H64" i="15"/>
  <c r="H63" i="15"/>
  <c r="H62" i="15"/>
  <c r="H60" i="15"/>
  <c r="H55" i="15"/>
  <c r="H56" i="15"/>
  <c r="H54" i="15"/>
  <c r="H61" i="15"/>
  <c r="H58" i="15"/>
  <c r="H57" i="15"/>
  <c r="H59" i="15"/>
  <c r="H52" i="15"/>
  <c r="H51" i="15"/>
  <c r="H53" i="15"/>
  <c r="H48" i="15"/>
  <c r="H46" i="15"/>
  <c r="H44" i="15"/>
  <c r="H47" i="15"/>
  <c r="H45" i="15"/>
  <c r="H49" i="15"/>
  <c r="H36" i="15"/>
  <c r="H43" i="15"/>
  <c r="H27" i="15"/>
  <c r="H11" i="15"/>
  <c r="H16" i="15"/>
  <c r="H30" i="15"/>
  <c r="H14" i="15"/>
  <c r="H20" i="15"/>
  <c r="H33" i="15"/>
  <c r="H17" i="15"/>
  <c r="H15" i="15"/>
  <c r="H18" i="15"/>
  <c r="H21" i="15"/>
  <c r="H28" i="15"/>
  <c r="H39" i="15"/>
  <c r="H23" i="15"/>
  <c r="H7" i="15"/>
  <c r="H42" i="15"/>
  <c r="H26" i="15"/>
  <c r="H10" i="15"/>
  <c r="H8" i="15"/>
  <c r="H29" i="15"/>
  <c r="H13" i="15"/>
  <c r="H4" i="15"/>
  <c r="H34" i="15"/>
  <c r="H37" i="15"/>
  <c r="H12" i="15"/>
  <c r="H35" i="15"/>
  <c r="H19" i="15"/>
  <c r="H40" i="15"/>
  <c r="H38" i="15"/>
  <c r="H22" i="15"/>
  <c r="H6" i="15"/>
  <c r="H41" i="15"/>
  <c r="H25" i="15"/>
  <c r="H9" i="15"/>
  <c r="H31" i="15"/>
  <c r="H24" i="15"/>
  <c r="H32" i="15"/>
  <c r="H5" i="15"/>
  <c r="I3" i="17"/>
  <c r="I69" i="15"/>
  <c r="Q91" i="8"/>
  <c r="Q98" i="8"/>
  <c r="Q92" i="8"/>
  <c r="Q86" i="8"/>
  <c r="Q68" i="8"/>
  <c r="Q101" i="8"/>
  <c r="Q95" i="8"/>
  <c r="Q96" i="8"/>
  <c r="Q97" i="8"/>
  <c r="Q102" i="8"/>
  <c r="Q100" i="8"/>
  <c r="Q94" i="8"/>
  <c r="Q66" i="8"/>
  <c r="Q80" i="8"/>
  <c r="Q90" i="8"/>
  <c r="Q79" i="8"/>
  <c r="Q99" i="8"/>
  <c r="Q87" i="8"/>
  <c r="Q93" i="8"/>
  <c r="Q72" i="8"/>
  <c r="Q85" i="8"/>
  <c r="Q67" i="8"/>
  <c r="Q84" i="8"/>
  <c r="Q78" i="8"/>
  <c r="Q88" i="8"/>
  <c r="Q89" i="8"/>
  <c r="Q61" i="8"/>
  <c r="Q55" i="8"/>
  <c r="Q83" i="8"/>
  <c r="Q77" i="8"/>
  <c r="Q71" i="8"/>
  <c r="Q65" i="8"/>
  <c r="I94" i="17"/>
  <c r="I95" i="15"/>
  <c r="I76" i="17"/>
  <c r="I77" i="15"/>
  <c r="I99" i="17"/>
  <c r="I100" i="15"/>
  <c r="I98" i="17"/>
  <c r="I99" i="15"/>
  <c r="I92" i="17"/>
  <c r="I93" i="15"/>
  <c r="I86" i="17"/>
  <c r="I87" i="15"/>
  <c r="I80" i="17"/>
  <c r="I81" i="15"/>
  <c r="I74" i="17"/>
  <c r="I75" i="15"/>
  <c r="I88" i="17"/>
  <c r="I89" i="15"/>
  <c r="I93" i="17"/>
  <c r="I94" i="15"/>
  <c r="I81" i="17"/>
  <c r="I82" i="15"/>
  <c r="I75" i="17"/>
  <c r="I76" i="15"/>
  <c r="I97" i="17"/>
  <c r="I98" i="15"/>
  <c r="I91" i="17"/>
  <c r="I92" i="15"/>
  <c r="I85" i="17"/>
  <c r="I86" i="15"/>
  <c r="I79" i="17"/>
  <c r="I80" i="15"/>
  <c r="I73" i="17"/>
  <c r="I74" i="15"/>
  <c r="I67" i="17"/>
  <c r="I68" i="15"/>
  <c r="I37" i="15"/>
  <c r="I36" i="17"/>
  <c r="I100" i="17"/>
  <c r="I101" i="15"/>
  <c r="I82" i="17"/>
  <c r="I83" i="15"/>
  <c r="I87" i="17"/>
  <c r="I88" i="15"/>
  <c r="Q82" i="8"/>
  <c r="Q76" i="8"/>
  <c r="Q70" i="8"/>
  <c r="I102" i="17"/>
  <c r="I103" i="15"/>
  <c r="I96" i="17"/>
  <c r="I97" i="15"/>
  <c r="I90" i="17"/>
  <c r="I91" i="15"/>
  <c r="I84" i="17"/>
  <c r="I85" i="15"/>
  <c r="I78" i="17"/>
  <c r="I79" i="15"/>
  <c r="I72" i="17"/>
  <c r="I73" i="15"/>
  <c r="I66" i="17"/>
  <c r="I67" i="15"/>
  <c r="Q81" i="8"/>
  <c r="Q75" i="8"/>
  <c r="I101" i="17"/>
  <c r="I102" i="15"/>
  <c r="I95" i="17"/>
  <c r="I96" i="15"/>
  <c r="I89" i="17"/>
  <c r="I90" i="15"/>
  <c r="I83" i="17"/>
  <c r="I84" i="15"/>
  <c r="I77" i="17"/>
  <c r="I78" i="15"/>
  <c r="I71" i="17"/>
  <c r="I72" i="15"/>
  <c r="I65" i="17"/>
  <c r="I66" i="15"/>
  <c r="I70" i="17"/>
  <c r="I71" i="15"/>
  <c r="I63" i="17"/>
  <c r="I64" i="15"/>
  <c r="I64" i="17"/>
  <c r="I65" i="15"/>
  <c r="I40" i="15"/>
  <c r="I39" i="17"/>
  <c r="I34" i="15"/>
  <c r="I33" i="17"/>
  <c r="I63" i="15"/>
  <c r="I62" i="17"/>
  <c r="I57" i="15"/>
  <c r="I56" i="17"/>
  <c r="I39" i="15"/>
  <c r="I38" i="17"/>
  <c r="I33" i="15"/>
  <c r="I32" i="17"/>
  <c r="I27" i="15"/>
  <c r="I26" i="17"/>
  <c r="I21" i="15"/>
  <c r="I20" i="17"/>
  <c r="I15" i="15"/>
  <c r="I14" i="17"/>
  <c r="I9" i="15"/>
  <c r="I8" i="17"/>
  <c r="I28" i="15"/>
  <c r="I27" i="17"/>
  <c r="I62" i="15"/>
  <c r="I61" i="17"/>
  <c r="I56" i="15"/>
  <c r="I55" i="17"/>
  <c r="I50" i="15"/>
  <c r="I49" i="17"/>
  <c r="I44" i="15"/>
  <c r="I43" i="17"/>
  <c r="I38" i="15"/>
  <c r="I37" i="17"/>
  <c r="I32" i="15"/>
  <c r="I31" i="17"/>
  <c r="I26" i="15"/>
  <c r="I25" i="17"/>
  <c r="I20" i="15"/>
  <c r="I19" i="17"/>
  <c r="I14" i="15"/>
  <c r="I13" i="17"/>
  <c r="I8" i="15"/>
  <c r="I7" i="17"/>
  <c r="I58" i="15"/>
  <c r="I57" i="17"/>
  <c r="I10" i="15"/>
  <c r="I9" i="17"/>
  <c r="I61" i="15"/>
  <c r="I60" i="17"/>
  <c r="I55" i="15"/>
  <c r="I54" i="17"/>
  <c r="I49" i="15"/>
  <c r="I48" i="17"/>
  <c r="I43" i="15"/>
  <c r="I42" i="17"/>
  <c r="I31" i="15"/>
  <c r="I30" i="17"/>
  <c r="I25" i="15"/>
  <c r="I24" i="17"/>
  <c r="I19" i="15"/>
  <c r="I18" i="17"/>
  <c r="I13" i="15"/>
  <c r="I12" i="17"/>
  <c r="I7" i="15"/>
  <c r="I6" i="17"/>
  <c r="I52" i="15"/>
  <c r="I51" i="17"/>
  <c r="I16" i="15"/>
  <c r="I15" i="17"/>
  <c r="I60" i="15"/>
  <c r="I59" i="17"/>
  <c r="I54" i="15"/>
  <c r="I53" i="17"/>
  <c r="I48" i="15"/>
  <c r="I47" i="17"/>
  <c r="I36" i="15"/>
  <c r="I35" i="17"/>
  <c r="I30" i="15"/>
  <c r="I29" i="17"/>
  <c r="I24" i="15"/>
  <c r="I23" i="17"/>
  <c r="I18" i="15"/>
  <c r="I17" i="17"/>
  <c r="I12" i="15"/>
  <c r="I11" i="17"/>
  <c r="I6" i="15"/>
  <c r="I5" i="17"/>
  <c r="I46" i="15"/>
  <c r="I45" i="17"/>
  <c r="I22" i="15"/>
  <c r="I21" i="17"/>
  <c r="I59" i="15"/>
  <c r="I58" i="17"/>
  <c r="I53" i="15"/>
  <c r="I52" i="17"/>
  <c r="I47" i="15"/>
  <c r="I46" i="17"/>
  <c r="I41" i="15"/>
  <c r="I40" i="17"/>
  <c r="I29" i="15"/>
  <c r="I28" i="17"/>
  <c r="I23" i="15"/>
  <c r="I22" i="17"/>
  <c r="I17" i="15"/>
  <c r="I16" i="17"/>
  <c r="I11" i="15"/>
  <c r="I10" i="17"/>
  <c r="I5" i="15"/>
  <c r="I4" i="17"/>
  <c r="Q63" i="8"/>
  <c r="Q62" i="8"/>
  <c r="Q60" i="8"/>
  <c r="Q59" i="8"/>
  <c r="Q54" i="8"/>
  <c r="Q53" i="8"/>
  <c r="Q58" i="8"/>
  <c r="Q52" i="8"/>
  <c r="Q57" i="8"/>
  <c r="Q56" i="8"/>
  <c r="Q46" i="8"/>
  <c r="Q51" i="8"/>
  <c r="Q49" i="8"/>
  <c r="Q50" i="8"/>
  <c r="P1" i="10"/>
  <c r="B1" i="10"/>
  <c r="Q47" i="8"/>
  <c r="Q48" i="8"/>
  <c r="A38" i="9"/>
  <c r="C38" i="9"/>
  <c r="C30" i="9"/>
  <c r="A30" i="9"/>
  <c r="C14" i="9"/>
  <c r="A14" i="9"/>
  <c r="A41" i="9"/>
  <c r="C41" i="9"/>
  <c r="A33" i="9"/>
  <c r="C33" i="9"/>
  <c r="A21" i="9"/>
  <c r="C21" i="9"/>
  <c r="A13" i="9"/>
  <c r="C13" i="9"/>
  <c r="C3" i="9"/>
  <c r="A3" i="9"/>
  <c r="C36" i="9"/>
  <c r="A36" i="9"/>
  <c r="C28" i="9"/>
  <c r="A28" i="9"/>
  <c r="C20" i="9"/>
  <c r="A20" i="9"/>
  <c r="C12" i="9"/>
  <c r="A12" i="9"/>
  <c r="C4" i="9"/>
  <c r="A4" i="9"/>
  <c r="A43" i="9"/>
  <c r="C43" i="9"/>
  <c r="A39" i="9"/>
  <c r="C39" i="9"/>
  <c r="C35" i="9"/>
  <c r="A35" i="9"/>
  <c r="C31" i="9"/>
  <c r="A31" i="9"/>
  <c r="C27" i="9"/>
  <c r="A27" i="9"/>
  <c r="A23" i="9"/>
  <c r="C23" i="9"/>
  <c r="A19" i="9"/>
  <c r="C19" i="9"/>
  <c r="A15" i="9"/>
  <c r="C15" i="9"/>
  <c r="C11" i="9"/>
  <c r="A11" i="9"/>
  <c r="A7" i="9"/>
  <c r="C7" i="9"/>
  <c r="A22" i="9"/>
  <c r="C22" i="9"/>
  <c r="A26" i="9"/>
  <c r="C26" i="9"/>
  <c r="A6" i="9"/>
  <c r="C6" i="9"/>
  <c r="A37" i="9"/>
  <c r="C37" i="9"/>
  <c r="A25" i="9"/>
  <c r="C25" i="9"/>
  <c r="A9" i="9"/>
  <c r="C9" i="9"/>
  <c r="A42" i="9"/>
  <c r="C42" i="9"/>
  <c r="C34" i="9"/>
  <c r="A34" i="9"/>
  <c r="C18" i="9"/>
  <c r="A18" i="9"/>
  <c r="C10" i="9"/>
  <c r="A10" i="9"/>
  <c r="A29" i="9"/>
  <c r="C29" i="9"/>
  <c r="A17" i="9"/>
  <c r="C17" i="9"/>
  <c r="A5" i="9"/>
  <c r="C5" i="9"/>
  <c r="C40" i="9"/>
  <c r="A40" i="9"/>
  <c r="C32" i="9"/>
  <c r="A32" i="9"/>
  <c r="C24" i="9"/>
  <c r="A24" i="9"/>
  <c r="C16" i="9"/>
  <c r="A16" i="9"/>
  <c r="C8" i="9"/>
  <c r="A8" i="9"/>
  <c r="Q45" i="8"/>
  <c r="Q44" i="8"/>
  <c r="Q43" i="8"/>
  <c r="A1" i="9" l="1"/>
  <c r="G41" i="8"/>
  <c r="Q41" i="8" s="1"/>
  <c r="G42" i="8"/>
  <c r="Q42" i="8" s="1"/>
  <c r="G36" i="8"/>
  <c r="Q36" i="8" s="1"/>
  <c r="G37" i="8"/>
  <c r="Q37" i="8" s="1"/>
  <c r="G38" i="8"/>
  <c r="Q38" i="8" s="1"/>
  <c r="G39" i="8"/>
  <c r="Q39" i="8" s="1"/>
  <c r="G40" i="8"/>
  <c r="Q40" i="8" s="1"/>
  <c r="G4" i="8"/>
  <c r="Q4" i="8" s="1"/>
  <c r="G5" i="8"/>
  <c r="Q5" i="8" s="1"/>
  <c r="G6" i="8"/>
  <c r="Q6" i="8" s="1"/>
  <c r="G7" i="8"/>
  <c r="Q7" i="8" s="1"/>
  <c r="G8" i="8"/>
  <c r="Q8" i="8" s="1"/>
  <c r="G9" i="8"/>
  <c r="Q9" i="8" s="1"/>
  <c r="G10" i="8"/>
  <c r="Q10" i="8" s="1"/>
  <c r="G11" i="8"/>
  <c r="Q11" i="8" s="1"/>
  <c r="G12" i="8"/>
  <c r="Q12" i="8" s="1"/>
  <c r="G13" i="8"/>
  <c r="Q13" i="8" s="1"/>
  <c r="G14" i="8"/>
  <c r="Q14" i="8" s="1"/>
  <c r="G15" i="8"/>
  <c r="Q15" i="8" s="1"/>
  <c r="G16" i="8"/>
  <c r="Q16" i="8" s="1"/>
  <c r="G17" i="8"/>
  <c r="Q17" i="8" s="1"/>
  <c r="G18" i="8"/>
  <c r="Q18" i="8" s="1"/>
  <c r="G19" i="8"/>
  <c r="Q19" i="8" s="1"/>
  <c r="G20" i="8"/>
  <c r="Q20" i="8" s="1"/>
  <c r="G21" i="8"/>
  <c r="Q21" i="8" s="1"/>
  <c r="G22" i="8"/>
  <c r="Q22" i="8" s="1"/>
  <c r="G23" i="8"/>
  <c r="Q23" i="8" s="1"/>
  <c r="G24" i="8"/>
  <c r="Q24" i="8" s="1"/>
  <c r="G25" i="8"/>
  <c r="Q25" i="8" s="1"/>
  <c r="G26" i="8"/>
  <c r="Q26" i="8" s="1"/>
  <c r="G27" i="8"/>
  <c r="Q27" i="8" s="1"/>
  <c r="G28" i="8"/>
  <c r="Q28" i="8" s="1"/>
  <c r="G29" i="8"/>
  <c r="Q29" i="8" s="1"/>
  <c r="G30" i="8"/>
  <c r="Q30" i="8" s="1"/>
  <c r="G31" i="8"/>
  <c r="Q31" i="8" s="1"/>
  <c r="G32" i="8"/>
  <c r="Q32" i="8" s="1"/>
  <c r="G33" i="8"/>
  <c r="Q33" i="8" s="1"/>
  <c r="G34" i="8"/>
  <c r="Q34" i="8" s="1"/>
  <c r="G35" i="8"/>
  <c r="Q35" i="8" s="1"/>
  <c r="G3" i="8"/>
  <c r="Q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U29" i="11"/>
  <c r="W29" i="11" s="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U15" i="11"/>
  <c r="W15" i="11" s="1"/>
  <c r="U14" i="11"/>
  <c r="W14" i="11" s="1"/>
  <c r="U13" i="11"/>
  <c r="W12" i="11"/>
  <c r="W11" i="11"/>
  <c r="W10" i="11"/>
  <c r="W9" i="11"/>
  <c r="W8" i="11"/>
  <c r="W7" i="11"/>
  <c r="W6" i="11"/>
  <c r="W5" i="11"/>
  <c r="W4" i="11"/>
  <c r="H361" i="17" l="1"/>
  <c r="H363" i="17"/>
  <c r="H364" i="17"/>
  <c r="H362" i="17"/>
  <c r="H360" i="17"/>
  <c r="H359" i="17"/>
  <c r="H351" i="17"/>
  <c r="H358" i="17"/>
  <c r="H357" i="17"/>
  <c r="H356" i="17"/>
  <c r="H355" i="17"/>
  <c r="H354" i="17"/>
  <c r="H353" i="17"/>
  <c r="H352" i="17"/>
  <c r="H303" i="17"/>
  <c r="H335" i="17"/>
  <c r="H334" i="17"/>
  <c r="H313" i="17"/>
  <c r="H312" i="17"/>
  <c r="H344" i="17"/>
  <c r="H307" i="17"/>
  <c r="H339" i="17"/>
  <c r="H338" i="17"/>
  <c r="H321" i="17"/>
  <c r="H317" i="17"/>
  <c r="H316" i="17"/>
  <c r="H348" i="17"/>
  <c r="H311" i="17"/>
  <c r="H343" i="17"/>
  <c r="H342" i="17"/>
  <c r="H329" i="17"/>
  <c r="H325" i="17"/>
  <c r="H320" i="17"/>
  <c r="H315" i="17"/>
  <c r="H347" i="17"/>
  <c r="H346" i="17"/>
  <c r="H337" i="17"/>
  <c r="H333" i="17"/>
  <c r="H324" i="17"/>
  <c r="H319" i="17"/>
  <c r="H310" i="17"/>
  <c r="H350" i="17"/>
  <c r="H349" i="17"/>
  <c r="H341" i="17"/>
  <c r="H328" i="17"/>
  <c r="H323" i="17"/>
  <c r="H322" i="17"/>
  <c r="H302" i="17"/>
  <c r="H345" i="17"/>
  <c r="H332" i="17"/>
  <c r="H327" i="17"/>
  <c r="H326" i="17"/>
  <c r="H314" i="17"/>
  <c r="H318" i="17"/>
  <c r="H304" i="17"/>
  <c r="H336" i="17"/>
  <c r="H331" i="17"/>
  <c r="H330" i="17"/>
  <c r="H305" i="17"/>
  <c r="H301" i="17"/>
  <c r="H308" i="17"/>
  <c r="H340" i="17"/>
  <c r="H300" i="17"/>
  <c r="H267" i="17"/>
  <c r="H273" i="17"/>
  <c r="H279" i="17"/>
  <c r="H291" i="17"/>
  <c r="H297" i="17"/>
  <c r="H288" i="17"/>
  <c r="H292" i="17"/>
  <c r="H294" i="17"/>
  <c r="H298" i="17"/>
  <c r="H261" i="17"/>
  <c r="H268" i="17"/>
  <c r="H270" i="17"/>
  <c r="H274" i="17"/>
  <c r="H276" i="17"/>
  <c r="H280" i="17"/>
  <c r="H282" i="17"/>
  <c r="H286" i="17"/>
  <c r="H262" i="17"/>
  <c r="H264" i="17"/>
  <c r="H287" i="17"/>
  <c r="H275" i="17"/>
  <c r="H290" i="17"/>
  <c r="H271" i="17"/>
  <c r="H278" i="17"/>
  <c r="H265" i="17"/>
  <c r="H269" i="17"/>
  <c r="H296" i="17"/>
  <c r="H295" i="17"/>
  <c r="H284" i="17"/>
  <c r="H289" i="17"/>
  <c r="H299" i="17"/>
  <c r="H272" i="17"/>
  <c r="H283" i="17"/>
  <c r="H293" i="17"/>
  <c r="H281" i="17"/>
  <c r="H266" i="17"/>
  <c r="H277" i="17"/>
  <c r="H233" i="17"/>
  <c r="H240" i="17"/>
  <c r="H247" i="17"/>
  <c r="H254" i="17"/>
  <c r="H232" i="17"/>
  <c r="H250" i="17"/>
  <c r="H260" i="17"/>
  <c r="H252" i="17"/>
  <c r="H236" i="17"/>
  <c r="H259" i="17"/>
  <c r="H253" i="17"/>
  <c r="H245" i="17"/>
  <c r="H238" i="17"/>
  <c r="H256" i="17"/>
  <c r="H258" i="17"/>
  <c r="H246" i="17"/>
  <c r="H237" i="17"/>
  <c r="H249" i="17"/>
  <c r="H242" i="17"/>
  <c r="H241" i="17"/>
  <c r="H239" i="17"/>
  <c r="H244" i="17"/>
  <c r="H234" i="17"/>
  <c r="H231" i="17"/>
  <c r="H251" i="17"/>
  <c r="H248" i="17"/>
  <c r="H243" i="17"/>
  <c r="H103" i="17"/>
  <c r="H119" i="17"/>
  <c r="H147" i="17"/>
  <c r="H146" i="17"/>
  <c r="H168" i="17"/>
  <c r="H161" i="17"/>
  <c r="H159" i="17"/>
  <c r="H138" i="17"/>
  <c r="H150" i="17"/>
  <c r="H170" i="17"/>
  <c r="H179" i="17"/>
  <c r="H162" i="17"/>
  <c r="H190" i="17"/>
  <c r="H112" i="17"/>
  <c r="H132" i="17"/>
  <c r="H198" i="17"/>
  <c r="H227" i="17"/>
  <c r="H155" i="17"/>
  <c r="H148" i="17"/>
  <c r="H166" i="17"/>
  <c r="H130" i="17"/>
  <c r="H183" i="17"/>
  <c r="H202" i="17"/>
  <c r="H220" i="17"/>
  <c r="H140" i="17"/>
  <c r="H219" i="17"/>
  <c r="H115" i="17"/>
  <c r="H171" i="17"/>
  <c r="H108" i="17"/>
  <c r="H107" i="17"/>
  <c r="H125" i="17"/>
  <c r="H144" i="17"/>
  <c r="H156" i="17"/>
  <c r="H164" i="17"/>
  <c r="H173" i="17"/>
  <c r="H187" i="17"/>
  <c r="H209" i="17"/>
  <c r="H218" i="17"/>
  <c r="H121" i="17"/>
  <c r="H105" i="17"/>
  <c r="H123" i="17"/>
  <c r="H139" i="17"/>
  <c r="H151" i="17"/>
  <c r="H175" i="17"/>
  <c r="H189" i="17"/>
  <c r="H116" i="17"/>
  <c r="H194" i="17"/>
  <c r="H211" i="17"/>
  <c r="H229" i="17"/>
  <c r="H120" i="17"/>
  <c r="H185" i="17"/>
  <c r="H199" i="17"/>
  <c r="H228" i="17"/>
  <c r="H176" i="17"/>
  <c r="H118" i="17"/>
  <c r="H212" i="17"/>
  <c r="H111" i="17"/>
  <c r="H169" i="17"/>
  <c r="H178" i="17"/>
  <c r="H104" i="17"/>
  <c r="H133" i="17"/>
  <c r="H205" i="17"/>
  <c r="H214" i="17"/>
  <c r="H126" i="17"/>
  <c r="H224" i="17"/>
  <c r="H188" i="17"/>
  <c r="H134" i="17"/>
  <c r="H217" i="17"/>
  <c r="H177" i="17"/>
  <c r="H182" i="17"/>
  <c r="H207" i="17"/>
  <c r="H216" i="17"/>
  <c r="H225" i="17"/>
  <c r="H149" i="17"/>
  <c r="H180" i="17"/>
  <c r="H114" i="17"/>
  <c r="H113" i="17"/>
  <c r="H131" i="17"/>
  <c r="H141" i="17"/>
  <c r="H153" i="17"/>
  <c r="H167" i="17"/>
  <c r="H201" i="17"/>
  <c r="H135" i="17"/>
  <c r="H192" i="17"/>
  <c r="H203" i="17"/>
  <c r="H221" i="17"/>
  <c r="H230" i="17"/>
  <c r="H143" i="17"/>
  <c r="H152" i="17"/>
  <c r="H129" i="17"/>
  <c r="H145" i="17"/>
  <c r="H157" i="17"/>
  <c r="H158" i="17"/>
  <c r="H122" i="17"/>
  <c r="H186" i="17"/>
  <c r="H197" i="17"/>
  <c r="H223" i="17"/>
  <c r="H127" i="17"/>
  <c r="H174" i="17"/>
  <c r="H204" i="17"/>
  <c r="H213" i="17"/>
  <c r="H222" i="17"/>
  <c r="H106" i="17"/>
  <c r="H124" i="17"/>
  <c r="H184" i="17"/>
  <c r="H142" i="17"/>
  <c r="H154" i="17"/>
  <c r="H172" i="17"/>
  <c r="H160" i="17"/>
  <c r="H191" i="17"/>
  <c r="H226" i="17"/>
  <c r="H136" i="17"/>
  <c r="H196" i="17"/>
  <c r="H195" i="17"/>
  <c r="H206" i="17"/>
  <c r="H215" i="17"/>
  <c r="H109" i="17"/>
  <c r="H137" i="17"/>
  <c r="H117" i="17"/>
  <c r="H163" i="17"/>
  <c r="H181" i="17"/>
  <c r="H110" i="17"/>
  <c r="H128" i="17"/>
  <c r="H3" i="17"/>
  <c r="H97" i="17"/>
  <c r="H61" i="17"/>
  <c r="H25" i="17"/>
  <c r="H7" i="17"/>
  <c r="H90" i="17"/>
  <c r="H54" i="17"/>
  <c r="H18" i="17"/>
  <c r="H83" i="17"/>
  <c r="H47" i="17"/>
  <c r="H11" i="17"/>
  <c r="H94" i="17"/>
  <c r="H76" i="17"/>
  <c r="H58" i="17"/>
  <c r="H40" i="17"/>
  <c r="H22" i="17"/>
  <c r="H4" i="17"/>
  <c r="H34" i="17"/>
  <c r="H57" i="17"/>
  <c r="H62" i="17"/>
  <c r="H42" i="17"/>
  <c r="H53" i="17"/>
  <c r="H87" i="17"/>
  <c r="H69" i="17"/>
  <c r="H51" i="17"/>
  <c r="H33" i="17"/>
  <c r="H15" i="17"/>
  <c r="H92" i="17"/>
  <c r="H74" i="17"/>
  <c r="H56" i="17"/>
  <c r="H38" i="17"/>
  <c r="H20" i="17"/>
  <c r="H79" i="17"/>
  <c r="H43" i="17"/>
  <c r="H72" i="17"/>
  <c r="H36" i="17"/>
  <c r="H101" i="17"/>
  <c r="H65" i="17"/>
  <c r="H29" i="17"/>
  <c r="H5" i="17"/>
  <c r="H88" i="17"/>
  <c r="H52" i="17"/>
  <c r="H16" i="17"/>
  <c r="H67" i="17"/>
  <c r="H78" i="17"/>
  <c r="H71" i="17"/>
  <c r="H17" i="17"/>
  <c r="H9" i="17"/>
  <c r="H68" i="17"/>
  <c r="H32" i="17"/>
  <c r="H70" i="17"/>
  <c r="H98" i="17"/>
  <c r="H31" i="17"/>
  <c r="H99" i="17"/>
  <c r="H81" i="17"/>
  <c r="H63" i="17"/>
  <c r="H45" i="17"/>
  <c r="H27" i="17"/>
  <c r="H86" i="17"/>
  <c r="H50" i="17"/>
  <c r="H14" i="17"/>
  <c r="H91" i="17"/>
  <c r="H73" i="17"/>
  <c r="H55" i="17"/>
  <c r="H37" i="17"/>
  <c r="H19" i="17"/>
  <c r="H102" i="17"/>
  <c r="H84" i="17"/>
  <c r="H66" i="17"/>
  <c r="H48" i="17"/>
  <c r="H30" i="17"/>
  <c r="H12" i="17"/>
  <c r="H95" i="17"/>
  <c r="H77" i="17"/>
  <c r="H59" i="17"/>
  <c r="H41" i="17"/>
  <c r="H23" i="17"/>
  <c r="H24" i="17"/>
  <c r="H64" i="17"/>
  <c r="H28" i="17"/>
  <c r="H93" i="17"/>
  <c r="H21" i="17"/>
  <c r="H80" i="17"/>
  <c r="H44" i="17"/>
  <c r="H85" i="17"/>
  <c r="H13" i="17"/>
  <c r="H60" i="17"/>
  <c r="H89" i="17"/>
  <c r="H35" i="17"/>
  <c r="H75" i="17"/>
  <c r="H39" i="17"/>
  <c r="H8" i="17"/>
  <c r="H6" i="17"/>
  <c r="H100" i="17"/>
  <c r="H82" i="17"/>
  <c r="H46" i="17"/>
  <c r="H10" i="17"/>
  <c r="H26" i="17"/>
  <c r="H49" i="17"/>
  <c r="H96" i="17"/>
  <c r="D300" i="9"/>
  <c r="E300" i="9" s="1"/>
  <c r="F300" i="9" s="1"/>
  <c r="D299" i="9"/>
  <c r="D298" i="9"/>
  <c r="E298" i="9" s="1"/>
  <c r="F298" i="9" s="1"/>
  <c r="D297" i="9"/>
  <c r="D296" i="9"/>
  <c r="E296" i="9" s="1"/>
  <c r="F296" i="9" s="1"/>
  <c r="D295" i="9"/>
  <c r="D294" i="9"/>
  <c r="E294" i="9" s="1"/>
  <c r="F294" i="9" s="1"/>
  <c r="D293" i="9"/>
  <c r="E293" i="9" s="1"/>
  <c r="F293" i="9" s="1"/>
  <c r="D292" i="9"/>
  <c r="E292" i="9" s="1"/>
  <c r="F292" i="9" s="1"/>
  <c r="D291" i="9"/>
  <c r="E291" i="9" s="1"/>
  <c r="F291" i="9" s="1"/>
  <c r="D290" i="9"/>
  <c r="D289" i="9"/>
  <c r="E289" i="9" s="1"/>
  <c r="F289" i="9" s="1"/>
  <c r="D288" i="9"/>
  <c r="D287" i="9"/>
  <c r="E287" i="9" s="1"/>
  <c r="F287" i="9" s="1"/>
  <c r="D286" i="9"/>
  <c r="D285" i="9"/>
  <c r="E285" i="9" s="1"/>
  <c r="F285" i="9" s="1"/>
  <c r="D284" i="9"/>
  <c r="E284" i="9" s="1"/>
  <c r="F284" i="9" s="1"/>
  <c r="D283" i="9"/>
  <c r="E283" i="9" s="1"/>
  <c r="F283" i="9" s="1"/>
  <c r="D282" i="9"/>
  <c r="E282" i="9" s="1"/>
  <c r="F282" i="9" s="1"/>
  <c r="D281" i="9"/>
  <c r="D280" i="9"/>
  <c r="E280" i="9" s="1"/>
  <c r="F280" i="9" s="1"/>
  <c r="D279" i="9"/>
  <c r="D278" i="9"/>
  <c r="E278" i="9" s="1"/>
  <c r="F278" i="9" s="1"/>
  <c r="D277" i="9"/>
  <c r="D276" i="9"/>
  <c r="E276" i="9" s="1"/>
  <c r="F276" i="9" s="1"/>
  <c r="D275" i="9"/>
  <c r="E275" i="9" s="1"/>
  <c r="F275" i="9" s="1"/>
  <c r="D274" i="9"/>
  <c r="E274" i="9" s="1"/>
  <c r="F274" i="9" s="1"/>
  <c r="D273" i="9"/>
  <c r="E273" i="9" s="1"/>
  <c r="F273" i="9" s="1"/>
  <c r="D254" i="9"/>
  <c r="D253" i="9"/>
  <c r="D252" i="9"/>
  <c r="E252" i="9" s="1"/>
  <c r="F252" i="9" s="1"/>
  <c r="D251" i="9"/>
  <c r="D250" i="9"/>
  <c r="D249" i="9"/>
  <c r="E249" i="9" s="1"/>
  <c r="F249" i="9" s="1"/>
  <c r="D232" i="9"/>
  <c r="D231" i="9"/>
  <c r="E231" i="9" s="1"/>
  <c r="F231" i="9" s="1"/>
  <c r="D266" i="9"/>
  <c r="D265" i="9"/>
  <c r="E265" i="9" s="1"/>
  <c r="F265" i="9" s="1"/>
  <c r="D264" i="9"/>
  <c r="D263" i="9"/>
  <c r="E263" i="9" s="1"/>
  <c r="F263" i="9" s="1"/>
  <c r="D262" i="9"/>
  <c r="D261" i="9"/>
  <c r="D269" i="9"/>
  <c r="E269" i="9" s="1"/>
  <c r="F269" i="9" s="1"/>
  <c r="D257" i="9"/>
  <c r="E257" i="9" s="1"/>
  <c r="F257" i="9" s="1"/>
  <c r="D248" i="9"/>
  <c r="D244" i="9"/>
  <c r="D236" i="9"/>
  <c r="D270" i="9"/>
  <c r="D258" i="9"/>
  <c r="E258" i="9" s="1"/>
  <c r="F258" i="9" s="1"/>
  <c r="D245" i="9"/>
  <c r="D233" i="9"/>
  <c r="E233" i="9" s="1"/>
  <c r="F233" i="9" s="1"/>
  <c r="D224" i="9"/>
  <c r="D221" i="9"/>
  <c r="D271" i="9"/>
  <c r="D267" i="9"/>
  <c r="D259" i="9"/>
  <c r="D255" i="9"/>
  <c r="E255" i="9" s="1"/>
  <c r="F255" i="9" s="1"/>
  <c r="D246" i="9"/>
  <c r="D234" i="9"/>
  <c r="D272" i="9"/>
  <c r="D268" i="9"/>
  <c r="D260" i="9"/>
  <c r="D256" i="9"/>
  <c r="D247" i="9"/>
  <c r="D243" i="9"/>
  <c r="E243" i="9" s="1"/>
  <c r="F243" i="9" s="1"/>
  <c r="D242" i="9"/>
  <c r="D241" i="9"/>
  <c r="D240" i="9"/>
  <c r="D239" i="9"/>
  <c r="E239" i="9" s="1"/>
  <c r="F239" i="9" s="1"/>
  <c r="D238" i="9"/>
  <c r="D237" i="9"/>
  <c r="E237" i="9" s="1"/>
  <c r="F237" i="9" s="1"/>
  <c r="D235" i="9"/>
  <c r="D230" i="9"/>
  <c r="D229" i="9"/>
  <c r="D228" i="9"/>
  <c r="D227" i="9"/>
  <c r="D222" i="9"/>
  <c r="D217" i="9"/>
  <c r="D213" i="9"/>
  <c r="E213" i="9" s="1"/>
  <c r="F213" i="9" s="1"/>
  <c r="D209" i="9"/>
  <c r="D205" i="9"/>
  <c r="E205" i="9" s="1"/>
  <c r="F205" i="9" s="1"/>
  <c r="D201" i="9"/>
  <c r="E201" i="9" s="1"/>
  <c r="F201" i="9" s="1"/>
  <c r="D197" i="9"/>
  <c r="E197" i="9" s="1"/>
  <c r="F197" i="9" s="1"/>
  <c r="D193" i="9"/>
  <c r="E193" i="9" s="1"/>
  <c r="F193" i="9" s="1"/>
  <c r="D189" i="9"/>
  <c r="D188" i="9"/>
  <c r="E188" i="9" s="1"/>
  <c r="F188" i="9" s="1"/>
  <c r="D187" i="9"/>
  <c r="E187" i="9" s="1"/>
  <c r="F187" i="9" s="1"/>
  <c r="D186" i="9"/>
  <c r="E186" i="9" s="1"/>
  <c r="F186" i="9" s="1"/>
  <c r="D185" i="9"/>
  <c r="D184" i="9"/>
  <c r="E184" i="9" s="1"/>
  <c r="F184" i="9" s="1"/>
  <c r="D183" i="9"/>
  <c r="D182" i="9"/>
  <c r="E182" i="9" s="1"/>
  <c r="F182" i="9" s="1"/>
  <c r="D181" i="9"/>
  <c r="E181" i="9" s="1"/>
  <c r="F181" i="9" s="1"/>
  <c r="D180" i="9"/>
  <c r="D179" i="9"/>
  <c r="E179" i="9" s="1"/>
  <c r="F179" i="9" s="1"/>
  <c r="D178" i="9"/>
  <c r="D177" i="9"/>
  <c r="D176" i="9"/>
  <c r="E176" i="9" s="1"/>
  <c r="F176" i="9" s="1"/>
  <c r="D175" i="9"/>
  <c r="E175" i="9" s="1"/>
  <c r="F175" i="9" s="1"/>
  <c r="D174" i="9"/>
  <c r="E174" i="9" s="1"/>
  <c r="F174" i="9" s="1"/>
  <c r="D173" i="9"/>
  <c r="E173" i="9" s="1"/>
  <c r="F173" i="9" s="1"/>
  <c r="D172" i="9"/>
  <c r="D171" i="9"/>
  <c r="D170" i="9"/>
  <c r="E170" i="9" s="1"/>
  <c r="F170" i="9" s="1"/>
  <c r="D169" i="9"/>
  <c r="E169" i="9" s="1"/>
  <c r="F169" i="9" s="1"/>
  <c r="D168" i="9"/>
  <c r="E168" i="9" s="1"/>
  <c r="F168" i="9" s="1"/>
  <c r="D167" i="9"/>
  <c r="D166" i="9"/>
  <c r="E166" i="9" s="1"/>
  <c r="F166" i="9" s="1"/>
  <c r="D165" i="9"/>
  <c r="D164" i="9"/>
  <c r="E164" i="9" s="1"/>
  <c r="F164" i="9" s="1"/>
  <c r="D163" i="9"/>
  <c r="E163" i="9" s="1"/>
  <c r="F163" i="9" s="1"/>
  <c r="D162" i="9"/>
  <c r="D161" i="9"/>
  <c r="E161" i="9" s="1"/>
  <c r="F161" i="9" s="1"/>
  <c r="D160" i="9"/>
  <c r="D226" i="9"/>
  <c r="D218" i="9"/>
  <c r="D210" i="9"/>
  <c r="E210" i="9" s="1"/>
  <c r="F210" i="9" s="1"/>
  <c r="D223" i="9"/>
  <c r="D214" i="9"/>
  <c r="E214" i="9" s="1"/>
  <c r="F214" i="9" s="1"/>
  <c r="D206" i="9"/>
  <c r="D198" i="9"/>
  <c r="D190" i="9"/>
  <c r="D159" i="9"/>
  <c r="D158" i="9"/>
  <c r="E158" i="9" s="1"/>
  <c r="F158" i="9" s="1"/>
  <c r="D157" i="9"/>
  <c r="E157" i="9" s="1"/>
  <c r="F157" i="9" s="1"/>
  <c r="D156" i="9"/>
  <c r="E156" i="9" s="1"/>
  <c r="F156" i="9" s="1"/>
  <c r="D155" i="9"/>
  <c r="E155" i="9" s="1"/>
  <c r="F155" i="9" s="1"/>
  <c r="D154" i="9"/>
  <c r="D153" i="9"/>
  <c r="D152" i="9"/>
  <c r="E152" i="9" s="1"/>
  <c r="F152" i="9" s="1"/>
  <c r="D151" i="9"/>
  <c r="E151" i="9" s="1"/>
  <c r="F151" i="9" s="1"/>
  <c r="D225" i="9"/>
  <c r="D202" i="9"/>
  <c r="D194" i="9"/>
  <c r="E194" i="9" s="1"/>
  <c r="F194" i="9" s="1"/>
  <c r="D196" i="9"/>
  <c r="D208" i="9"/>
  <c r="E208" i="9" s="1"/>
  <c r="F208" i="9" s="1"/>
  <c r="D191" i="9"/>
  <c r="E191" i="9" s="1"/>
  <c r="F191" i="9" s="1"/>
  <c r="D199" i="9"/>
  <c r="E199" i="9" s="1"/>
  <c r="F199" i="9" s="1"/>
  <c r="D207" i="9"/>
  <c r="E207" i="9" s="1"/>
  <c r="F207" i="9" s="1"/>
  <c r="D215" i="9"/>
  <c r="D203" i="9"/>
  <c r="D204" i="9"/>
  <c r="D192" i="9"/>
  <c r="E192" i="9" s="1"/>
  <c r="F192" i="9" s="1"/>
  <c r="D212" i="9"/>
  <c r="E212" i="9" s="1"/>
  <c r="F212" i="9" s="1"/>
  <c r="D220" i="9"/>
  <c r="D219" i="9"/>
  <c r="E219" i="9" s="1"/>
  <c r="F219" i="9" s="1"/>
  <c r="D195" i="9"/>
  <c r="D211" i="9"/>
  <c r="E211" i="9" s="1"/>
  <c r="F211" i="9" s="1"/>
  <c r="D216" i="9"/>
  <c r="E216" i="9" s="1"/>
  <c r="F216" i="9" s="1"/>
  <c r="D200" i="9"/>
  <c r="E200" i="9" s="1"/>
  <c r="F200" i="9" s="1"/>
  <c r="D150" i="9"/>
  <c r="E150" i="9" s="1"/>
  <c r="F150" i="9" s="1"/>
  <c r="D149" i="9"/>
  <c r="E149" i="9" s="1"/>
  <c r="F149" i="9" s="1"/>
  <c r="D148" i="9"/>
  <c r="E148" i="9" s="1"/>
  <c r="F148" i="9" s="1"/>
  <c r="D147" i="9"/>
  <c r="E147" i="9" s="1"/>
  <c r="F147" i="9" s="1"/>
  <c r="D146" i="9"/>
  <c r="E146" i="9" s="1"/>
  <c r="F146" i="9" s="1"/>
  <c r="D145" i="9"/>
  <c r="E145" i="9" s="1"/>
  <c r="F145" i="9" s="1"/>
  <c r="D144" i="9"/>
  <c r="E144" i="9" s="1"/>
  <c r="F144" i="9" s="1"/>
  <c r="D143" i="9"/>
  <c r="E143" i="9" s="1"/>
  <c r="F143" i="9" s="1"/>
  <c r="D142" i="9"/>
  <c r="E142" i="9" s="1"/>
  <c r="F142" i="9" s="1"/>
  <c r="D141" i="9"/>
  <c r="E141" i="9" s="1"/>
  <c r="F141" i="9" s="1"/>
  <c r="D140" i="9"/>
  <c r="E140" i="9" s="1"/>
  <c r="F140" i="9" s="1"/>
  <c r="D139" i="9"/>
  <c r="E139" i="9" s="1"/>
  <c r="F139" i="9" s="1"/>
  <c r="D138" i="9"/>
  <c r="E138" i="9" s="1"/>
  <c r="F138" i="9" s="1"/>
  <c r="D137" i="9"/>
  <c r="E137" i="9" s="1"/>
  <c r="F137" i="9" s="1"/>
  <c r="D136" i="9"/>
  <c r="E136" i="9" s="1"/>
  <c r="F136" i="9" s="1"/>
  <c r="D135" i="9"/>
  <c r="E135" i="9" s="1"/>
  <c r="F135" i="9" s="1"/>
  <c r="D134" i="9"/>
  <c r="E134" i="9" s="1"/>
  <c r="F134" i="9" s="1"/>
  <c r="D133" i="9"/>
  <c r="E133" i="9" s="1"/>
  <c r="F133" i="9" s="1"/>
  <c r="D132" i="9"/>
  <c r="E132" i="9" s="1"/>
  <c r="F132" i="9" s="1"/>
  <c r="D131" i="9"/>
  <c r="E131" i="9" s="1"/>
  <c r="F131" i="9" s="1"/>
  <c r="D129" i="9"/>
  <c r="E129" i="9" s="1"/>
  <c r="F129" i="9" s="1"/>
  <c r="D126" i="9"/>
  <c r="E126" i="9" s="1"/>
  <c r="F126" i="9" s="1"/>
  <c r="D123" i="9"/>
  <c r="E123" i="9" s="1"/>
  <c r="F123" i="9" s="1"/>
  <c r="D120" i="9"/>
  <c r="E120" i="9" s="1"/>
  <c r="F120" i="9" s="1"/>
  <c r="D117" i="9"/>
  <c r="E117" i="9" s="1"/>
  <c r="F117" i="9" s="1"/>
  <c r="D114" i="9"/>
  <c r="E114" i="9" s="1"/>
  <c r="F114" i="9" s="1"/>
  <c r="D111" i="9"/>
  <c r="E111" i="9" s="1"/>
  <c r="F111" i="9" s="1"/>
  <c r="D108" i="9"/>
  <c r="E108" i="9" s="1"/>
  <c r="F108" i="9" s="1"/>
  <c r="D105" i="9"/>
  <c r="E105" i="9" s="1"/>
  <c r="F105" i="9" s="1"/>
  <c r="D124" i="9"/>
  <c r="E124" i="9" s="1"/>
  <c r="F124" i="9" s="1"/>
  <c r="D104" i="9"/>
  <c r="E104" i="9" s="1"/>
  <c r="F104" i="9" s="1"/>
  <c r="D122" i="9"/>
  <c r="E122" i="9" s="1"/>
  <c r="F122" i="9" s="1"/>
  <c r="D130" i="9"/>
  <c r="E130" i="9" s="1"/>
  <c r="F130" i="9" s="1"/>
  <c r="D119" i="9"/>
  <c r="E119" i="9" s="1"/>
  <c r="F119" i="9" s="1"/>
  <c r="D127" i="9"/>
  <c r="E127" i="9" s="1"/>
  <c r="F127" i="9" s="1"/>
  <c r="D118" i="9"/>
  <c r="E118" i="9" s="1"/>
  <c r="F118" i="9" s="1"/>
  <c r="D107" i="9"/>
  <c r="E107" i="9" s="1"/>
  <c r="F107" i="9" s="1"/>
  <c r="D125" i="9"/>
  <c r="E125" i="9" s="1"/>
  <c r="F125" i="9" s="1"/>
  <c r="D121" i="9"/>
  <c r="E121" i="9" s="1"/>
  <c r="F121" i="9" s="1"/>
  <c r="D110" i="9"/>
  <c r="E110" i="9" s="1"/>
  <c r="F110" i="9" s="1"/>
  <c r="D128" i="9"/>
  <c r="E128" i="9" s="1"/>
  <c r="F128" i="9" s="1"/>
  <c r="D109" i="9"/>
  <c r="E109" i="9" s="1"/>
  <c r="F109" i="9" s="1"/>
  <c r="D113" i="9"/>
  <c r="E113" i="9" s="1"/>
  <c r="F113" i="9" s="1"/>
  <c r="D106" i="9"/>
  <c r="E106" i="9" s="1"/>
  <c r="F106" i="9" s="1"/>
  <c r="D112" i="9"/>
  <c r="E112" i="9" s="1"/>
  <c r="F112" i="9" s="1"/>
  <c r="D115" i="9"/>
  <c r="E115" i="9" s="1"/>
  <c r="F115" i="9" s="1"/>
  <c r="D116" i="9"/>
  <c r="E116" i="9" s="1"/>
  <c r="F116" i="9" s="1"/>
  <c r="D103" i="9"/>
  <c r="E103" i="9" s="1"/>
  <c r="F103" i="9" s="1"/>
  <c r="N10" i="16"/>
  <c r="N8" i="16"/>
  <c r="N7" i="16"/>
  <c r="N5" i="16"/>
  <c r="N9" i="16"/>
  <c r="N13" i="16"/>
  <c r="N4" i="16"/>
  <c r="N12" i="16"/>
  <c r="N11" i="16"/>
  <c r="N6" i="16"/>
  <c r="W13" i="11"/>
  <c r="W1" i="11" s="1"/>
  <c r="U1" i="11"/>
  <c r="AL44" i="11"/>
  <c r="AL45" i="11"/>
  <c r="D45" i="9"/>
  <c r="D46" i="9"/>
  <c r="D44" i="9"/>
  <c r="D49" i="9"/>
  <c r="D65" i="9"/>
  <c r="E65" i="9" s="1"/>
  <c r="F65" i="9" s="1"/>
  <c r="D81" i="9"/>
  <c r="D97" i="9"/>
  <c r="D75" i="9"/>
  <c r="D54" i="9"/>
  <c r="D70" i="9"/>
  <c r="E70" i="9" s="1"/>
  <c r="F70" i="9" s="1"/>
  <c r="D86" i="9"/>
  <c r="E86" i="9" s="1"/>
  <c r="F86" i="9" s="1"/>
  <c r="D102" i="9"/>
  <c r="D95" i="9"/>
  <c r="D60" i="9"/>
  <c r="D76" i="9"/>
  <c r="D92" i="9"/>
  <c r="D67" i="9"/>
  <c r="E67" i="9" s="1"/>
  <c r="F67" i="9" s="1"/>
  <c r="D53" i="9"/>
  <c r="D69" i="9"/>
  <c r="E69" i="9" s="1"/>
  <c r="F69" i="9" s="1"/>
  <c r="D85" i="9"/>
  <c r="E85" i="9" s="1"/>
  <c r="F85" i="9" s="1"/>
  <c r="D101" i="9"/>
  <c r="E101" i="9" s="1"/>
  <c r="F101" i="9" s="1"/>
  <c r="D87" i="9"/>
  <c r="E87" i="9" s="1"/>
  <c r="F87" i="9" s="1"/>
  <c r="D58" i="9"/>
  <c r="D74" i="9"/>
  <c r="D90" i="9"/>
  <c r="D51" i="9"/>
  <c r="D48" i="9"/>
  <c r="D64" i="9"/>
  <c r="D80" i="9"/>
  <c r="D96" i="9"/>
  <c r="E96" i="9" s="1"/>
  <c r="F96" i="9" s="1"/>
  <c r="D79" i="9"/>
  <c r="D57" i="9"/>
  <c r="D73" i="9"/>
  <c r="E73" i="9" s="1"/>
  <c r="F73" i="9" s="1"/>
  <c r="D89" i="9"/>
  <c r="D55" i="9"/>
  <c r="D99" i="9"/>
  <c r="D62" i="9"/>
  <c r="D78" i="9"/>
  <c r="E78" i="9" s="1"/>
  <c r="F78" i="9" s="1"/>
  <c r="D94" i="9"/>
  <c r="D71" i="9"/>
  <c r="D52" i="9"/>
  <c r="D68" i="9"/>
  <c r="E68" i="9" s="1"/>
  <c r="F68" i="9" s="1"/>
  <c r="D84" i="9"/>
  <c r="D100" i="9"/>
  <c r="D91" i="9"/>
  <c r="D61" i="9"/>
  <c r="D77" i="9"/>
  <c r="D93" i="9"/>
  <c r="D63" i="9"/>
  <c r="D50" i="9"/>
  <c r="D66" i="9"/>
  <c r="D82" i="9"/>
  <c r="D98" i="9"/>
  <c r="D83" i="9"/>
  <c r="E83" i="9" s="1"/>
  <c r="F83" i="9" s="1"/>
  <c r="D56" i="9"/>
  <c r="D72" i="9"/>
  <c r="D88" i="9"/>
  <c r="E88" i="9" s="1"/>
  <c r="F88" i="9" s="1"/>
  <c r="D59" i="9"/>
  <c r="D47" i="9"/>
  <c r="D38" i="9"/>
  <c r="D30" i="9"/>
  <c r="D21" i="9"/>
  <c r="D36" i="9"/>
  <c r="D4" i="9"/>
  <c r="D31" i="9"/>
  <c r="D27" i="9"/>
  <c r="D15" i="9"/>
  <c r="D11" i="9"/>
  <c r="D26" i="9"/>
  <c r="D10" i="9"/>
  <c r="D29" i="9"/>
  <c r="D40" i="9"/>
  <c r="D8" i="9"/>
  <c r="D33" i="9"/>
  <c r="D3" i="9"/>
  <c r="D12" i="9"/>
  <c r="D22" i="9"/>
  <c r="D9" i="9"/>
  <c r="D16" i="9"/>
  <c r="D41" i="9"/>
  <c r="D20" i="9"/>
  <c r="D39" i="9"/>
  <c r="D23" i="9"/>
  <c r="D19" i="9"/>
  <c r="D7" i="9"/>
  <c r="D25" i="9"/>
  <c r="D34" i="9"/>
  <c r="D5" i="9"/>
  <c r="D24" i="9"/>
  <c r="D14" i="9"/>
  <c r="D13" i="9"/>
  <c r="D28" i="9"/>
  <c r="D43" i="9"/>
  <c r="D35" i="9"/>
  <c r="D6" i="9"/>
  <c r="D37" i="9"/>
  <c r="D42" i="9"/>
  <c r="D18" i="9"/>
  <c r="D17" i="9"/>
  <c r="D32" i="9"/>
  <c r="AL6" i="11"/>
  <c r="AL14" i="11"/>
  <c r="AL22" i="11"/>
  <c r="AL16" i="11"/>
  <c r="AL24" i="11"/>
  <c r="AL30" i="11"/>
  <c r="AL5" i="11"/>
  <c r="AL41" i="11"/>
  <c r="AL33" i="11"/>
  <c r="AL18" i="11"/>
  <c r="AL35" i="11"/>
  <c r="AL19" i="11"/>
  <c r="AL36" i="11"/>
  <c r="AL13" i="11"/>
  <c r="AL38" i="11"/>
  <c r="AL15" i="11"/>
  <c r="AL23" i="11"/>
  <c r="AL26" i="11"/>
  <c r="AL32" i="11"/>
  <c r="AL4" i="11"/>
  <c r="AL7" i="11"/>
  <c r="AL10" i="11"/>
  <c r="AL12" i="11"/>
  <c r="AL17" i="11"/>
  <c r="AL20" i="11"/>
  <c r="AL37" i="11"/>
  <c r="AL40" i="11"/>
  <c r="AL9" i="11"/>
  <c r="AL39" i="11"/>
  <c r="AL11" i="11"/>
  <c r="AL27" i="11"/>
  <c r="AL8" i="11"/>
  <c r="AL21" i="11"/>
  <c r="AL29" i="11"/>
  <c r="AL25" i="11"/>
  <c r="AL28" i="11"/>
  <c r="AL31" i="11"/>
  <c r="AL34" i="11"/>
  <c r="AL43" i="11"/>
  <c r="AL42" i="11"/>
  <c r="B1" i="8"/>
  <c r="AL1" i="11" l="1"/>
  <c r="E215" i="9"/>
  <c r="F215" i="9" s="1"/>
  <c r="E225" i="9"/>
  <c r="F225" i="9" s="1"/>
  <c r="E154" i="9"/>
  <c r="F154" i="9" s="1"/>
  <c r="E206" i="9"/>
  <c r="F206" i="9" s="1"/>
  <c r="E218" i="9"/>
  <c r="F218" i="9" s="1"/>
  <c r="E162" i="9"/>
  <c r="F162" i="9" s="1"/>
  <c r="E178" i="9"/>
  <c r="F178" i="9" s="1"/>
  <c r="E209" i="9"/>
  <c r="F209" i="9" s="1"/>
  <c r="E227" i="9"/>
  <c r="F227" i="9" s="1"/>
  <c r="E235" i="9"/>
  <c r="F235" i="9" s="1"/>
  <c r="E240" i="9"/>
  <c r="F240" i="9" s="1"/>
  <c r="E247" i="9"/>
  <c r="F247" i="9" s="1"/>
  <c r="E272" i="9"/>
  <c r="F272" i="9" s="1"/>
  <c r="E259" i="9"/>
  <c r="F259" i="9" s="1"/>
  <c r="E224" i="9"/>
  <c r="F224" i="9" s="1"/>
  <c r="E270" i="9"/>
  <c r="F270" i="9" s="1"/>
  <c r="E251" i="9"/>
  <c r="F251" i="9" s="1"/>
  <c r="E277" i="9"/>
  <c r="F277" i="9" s="1"/>
  <c r="E281" i="9"/>
  <c r="F281" i="9" s="1"/>
  <c r="E297" i="9"/>
  <c r="F297" i="9" s="1"/>
  <c r="E195" i="9"/>
  <c r="F195" i="9" s="1"/>
  <c r="E196" i="9"/>
  <c r="F196" i="9" s="1"/>
  <c r="E159" i="9"/>
  <c r="F159" i="9" s="1"/>
  <c r="E226" i="9"/>
  <c r="F226" i="9" s="1"/>
  <c r="E167" i="9"/>
  <c r="F167" i="9" s="1"/>
  <c r="E171" i="9"/>
  <c r="F171" i="9" s="1"/>
  <c r="E183" i="9"/>
  <c r="F183" i="9" s="1"/>
  <c r="E228" i="9"/>
  <c r="F228" i="9" s="1"/>
  <c r="E241" i="9"/>
  <c r="F241" i="9" s="1"/>
  <c r="E256" i="9"/>
  <c r="F256" i="9" s="1"/>
  <c r="E234" i="9"/>
  <c r="F234" i="9" s="1"/>
  <c r="E267" i="9"/>
  <c r="F267" i="9" s="1"/>
  <c r="E236" i="9"/>
  <c r="F236" i="9" s="1"/>
  <c r="E264" i="9"/>
  <c r="F264" i="9" s="1"/>
  <c r="E232" i="9"/>
  <c r="F232" i="9" s="1"/>
  <c r="E286" i="9"/>
  <c r="F286" i="9" s="1"/>
  <c r="E290" i="9"/>
  <c r="F290" i="9" s="1"/>
  <c r="E204" i="9"/>
  <c r="F204" i="9" s="1"/>
  <c r="E190" i="9"/>
  <c r="F190" i="9" s="1"/>
  <c r="E223" i="9"/>
  <c r="F223" i="9" s="1"/>
  <c r="E160" i="9"/>
  <c r="F160" i="9" s="1"/>
  <c r="E172" i="9"/>
  <c r="F172" i="9" s="1"/>
  <c r="E180" i="9"/>
  <c r="F180" i="9" s="1"/>
  <c r="E217" i="9"/>
  <c r="F217" i="9" s="1"/>
  <c r="E229" i="9"/>
  <c r="F229" i="9" s="1"/>
  <c r="E238" i="9"/>
  <c r="F238" i="9" s="1"/>
  <c r="E242" i="9"/>
  <c r="F242" i="9" s="1"/>
  <c r="E260" i="9"/>
  <c r="F260" i="9" s="1"/>
  <c r="E246" i="9"/>
  <c r="F246" i="9" s="1"/>
  <c r="E271" i="9"/>
  <c r="F271" i="9" s="1"/>
  <c r="E245" i="9"/>
  <c r="F245" i="9" s="1"/>
  <c r="E244" i="9"/>
  <c r="F244" i="9" s="1"/>
  <c r="E261" i="9"/>
  <c r="F261" i="9" s="1"/>
  <c r="E253" i="9"/>
  <c r="F253" i="9" s="1"/>
  <c r="E279" i="9"/>
  <c r="F279" i="9" s="1"/>
  <c r="E295" i="9"/>
  <c r="F295" i="9" s="1"/>
  <c r="E299" i="9"/>
  <c r="F299" i="9" s="1"/>
  <c r="E220" i="9"/>
  <c r="F220" i="9" s="1"/>
  <c r="E203" i="9"/>
  <c r="F203" i="9" s="1"/>
  <c r="E202" i="9"/>
  <c r="F202" i="9" s="1"/>
  <c r="E153" i="9"/>
  <c r="F153" i="9" s="1"/>
  <c r="E198" i="9"/>
  <c r="F198" i="9" s="1"/>
  <c r="E165" i="9"/>
  <c r="F165" i="9" s="1"/>
  <c r="E177" i="9"/>
  <c r="F177" i="9" s="1"/>
  <c r="E185" i="9"/>
  <c r="F185" i="9" s="1"/>
  <c r="E189" i="9"/>
  <c r="F189" i="9" s="1"/>
  <c r="E222" i="9"/>
  <c r="F222" i="9" s="1"/>
  <c r="E230" i="9"/>
  <c r="F230" i="9" s="1"/>
  <c r="E268" i="9"/>
  <c r="F268" i="9" s="1"/>
  <c r="E221" i="9"/>
  <c r="F221" i="9" s="1"/>
  <c r="E248" i="9"/>
  <c r="F248" i="9" s="1"/>
  <c r="E262" i="9"/>
  <c r="F262" i="9" s="1"/>
  <c r="E266" i="9"/>
  <c r="F266" i="9" s="1"/>
  <c r="E250" i="9"/>
  <c r="F250" i="9" s="1"/>
  <c r="E254" i="9"/>
  <c r="F254" i="9" s="1"/>
  <c r="E288" i="9"/>
  <c r="F288" i="9" s="1"/>
  <c r="N2" i="16"/>
  <c r="N15" i="16" s="1"/>
  <c r="E81" i="9"/>
  <c r="F81" i="9" s="1"/>
  <c r="E82" i="9"/>
  <c r="F82" i="9" s="1"/>
  <c r="E93" i="9"/>
  <c r="F93" i="9" s="1"/>
  <c r="E89" i="9"/>
  <c r="F89" i="9" s="1"/>
  <c r="E84" i="9"/>
  <c r="F84" i="9" s="1"/>
  <c r="E80" i="9"/>
  <c r="F80" i="9" s="1"/>
  <c r="E91" i="9"/>
  <c r="F91" i="9" s="1"/>
  <c r="E94" i="9"/>
  <c r="F94" i="9" s="1"/>
  <c r="E97" i="9"/>
  <c r="F97" i="9" s="1"/>
  <c r="E98" i="9"/>
  <c r="F98" i="9" s="1"/>
  <c r="E99" i="9"/>
  <c r="F99" i="9" s="1"/>
  <c r="E100" i="9"/>
  <c r="F100" i="9" s="1"/>
  <c r="E95" i="9"/>
  <c r="F95" i="9" s="1"/>
  <c r="E90" i="9"/>
  <c r="F90" i="9" s="1"/>
  <c r="E79" i="9"/>
  <c r="F79" i="9" s="1"/>
  <c r="E72" i="9"/>
  <c r="F72" i="9" s="1"/>
  <c r="E77" i="9"/>
  <c r="F77" i="9" s="1"/>
  <c r="E92" i="9"/>
  <c r="F92" i="9" s="1"/>
  <c r="E74" i="9"/>
  <c r="F74" i="9" s="1"/>
  <c r="E75" i="9"/>
  <c r="F75" i="9" s="1"/>
  <c r="E76" i="9"/>
  <c r="F76" i="9" s="1"/>
  <c r="E71" i="9"/>
  <c r="F71" i="9" s="1"/>
  <c r="E66" i="9"/>
  <c r="F66" i="9" s="1"/>
  <c r="E102" i="9"/>
  <c r="F102" i="9" s="1"/>
  <c r="E61" i="9" l="1"/>
  <c r="F61" i="9" s="1"/>
  <c r="E55" i="9"/>
  <c r="F55" i="9" s="1"/>
  <c r="E64" i="9"/>
  <c r="F64" i="9" s="1"/>
  <c r="E58" i="9"/>
  <c r="F58" i="9" s="1"/>
  <c r="E52" i="9"/>
  <c r="F52" i="9" s="1"/>
  <c r="E60" i="9"/>
  <c r="F60" i="9" s="1"/>
  <c r="E54" i="9"/>
  <c r="F54" i="9" s="1"/>
  <c r="E57" i="9"/>
  <c r="F57" i="9" s="1"/>
  <c r="E63" i="9"/>
  <c r="F63" i="9" s="1"/>
  <c r="E51" i="9"/>
  <c r="F51" i="9" s="1"/>
  <c r="E62" i="9"/>
  <c r="F62" i="9" s="1"/>
  <c r="E56" i="9"/>
  <c r="F56" i="9" s="1"/>
  <c r="E59" i="9"/>
  <c r="F59" i="9" s="1"/>
  <c r="E53" i="9"/>
  <c r="F53" i="9" s="1"/>
  <c r="F35" i="8" l="1"/>
  <c r="F36" i="8"/>
  <c r="F37" i="8"/>
  <c r="F38" i="8"/>
  <c r="F39" i="8"/>
  <c r="F40" i="8"/>
  <c r="F41" i="8"/>
  <c r="F42" i="8"/>
  <c r="F30" i="8"/>
  <c r="F31" i="8"/>
  <c r="F32" i="8"/>
  <c r="F33" i="8"/>
  <c r="F26" i="8" l="1"/>
  <c r="F27" i="8"/>
  <c r="F28" i="8"/>
  <c r="F29" i="8"/>
  <c r="F21" i="8" l="1"/>
  <c r="F3" i="8" l="1"/>
  <c r="F4" i="8"/>
  <c r="F5" i="8"/>
  <c r="F6" i="8"/>
  <c r="F7" i="8"/>
  <c r="F8" i="8"/>
  <c r="F10" i="8" l="1"/>
  <c r="F11" i="8"/>
  <c r="F12" i="8"/>
  <c r="F13" i="8"/>
  <c r="F14" i="8"/>
  <c r="F15" i="8"/>
  <c r="F16" i="8"/>
  <c r="F17" i="8"/>
  <c r="F18" i="8"/>
  <c r="F19" i="8"/>
  <c r="F20" i="8"/>
  <c r="F22" i="8"/>
  <c r="F23" i="8"/>
  <c r="F24" i="8"/>
  <c r="F25" i="8"/>
  <c r="F9" i="8"/>
  <c r="E41" i="9" l="1"/>
  <c r="F41" i="9" s="1"/>
  <c r="E45" i="9"/>
  <c r="F45" i="9" s="1"/>
  <c r="E49" i="9"/>
  <c r="F49" i="9" s="1"/>
  <c r="E42" i="9"/>
  <c r="F42" i="9" s="1"/>
  <c r="E46" i="9"/>
  <c r="F46" i="9" s="1"/>
  <c r="E50" i="9"/>
  <c r="F50" i="9" s="1"/>
  <c r="E43" i="9"/>
  <c r="F43" i="9" s="1"/>
  <c r="E47" i="9"/>
  <c r="F47" i="9" s="1"/>
  <c r="E44" i="9"/>
  <c r="F44" i="9" s="1"/>
  <c r="E48" i="9"/>
  <c r="F48" i="9" s="1"/>
  <c r="E35" i="9" l="1"/>
  <c r="F35" i="9" s="1"/>
  <c r="E20" i="9"/>
  <c r="F20" i="9" s="1"/>
  <c r="E40" i="9"/>
  <c r="F40" i="9" s="1"/>
  <c r="E36" i="9"/>
  <c r="F36" i="9" s="1"/>
  <c r="E32" i="9"/>
  <c r="F32" i="9" s="1"/>
  <c r="D1" i="9" l="1"/>
  <c r="E4" i="9"/>
  <c r="F4" i="9" s="1"/>
  <c r="C1" i="9"/>
  <c r="E16" i="9"/>
  <c r="F16" i="9" s="1"/>
  <c r="E5" i="9"/>
  <c r="F5" i="9" s="1"/>
  <c r="E26" i="9"/>
  <c r="F26" i="9" s="1"/>
  <c r="E24" i="9"/>
  <c r="F24" i="9" s="1"/>
  <c r="E15" i="9"/>
  <c r="F15" i="9" s="1"/>
  <c r="E8" i="9"/>
  <c r="F8" i="9" s="1"/>
  <c r="E39" i="9"/>
  <c r="F39" i="9" s="1"/>
  <c r="E31" i="9"/>
  <c r="F31" i="9" s="1"/>
  <c r="E13" i="9"/>
  <c r="F13" i="9" s="1"/>
  <c r="E12" i="9"/>
  <c r="F12" i="9" s="1"/>
  <c r="E21" i="9"/>
  <c r="F21" i="9" s="1"/>
  <c r="E29" i="9"/>
  <c r="F29" i="9" s="1"/>
  <c r="E23" i="9"/>
  <c r="F23" i="9" s="1"/>
  <c r="E38" i="9"/>
  <c r="F38" i="9" s="1"/>
  <c r="E37" i="9"/>
  <c r="F37" i="9" s="1"/>
  <c r="E17" i="9"/>
  <c r="F17" i="9" s="1"/>
  <c r="E34" i="9"/>
  <c r="F34" i="9" s="1"/>
  <c r="E7" i="9"/>
  <c r="F7" i="9" s="1"/>
  <c r="E11" i="9"/>
  <c r="F11" i="9" s="1"/>
  <c r="E19" i="9"/>
  <c r="F19" i="9" s="1"/>
  <c r="E9" i="9"/>
  <c r="F9" i="9" s="1"/>
  <c r="E25" i="9"/>
  <c r="F25" i="9" s="1"/>
  <c r="E33" i="9"/>
  <c r="F33" i="9" s="1"/>
  <c r="E30" i="9"/>
  <c r="F30" i="9" s="1"/>
  <c r="E28" i="9"/>
  <c r="F28" i="9" s="1"/>
  <c r="E14" i="9"/>
  <c r="F14" i="9" s="1"/>
  <c r="E22" i="9"/>
  <c r="F22" i="9" s="1"/>
  <c r="E6" i="9"/>
  <c r="F6" i="9" s="1"/>
  <c r="E27" i="9"/>
  <c r="F27" i="9" s="1"/>
  <c r="E18" i="9"/>
  <c r="F18" i="9" s="1"/>
  <c r="E10" i="9"/>
  <c r="F10" i="9" s="1"/>
  <c r="E3" i="9"/>
  <c r="E1" i="9" l="1"/>
  <c r="F3" i="9"/>
</calcChain>
</file>

<file path=xl/sharedStrings.xml><?xml version="1.0" encoding="utf-8"?>
<sst xmlns="http://schemas.openxmlformats.org/spreadsheetml/2006/main" count="10257" uniqueCount="2281">
  <si>
    <t>Honorários</t>
  </si>
  <si>
    <t>Licenciamento + Transferência</t>
  </si>
  <si>
    <t>Par de Placas com Tarjeta</t>
  </si>
  <si>
    <t>Débitos pendentes</t>
  </si>
  <si>
    <t>Sinal Público</t>
  </si>
  <si>
    <t>KAJ7032</t>
  </si>
  <si>
    <t>DATA</t>
  </si>
  <si>
    <t>PLACA</t>
  </si>
  <si>
    <t>OCORRÊNCIA</t>
  </si>
  <si>
    <t>FDR1233</t>
  </si>
  <si>
    <t>CNA4430</t>
  </si>
  <si>
    <t>FMI4233</t>
  </si>
  <si>
    <t>DAX8578</t>
  </si>
  <si>
    <t>DMQ9785</t>
  </si>
  <si>
    <t>MIE2755</t>
  </si>
  <si>
    <t>PIH6385</t>
  </si>
  <si>
    <t>Multa</t>
  </si>
  <si>
    <t>JJE1580</t>
  </si>
  <si>
    <t>Baixa de Sucata</t>
  </si>
  <si>
    <t>HEN7844</t>
  </si>
  <si>
    <t>CNP7682</t>
  </si>
  <si>
    <t>MFJ2738</t>
  </si>
  <si>
    <t>FORNEC</t>
  </si>
  <si>
    <t>ELQ3123</t>
  </si>
  <si>
    <t>vistorias ECV + PMG + viagem</t>
  </si>
  <si>
    <t>BTR PERÍCIAS</t>
  </si>
  <si>
    <t>TR DESPACH</t>
  </si>
  <si>
    <t>CEU1331</t>
  </si>
  <si>
    <t>vistorias ECV + PMG</t>
  </si>
  <si>
    <t>Honoráros de 2 despach + sedex</t>
  </si>
  <si>
    <t>LBS9208</t>
  </si>
  <si>
    <t>MW DESPACH</t>
  </si>
  <si>
    <t>IPVA</t>
  </si>
  <si>
    <t>DPVAT</t>
  </si>
  <si>
    <t>VISTORIA</t>
  </si>
  <si>
    <t>TAXAS</t>
  </si>
  <si>
    <t>VALORES R$</t>
  </si>
  <si>
    <t>LEO DESPACH</t>
  </si>
  <si>
    <t>OBS</t>
  </si>
  <si>
    <t>terceiro NÃO pagou</t>
  </si>
  <si>
    <t># SINISTRO</t>
  </si>
  <si>
    <t>NS</t>
  </si>
  <si>
    <t>DPL6700</t>
  </si>
  <si>
    <t>Taxa de Transferência</t>
  </si>
  <si>
    <t>Licenciamento</t>
  </si>
  <si>
    <t>Liberação/Desbloqu Restrição</t>
  </si>
  <si>
    <t>EQZ1176</t>
  </si>
  <si>
    <t>HLT8820</t>
  </si>
  <si>
    <t>FRL3825</t>
  </si>
  <si>
    <t>DNS5814</t>
  </si>
  <si>
    <t>licenciamento</t>
  </si>
  <si>
    <t>vistoria ECV</t>
  </si>
  <si>
    <t>honorários</t>
  </si>
  <si>
    <t>vistoria PMG</t>
  </si>
  <si>
    <t>VALOR VENDA R$</t>
  </si>
  <si>
    <t>FREITAS</t>
  </si>
  <si>
    <t>PALACIO</t>
  </si>
  <si>
    <t>PMY8955</t>
  </si>
  <si>
    <t>HFB0829</t>
  </si>
  <si>
    <t>PGJ7082</t>
  </si>
  <si>
    <t>COPASA</t>
  </si>
  <si>
    <t>cobrança judicial</t>
  </si>
  <si>
    <t>RESULTADO R$</t>
  </si>
  <si>
    <t>TERCEIRO</t>
  </si>
  <si>
    <t>terceiro depositou</t>
  </si>
  <si>
    <t>Correios</t>
  </si>
  <si>
    <t>PAGTO R$</t>
  </si>
  <si>
    <t>VENDA R$</t>
  </si>
  <si>
    <t>IUD9290</t>
  </si>
  <si>
    <t>#</t>
  </si>
  <si>
    <t>DATA LEILÃO VENDA</t>
  </si>
  <si>
    <t>CRV OK</t>
  </si>
  <si>
    <t>ENVIO LEILOEIRO</t>
  </si>
  <si>
    <t>EFQ2514</t>
  </si>
  <si>
    <t>PIMENTEL</t>
  </si>
  <si>
    <t>Despesas cobrança multas</t>
  </si>
  <si>
    <t>DUI6935</t>
  </si>
  <si>
    <t>HCY6116</t>
  </si>
  <si>
    <t>QKW9873</t>
  </si>
  <si>
    <t>Taxa de Placas</t>
  </si>
  <si>
    <t>desc indenização</t>
  </si>
  <si>
    <t>credito multa</t>
  </si>
  <si>
    <t>STATUS</t>
  </si>
  <si>
    <t>PYJ8584</t>
  </si>
  <si>
    <t>FAR8662</t>
  </si>
  <si>
    <t>BJI4906</t>
  </si>
  <si>
    <t>JQU5132</t>
  </si>
  <si>
    <t>DATA DISPONÍVEL</t>
  </si>
  <si>
    <r>
      <t>DATA 1</t>
    </r>
    <r>
      <rPr>
        <b/>
        <sz val="12"/>
        <color theme="0"/>
        <rFont val="Calibri"/>
        <family val="2"/>
      </rPr>
      <t>º</t>
    </r>
    <r>
      <rPr>
        <b/>
        <sz val="9.6"/>
        <color theme="0"/>
        <rFont val="Calibri"/>
        <family val="2"/>
      </rPr>
      <t xml:space="preserve"> </t>
    </r>
    <r>
      <rPr>
        <b/>
        <sz val="12"/>
        <color theme="0"/>
        <rFont val="Calibri"/>
        <family val="2"/>
        <scheme val="minor"/>
      </rPr>
      <t>LOTEAM</t>
    </r>
  </si>
  <si>
    <t>FECHAM - LEILOEIRO</t>
  </si>
  <si>
    <t>DEKRA</t>
  </si>
  <si>
    <t>CZZ1947</t>
  </si>
  <si>
    <t>OOZ2491</t>
  </si>
  <si>
    <t>IKJ2930</t>
  </si>
  <si>
    <t>DIJ4430</t>
  </si>
  <si>
    <t>QDZ3215</t>
  </si>
  <si>
    <t>PEQUENA</t>
  </si>
  <si>
    <t>MEDIA</t>
  </si>
  <si>
    <t>JJT6869</t>
  </si>
  <si>
    <t>BLX4732</t>
  </si>
  <si>
    <t>CQK3717</t>
  </si>
  <si>
    <t>DPVAT (2019)</t>
  </si>
  <si>
    <t>LEILOEIRO</t>
  </si>
  <si>
    <t>PENDENTES &gt;&gt;</t>
  </si>
  <si>
    <t>RECEBIDO EM</t>
  </si>
  <si>
    <t>DATA PEDIDO COTAÇÃO REMOÇÃO</t>
  </si>
  <si>
    <t>SEGURADO</t>
  </si>
  <si>
    <t>MARCA/ MODELO/ANO</t>
  </si>
  <si>
    <t>STATUS REMOÇÃO LEILOEIRO</t>
  </si>
  <si>
    <t>LOCAL ATUAL VEÍCULO</t>
  </si>
  <si>
    <t>DATA ENTRADA PÁTIO LEILOEIRO</t>
  </si>
  <si>
    <t>VISTORIA SOLICITADA</t>
  </si>
  <si>
    <t>BO - MONTA</t>
  </si>
  <si>
    <t>CLASSIFICAÇÃO DE DANOS</t>
  </si>
  <si>
    <t>ECV</t>
  </si>
  <si>
    <t>VISTORIAS RECEBIDAS</t>
  </si>
  <si>
    <t>VALOR TOTAL DA INDENIZAÇÃO</t>
  </si>
  <si>
    <t>VALOR PAGO PELA CIA</t>
  </si>
  <si>
    <t>DATA PAGTO INDENIZAÇÃO</t>
  </si>
  <si>
    <t>DATA RECEBIMENTO DOCS PARA EMISSÃO NF</t>
  </si>
  <si>
    <t>DATA SOLICITAÇÃO NF ENTRADA</t>
  </si>
  <si>
    <t>DATA RECEBIMENTO NOTA FISCAL ENTRADA</t>
  </si>
  <si>
    <t>NF ENTRADA NÚMERO</t>
  </si>
  <si>
    <t>NF ENTRADA VALOR R$</t>
  </si>
  <si>
    <t>SE GRANDE MONTA</t>
  </si>
  <si>
    <t>DATA SOLICITAÇÃO RECORTE CHASSI</t>
  </si>
  <si>
    <t>HISTÓRICO</t>
  </si>
  <si>
    <t>PROCESSO COM</t>
  </si>
  <si>
    <t>Blumob Concessionária de Transporte Urbano</t>
  </si>
  <si>
    <t>Eduardo Paulo</t>
  </si>
  <si>
    <t>CITROEN C3 GLX ANO DE FABRICAÇAO 2007
MODELO 2008 COR PRATA MOVIDO A
ALCOLL/GASOLINA, PLACA MFJ2738 CHASSI N
935FCKFV88B526786 RENAVAM N 940711990</t>
  </si>
  <si>
    <t>viagem concluida, entrada no patio</t>
  </si>
  <si>
    <t>COPASA - Comprador de Salvados</t>
  </si>
  <si>
    <t>NÃO DEFINIDA</t>
  </si>
  <si>
    <t>APROVADO</t>
  </si>
  <si>
    <t>sim</t>
  </si>
  <si>
    <r>
      <t>02/07/19 - Recebemos o comprovante de deposito e solicitei emissão de NF Saida
01/07/19 - Desde 10/05 cobrando uma resposta, por email e por telefone, finalmente respondeu querendo deduzir R$ 800 de remoção, o que foi autorizado por Misael. Enviei email com o nosso OK nesta data.
10/05/19 - Email para Copasa (Marcio) sobre proposta de venda.
07/05/19 - Definir valor Misael
02/05/19 - Bom Dia Amilton demos entrada na documentação porém o processo foi devolvido devido a falta de assinatura como vendedor,como a seguradora tem a procuração essa parte também deveria ter sido reconhecida desta maneira o Léo vai deixar o processo ai hoje para ser devidamente reconhecido</t>
    </r>
    <r>
      <rPr>
        <b/>
        <sz val="11"/>
        <color rgb="FFFF0000"/>
        <rFont val="Calibri"/>
        <family val="2"/>
        <scheme val="minor"/>
      </rPr>
      <t>, sinto por esse problema já que o Detran havia dito que aceitava como está, mas demos entrada e não ocorreu desta maneira.</t>
    </r>
    <r>
      <rPr>
        <sz val="11"/>
        <rFont val="Calibri"/>
        <family val="2"/>
        <scheme val="minor"/>
      </rPr>
      <t xml:space="preserve">
19/03/19 - valor de R$ 639,59 referente a débitos, depositado na conta do despachante para regularização no SC.
31/01/19 - Pronto, e Leo retirará hoje na Cia. Vistorias serão feitas na Copasa, sob verificação do despachante.
24/01/19 - Depois de várias idas e vinda, comprovadas pelo histórico de emails, decidiu-se fazer com o mesmo despachante. Requerimento SC em fase de reconhecimento de assinatura.
26/12/18 - Enviou email com os seguintes dizeres: </t>
    </r>
    <r>
      <rPr>
        <u/>
        <sz val="11"/>
        <rFont val="Calibri"/>
        <family val="2"/>
        <scheme val="minor"/>
      </rPr>
      <t>conforme conversamos o documento do sinistro em questão não ficara pronto este ano ,faremos uma segunda via no estado de origem SC o mesmo terá alteração de valores e débitos do ano de 2019,os custos e documentação serão repassados para vocês a partir do dia 07/01/2019</t>
    </r>
    <r>
      <rPr>
        <sz val="11"/>
        <rFont val="Calibri"/>
        <family val="2"/>
        <scheme val="minor"/>
      </rPr>
      <t xml:space="preserve">
17/12/18 - Falei com Leo Despachante e como o veículo é de outro Estado, ele terá que solicitar a 2a via do documento do carro em Santa Catarina, enviará por email.
12/12/18 - após contato com Leo, deixei o envelope na recepção as 13:00h, ele irá passar as 15:00h. Retirado as 16:34h
10/12/18 - solicitada emissão da nf para tamashiro. nota fiscal 000.028 emitida</t>
    </r>
  </si>
  <si>
    <t>Amilton</t>
  </si>
  <si>
    <t>VIP Transportes Urbanos</t>
  </si>
  <si>
    <t>Carina dos Santos Goncalves</t>
  </si>
  <si>
    <t>I/VW SPACEFOX CONFORT ANO DE
FABRICAÇÃO 2007 MODELO 2008 MOVIDO A
ALCOOL E GASOLINA COR PRETA CHASSI
8AWPB05Z78A002648 RENAVAN
N00933474423 PLACA N DMQ9785</t>
  </si>
  <si>
    <t>JUATUBA</t>
  </si>
  <si>
    <t>Cooperlotação</t>
  </si>
  <si>
    <t>Simone Barbosa Almeida dos Santos</t>
  </si>
  <si>
    <t>AUTOMÓVEL CITROEN C3 AIRCROSS GLXM
ANO DE FABRICAÇÃO 2013 MODELO 2014
MOVIDO A ALCOOL E GASOLINA COR
MARRON CHASSI 935SUNFNYEB528899
RENAVAN 00588387843 PLACA N FMI4233 SP</t>
  </si>
  <si>
    <t>Empresa de Ônibus Rosa</t>
  </si>
  <si>
    <t>Manoel da Silva Tolardo</t>
  </si>
  <si>
    <t>RENAULT / SCENIC RT1.6 16V ANO DE
FABRICAÇÃO 2001 MODELO 2001 COR PRETA
MOVIDO A GASOLINA CHASSI N
93YJA00251J266093 RENAVAN 762759143</t>
  </si>
  <si>
    <t>15/01/2019 - documento transferido para ALSEG
09/01/19 - Veículo deu entrada no pátio
07/01/19 - Documentos para transferência entregues para Antonio Carlos em mãos
03/01/19 - Recebi Nota Fiscal de entrada
28/12/18 - Cleia me passou o processo. Solicitei NF Entrada para Contabilidade/Financeiro
21/12/18 - viagem número: 80383
13/12/18 - conforme contato com sr. laurino pelo telefone (15) 3305-7598, veículo já está disponível para remoção até 20/12/2018 sem estadia. encaminhado para roteirizarão.
12/12/18 - bem cadastrado - remoção
11/12/18 - remoção solicitada</t>
  </si>
  <si>
    <t>TRANSIMAO TRANSPORTES RODOVIARIOS LTDA</t>
  </si>
  <si>
    <t>DULCINEIA DE ALMEIDA CONCALVES</t>
  </si>
  <si>
    <t>MOTONETA YAMAHA NEOAT115 ANO DE
FABRICACAO 2007 MODELO 2007 MOVIDO A
GASOLINA COR PRATA CHASSI
9c6ke089070009966 RENAVAN 00919673805 PLACA
NUMERO HEN7844 -OBS PLACA NAO CONSTA
NO DOCUMENTO</t>
  </si>
  <si>
    <t>EXPRESSO PLANALTO TRANSPORTE E LOGISTICA LTDA</t>
  </si>
  <si>
    <t xml:space="preserve">LORENA PERES DA PAIXAO   </t>
  </si>
  <si>
    <t>AUTOMOVEL I RENAULT CLIO EXP1016VS
ANO DE FABRICACAO 2007 MODELO 2008
MOVIDO A ALCOOL E GASOLINA COR AZUL
CHASSI 8A1LB8B158L870266 RENAVAN
00929587480 PLACA NUMERO PXS9318 -OBS
PLACA NAO CONSTA NO DOCUMENTO</t>
  </si>
  <si>
    <t>Fabio de Jesus Fernandes</t>
  </si>
  <si>
    <t>CORSA WIND GM ANO DE FABRICAÇÃO 1998
MODELO 1999 COR PRATA MOVIDO A
GASOLINA PLACA CNA4430 CHASSI N
92GSCOBZXWB602209 RENAVAN N
00703299590
DADOS ADICIONAIS</t>
  </si>
  <si>
    <t>GRANDE</t>
  </si>
  <si>
    <t>15/01/2019 - documento transferido para ALSEG
07/01/19 - Documentos para transferência entregues para Antonio Carlos em mãos
03/01/19 - Recebi Nota Fiscal de entrada
28/12/18 - Cleia me passou o processo. Solicitei NF Entrada para Contabilidade/Financeiro
26/12/18 - veículo no pátio do leiloeiro
20/12/18 - fotos disponíveis
13/12/18 - viagem número: 79857
10/12/18 - conforme contato com o sr. Evair pelo telefone (11 ) 2535-7387 o veículo está disponível e liberado para remoção até 17/12/2018 sem estadia. encaminhado para roteirizarão.
10/12/18 - bem cadastrado - remoção
07/12/18 - remoção solicitada</t>
  </si>
  <si>
    <t>Viação Campos Gerais Ltda</t>
  </si>
  <si>
    <t>Julio Cesar dos Santos Paulino</t>
  </si>
  <si>
    <t>AUTOMOVEL FIAT IDEA ATTRACTIVE 1.4
ANO DE FABRICACAO 2010 MODELO 2011
MOVIDO A ALCOOL E GASOLINA COR BRANCA
CHASSI 9BD135019B2172305 RENAVAN
00279309040 PLACA NUMERO ELQ3123 -OBS
PLACA NAO CONSTA NO DOCUMENTO</t>
  </si>
  <si>
    <t>12/04/19 - Enviado para despachante
08/04/19 - Decisão por baixar como sucata.
18/03/19 - Problemas na transferencia, devido DETRAN/PR. Analisando com Diretoria e Juridico.
28/01/19 - viagem 82087 concluída. 5983945625 wilton fernandes da silva
25/01/19 - viagem número: 82087 - entrada em Juatuba
25/01/19 - viagem 80713 concluída.
17/01/18 - Veículo foi recolhido para o pátio de apoio e estamos providenciando a inclusão das fotos no sistema.
02/01/19 - viagem número: 80713
02/01/19 - conforme contato com a sra. mery pelo telefone (42) 3301-8118 o veículo está disponível e liberado para remoção até 10/01/2019 sem estadia, porém, a mesma solicita que a comitente envie a autorização de remoção por e-mail o mais breve possível para não haver problemas no ato da remoção. encaminhado para roteirização.
02/01/19 - bem cadastrado - remoção
02/01/19 - Tiago passou cópias de documentos para iniciar remoção</t>
  </si>
  <si>
    <t>CANASVIEIRAS TRANSPORTES LTDA</t>
  </si>
  <si>
    <t xml:space="preserve">	ARMANDO JUCÉLIO CUNHA</t>
  </si>
  <si>
    <t>AUTOMÓVEL GM CORSA WIND ANO DE
FABRICACAO 2000 MODELO 2001 MOVIDO A
GASOLINA COR BRANCA CHASSI
9BGSCO8Z01C117802 RENAVAN 743111265
PLACA N CNP7682 SP</t>
  </si>
  <si>
    <t>03/05/19 - TEM MULTA PENDENTE
28/01/19 - viagem 82087 concluída. 5983945625 wilton fernandes da silva
25/01/19 - viagem número: 82087 - entrada em Juatuba
25/01/19 - viagem 81066 concluída.
09/01/19 - viagem número: 81066
08/01/19 - conforme contato com a sr. bianca pelo telefone (48) 3364-2494 a mesma informou que o veículo está disponível e liberado para remoção até o dia 16/01/2019 sem estadia. encaminhado para roteirização.
08/01/19 - bem cadastrado - remoção
08/01/19 - Cristina passou cópias de documentos para iniciar remoção</t>
  </si>
  <si>
    <t>ZELIA PEREIRA</t>
  </si>
  <si>
    <t>CAMPAGNONE &amp; MOLEIRO TRANSPORTES LTDA</t>
  </si>
  <si>
    <t>DARCIO DE SOUZA</t>
  </si>
  <si>
    <t>AUTOMÓVEL VW SANTANA 2000MI ANO
DE FABRICACAO 2997 MODELO 1997 MOVIDO A
GASOLINA COR CINZA CHASSI
98WZZZ327VP022676 RENAVAN 00677936800
PLACA N LBS9208 SP</t>
  </si>
  <si>
    <t>09/05/19 - terceiro enviou um comprovante de pagamento, dizendo que havia pago uma das multas que vieram depois da indenização. Porem passados quase 30 dias, a mesma não foi baixada. Para que não atrase mais ainda, solicitei ao despachante que pagesse as multas e desse andamento ao processo.
25/03/19 - processo ac Amilton
31/01/19 - entrada no patio
23/01/19 - viagem número: 81844
16/01/19 - conforme contato com a sra. daniele pelo telefone (12) 3653-4833 o veículo está disponível e liberado para remoção até 24/01/2019 sem estadia. encaminhado para roteirização.
11/01/19 - bem cadastrado - remoção
11/01/19 - Alexandre passou email com documentos para iniciar remoção</t>
  </si>
  <si>
    <t>TRANSPORTES COLETIVO CIDADE VERDE LTDA</t>
  </si>
  <si>
    <t>WILKER RAMON GERONIMO E SILVA</t>
  </si>
  <si>
    <t>VEICULO I FIAT SIENA EL 1.4 FLEX ANO
DE FABRICACAO 2015 MODELO 2015 MOVIDO A
ALCOOL E GASOLINA COR BRANCO CHASSI
8AP37217MF612678 RENAVAN 01055330078
PLACA NUMERO PIH 6385</t>
  </si>
  <si>
    <t>22/03/19 - se não responder até 01/04/2019 levar ao Depto Jurídico
12/02/19 - viagem número: 82967, está em viagem na carreta para Juatuba, previsão de entrada 15/02.
01/02/19 - viagem concluida atraves do recolhimento do bem na origem e enviado para o patio de apoio
01/02/19 - recolhido para o patio de apoio atraves do aplicativo de remocao24/01/19 - viagem número: 82003
24/01/19 - conforme contato com o sr. renoir pelo telefone ( 86) 3222-9880 o veículo está disponível e liberado para remoção até 01/02/2019 sem estadia. encaminhado para roteirização.
22/01/19 - Solicitado remoção
21/01/19 - Recebido Cleia</t>
  </si>
  <si>
    <t xml:space="preserve">	SEBASTIAO NERES RODRIGUES</t>
  </si>
  <si>
    <t>ESP CAMINHONETE ABER C DUP MMC
TRITON SPORT HPE TOP ANO DE FABRICACAO
2016 MODELO 2017 MOVIDO A DIESEL COR
CINZA CHASSI 93XTYKL1THCG00252 RENAVAN
01100303763 PLACA NUMERO FDR1233 -SP</t>
  </si>
  <si>
    <t>11/02/19 - Entrada no patio
05/02/19 - conforme sr. tiago (11) 5524-5867, o veículo encontra-se liberado até o dia 07/02/19 sem estadias
04/02/2019 - Email Tiago sobre pendencia.
04/02/19 - conforme contato com o sra. aline pelo telefone ( 11) 5524-5867 o veículo possui estadias e somente será liberado após o pagamento da mesma. gentileza verificar e nos informar quando estiver liberado.
01/02/19 - bem cadastrado - remoção
01/02/19 - Recebido Tiago</t>
  </si>
  <si>
    <t>ALEX WITT DA SILVA</t>
  </si>
  <si>
    <t>MOTOCICLETA HONDA NXR150 BROS MIX
ES ANO DE FABRICACAO 2010 MODELO 2010
MOVIDO A ALCOOL E GASOLINA COR
VERMELHA CHASSI 9C2KD0520ARO24928
RENAVAN 208223274 PLACA NUMERO MIE2755</t>
  </si>
  <si>
    <t>13/02/19 - viagem concluida atraves do recolhimento do bem na origem e enviado para o patio de apoio
13/02/19 - recolhido para o patio de apoio atraves do aplicativo de remocao29/01/19 - viagem número: 82252
29/01/19 - conforme contato com o sr. luis pelo telefone (48) 3369-4159 o mesmo informou que o veículo está disponível e liberado para remoção até o dia 06/02/2019 sem estadia. encaminhado para roteirização. 
29/01/19 - bem cadastrado - remoção
29/01/19 - Recebido Alexandre</t>
  </si>
  <si>
    <t xml:space="preserve">	WILSON CARDOSO CELESTINO JUNIOR</t>
  </si>
  <si>
    <t>VEICULO AUTOMOVEL PASSEIO FORD
FIESTAFLEX ANO DE FABRICACAO 2010
MODELO 2011 MOVIDO A ALCOOL E GASOLINA
COR PRATA CHASSI 9BFZF55A8B8054869
RENAVAN 00225478420 PLACA NUMERO
EQZ1176 SP</t>
  </si>
  <si>
    <t>PÁTIO UTINGA</t>
  </si>
  <si>
    <t>23/04/19 - Alexandre me passou os documentos.
05/04/19 - Dados enviados para remoção
04/04/19 - Enviou email com custo da remoção, o qual autorizei. Carro não está na oficina, está na casa do terceiro. Alexandre verificando.
03/04/19 - Email recebido do Alexandre solicitando remoção - Email para Marcio</t>
  </si>
  <si>
    <t>HELENA MARIA BERNAVA ALVES</t>
  </si>
  <si>
    <t xml:space="preserve">	erica fernando santana</t>
  </si>
  <si>
    <t>VEICULO AUTOMOVEL VW GOL CL 1.6 MI
ANO DE FABRICACAO 1996 MODELO 1997
MOVIDO A GASOLINA COR PRETA CHASSI
9BWZZZ377TT203650 RENAVAN 00663802997
PLACA NUMERO CEU1331 SP</t>
  </si>
  <si>
    <t>28/03/19 - solicitadas vistorias
21/03/19 - Email recebido do Alexandre solicitando remoção - Email para Marcio. Enviou email com custo da remoção, o qual autorizei.</t>
  </si>
  <si>
    <t>VIACAO PRESIDENTE LTDA</t>
  </si>
  <si>
    <t>SILVIO ASSUNÇÃO GONTIJO</t>
  </si>
  <si>
    <t>VEICULO AUTOMOVEL PASSEIO IBMW
120I UD31 ANO DE FABRICACAO 2009 MODELO
2010 MOVIDO A GASOLINA COR PRATA CHASSI
WDAUD3101AP395141 RENAVAN 169246574
PLACA NUMERO HLT8820</t>
  </si>
  <si>
    <t>23/04/19 - Recebi somente hoje o processo da Cleia
21/03/19 - Estadias pagas ontem e indenização hoje, solicitei novamente a remoção do veículo.
15/03/19 - é devido, vamos pagar
14/03/19 - Em contato com o local, o bem não está liberado, possui R$ 1.200,00 de despesas de estadias e o segurado solicitou a eles que não liberassem o bem, pois ainda não foi indenizado. Enviei email ao Tiago para verificar.
08/03/19 - Enviou email com custo da remoção, o qual autorizei.
07/03/19 - Email recebido da Cleia solicitando remoção - Email para Wilson</t>
  </si>
  <si>
    <t>ESTANCIAS METROPOLIS TUR E VIACAO LTDA</t>
  </si>
  <si>
    <t>RITA DE CASSIA NASCIMENTO</t>
  </si>
  <si>
    <t>VEICULO AUTOMOVEL MIS
CAMINHONETA ANO DE FABRICACAO 2006
MODELO 2006 MOVIDO A GASOLINA COR
PRETA CHASSI SALNE22266A821844 RENAVAN
00893114693 PLACA NUMERO DPL6700 SP</t>
  </si>
  <si>
    <t>02/04/19 - solicitadas vistorias
25/03/19 - Email recebido do Tiago solicitando remoção - Email para Marcio. Enviou email com custo da remoção, o qual autorizei.</t>
  </si>
  <si>
    <t>VIACAO URBANA GUARULHOS S.A.</t>
  </si>
  <si>
    <t xml:space="preserve">DANILO SALES  SILVA  </t>
  </si>
  <si>
    <t>VEICULO MOTOCICLETA HONDA CG150
FANESDI ANO DE FABRICACAO 2015 MODELO
2015 MOVIDO A ALCOOL E GASOLINA COR
PRETA CHASSI 9C2KC1680FR306468 RENAVAN
01054034742 PLACA NUMERO FLR3825</t>
  </si>
  <si>
    <t>24/07/19 - Aguardando 
14/06/19 - Disponivel para despachante nesta data.
30/05/19 - Supervisão fez nova analise e realmente foi configurada a GRANDE monta. Solicitei recorte ao leiloeiro. Terei que reenviar ao despachante para dar baixa como sucata.
23/05/19 - Freitas acha que é grande monta, pedi para Supervisão nova avaliação.
06/05/19 - Terceiro não responde aos nossos contatos. Email ao Juridico para cobrar as multas e ao despachante para dar andamento.
25/04/19 - 3 multas pendentes de pagamento, a/c Alexandre. Corretor cobrado.
04/04/19 - Enviou email com custo da remoção, o qual autorizei.
03/04/19 - Email recebido do Alexandre solicitando remoção - Email para Marcio</t>
  </si>
  <si>
    <t>Viacao Metropole Paulista S/A</t>
  </si>
  <si>
    <t>VANDERLEI DE JESUS SILVA</t>
  </si>
  <si>
    <t>VEICULO AUTOMOVEL PASSEIO FIAT
PALIO FIRE FLEX ANO DE FABRICACAO 2006
MODELO 2007 MOVIDO A ALCOLL GASOLINA
COR PRATA CHASSI 9BD17164G72848596
RENAVAN 00898521351 PLACA NUMERO
DNS5814</t>
  </si>
  <si>
    <t>VIVA PETROLINA TRANSPORTES LTDA</t>
  </si>
  <si>
    <t>NEILTON RIBEIRO SILVA</t>
  </si>
  <si>
    <t>MOTOCICLETA HONDA NXR160 BROS
ESDD ANO DE FABRICACAO 2015 MODELO
2015 MOVIDO A ALCOLL GASOLINA COR PRETA
CHASSI 9C2KD0810FR449260 RENAVAN
1052650551 PLACA NUMERO PMY8955</t>
  </si>
  <si>
    <t>06/05/19 - ALS x Misael - fazer tramite normal devido as circunstancias - solicitada a remoção.
02/05/19 - Valor de remoção informado de R$ 1.800,00. No repique, R$ 1.200,00. Vistoria preliminar de Grande Monta. Falei com Misael que solicitou passar o caso para a Cristina, via Tiago, para tentar vender o veículo por lá, sem ter que trazer para SP.
25/04/19 - email recebido Tiago e solicitado remoção nesta data</t>
  </si>
  <si>
    <t>RAFAELA ALANA SAMOGY MEMCREMM</t>
  </si>
  <si>
    <t>VEICULO TOYOTA ETIOS SD XS ANO DE
FABRICACAO 2012 MODELO 2013 MOVIDO A
ALCOOL/GASOLINA COR PRETA CHASSI
9BRB29BT2D2003421 RENAVAN 506655113 PLACA
NUMERO PGJ7082</t>
  </si>
  <si>
    <t>15/05/19 - Email recebido do Alexandre solicitando remoção - Email para Marcio</t>
  </si>
  <si>
    <t>ROTAS DE VIACAO DO TRIANGULO LTDA</t>
  </si>
  <si>
    <t xml:space="preserve">	JOSEFA MARIA DE M. FRANCO</t>
  </si>
  <si>
    <t>VEICULO VW NOVO GOL 1.0 CITY ANO
DE FABRICACAO 2012 MODELO 2013 MOVIDO A
ALCOOL E GASOLINA COR PRETA CHASSI
9BWAA0503DT201348 RENAVAN 495981087
PLACA NUMERO HFB0829</t>
  </si>
  <si>
    <t>09/05 - Estadia acertada, solicitada novamente a remoção.
07/05 - Alexandre solicitou remoção, porém foi informado que havia despesas de estadia</t>
  </si>
  <si>
    <t>VIACAO ITAMARAJU LTDA</t>
  </si>
  <si>
    <t xml:space="preserve">	JOSE PAULO SILVA RAMOS</t>
  </si>
  <si>
    <t>HONDA/CG 160 TITAN EX 2016</t>
  </si>
  <si>
    <t>Cooperativa dos Profissionais de Transpo</t>
  </si>
  <si>
    <t xml:space="preserve">JOEL DE MEDEIROS  </t>
  </si>
  <si>
    <t>FORD KA PRATA 2009 - CHASSI 9BFZK53A19B105334 - PLACA EFQ2514</t>
  </si>
  <si>
    <t>LUIZ ALBERTO CAVAGNOLI</t>
  </si>
  <si>
    <t>MATHEUS VEDANA</t>
  </si>
  <si>
    <t>FIAT PALIO FIRE ECONOMY 2013</t>
  </si>
  <si>
    <t>IZAURA DEJANIRA KAUFMANN</t>
  </si>
  <si>
    <t>GM VECTRA 2006 AZUL CHASSI 9BGAB69W06B221059</t>
  </si>
  <si>
    <t>OSVALDO MENDES &amp; CIA LTDA</t>
  </si>
  <si>
    <t>NAYARA CASTELO BRANCO OLIVEIRA</t>
  </si>
  <si>
    <t>FIAT PALIO FIRE FLEX 2005 PRATA CHASSI 9BD17146G62641659</t>
  </si>
  <si>
    <t>14/08/19 - Após re-vistoria e reunião entre Supervisão e Freitas, ficou entendido que será MEDIA.
23/07/19 - Freitas enviou emial questionando a monta apresentada pela Supervisão, que foi de Média. Freitas entende que é Grande. Solicitei nova análise ao vistoriador.
17/06/19 - Autorizada a remoção.
13/06/19 - email recebido Alexandre e solicitado remoção nesta data.</t>
  </si>
  <si>
    <t>PRISCILLA DA CONCEIÇÃO PEREIRA MACEDO</t>
  </si>
  <si>
    <t>FORD / KA SE 1.5 SD B 2017 BRANCO CHASSI: 9BFZH54JHX8413580</t>
  </si>
  <si>
    <t>19/08/19 - Divergências no check list, informados ao Alexandre.
05/08/19 - Remoção autorizada ao Palacio, R$ 750,00 contra R$ 2.100,00.
01/08/19 - email recebido Alexandre e solicitado remoção nesta data. Solicitada cotação aos 2 leiloeiros.</t>
  </si>
  <si>
    <t xml:space="preserve">MARIA SANDRA DA SILVA </t>
  </si>
  <si>
    <t>GM CELTA 2012 1.0L LS PRATA CHASSI 9BGRG48FOCG344454</t>
  </si>
  <si>
    <t>EMTRACOL EMP DE TRANSP COL LTDA</t>
  </si>
  <si>
    <t xml:space="preserve">JOSE JOAQUIM DA SILVA  </t>
  </si>
  <si>
    <t xml:space="preserve">FIAT PALIO FIRE 2006  BRANCA CHASSI 9BD17146G62711462	</t>
  </si>
  <si>
    <t>14/08/19 - Freitas enviou R$ 2.400,00. Solicitado ao Palacio para remover.
12/08/19 - email recebido Cleia e solicitado remoção nesta data. Solicitada cotação aos 2 leiloeiros. Palacio enviou R$ 800,00</t>
  </si>
  <si>
    <t>EMPRESA DE ONIBUS VILA GALVAO LTDA</t>
  </si>
  <si>
    <t>LUCIENE S. DA SILVA LAURENTIS</t>
  </si>
  <si>
    <t>FIAT UNO MILLE 1992 VERDE CHASSI 9BD146000N3817905</t>
  </si>
  <si>
    <t>14/08 - Palacio enviou R$ 550,00. Solicitada remoção ao Freitas.
13/08/19 - email recebido Alexandre e solicitado remoção nesta data. Solicitada cotação aos 2 leiloeiros. Freitas enviou R$ 250,00.</t>
  </si>
  <si>
    <t>GEOVANA MARIA DA SILVA</t>
  </si>
  <si>
    <t>RENAULT MEGANE 1998 VERMELHO CHASSI 8A1B64GXZW5003422</t>
  </si>
  <si>
    <t>BRUNELLI MARIA FONSECA</t>
  </si>
  <si>
    <t>FIAT PUNTO 2012 BRANCA CHASSI  9BD11812KD1226698</t>
  </si>
  <si>
    <t>Alexandre</t>
  </si>
  <si>
    <t>ANATUR-VERANOPOLIS TRANSPORTES LTDA</t>
  </si>
  <si>
    <t>LIRIO FAGANELO</t>
  </si>
  <si>
    <t>GM BLAZER 2002 PRATA CHASSI 9BG116AX02C402870</t>
  </si>
  <si>
    <t>13/09/19 - Leiloeiro apontou pendencia de estadia, informei Tiago.
11/09/19 - email recebido Tiago solicitado remoção nesta data. Solicitada cotação aos 2 leiloeiros. Freitas R$ 1.500,00. Palacio R$ 950,00. Solicitei ao Palacio</t>
  </si>
  <si>
    <t>Viacao Sertanezina Ltda</t>
  </si>
  <si>
    <t>LUCIANO NAKABAHI</t>
  </si>
  <si>
    <t>FORD FIESTA 2004 BRANCA CHASSI 9BFZF10B8748159219</t>
  </si>
  <si>
    <t>PÁTIO OESTE</t>
  </si>
  <si>
    <t>Belem Rio Transportes</t>
  </si>
  <si>
    <t>VENAURIA MARIA FERREIRA</t>
  </si>
  <si>
    <t>GM ONIX 2017 VERMELHO CHASSI 9BGKS48UOJG136145</t>
  </si>
  <si>
    <t>13/09/19 - email recebido Alexandre solicitado remoção nesta data. Solicitada cotação aos 2 leiloeiros. Freitas R$ 1.200,00, Palacio 650,00. Palacio remove</t>
  </si>
  <si>
    <t>Tatiane Silva Alves</t>
  </si>
  <si>
    <t>FILIPE MATHEUS ROCHA DE ARAUJO</t>
  </si>
  <si>
    <t>SUZUKI GSX650F 2009 PRETA CHASSI 9CDGP74AF9M000521</t>
  </si>
  <si>
    <t>19/09/19 - email recebido Tiago solicitado remoção nesta data. Solicitada cotação aos 2 leiloeiros. Palacio vai remover CORTESIA. Freitas R$ 675,00. Palacio remove.</t>
  </si>
  <si>
    <t>Sertran Transportes e Servicos Ltda</t>
  </si>
  <si>
    <t>RUTH APARECIDA CORREA BARBOSA</t>
  </si>
  <si>
    <t>FIAT TIPO 1993 AZUL CHASSI ZFA160000P4840838</t>
  </si>
  <si>
    <t>16/10/19 - liberado para remoção
15/10/19 - Bem possui estadia, Alexande vai verificar.
10/10/19 - email recebido Alexandre solicitado remoção nesta data. Solicitada cotação aos 2 leiloeiros. Freitas R$ 520,00.  Palacio R$ 700,00 - Freitas vai remover.</t>
  </si>
  <si>
    <t>VIACAO FLAMA TRANSPORTES, TURISMO E LOCACAO LTDA</t>
  </si>
  <si>
    <t xml:space="preserve">JOAO YKIO INONE      </t>
  </si>
  <si>
    <t>VW GOL 1998 PRATA CHASSI 9BWZZZ377VT243489</t>
  </si>
  <si>
    <t>17/10/19 - email recebido Cleia solicitado remoção nesta data. Solicitada cotação aos 2 leiloeiros. Cleia pediu urgência na remoção. Freitas R$ 300,00.  Palacio R$ ? Devido a urgência informada pelo Depto de Sinistro e sem o custo do Palacio, solicitei a remoção pelo Freitas. Paulinia é ao lado de Sta B. Oeste, onde o freitas tem um pátio, sendo o valor apresentado, o valor de saída. Palacio R$ 300,00</t>
  </si>
  <si>
    <t>-</t>
  </si>
  <si>
    <t>DATA RECEB DOCS TRANSF ALSEG</t>
  </si>
  <si>
    <t>DATA LEILAO 1</t>
  </si>
  <si>
    <t>DATA LEILAO 2</t>
  </si>
  <si>
    <t>DATA LEILAO 3</t>
  </si>
  <si>
    <t>DATA LEILAO 4</t>
  </si>
  <si>
    <t>DATA LEILAO 5</t>
  </si>
  <si>
    <t>DATA LEILAO 6</t>
  </si>
  <si>
    <t>DATA LEILAO 7</t>
  </si>
  <si>
    <t>DATA LEILAO 8</t>
  </si>
  <si>
    <t>DATA LEILAO VENDA</t>
  </si>
  <si>
    <t>#SINISTRO</t>
  </si>
  <si>
    <t>Remoção Solicitada</t>
  </si>
  <si>
    <t>Removido do local</t>
  </si>
  <si>
    <t>Bem Cadastrado</t>
  </si>
  <si>
    <t>Pátio do leiloeiro</t>
  </si>
  <si>
    <t>Em Viagem</t>
  </si>
  <si>
    <t>Vistorias - ECV e Monta</t>
  </si>
  <si>
    <t>No pátio do Leiloeiro</t>
  </si>
  <si>
    <t>Disponível</t>
  </si>
  <si>
    <t>Aguardando NF Entrada</t>
  </si>
  <si>
    <t>somente após a indenização, com comprovante de pagamento, recibo assinado pelo Terceiro e documento do veículo.</t>
  </si>
  <si>
    <t>Remoção Cancelada</t>
  </si>
  <si>
    <t>Documentos com Despachante</t>
  </si>
  <si>
    <t>precisa das vistorias, Nota Fiscal de Entrada, documentos da Cia e CRV.</t>
  </si>
  <si>
    <t>Transferido ALSEG</t>
  </si>
  <si>
    <t>pendencia enviada para o comitente</t>
  </si>
  <si>
    <t>Refazer documentos</t>
  </si>
  <si>
    <t>Aguardando NF Saída</t>
  </si>
  <si>
    <t>REPROVADO</t>
  </si>
  <si>
    <t>FIPE / VLR MERC CONCLUSÃO ANÁLISE</t>
  </si>
  <si>
    <t>FIPE / VLR MERC</t>
  </si>
  <si>
    <t>%</t>
  </si>
  <si>
    <t>CLASS DANOS</t>
  </si>
  <si>
    <t>Auto Viacao Monte Cristo Ltda</t>
  </si>
  <si>
    <t>JHD2061</t>
  </si>
  <si>
    <t>PEUGEOT 307 2008 PRATA CHASSI 8AD3CRFJZ9G053565</t>
  </si>
  <si>
    <t>RECEB - NF SAIDA</t>
  </si>
  <si>
    <t>Transporte Urbano Sao Miguel Ltda</t>
  </si>
  <si>
    <t>RODRIGO ALVES DE MELO</t>
  </si>
  <si>
    <t>GVM6482</t>
  </si>
  <si>
    <t>VW GOL 2001 CINZA CHASSI 9BWCA05X21T062943</t>
  </si>
  <si>
    <t>Coopertaeg Coop Trab Cond Aut Transp Rod</t>
  </si>
  <si>
    <t>JULIO CESAR DA COSTA</t>
  </si>
  <si>
    <t>DNU1192</t>
  </si>
  <si>
    <t>VW POLO 2005 PRETO CHASSI 9BWJB49N25P024566</t>
  </si>
  <si>
    <t>LUNALDO MARCELO NOGUEIRA BANDEIRA</t>
  </si>
  <si>
    <t>Data Emissão NF Entrada</t>
  </si>
  <si>
    <t>Nº NF</t>
  </si>
  <si>
    <t>Valor Entrada R$</t>
  </si>
  <si>
    <t>Destinatário</t>
  </si>
  <si>
    <t>Nº Sinistro</t>
  </si>
  <si>
    <t>Nº Apólice</t>
  </si>
  <si>
    <t>Placa</t>
  </si>
  <si>
    <t>Classificação de Danos</t>
  </si>
  <si>
    <t>Valor RCO R$ (Sugestão)</t>
  </si>
  <si>
    <t>Data venda</t>
  </si>
  <si>
    <t>SV TRANSPORTES LTDA</t>
  </si>
  <si>
    <t>VANEUSA FATIMA DE ASSIS SILVA</t>
  </si>
  <si>
    <t>HDK7681</t>
  </si>
  <si>
    <t>PEUGEOT 206 2005 PRATA CHASSI 9362AKFW96B024362</t>
  </si>
  <si>
    <t>26/11/19 - email recebido Alexandre solicitado remoção nesta data.
29/11/19 - Solicitado cotação de remoção para o Freitas.
02/12/19 - Solicitada remoção para Freitas valor de R$ 140,00, valor Palacio de R$ 300,00
04/12/19 - Veículo foi transferido para Embu-Guaçu devido a cobrança de estadia, e o Freitas alterou o valor para R$ 400,00 de forma solicitamos remoção para o Palacio R$ 300,00</t>
  </si>
  <si>
    <t>06/09/19 - Palacio R$ 550,00
05/09/19 - email recebido Alexandre e solicitado remoção nesta data. Solicitada cotação aos 2 leiloeiros. Freitas R$ 250,00, mandei remover pois o carro está na ZL de SP.
02/12/19 - Autorizamos a venda por R$ 600,00 (abaixo do valor minimo) por ser o quinto leilao e por no inicio do ano termos o IPVA. (não vendido).
06/12/19 - Solicitado novo loteamento</t>
  </si>
  <si>
    <t>PALIO WK 2006 CINZA CHASSI 9BD17309T74189981</t>
  </si>
  <si>
    <t>VIACAO DOURADOS LTDA</t>
  </si>
  <si>
    <t>LIOMAR SOUZA DUTRA</t>
  </si>
  <si>
    <t>MARCO ANTONIO DE SOUZA</t>
  </si>
  <si>
    <t>DSN8666</t>
  </si>
  <si>
    <t>PEUGEOT 307 2007 PRETA CHASSI 8AD3CN6B48C024877</t>
  </si>
  <si>
    <t>09/01/2020 - Apareceu um multa imposta. Assim que o despachante a tiver, vai me encaminhar para averiguação
12/09/19 - email recebido Tiago solicitado remoção nesta data. Solicitada cotação aos 2 leiloeiros. Freitas R$ 450,00, Palacio 550,00. Freitas vai remover.</t>
  </si>
  <si>
    <t>JQA6400</t>
  </si>
  <si>
    <t>Rotas de Viacao do Triangulo Ltda</t>
  </si>
  <si>
    <t>JOELSON FERREIRA VACONCELOS</t>
  </si>
  <si>
    <t>CORSA 2002 VERDE JQA6400 CHASSI 9BGXF19X02C147336</t>
  </si>
  <si>
    <t>17/01/2020-Estaremos efetuando o pagamento no dia 20/01/20, sendo assim, retirar o veículo no dia 21/01/20
16/01/2020- email recebido Cleia solicitando urgência na remoção. Solicitada remoção direta ao Palacio pelo custo de R$ 300,00. Freitas preço R$ 2.000,00. Remoção autorizada para 20/01/2020. Oficina diz que não libera veiculo sem o comprovante de pagamento das diárias, Cleia vai ligar amanha para lá e resolver.</t>
  </si>
  <si>
    <t>Viacao Santana Iapo Ltda</t>
  </si>
  <si>
    <t>JOSE AMADEU OLIVEIRA</t>
  </si>
  <si>
    <t>ACK5999</t>
  </si>
  <si>
    <t>VW GOL PRETO ACK5999 CHASSI 9BWAA05U0BT120398</t>
  </si>
  <si>
    <t>VIACAO NOSSA SENHORA DOS NAVEGANTES LTDA</t>
  </si>
  <si>
    <t>Solange dos Santos</t>
  </si>
  <si>
    <t>MGR0039</t>
  </si>
  <si>
    <t>Renault Megane 2009 PRATA CHASSI 93YLM2M3H9J12114</t>
  </si>
  <si>
    <t>recolhido para o patio de apoio</t>
  </si>
  <si>
    <t>existe despesas a serem pagas no local; aguardando retorno da cia para prosseguir</t>
  </si>
  <si>
    <t>DATA LEILÃO ATUAL</t>
  </si>
  <si>
    <t>Elux S. S. Expresso Luxo Sao Paulo Santos Ltda</t>
  </si>
  <si>
    <t>ENA6500</t>
  </si>
  <si>
    <t>GM CORSA CINZA 2011 ENA6500 CHASSI 9BGXM19P0BC1071074</t>
  </si>
  <si>
    <t>OSVALDO SANTOS</t>
  </si>
  <si>
    <t>04/02/2020 - Email enviado a oficina para liberação de retirada do bem.
31/01/2020 - email recebido Tiago solicitando remoção. Solicitei cotação aos Leiloeiros. Freitas R$ 490,00, palacio R$ 300,00. Solicitei remoção ao Palacio.</t>
  </si>
  <si>
    <t>JAMIR PEREIRA</t>
  </si>
  <si>
    <t>GRG0871</t>
  </si>
  <si>
    <t>VW GOL 1995 GRG0871</t>
  </si>
  <si>
    <t>GUSTAVO ROSA DE AGUIAR</t>
  </si>
  <si>
    <t xml:space="preserve">	TELMA LOUIZE SEGANFREDO</t>
  </si>
  <si>
    <t>IWH2168</t>
  </si>
  <si>
    <t>CHERY TIGGO 2012 vermelha CHASSI 9UJDB4B1DI010307</t>
  </si>
  <si>
    <t>City Transportes Urbano Intermodal Ltda</t>
  </si>
  <si>
    <t xml:space="preserve">JOELMA ALEXANDRE LUCAS ESCUDEIRO	</t>
  </si>
  <si>
    <t>ELL3738</t>
  </si>
  <si>
    <t>HONDA CITY 2010 ELL3738</t>
  </si>
  <si>
    <t>GERALDO DE SOUZA OLIVEIRA</t>
  </si>
  <si>
    <t>CYT3323</t>
  </si>
  <si>
    <t>FORD FIESTA 2011 PRATA CHASSI 9BFZF55PB8071441</t>
  </si>
  <si>
    <t>HSI2604</t>
  </si>
  <si>
    <t>Autotrans Transportes Urbanos e Rodoviarios Ltda</t>
  </si>
  <si>
    <t xml:space="preserve">	JOICE BORGES DO SANTOS</t>
  </si>
  <si>
    <t>HGT8554</t>
  </si>
  <si>
    <t>MOTO SUZUKI EM125 YES 2008 PRETA PLACA HGT8554 CHASSI 9CDNF41LJ8M126522</t>
  </si>
  <si>
    <t xml:space="preserve">	Viacao Metropole Paulista S/A</t>
  </si>
  <si>
    <t>MARCOS ROBERTO MOREIRA BATISTA</t>
  </si>
  <si>
    <t>CHR1184</t>
  </si>
  <si>
    <t>MERCEDES BENZ SPRINTER 1996 BRANCA CHR1184 CHASSI 8AC690830TA500370</t>
  </si>
  <si>
    <t>FRANQUIA - OUTROS DESCONTOS</t>
  </si>
  <si>
    <t>MICAEL DE MELO SILVA</t>
  </si>
  <si>
    <t>CPX5397</t>
  </si>
  <si>
    <t>FIAT PALIO 1997 AZUL CPX5397 CHASSI 9BD178016V0383120</t>
  </si>
  <si>
    <t>DATA RECEB</t>
  </si>
  <si>
    <t>VIACAO PRESIDENTE LAFAIETE LTDA</t>
  </si>
  <si>
    <t xml:space="preserve">VITOR EMANUEL R ALVES LOPES      </t>
  </si>
  <si>
    <t>GZM4914</t>
  </si>
  <si>
    <t>GM ASTRA 2005 BEGE PLACA GZM4914 CHASSI 9BGTU48W05B255518</t>
  </si>
  <si>
    <t>Honorários de Transferência</t>
  </si>
  <si>
    <t>FIPE</t>
  </si>
  <si>
    <t xml:space="preserve">	Viacao Santa Edwiges Ltda</t>
  </si>
  <si>
    <t xml:space="preserve">DANIEL WILLIAM SALES DE MELO      </t>
  </si>
  <si>
    <t>NML3737</t>
  </si>
  <si>
    <t>VW GOL 2015 PRETO NML3737 CHASSI 9BWAA45U9GT005510</t>
  </si>
  <si>
    <t>PLACA ORIGINAL</t>
  </si>
  <si>
    <t>FINALIZADO 
SIM / NÃO</t>
  </si>
  <si>
    <t>AG ORÇAM REMOÇÃO</t>
  </si>
  <si>
    <t>VEÍCULO EM REMOÇÃO</t>
  </si>
  <si>
    <t>SOLICITAR VISTORIA</t>
  </si>
  <si>
    <t>AG VISTORIA</t>
  </si>
  <si>
    <t>AG INDENIZAÇÃO</t>
  </si>
  <si>
    <t>AG RECORTE E PLACAS</t>
  </si>
  <si>
    <t>ENVIAR DOCS DESPACHANTE</t>
  </si>
  <si>
    <t>DOCS COM DESPACHANTE</t>
  </si>
  <si>
    <t>FINALIZADO</t>
  </si>
  <si>
    <t>AG NF ENTRADA</t>
  </si>
  <si>
    <t>RESUMO</t>
  </si>
  <si>
    <t>PENDENTES</t>
  </si>
  <si>
    <t>8232000001</t>
  </si>
  <si>
    <t>8231900120</t>
  </si>
  <si>
    <t>8232000032</t>
  </si>
  <si>
    <t>8282000029</t>
  </si>
  <si>
    <t>8282000189</t>
  </si>
  <si>
    <t>8282000022</t>
  </si>
  <si>
    <t>vistorias ECV</t>
  </si>
  <si>
    <t>NÃO HAVERÁ RECORTE</t>
  </si>
  <si>
    <t>DATA DOCS DISPONÍVEL DESPACHANTE</t>
  </si>
  <si>
    <t>Não Disponível</t>
  </si>
  <si>
    <t>Ag Loteamento</t>
  </si>
  <si>
    <t>Data Leilão Venda</t>
  </si>
  <si>
    <t>Inf Valor Venda</t>
  </si>
  <si>
    <t>Data Receb</t>
  </si>
  <si>
    <t>Ag. Fecham. Leiloeiro</t>
  </si>
  <si>
    <t>Ag. NF Saída</t>
  </si>
  <si>
    <t>Assinar CRV</t>
  </si>
  <si>
    <t>Enviar Leiloeiro</t>
  </si>
  <si>
    <t>VENDA</t>
  </si>
  <si>
    <t>CONTROLE LEILÃO</t>
  </si>
  <si>
    <t>MONTA</t>
  </si>
  <si>
    <t>VENDIDO</t>
  </si>
  <si>
    <t>INDEFINIDO</t>
  </si>
  <si>
    <t>EM LEILÃO</t>
  </si>
  <si>
    <t>INDISPONÍVEL</t>
  </si>
  <si>
    <t>03/03/2020 - Possível divergencia no número do MOTOR. Supervisão e despachante analisando.
12/02/2020- email recebido Alexandre solicitando remoção. Solicitei cotação aos Leiloeiros. Palácio R$ 550,00 Freitas R$ 200,00. Freitas vai remover.</t>
  </si>
  <si>
    <t>Sereno Tur Ltda</t>
  </si>
  <si>
    <t>PATRICIA DA SILVA GAMA DE SOUZA</t>
  </si>
  <si>
    <t>ILW7880</t>
  </si>
  <si>
    <t>FIAT PALIO WEEK 2005 AZUL ILW7880 CHASSI 9BD17306C54106098</t>
  </si>
  <si>
    <t>Cleia</t>
  </si>
  <si>
    <t>Real Tur Servicos e Locacoes Eireli</t>
  </si>
  <si>
    <t>GENIVALDO DOS SANTOS</t>
  </si>
  <si>
    <t>ONU9588</t>
  </si>
  <si>
    <t>TOYOTA HILUX 2015 PRETA ONU9588 CHASSI 8AJFY29G9F8579691</t>
  </si>
  <si>
    <t>8282000217</t>
  </si>
  <si>
    <t>8282000308</t>
  </si>
  <si>
    <t>vistorias PMG</t>
  </si>
  <si>
    <t>EM ANÁLISE</t>
  </si>
  <si>
    <t>Licenciamento + Transferencia</t>
  </si>
  <si>
    <t>Espelho</t>
  </si>
  <si>
    <t>IPVA 2020</t>
  </si>
  <si>
    <t>IPVA 2019</t>
  </si>
  <si>
    <t>Multas</t>
  </si>
  <si>
    <t>Placas</t>
  </si>
  <si>
    <t>Transferencia Direta</t>
  </si>
  <si>
    <t xml:space="preserve"> - </t>
  </si>
  <si>
    <t xml:space="preserve">Terceiro </t>
  </si>
  <si>
    <t>AVISO</t>
  </si>
  <si>
    <t>ENTRADA</t>
  </si>
  <si>
    <t>CADASTRO AVISO</t>
  </si>
  <si>
    <t>OK</t>
  </si>
  <si>
    <t xml:space="preserve">DATA VENDA </t>
  </si>
  <si>
    <t>VALOR VENDA</t>
  </si>
  <si>
    <t>CADASTRO VENDA</t>
  </si>
  <si>
    <t>SINISTRO</t>
  </si>
  <si>
    <t xml:space="preserve">	Julio Cesar Barboza</t>
  </si>
  <si>
    <t>EDMILSON MORETTO</t>
  </si>
  <si>
    <t>BEM0774</t>
  </si>
  <si>
    <t>GM MONTANA 2006 PRETO BEM0774 9BGXH80B06C176827</t>
  </si>
  <si>
    <t>DATA RECEBIMENTO RECORTE CHASSI</t>
  </si>
  <si>
    <t>MARIA  JOSE SANTOS DE SOUZA</t>
  </si>
  <si>
    <t>AMZ5649</t>
  </si>
  <si>
    <t>FIAT PALIO 2005 PRATA AMZ5649 9BD171468626646281</t>
  </si>
  <si>
    <t>ROBSON DE FRANCA SILVA</t>
  </si>
  <si>
    <t>FIAT PALIO 1997CINZA CJJ7221 9BD178226V0314228</t>
  </si>
  <si>
    <t>CJJ7221</t>
  </si>
  <si>
    <t>02/07/2020- email recebido Alexandre solicitando remoção. Solicitei cotação aos Leiloeiros. Palácio R$ 100,00 Freitas R$ 120,00. Palacio vai remover.</t>
  </si>
  <si>
    <t>DLA1938</t>
  </si>
  <si>
    <t>GM S10 2002 VERMELHA DLA1938 9BG138CC03C410298</t>
  </si>
  <si>
    <t>Licenciamento + IPVA 2020</t>
  </si>
  <si>
    <t>JOSIANE LOPES GONÇALVES</t>
  </si>
  <si>
    <t>HONDA POP 2020 PRETA QVD0B92 9C2JB0100LR023641</t>
  </si>
  <si>
    <t>CELSO RIBEIRO AGUIAR</t>
  </si>
  <si>
    <t>EUN0976</t>
  </si>
  <si>
    <t>RENAULT SANDERO 2011 VERMELHA EUN0976 93YBSR7RHBJ751224</t>
  </si>
  <si>
    <t>IPVA + DPVAT + Honorarios</t>
  </si>
  <si>
    <t>ELAINE GONÇALVES DA SILVA</t>
  </si>
  <si>
    <t>Breda Transportes e Servicos SA - SJC</t>
  </si>
  <si>
    <t>JOSE CARDOSO DA SILVA</t>
  </si>
  <si>
    <t>HYUNDAI ELANTRA 2012 PRETA FVY8510 KMHDH41EBCU245207</t>
  </si>
  <si>
    <t>Viacao Campos Gerais Ltda</t>
  </si>
  <si>
    <t>ELIANE MARTINEZ</t>
  </si>
  <si>
    <t>PEUGEOT 207 2013 PRATA AXA0887 9362MKFWXD030295</t>
  </si>
  <si>
    <t>RUTEMBERG PEREIRA DE SOUZA</t>
  </si>
  <si>
    <t>DYH2395</t>
  </si>
  <si>
    <t>FORD FIESTA 2008 PRATA DYH2395 9BFZF10A688183248</t>
  </si>
  <si>
    <t xml:space="preserve">	JOSE NILTON NEVES DE SOUZA</t>
  </si>
  <si>
    <t>BYN0656</t>
  </si>
  <si>
    <t>FIAT PALIO 1997 VERDE BYN0656 9BD178226T0094637</t>
  </si>
  <si>
    <t>Central Expresso Transportes Ltda</t>
  </si>
  <si>
    <t>AMANDA MARIA DE LACERDA</t>
  </si>
  <si>
    <t>JKD8504</t>
  </si>
  <si>
    <t>FIAT SIENA 2011 PRETA JKD8504 8AP17202LB2210432</t>
  </si>
  <si>
    <t xml:space="preserve">	MAURICEIA M. DA SILVA</t>
  </si>
  <si>
    <t>EEG4467</t>
  </si>
  <si>
    <t>FIAT PUNTO 2010 VERDE EEG4467 9BD118111A1108408</t>
  </si>
  <si>
    <t>FVY8510</t>
  </si>
  <si>
    <t>Licenc. + Transf. + Honorários</t>
  </si>
  <si>
    <t>CARTORIO</t>
  </si>
  <si>
    <t>Reconhecimento de Firma</t>
  </si>
  <si>
    <t>Brecha Transportes e Turismo Ltda</t>
  </si>
  <si>
    <t>LG ELETRONIC DO BRASIL LTDA</t>
  </si>
  <si>
    <t>HONDA CIVIC 2017 PRETA PHY7170 93HFC2640HZ135119</t>
  </si>
  <si>
    <t>Empresa de Onibus Vila Galvao Ltda</t>
  </si>
  <si>
    <t>GUILHERME RODRIGUES DA SILVA</t>
  </si>
  <si>
    <t>EUO7130</t>
  </si>
  <si>
    <t>HONDA CG 160 EUO7130 9C2KC2210LR011877</t>
  </si>
  <si>
    <t>Viacao Sidon Ltda</t>
  </si>
  <si>
    <t>AMANDA MOURINO DE FARACO</t>
  </si>
  <si>
    <t>OLR6189</t>
  </si>
  <si>
    <t>NISSAN MARCH 2013 VERMELHA OLR6189 3N1DK3CD6DL213302</t>
  </si>
  <si>
    <t>RODRIGO TAVARES DE ALMEIDA BENTO</t>
  </si>
  <si>
    <t>ETR0311</t>
  </si>
  <si>
    <t>KIA CERATO 2011 BRANCA ETR0311 KNAFW411BB5391235</t>
  </si>
  <si>
    <t>31/03/2020- email recebido Cleia solicitando remoção. Solicitei cotação aos Leiloeiros. Palácio R$ 150,00 Freitas R$ 580,00.   Palácio vai remover. Solicitado recorte de chassi, pois conforme informação do despachante não é possivel transferir o veiculo</t>
  </si>
  <si>
    <t>MARGOT DOS REIS COSTA</t>
  </si>
  <si>
    <t>HONDA CG 150 CINZA HGM2F89 9C2KC1850CR503744</t>
  </si>
  <si>
    <t>DPVAT + IPVA + MULTAS + Hon.</t>
  </si>
  <si>
    <t>QVD0B92</t>
  </si>
  <si>
    <t>Honorarios + Transferencia</t>
  </si>
  <si>
    <t>Laurentino Transportes e Turismo Ltda Epp</t>
  </si>
  <si>
    <t>FRANCIELE CARINE RISSADI DA TRINDADE</t>
  </si>
  <si>
    <t>MBR0278</t>
  </si>
  <si>
    <t>HONDA CBX VERMELHA MBR0278 9C2MC27001R007853</t>
  </si>
  <si>
    <t>Teac Transportes e Turismo Ltda</t>
  </si>
  <si>
    <t>EZEQUIEL CARVALHO</t>
  </si>
  <si>
    <t>FSO8244</t>
  </si>
  <si>
    <t>HONDA CITY 2014 CINZA FSO8244 93HGM2620E7213995</t>
  </si>
  <si>
    <t>CLAUDIA WALERIA ARAUJO FERREIRA</t>
  </si>
  <si>
    <t>PYS3724</t>
  </si>
  <si>
    <t>FIAT PALIO 2017 PRATA PYS3724 8AP19627ZH4171891</t>
  </si>
  <si>
    <t>Rota do Sol Transportes e Turismo Eireli</t>
  </si>
  <si>
    <t>BRUNO DANTAS GUEDES</t>
  </si>
  <si>
    <t>PBA1659</t>
  </si>
  <si>
    <t>RENAULT LOGAN 2017 BRANCA PBA1659 93Y4SRFH4HJ734195</t>
  </si>
  <si>
    <t>VALMIR GOMES DA SILVA</t>
  </si>
  <si>
    <t>GM ASTRA SEDAN ELEGANCE CINZA DQV5281 9BQTU69W07B244133</t>
  </si>
  <si>
    <t>Viacao Piracicabana S/A - SBC</t>
  </si>
  <si>
    <t>ALAN DA SILVA ARAUJO</t>
  </si>
  <si>
    <t>ERA9270</t>
  </si>
  <si>
    <t>YAMAHA MT03 AZUL ERA9270 9C6RH1140L0009023</t>
  </si>
  <si>
    <t>VISTORIA DE TRANSFERÊNCIA E PMG</t>
  </si>
  <si>
    <t>DQV5281</t>
  </si>
  <si>
    <t>Viacao Sudeste Ltda</t>
  </si>
  <si>
    <t>VALDETE PEREIRA DOS S. DE OLIVEIRA</t>
  </si>
  <si>
    <t>MRR3H72</t>
  </si>
  <si>
    <t>VW PARATI 1.8 TOUR CINZA MRR3H72 9BWDC05X13T062269</t>
  </si>
  <si>
    <t>DPVAT + TRANSF + MULTAS + Hon.</t>
  </si>
  <si>
    <t>TRANSF + MULTAS + SIN PUBL + Hon.</t>
  </si>
  <si>
    <t>TRANSF + MULTAS + BAIX SUC + Hon.</t>
  </si>
  <si>
    <t>LUZIA RODRIGUES PEREIRA</t>
  </si>
  <si>
    <t>Transimao Transportes Rodoviarios Ltda</t>
  </si>
  <si>
    <t>GYO8488</t>
  </si>
  <si>
    <t>GM CORSA WIND PRATA GYO8488 9BGSC19Z01C121162</t>
  </si>
  <si>
    <t>AXA0887</t>
  </si>
  <si>
    <t>TRANSF + HONORARIOS + SINAL PUBLICO</t>
  </si>
  <si>
    <t>Auto Viacao M M Souza Turismo Ltda</t>
  </si>
  <si>
    <t>DANIEL CONTESSA</t>
  </si>
  <si>
    <t>BXL0487</t>
  </si>
  <si>
    <t>GM S10 1996 CINZA BXL0487 9BG124CTTTC920509</t>
  </si>
  <si>
    <t>HGM2F89</t>
  </si>
  <si>
    <t>TRANSF+HON+ESPELHO+LIC+IPVA+MULTA</t>
  </si>
  <si>
    <t>ESTADIAS PATIO</t>
  </si>
  <si>
    <t>LICENC/TRANSF + HON + S PUB + CONT</t>
  </si>
  <si>
    <t>Alicio Nunes</t>
  </si>
  <si>
    <t>ALAIDE RODRIGUES NUNES</t>
  </si>
  <si>
    <t>DHT7835</t>
  </si>
  <si>
    <t>GM CORSA 2003 CINZA DHT7835 9BGST80N03B188954</t>
  </si>
  <si>
    <t>Solicitei a Beatriz em 17/08/2020 a digitalização do CRV para a confecção da nota fiscal de entrada
22/01/21 - Solicitado baixa como sucata pois conforme informação do leiloeiro o veículo esta muito proximo de sucata. Obs.: O veículo já foi a leilão em 3 oportunidades e não foi vendido como media monta.</t>
  </si>
  <si>
    <t>LAUDO IC + REMARC MOTOR + LIC 21 + 1º REGISTRO + HONORARIOS</t>
  </si>
  <si>
    <t>ADRIANA HURKE DOS SANTOS</t>
  </si>
  <si>
    <t>OQS4189</t>
  </si>
  <si>
    <t>FORD FOCUS 2013 PRETO OQS4189 8AFTZZFFCDJ15372</t>
  </si>
  <si>
    <t>TRANSF + HONORARIOS + BAIX SUC</t>
  </si>
  <si>
    <t>EEG4E67</t>
  </si>
  <si>
    <t>JORGE DALZOTTO</t>
  </si>
  <si>
    <t>HONDA CG 160 2019 PRETO BCZ6J53 9C2KC2500KR041352</t>
  </si>
  <si>
    <t>Jtp Transportes Servicos Gerenciamento e Recursos</t>
  </si>
  <si>
    <t>DLP6349</t>
  </si>
  <si>
    <t>YAMAHA NMAX 2020 PRETA DLP6349 9C65G3331040043043</t>
  </si>
  <si>
    <t>BCZ6J53</t>
  </si>
  <si>
    <t>LICENC/TRANSF + HON + MULTAS</t>
  </si>
  <si>
    <t>LICENC/TRANSF + HON + IPVA + SIN PUB</t>
  </si>
  <si>
    <t>PYS3H24</t>
  </si>
  <si>
    <t>LICENC/TRANSF + HON + IPVA + MULTA</t>
  </si>
  <si>
    <t>LICENC/TRANSF + HON + IPVA + MULTA +DPVAT</t>
  </si>
  <si>
    <t>GILMARA SANTOS PACHECO</t>
  </si>
  <si>
    <t>DMS2518</t>
  </si>
  <si>
    <t>GM CORSA 2004 BEGE DMS2518 9BGXF68X04C195983</t>
  </si>
  <si>
    <t xml:space="preserve">	Viacao Sidon Ltda</t>
  </si>
  <si>
    <t>NILDA ALVES P. GONÇALVES</t>
  </si>
  <si>
    <t>HDC4822</t>
  </si>
  <si>
    <t>HONDA NXR150 2007 HDC4822 9C2KDO3107R020721</t>
  </si>
  <si>
    <t>LICENC+TRANSF + HONORARIOS + BAIX SUC+DPVAT+IPVA</t>
  </si>
  <si>
    <t>Honorarios + IPVA</t>
  </si>
  <si>
    <t>JOHNNY HEBERTON TEIXEIRA</t>
  </si>
  <si>
    <t>EUK0494</t>
  </si>
  <si>
    <t>FIAT PUNTO 2011 CINZA EUK0494 9BD118181B1148323</t>
  </si>
  <si>
    <t>FRANCISCO XAVIER SANTANA</t>
  </si>
  <si>
    <t>HDI0486</t>
  </si>
  <si>
    <t>FORD FIESTA 2012 VERMELHA HDI0486 9BFZF54P5C6258214</t>
  </si>
  <si>
    <t>Realsul Transportes e Turismo Ltda</t>
  </si>
  <si>
    <t>AILSON ALVES DE SOUZA</t>
  </si>
  <si>
    <t>GVJ1703</t>
  </si>
  <si>
    <t>KIA BESTA 2000 VERDE GVJ1703 KNHTR7312Y7012005</t>
  </si>
  <si>
    <t>Viacao Mouraoense Ltda</t>
  </si>
  <si>
    <t>CLAUDIO TSUNEDO HASHIMOTO</t>
  </si>
  <si>
    <t>AWC3F46</t>
  </si>
  <si>
    <t>YAMANHA YBR 125 ROXA AWC3F46 9C6KE1520C0116641</t>
  </si>
  <si>
    <t>IVAN DANTAS MANTOS</t>
  </si>
  <si>
    <t>FSO8C44</t>
  </si>
  <si>
    <t xml:space="preserve">IPVA + HONORARIOS </t>
  </si>
  <si>
    <t>DESBLOQ PORTARIA 125 + HONORARIOS + IPVA + TRANSFERENCIA</t>
  </si>
  <si>
    <t>Sinal Público + honorarios</t>
  </si>
  <si>
    <t>Honorarios emissão ATPV-E</t>
  </si>
  <si>
    <t>HONORARIOS + IPVA</t>
  </si>
  <si>
    <t>IWH2B68</t>
  </si>
  <si>
    <t>SILVANA ALVES DOS SANTOS</t>
  </si>
  <si>
    <t>ESQ8216</t>
  </si>
  <si>
    <t>HONDA BIZ PRATA ESQ8216 9C2JC4820CR282023</t>
  </si>
  <si>
    <t>HONORARIOS + IPVA + LINC + SINAL PUB + TRANSF</t>
  </si>
  <si>
    <t>HONORARIOS + LINCENCIAMENTO + TRANSF</t>
  </si>
  <si>
    <t>HONORARIOS + LINC + TRANSF + IPVA</t>
  </si>
  <si>
    <t>JOSE CARLOS BISPO DOS SANTOS</t>
  </si>
  <si>
    <t>ABY0532</t>
  </si>
  <si>
    <t>FIAT PALIO 2002 AZUL ABY0532 9BD17140222138866</t>
  </si>
  <si>
    <t>ENA6F00</t>
  </si>
  <si>
    <t>PHY7B70</t>
  </si>
  <si>
    <t>EMISSÃO ATPV</t>
  </si>
  <si>
    <t>#APÓLICE</t>
  </si>
  <si>
    <t>JOSE BATISTA DOS SANTOS</t>
  </si>
  <si>
    <t>DIH4546</t>
  </si>
  <si>
    <t>GM CORSA 2002 PRETA DIH4546 9BGXF19X02C164660</t>
  </si>
  <si>
    <t xml:space="preserve">1002806007820	</t>
  </si>
  <si>
    <t>DHT7I35</t>
  </si>
  <si>
    <t>PBA1G59</t>
  </si>
  <si>
    <t>Transporte Coletivo Juatuba Ltda</t>
  </si>
  <si>
    <t>MARINA DA CONSOLACAO SILVA ROCHA</t>
  </si>
  <si>
    <t>MNW8058</t>
  </si>
  <si>
    <t>FIAT PALIO 2007 VERMELHA MNW8058 9BD17164G72812153</t>
  </si>
  <si>
    <t xml:space="preserve">	1002806007574	</t>
  </si>
  <si>
    <t xml:space="preserve"> 31/05/2021</t>
  </si>
  <si>
    <t>AM- Tur Foscharini Ltda</t>
  </si>
  <si>
    <t>ANA CAROLINA ESCHER</t>
  </si>
  <si>
    <t>MCH2875</t>
  </si>
  <si>
    <t>HONDA CG 150 AZUL MCH2875 9C2KC08104R081558</t>
  </si>
  <si>
    <t>GLAUCIA MOREIRA DUARTE</t>
  </si>
  <si>
    <t>FIAT TORO BRANCA PYQ8207 988226117HKA97441</t>
  </si>
  <si>
    <t xml:space="preserve">1002806007574	</t>
  </si>
  <si>
    <t>HONOR + LIC 2020 + DPVAT + IPVA + LINC 2021 + IPVA 21 +  LINC + TRANSF</t>
  </si>
  <si>
    <t>HONOR + LIC 2020 +  IPVA + LINC 2021 + IPVA 21 +  LINC + TRANSF</t>
  </si>
  <si>
    <t>TRANSFERENCIA + HONORARIOS</t>
  </si>
  <si>
    <t>Valtecir Bertolini</t>
  </si>
  <si>
    <t>ISABEL PESSOLI</t>
  </si>
  <si>
    <t>ARZ7542</t>
  </si>
  <si>
    <t>FORD FIESTA PRETA ARZ7542 9BFZF55A7A8485525</t>
  </si>
  <si>
    <t xml:space="preserve">1002806009961	</t>
  </si>
  <si>
    <t>ABY0F32</t>
  </si>
  <si>
    <t>HON+DEP PLAC E CHA+DPVAT+LIC20 E 21+BAIXA+VT+SEDEX</t>
  </si>
  <si>
    <t>HON BAIXA+BAIXA SUC+TAXA BAIXA+TAXA VT+TAXA TRANSF+LINC+IPVA</t>
  </si>
  <si>
    <t>E.J.I. Fiel Turismo Ltda</t>
  </si>
  <si>
    <t>GUSTAVO PEREIRA MACHRY</t>
  </si>
  <si>
    <t>KRO8063</t>
  </si>
  <si>
    <t xml:space="preserve">1002806007578	</t>
  </si>
  <si>
    <t>YAMANHA MT 07 CINZA KRO8063 9C6RM0920G0001511</t>
  </si>
  <si>
    <t>Avelino Reinaldo Domingos Transportes</t>
  </si>
  <si>
    <t xml:space="preserve">	MICHAEL DE LIMA PALAZON</t>
  </si>
  <si>
    <t>DPN5E22</t>
  </si>
  <si>
    <t>FORDA KA BRANCA DPN5E22 9BFZH55L6L8396138</t>
  </si>
  <si>
    <t>Vandex Taxi Lotacao Eireli</t>
  </si>
  <si>
    <t>TATIANA LOPES DA COSTA</t>
  </si>
  <si>
    <t>NUB8783</t>
  </si>
  <si>
    <t>GM CLASSIC 2012 BRANCA NUB8783 9BGSU19F0CB296173</t>
  </si>
  <si>
    <t>HONORARIOS+LICENCIAMENTO+TRANSF+MULTAS</t>
  </si>
  <si>
    <t>TRANSFERENCIA+MULTAS</t>
  </si>
  <si>
    <t>EDSON BATISTA DE SOUZA</t>
  </si>
  <si>
    <t>DIB2902</t>
  </si>
  <si>
    <t>FIAT PALIO 2003 AZUL DIB2902 9BD17103232186272</t>
  </si>
  <si>
    <t xml:space="preserve">1002306001330	</t>
  </si>
  <si>
    <t>Juliano Goes Padilha Transportes Eireli</t>
  </si>
  <si>
    <t>MARCUS ROGER DE CARVALHO FERREIRA</t>
  </si>
  <si>
    <t>AHI5636</t>
  </si>
  <si>
    <t>VW GOL 1997 BRANCA AHI5636 9BWZZZ377VP583137</t>
  </si>
  <si>
    <t xml:space="preserve">1002306002084	</t>
  </si>
  <si>
    <t>Daniel Rodrigues de Lelis</t>
  </si>
  <si>
    <t>ADILSON RODRIGUES VIEIRA</t>
  </si>
  <si>
    <t>MPG7F16</t>
  </si>
  <si>
    <t>FIAT UNO 1998 AZUL MPG7F16 MPG7F16 9BD146048V5960310</t>
  </si>
  <si>
    <t xml:space="preserve">1002806008531	</t>
  </si>
  <si>
    <t>Caf Transportes e Utilidades Eireli</t>
  </si>
  <si>
    <t>BRUNO LEANDRO COSTA</t>
  </si>
  <si>
    <t>OWO9C35</t>
  </si>
  <si>
    <t>HONDA XRE PRETA OWO9C35 9C2ND1110ER000289</t>
  </si>
  <si>
    <t xml:space="preserve">1002806008665	</t>
  </si>
  <si>
    <t xml:space="preserve">1 REGISTRO + HONORARIOS </t>
  </si>
  <si>
    <t>Fabio Ricardo de Jesus Transportes Eireli</t>
  </si>
  <si>
    <t>RICARDO FRANCISCO SIQUEIRA</t>
  </si>
  <si>
    <t>DJA8H10</t>
  </si>
  <si>
    <t>HONDA CIVIC PRETA DJA8H10 93HES16503Z107612</t>
  </si>
  <si>
    <t xml:space="preserve">1002806007925	</t>
  </si>
  <si>
    <t>Helios Coletivos e Cargas Ltda</t>
  </si>
  <si>
    <t>GELCIMINA BENELLI</t>
  </si>
  <si>
    <t>IKX4759</t>
  </si>
  <si>
    <t>VW GOL 2003 CINZA IKX4759 9BWCA05Y93T066368</t>
  </si>
  <si>
    <t xml:space="preserve">1002806008433	</t>
  </si>
  <si>
    <t>Divina Ferreira dos Santos Transportes Eireli</t>
  </si>
  <si>
    <t>OTAVIO SANTOS ZAMITH</t>
  </si>
  <si>
    <t>FEX6274</t>
  </si>
  <si>
    <t>RENAULT KWID 2020 BRANCA FEX6274 93YRBB00XLJ230799</t>
  </si>
  <si>
    <t xml:space="preserve">	1002806008620	</t>
  </si>
  <si>
    <t>EMISSAO DE ATPVE</t>
  </si>
  <si>
    <t>TRANSF 1 2 3 + HON+HONBAIXASUC+IPVA1 2+LINC+EXTRA</t>
  </si>
  <si>
    <t>LICENCIAMENTO + TRANSFERENCIA + HON</t>
  </si>
  <si>
    <t>PYQ8207</t>
  </si>
  <si>
    <t>MULTAS +HONORARIOS+TRANSF</t>
  </si>
  <si>
    <t xml:space="preserve">TRANSFERENCIA 2 + HONORARIOS </t>
  </si>
  <si>
    <t>INCLUSÃO DE ATPV</t>
  </si>
  <si>
    <t>GVJ1H03</t>
  </si>
  <si>
    <t>PRIMEIRO REGISTRO+HONORARIOS+BAIXA SUCATA</t>
  </si>
  <si>
    <t>HONORARIOS + TAXA DE TRANSF + PLACA MERCOSUL</t>
  </si>
  <si>
    <t>Transportadora Faleiros Ltda</t>
  </si>
  <si>
    <t>RAFAELA DA SILVA COSTA</t>
  </si>
  <si>
    <t>DEO9252</t>
  </si>
  <si>
    <t>HONDA C100 BIZ 2001 PRETA DEO9252 9C2HA07001R047477</t>
  </si>
  <si>
    <t>PRIMEIRO REGISTRO+HONORARIOS+LICENC2021</t>
  </si>
  <si>
    <t>PRIMEIRO REGISTRO+HONORARIOS</t>
  </si>
  <si>
    <t>Auto Viacao Metropolitana Ltda</t>
  </si>
  <si>
    <t>TEREZA RUTH SILVA FARIAS</t>
  </si>
  <si>
    <t>PMV5597</t>
  </si>
  <si>
    <t>HONDA NXR 2014 BRANCA PMV5597 9C2KD0540ER083684</t>
  </si>
  <si>
    <t xml:space="preserve">	1002806009340	</t>
  </si>
  <si>
    <t xml:space="preserve">vistorias ECV </t>
  </si>
  <si>
    <t xml:space="preserve">Empresa de Transporte Pgtur Ltda	</t>
  </si>
  <si>
    <t>MIRIAN DAIANE DA SILVA VALERIUS</t>
  </si>
  <si>
    <t>PZL2167</t>
  </si>
  <si>
    <t>VW NOVO GOL 2018 PRATA PZL2167 9BWAB45U2JP009976</t>
  </si>
  <si>
    <t xml:space="preserve">1002806008546	</t>
  </si>
  <si>
    <t>PRIMEIRO REGISTRO+HON+LINC21+IPVA21</t>
  </si>
  <si>
    <t>MULTAS</t>
  </si>
  <si>
    <t>EMISSÃO DE ATPV</t>
  </si>
  <si>
    <t>HONORARIOS + TRANSFERENCIA</t>
  </si>
  <si>
    <t>TAGUATUR TAGUATINGA TRANSPORTES E TURISMO</t>
  </si>
  <si>
    <t>KEURIY JULIANA NUNES DA SILVA</t>
  </si>
  <si>
    <t>NNB5115</t>
  </si>
  <si>
    <t>FIAT PALIO 2010 PRATA NNB5115 9BD17301MA319867</t>
  </si>
  <si>
    <t xml:space="preserve">	1002306002437	</t>
  </si>
  <si>
    <t>TRANSF+HON+LICENC PR+ MULTA+CAD DE MOTOR+BAIX SUCATA</t>
  </si>
  <si>
    <t>Sadam Transportes Ltda</t>
  </si>
  <si>
    <t>CAROLINA APARECIDA VENTURA</t>
  </si>
  <si>
    <t>LYP8869</t>
  </si>
  <si>
    <t>GM VECTRA 1996 VERDE LYP8869 9BGJK19BVTB522261</t>
  </si>
  <si>
    <t>JAILSON DE MOURA MELO</t>
  </si>
  <si>
    <t>EHU3F85</t>
  </si>
  <si>
    <t>HONDA CG 150 FAN ESI 2010 PRETA EHU3F85 9C2KC1550AR142028</t>
  </si>
  <si>
    <t>MOISES DE MELO</t>
  </si>
  <si>
    <t>ATH6055</t>
  </si>
  <si>
    <t>TRANSFERENCIA+HONORARIOS</t>
  </si>
  <si>
    <t>TRANSFERENCIA+MULTAS+HONORARIOS</t>
  </si>
  <si>
    <t>TRANSF+HONORARIOS+REGU MOTOR+EMISSAO LAUDO IC</t>
  </si>
  <si>
    <t>HONORARIOS</t>
  </si>
  <si>
    <t>Remoção</t>
  </si>
  <si>
    <t>WALDEMAR DE OLIVEIRA SILVA JUNIOR</t>
  </si>
  <si>
    <t>HEE9839</t>
  </si>
  <si>
    <t>HONDA CIVIC 2007 PRATA HEE8839 93HFA15307Z215535</t>
  </si>
  <si>
    <t xml:space="preserve">1002806009078	</t>
  </si>
  <si>
    <t>HON+TRANSF+LINC21+IPVA+MULTAS+BAIXA+SEDEX</t>
  </si>
  <si>
    <t>G. S. Souza Transportes E Turismos Eireli</t>
  </si>
  <si>
    <t>EDSON ANTONIO DE OLIVEIRA</t>
  </si>
  <si>
    <t>ODI1G18</t>
  </si>
  <si>
    <t xml:space="preserve">	1002306002407	</t>
  </si>
  <si>
    <t>VW GOL 2013 PRETA ODI1G18 9BWAAOSU2DP012733</t>
  </si>
  <si>
    <t>MULTAS+LINC+TRANSF+HONORARIOS</t>
  </si>
  <si>
    <t>Daniela Fernanda Pettirossi Vasconcelos</t>
  </si>
  <si>
    <t>SISTEL MANUTENÇÃO CONT. ENGENHARIA</t>
  </si>
  <si>
    <t>AWB4B84</t>
  </si>
  <si>
    <t>GM CLASSIC 2013 PRATA AWB4B84 8AGSU19F0DR124270</t>
  </si>
  <si>
    <t xml:space="preserve">1002806012160	</t>
  </si>
  <si>
    <t>SUPERVISAO</t>
  </si>
  <si>
    <t>LINC+TRANSF+HONO+LAUDO IC+REGU MOTOR+BAIXA</t>
  </si>
  <si>
    <t>HON+HON BAIX SUC+LINC+TRANSF+LINC20 E 21DF+SEDEX +DPVAT2020</t>
  </si>
  <si>
    <t>IPVA+LINC+TRANSF+HONORARIOS</t>
  </si>
  <si>
    <t>City Transportes Urbano Global Ltda</t>
  </si>
  <si>
    <t>ODOIR MORENO MATURANA JUNIOR</t>
  </si>
  <si>
    <t>EKI0966</t>
  </si>
  <si>
    <t>YAMANHA FAZER 2012 ROXA EKI0966 9C6KG0460C0030392</t>
  </si>
  <si>
    <t xml:space="preserve">1002806010310	</t>
  </si>
  <si>
    <t xml:space="preserve">J R L de Medeiros	</t>
  </si>
  <si>
    <t xml:space="preserve">	JOSE MARIA CORREA</t>
  </si>
  <si>
    <t>NXX6121</t>
  </si>
  <si>
    <t>HYUNDAI TUCSON 2012 PRETA NXX6121 95PJN81BPCB031861</t>
  </si>
  <si>
    <t xml:space="preserve">1002806013144	</t>
  </si>
  <si>
    <t>MATHEUS SILVA PICOLOMINI</t>
  </si>
  <si>
    <t>PGZ2A62</t>
  </si>
  <si>
    <t>CITROEN DS3 2015 AMARELA PGZ2A62 VF7SA5FMXFW502413</t>
  </si>
  <si>
    <t>LINC+LINC21+IPVA+HONORARIOS+PRIMEIRO REG SP</t>
  </si>
  <si>
    <t>MARLUCE DE C. ALMEIDA M. NUNES</t>
  </si>
  <si>
    <t>JVU1638</t>
  </si>
  <si>
    <t>HONDA CIVIC 2008 PRATA JVU1638 93HFA66308Z266090</t>
  </si>
  <si>
    <t xml:space="preserve">1002806010979	</t>
  </si>
  <si>
    <t xml:space="preserve">JOSE IRANDIR SANTOS	</t>
  </si>
  <si>
    <t>EUE1788</t>
  </si>
  <si>
    <t>CITROEN C3 AIRCROSS 2011 CINZA EUE1788 935SUN6AYBB553145</t>
  </si>
  <si>
    <t xml:space="preserve">	1002806010333	</t>
  </si>
  <si>
    <t>Empresa Irmaos Lessa Ltda</t>
  </si>
  <si>
    <t xml:space="preserve">	ANDERSON DE SOUZA ROCHA</t>
  </si>
  <si>
    <t>HNV7132</t>
  </si>
  <si>
    <t>FIAT PUNTO 2013 PRETA HNV7132 9BD11812KD1234136</t>
  </si>
  <si>
    <t xml:space="preserve">1002306002866	</t>
  </si>
  <si>
    <t>MATILDE APARECIDA FERNANDES</t>
  </si>
  <si>
    <t>DAP8348</t>
  </si>
  <si>
    <t>FIAT PALIO 2001 CINZA DAP8348 9BD17140212016123</t>
  </si>
  <si>
    <t xml:space="preserve">	1002806010164	</t>
  </si>
  <si>
    <t>MADALENA NUNES DE FRANCA RAMOS</t>
  </si>
  <si>
    <t>QTR1038</t>
  </si>
  <si>
    <t>FORDA KA 2020 CINZA QTR1038 9BFZH54S5L8438923</t>
  </si>
  <si>
    <t xml:space="preserve">1002306003256	</t>
  </si>
  <si>
    <t>LINCENCIAMENTO+TRANSF+MULTA+HONARIOS</t>
  </si>
  <si>
    <t>Viacao Rosa Ltda</t>
  </si>
  <si>
    <t>JOSE CARLOS DE MELO</t>
  </si>
  <si>
    <t>NJT1161</t>
  </si>
  <si>
    <t>FORD FIESTA 2011 PRATA 9BFZF54P0B8166541</t>
  </si>
  <si>
    <t xml:space="preserve">1002806012625	</t>
  </si>
  <si>
    <t>AURICELIA DA SILVA BARROS FERREIRA</t>
  </si>
  <si>
    <t>AVG0071</t>
  </si>
  <si>
    <t>VW GOLF 2003 BEGE AVG0071 9BWA501J154029242</t>
  </si>
  <si>
    <t xml:space="preserve">1002806010160	</t>
  </si>
  <si>
    <t>TRANSF21+HON+IPVA+TRANSF22+LINC</t>
  </si>
  <si>
    <t>NNB5B15</t>
  </si>
  <si>
    <t>IPVA21+22+LINC+1ºREGIST+HON</t>
  </si>
  <si>
    <t>ATH6855</t>
  </si>
  <si>
    <t>DJA8710</t>
  </si>
  <si>
    <t>ELICEIA MARIA CALADO</t>
  </si>
  <si>
    <t>PUP9390</t>
  </si>
  <si>
    <t>FORD KA 2015 BRANCA PUP9390 9BFZH55L2F8132144</t>
  </si>
  <si>
    <t xml:space="preserve">1002806010427	</t>
  </si>
  <si>
    <t>ADEMIR ANTONIO MARTINS</t>
  </si>
  <si>
    <t>DFT6516</t>
  </si>
  <si>
    <t>FIAT SIENA 2002 PRETA DFT6516 9BD17202423018878</t>
  </si>
  <si>
    <t xml:space="preserve">1002806010164	</t>
  </si>
  <si>
    <t>Cooper Transguaru Coop Trab Dos Perm Aut</t>
  </si>
  <si>
    <t>THAIS CRSITINA DE JESUS SILVA</t>
  </si>
  <si>
    <t>EZM6F91</t>
  </si>
  <si>
    <t>FORD FIESTA 2014 PRETA EZM6F91 9BFZF54P3E8044034</t>
  </si>
  <si>
    <t xml:space="preserve">	1002806010375	</t>
  </si>
  <si>
    <t>ARZ7F42</t>
  </si>
  <si>
    <t>LINC+TRANSF+IPVA GO+LINCGO+HONORARIOS</t>
  </si>
  <si>
    <t>LINC+TRANSF+IPVA+MULTAS+HONORARIOS</t>
  </si>
  <si>
    <t>LINC+TRANSF+LINC ES+IPVA ES+HONORARIOS</t>
  </si>
  <si>
    <t xml:space="preserve">vistoria ECV </t>
  </si>
  <si>
    <t>DAVID WILLIAN CARDOSO MOREIRA</t>
  </si>
  <si>
    <t>DJZ0808</t>
  </si>
  <si>
    <t>HONDA FALCON 2004 PRETA DJZ0808 9C2ND07004R012853</t>
  </si>
  <si>
    <t>LINC+TRANSF+LINC PR + IPVA PR + MULTAS + HONO</t>
  </si>
  <si>
    <t>ELCIO BERTOZZI DE SOUZA</t>
  </si>
  <si>
    <t>HONDA CIVIC 2001 PRATA DDB0103 93HES16801Z006008</t>
  </si>
  <si>
    <t>Transportes Coletivos Leo Ltda</t>
  </si>
  <si>
    <t>JOSE DO CARMO SILVA</t>
  </si>
  <si>
    <t>KNY0706</t>
  </si>
  <si>
    <t>FORD FIESTA 2008 PRATA KNY0706 9BFZF10A588226686</t>
  </si>
  <si>
    <t>PZL2B67</t>
  </si>
  <si>
    <t>IPVA+HONORARIOS</t>
  </si>
  <si>
    <t>MGR0A39</t>
  </si>
  <si>
    <t>KRO8A63</t>
  </si>
  <si>
    <t>HDI0E86</t>
  </si>
  <si>
    <t>IPVA+HONORARIOS+MULTAS</t>
  </si>
  <si>
    <t>ATH6I55</t>
  </si>
  <si>
    <t>Sigma Transportes Ltda</t>
  </si>
  <si>
    <t>KATESILENE FERNANDES DA SILVA</t>
  </si>
  <si>
    <t>PJS5388</t>
  </si>
  <si>
    <t>FIAT SIENA 2016 PRATA PJS5388 8AP37211AG6130263</t>
  </si>
  <si>
    <t>LAUDO IC + AUT REMARC MOTOR + REMARC MOTOR + TAXA DE TRANSF + LINC+TRANSFE  + HONORARIOS - BAIXA SUCATA</t>
  </si>
  <si>
    <t>Expresso Araguari Ltda</t>
  </si>
  <si>
    <t>LUIZ CARLOS ALVES PEREIRA</t>
  </si>
  <si>
    <t>HEX7E40</t>
  </si>
  <si>
    <t>FIAT PALIO 2013 PRATA HEX7E40 9DB196272D2049059</t>
  </si>
  <si>
    <t xml:space="preserve">	1002306003260	</t>
  </si>
  <si>
    <t xml:space="preserve">8282200764	</t>
  </si>
  <si>
    <t>IRACEMA DA SILVA SANTOS</t>
  </si>
  <si>
    <t>FRB1348</t>
  </si>
  <si>
    <t>FORD FIESTA 2014 PRATA FRB1348 9BFZD55J1EB722914</t>
  </si>
  <si>
    <t>DANIELE DE ARAUJO CAMPOS</t>
  </si>
  <si>
    <t>HOB6325</t>
  </si>
  <si>
    <t>KIA PICANTO 2011 PRATA HOB6325 KNABK514BBT999681</t>
  </si>
  <si>
    <t xml:space="preserve">	1002806014069	</t>
  </si>
  <si>
    <t>LINC+TRANSF+IPVA+MULTAS+HONORARIOS+BAIXA</t>
  </si>
  <si>
    <t>DDB0103</t>
  </si>
  <si>
    <t>LINCENCIAMENTO+TRANSF+HONARIOS</t>
  </si>
  <si>
    <t>SERTANEZINHA LTDA</t>
  </si>
  <si>
    <t>GUILHERME VICENTE SOUZA</t>
  </si>
  <si>
    <t>KPD5D18</t>
  </si>
  <si>
    <t>VW JETTA 2.0 PRETO KPD5D18 3VWDJ2162DM002832</t>
  </si>
  <si>
    <t xml:space="preserve">ADAUTO ANTONIO RIBEIRO CARDOSO	</t>
  </si>
  <si>
    <t>LPZ1881</t>
  </si>
  <si>
    <t>GM ASTRA 2007 PRATA LPZ1I81 9BGTR0BW07B225448</t>
  </si>
  <si>
    <t xml:space="preserve">1002806007021	</t>
  </si>
  <si>
    <t>Carbosa Transportes E Turismo Ltda</t>
  </si>
  <si>
    <t>KAREN LETICIA DE OLIVEIRA</t>
  </si>
  <si>
    <t>IMY0381</t>
  </si>
  <si>
    <t>PEUGEOT 206 2006 PRATA IMY0381 9362AKFW96B036558</t>
  </si>
  <si>
    <t xml:space="preserve">	1002806012169	</t>
  </si>
  <si>
    <t>0606/2022</t>
  </si>
  <si>
    <t>ALINE GARIBALDI FONSECA</t>
  </si>
  <si>
    <t>IWG6F83</t>
  </si>
  <si>
    <t>GM CELTA 2014 BRANCO IWG6F83 9BGRP48F0FG305261</t>
  </si>
  <si>
    <t>Viacao Passaro Verde Ltda</t>
  </si>
  <si>
    <t>TEREZA CRISTINA DE SOUZA LOPES</t>
  </si>
  <si>
    <t>PVG2I80</t>
  </si>
  <si>
    <t>FIAT UNO 2015 VERMELHA PVG2I80 9BD195A62F0651619</t>
  </si>
  <si>
    <t xml:space="preserve">	1002806013247	</t>
  </si>
  <si>
    <t>Viação Mouraense ltda</t>
  </si>
  <si>
    <t>Flavia Novak</t>
  </si>
  <si>
    <t>ADN8688</t>
  </si>
  <si>
    <t>PEUGEOT 207 BRANCO ADN8688 9362MKFWXBB005437</t>
  </si>
  <si>
    <t>SIM</t>
  </si>
  <si>
    <t>NÃO</t>
  </si>
  <si>
    <t>DJZ0I08</t>
  </si>
  <si>
    <t>IPVA+MULTAS+HONORARIOS</t>
  </si>
  <si>
    <t>IKX4H59</t>
  </si>
  <si>
    <t>IPVA+LINC+TRANSF+HONORARIOS+MULTAS</t>
  </si>
  <si>
    <t>OTACILIO MUNIZ MOURA</t>
  </si>
  <si>
    <t>EYL0305</t>
  </si>
  <si>
    <t>VW GOL 2012 PRATA EYL0305 9BWAA05U9CT033388</t>
  </si>
  <si>
    <t xml:space="preserve">1002306003328	</t>
  </si>
  <si>
    <t>HONORARIOS+TRANSFERENCIA</t>
  </si>
  <si>
    <t>TAXA 2 VIA+LINC2022+IPVA+MULTAS+HON+LEVANTAMENTO DE ESPELHO</t>
  </si>
  <si>
    <t>W.F. Fae Transportes Ltda</t>
  </si>
  <si>
    <t>ALI9499</t>
  </si>
  <si>
    <t>GM CELTA 9BGBD08X04G138459</t>
  </si>
  <si>
    <t>LUANA TABORDA RISSA</t>
  </si>
  <si>
    <t>JORGE TEIXEIRA DOS SANTOS</t>
  </si>
  <si>
    <t>Real Maia Transportes Terrestres Eireli</t>
  </si>
  <si>
    <t>JWV0J47</t>
  </si>
  <si>
    <t>TOYOTA COROLLA 2003 PRETA JWV0J47 9BR53ZEC138500167</t>
  </si>
  <si>
    <t>Sim</t>
  </si>
  <si>
    <t>Não</t>
  </si>
  <si>
    <t>DOC TRANSFERIDO AO ARREMATANTE?</t>
  </si>
  <si>
    <t>M U Transportadora Turistica e Locacao Ibiuna Ltda</t>
  </si>
  <si>
    <t>PATRICIA APARECIDA ALBUQUERQUE DE PAULA</t>
  </si>
  <si>
    <t>CKL4I43</t>
  </si>
  <si>
    <t>VW PARATI PRETA 1997 CKL4I43 9BWZZZ379VT040728</t>
  </si>
  <si>
    <t xml:space="preserve">1002806013484	</t>
  </si>
  <si>
    <t>Talisma Turismo Ltda</t>
  </si>
  <si>
    <t>DENIS RODRIGUES XAVIER</t>
  </si>
  <si>
    <t>OTM1208</t>
  </si>
  <si>
    <t>CHEVROLET ONIX  2013 VERMELHO  OTM1208 9BGKS48B0EG217217</t>
  </si>
  <si>
    <t>KALINKA GOMES NUNES FERREIRA</t>
  </si>
  <si>
    <t>DSU0746</t>
  </si>
  <si>
    <t>VW KOMBI 2006 BRANCA DSU0746 9BWFF07X86P014603</t>
  </si>
  <si>
    <t>Grande Monta</t>
  </si>
  <si>
    <t>TRANSF+BAIXA SUC+MULT1,2,3+TAXA BAIXA SUC+IPVA+LINC+VT+SEDEX</t>
  </si>
  <si>
    <t>HONORARIOS+LINC+TRANSF</t>
  </si>
  <si>
    <t>MULTAS+DEBITOS</t>
  </si>
  <si>
    <t>DTT6B11</t>
  </si>
  <si>
    <t>RENAULT MAGANEGT DYN  DTT6B11 93YKM2N3A8J881515</t>
  </si>
  <si>
    <t>Jhone Raymison Maciel</t>
  </si>
  <si>
    <t>LUCIANO CABRAL DA SILVA</t>
  </si>
  <si>
    <t>CFA3362</t>
  </si>
  <si>
    <t>FIAT UNO 1996 VERMELHA CFA3362 9BD146097T5729722</t>
  </si>
  <si>
    <t xml:space="preserve">	1002806015335	</t>
  </si>
  <si>
    <t>Opiniao Turismo e Transporte Coletivo Ltda</t>
  </si>
  <si>
    <t>ELCIO JACOB</t>
  </si>
  <si>
    <t>23/08/2022 - Alseg assinou crlv ao arrematante em 25/02/2022.
05/09/2022 - Transferido CLEBER STRABELLI</t>
  </si>
  <si>
    <t>PESQUISA PROPRIEDADE</t>
  </si>
  <si>
    <t>Paulo Vitor Rigoni Transportes E Servicos Ltda</t>
  </si>
  <si>
    <t>CARLOS EDUARDO POLLI SILVEIRA</t>
  </si>
  <si>
    <t>AXF5993</t>
  </si>
  <si>
    <t>FIAT STRADA WORKING AXF5993 9BD27805MD7705194</t>
  </si>
  <si>
    <t>HONORARIOS+LINC+TRANSF+IPVA+LINC MG</t>
  </si>
  <si>
    <t>honorarios+linc+trans</t>
  </si>
  <si>
    <t>LINC+IPVA+TRANSF+HONORARIOS</t>
  </si>
  <si>
    <t>EYL0D05</t>
  </si>
  <si>
    <t>HONORARIOS+TRANSFERENCIA+HON BAIXA</t>
  </si>
  <si>
    <t>HONORARIOS+TRANSFERENCIA+MULTAS+IPVA+LICEN</t>
  </si>
  <si>
    <t>HONORARIOS+TRANFERENCIA</t>
  </si>
  <si>
    <t>LINC+TRANSF+HONORARIOS+MULTAS</t>
  </si>
  <si>
    <t>Expresso Planalto Transporte e Logistica Ltda</t>
  </si>
  <si>
    <t>DENNER DE FARIA AMANTINO</t>
  </si>
  <si>
    <t>PWW3079</t>
  </si>
  <si>
    <t>YAMAHA YBR150 2016 VERMELHA PWW3079 9C6RG3120G0001176</t>
  </si>
  <si>
    <t xml:space="preserve">1002806016489	</t>
  </si>
  <si>
    <t>TRANSF+HONORARIOS+BAIXA ESTAMPAGEM MG</t>
  </si>
  <si>
    <t>ENIVALDO DA COSTA MEIRELLES</t>
  </si>
  <si>
    <t>JHA8615</t>
  </si>
  <si>
    <t>VW FOX 2006 PRETA JHA8615 9BWKA05Z364176545</t>
  </si>
  <si>
    <t xml:space="preserve">1002306004278	</t>
  </si>
  <si>
    <t>Joao Paulino Silva Transportes Eireli</t>
  </si>
  <si>
    <t>MAYCON DOUGLAS MEDALHA</t>
  </si>
  <si>
    <t>EIX1595</t>
  </si>
  <si>
    <t>VW CROSSFOX PRATA EIX1595 9BWAB05Z394135801</t>
  </si>
  <si>
    <t>HONORARIOS+TRANSF+IPVA+MULTA</t>
  </si>
  <si>
    <t>Atenio Jose dos Anjos</t>
  </si>
  <si>
    <t>CAROLINE ALVES BATISTA</t>
  </si>
  <si>
    <t>MZB3G27</t>
  </si>
  <si>
    <t>FIAT PALIO 2005 AZUL MZB3G27 9BD17103G62638877</t>
  </si>
  <si>
    <t>LINC+TRANSF+HON+MULTAS+HON BAIXA DE SUC</t>
  </si>
  <si>
    <t>CICERO PEREIRA MEDEIROS</t>
  </si>
  <si>
    <t>EDY4H63</t>
  </si>
  <si>
    <t>HONDA SH 150I PRATA EDY4H63 9C2KF2700HR001821</t>
  </si>
  <si>
    <t>Viação Rosa Ltda</t>
  </si>
  <si>
    <t>ANDRESSA SILVA OLIVEIRA</t>
  </si>
  <si>
    <t>RAS9H27</t>
  </si>
  <si>
    <t>HONDA BIZ 110 CINZA RAS9H27 9C2JC7000MR027121</t>
  </si>
  <si>
    <t xml:space="preserve">CABLES CHICOTES ELETRICOS ESPECIAIS   </t>
  </si>
  <si>
    <t>RMD9H73</t>
  </si>
  <si>
    <t>FIAT ARGO VERMELHO RMD9H73 9BD358A4NMYK71757</t>
  </si>
  <si>
    <t>Oliver Solucoes em Logistica Ltda</t>
  </si>
  <si>
    <t>SIDNEI FELIX DE OLIVEIRA</t>
  </si>
  <si>
    <t>BXJ3706</t>
  </si>
  <si>
    <t>MBENZ L1313 1981  VERMELHA BXJ3706 34502112565723</t>
  </si>
  <si>
    <t>VICTOR HENRIQUE DE SOUZA BISPO</t>
  </si>
  <si>
    <t>CGO8F74</t>
  </si>
  <si>
    <t>FIAT PALIO 1996 AZUL CGO8F74 9BD17823T0050608</t>
  </si>
  <si>
    <t>Viacao Estrela Ltda</t>
  </si>
  <si>
    <t>CLEIDE APARECIDA ALVES</t>
  </si>
  <si>
    <t>NWJ6925</t>
  </si>
  <si>
    <t>GM PRISMA 2012 CINZA NWJ6925 9BGRP69X0CG140578</t>
  </si>
  <si>
    <t xml:space="preserve">LARISSA MAISA V. FERREIRA  </t>
  </si>
  <si>
    <t>GUZ3302</t>
  </si>
  <si>
    <t>GM CORSA 1997 VERDE GUZ3302 9BGSD68ZVTC629512</t>
  </si>
  <si>
    <t xml:space="preserve">ADRIANO DE BRITO SOUZA </t>
  </si>
  <si>
    <t>OYW6277</t>
  </si>
  <si>
    <t>HYUNDAI HB20 2014 PRATA OYW6277 9BHBG41DBEP291041</t>
  </si>
  <si>
    <t>LPZ1I81</t>
  </si>
  <si>
    <t>BAIXA SUCATA+DEBITOS+TAXA BAIXA+HONORARIOS</t>
  </si>
  <si>
    <t>Veículo Vendido?</t>
  </si>
  <si>
    <t>HEE8839</t>
  </si>
  <si>
    <t>M K Maciel Da Silva Ltda</t>
  </si>
  <si>
    <t>ROSIMAR BATISTA DA SILVA</t>
  </si>
  <si>
    <t>OXO1G28</t>
  </si>
  <si>
    <t>FIAT PALIO 2014 BRANCA OXO1G28 9BD196263E2202257</t>
  </si>
  <si>
    <t xml:space="preserve">1002306004144	</t>
  </si>
  <si>
    <t>PRIMEIRO REGISTRO NO ESTADO+HONORARIOS</t>
  </si>
  <si>
    <t>LINC+TRANSF+HON+MULTAS</t>
  </si>
  <si>
    <t>HONORARIOS+TRANFERENCIA+MULTA</t>
  </si>
  <si>
    <t>16/12/2022 - Enviado carta de baixa de veículo.</t>
  </si>
  <si>
    <t>Alseg assinou crlv ao arrematante em 16/12/2022.
ATPVE Enviado ao Palacio em 19/12/2022.</t>
  </si>
  <si>
    <t>Agendada remoção para sexta-feira dia 23/12/2022.</t>
  </si>
  <si>
    <t>cancelado por solicitação do departamento de sinistro.</t>
  </si>
  <si>
    <t>CANCELADO</t>
  </si>
  <si>
    <t>AXF5J93</t>
  </si>
  <si>
    <t>FRB1D48</t>
  </si>
  <si>
    <t>M P A Rapido Transportes Ltda</t>
  </si>
  <si>
    <t>MAIARA DE CASSIA TOLEDO</t>
  </si>
  <si>
    <t>EHR8722</t>
  </si>
  <si>
    <t>HONDA LEAD 110 2010 VERMELHA EHR8722 9C2JF2500AR005646</t>
  </si>
  <si>
    <t xml:space="preserve">1002806016011	</t>
  </si>
  <si>
    <t>HEE8I39</t>
  </si>
  <si>
    <t>PWW3A79</t>
  </si>
  <si>
    <t>EIX1F95</t>
  </si>
  <si>
    <t>Expresso Maringa Ltda</t>
  </si>
  <si>
    <t>Daniel Vaz</t>
  </si>
  <si>
    <t>APU7H92</t>
  </si>
  <si>
    <t>SUZUKI EN125 YES 2008 PRATA APU7H92 9CDNF41LJ8M109017</t>
  </si>
  <si>
    <t xml:space="preserve">	1002306005524	</t>
  </si>
  <si>
    <t>ROSANGELA LOPES DE SOUZA</t>
  </si>
  <si>
    <t>GCN1291</t>
  </si>
  <si>
    <t>TOYOTA ETIOS 2016 CINZA GCN1291 9BRK19BT6G2064116</t>
  </si>
  <si>
    <t>JHA8G15</t>
  </si>
  <si>
    <t>Locadora de Turismo Dois Irmaos Cavalcante</t>
  </si>
  <si>
    <t>ADRIANA VALERIO BARBOSA DOS SANTOS</t>
  </si>
  <si>
    <t>EIU8871</t>
  </si>
  <si>
    <t>VW FOX 2009 VERMELHA EIU8871 9BWAB05Z594025994</t>
  </si>
  <si>
    <t xml:space="preserve">1002806015801	</t>
  </si>
  <si>
    <t>EDINEI ALMEIDA FREIRE</t>
  </si>
  <si>
    <t>GIZ6H63</t>
  </si>
  <si>
    <t>CHEVROLET COBALT 2018 BRANCA GIZ6H63 9BGJE920JB197239</t>
  </si>
  <si>
    <t>Antonio Caldeira Franco Junior Eireli</t>
  </si>
  <si>
    <t>RISOLEIDE CAVALCANTI MACHADO</t>
  </si>
  <si>
    <t>FBM7I29</t>
  </si>
  <si>
    <t>NISSAN VERSA 2013 PRATA FBM7I29 3N1CN7AD3DL802577</t>
  </si>
  <si>
    <t xml:space="preserve">1002806015454	</t>
  </si>
  <si>
    <t>Viacao Sertaneja Ltda</t>
  </si>
  <si>
    <t>HND1348</t>
  </si>
  <si>
    <t>HONDA CG 150 2010 VERMELHA HND1348 9C2KC1640AR009859</t>
  </si>
  <si>
    <t xml:space="preserve">	1002806014923	</t>
  </si>
  <si>
    <t>Carlos Alberto do Lago</t>
  </si>
  <si>
    <t>KARINA JULIANA GODOI</t>
  </si>
  <si>
    <t>EDF0318</t>
  </si>
  <si>
    <t>GM CLASSIC 2008 PRATA EDF0318 9BGSA19908B252189</t>
  </si>
  <si>
    <t>Empresa de Onibus Nossa Senhora Penha AS</t>
  </si>
  <si>
    <t xml:space="preserve">	Marcos Roberto Provevezi</t>
  </si>
  <si>
    <t>RLO3J12</t>
  </si>
  <si>
    <t>HONDA BIZ 125 2022 MARROM RLO3J12 9C2JC4830NR042065</t>
  </si>
  <si>
    <t xml:space="preserve">1002306005514	</t>
  </si>
  <si>
    <t>CYTY TRANSPORTES URBANO GLOBAL LTDA</t>
  </si>
  <si>
    <t>MIRIAN DA COSTA RODRIGUES</t>
  </si>
  <si>
    <t>HAB3878</t>
  </si>
  <si>
    <t>FIAT PALIO FIRE 2003 CINZA HAB3878 9BD17103232200773</t>
  </si>
  <si>
    <t>ipva+linc+transf+linc+hon+baixa+taxa</t>
  </si>
  <si>
    <t>linc+trans+hon+num espelho</t>
  </si>
  <si>
    <t>Viacao Belo Monte Transportes Coletivos AS</t>
  </si>
  <si>
    <t>CREUZA OLIVEIRA TEIXEIRA</t>
  </si>
  <si>
    <t>QNM7392</t>
  </si>
  <si>
    <t>RENAULT SANDERO 2018 BRANCA QNM7392 93Y5SRF84JJ155232</t>
  </si>
  <si>
    <t xml:space="preserve">1002806017724	</t>
  </si>
  <si>
    <t>NJT1B61</t>
  </si>
  <si>
    <t>ALI9E99</t>
  </si>
  <si>
    <t>LINC+TRANSF+IPVA+MULTAS+HON BAIXA+HON DE TRANSF</t>
  </si>
  <si>
    <t>Auto Viacao Cambui Ltda</t>
  </si>
  <si>
    <t>ELAINE DA SILVA PEREIRA</t>
  </si>
  <si>
    <t>HHE8429</t>
  </si>
  <si>
    <t>VW GOL 2008 cinza HHE8429 9BWCA05WX8T156103</t>
  </si>
  <si>
    <t>CRISTIANE MARIA DE LIMA</t>
  </si>
  <si>
    <t>FFE7C96</t>
  </si>
  <si>
    <t>NISSAN MARCH 2013 PRETA FFE7C96 3N1CK3CD1DL220329</t>
  </si>
  <si>
    <t xml:space="preserve">1002806014752	</t>
  </si>
  <si>
    <t>IPVA 23+LINC+TRANSF+HONO</t>
  </si>
  <si>
    <t>Em Viagem até o local da remoção</t>
  </si>
  <si>
    <t>Removido, em viagem ate o patio leiloeiro</t>
  </si>
  <si>
    <t>LINC+TRANSF+IPVA+HON+IPVA 22</t>
  </si>
  <si>
    <t>GUZ3D02</t>
  </si>
  <si>
    <t>LINC+TRANSF+IPVA+HON</t>
  </si>
  <si>
    <t>FRANCISCO DOS SANTOS MARTINS</t>
  </si>
  <si>
    <t>EMX0575</t>
  </si>
  <si>
    <t>FIAT SIENA 2010 PRETA EMX0575 9BD17201MA3548547</t>
  </si>
  <si>
    <t xml:space="preserve">1002806014764	</t>
  </si>
  <si>
    <t>PORTO E PORTO DE MELLO LTDA</t>
  </si>
  <si>
    <t>QNQ2564</t>
  </si>
  <si>
    <t>FIAT TORO 2018 BRANCA QNQ2564  98822611XJKB71837</t>
  </si>
  <si>
    <t>LINC+TRANSF+HONO+LEV ESPELHO+BAIXA</t>
  </si>
  <si>
    <t>LINC+TRANSF+HON+ATPV+LINC22/23+IPVA22/23+TAXA ATRASO+MULT+SERV BANC</t>
  </si>
  <si>
    <t>LINC+TRANSF+LINC23+HON</t>
  </si>
  <si>
    <t>OAQ3H09</t>
  </si>
  <si>
    <t>HYUNDAI HB20 2014 PRATA OAQ3H09 9BHBG51CAEP128905</t>
  </si>
  <si>
    <t xml:space="preserve">1002806017377	</t>
  </si>
  <si>
    <t>HAB3I78</t>
  </si>
  <si>
    <t>TRANS+HON</t>
  </si>
  <si>
    <t>23/08/2022 - Alseg assinou crlv ao arrematante em 18/08/2022. 21/03/2023 em consulta ao Senatran constatamos a transferencia ao arrematante</t>
  </si>
  <si>
    <t>21/03/2023 - Em consulta ao Senatran, constatamos a transferencia do veículo ao nome do arrematante</t>
  </si>
  <si>
    <t>23/08/2022 - Veículo em leilão em 18/08/2022. 21/03/2023 - Em consulta ao Senatran, constatamos a transferencia do veículo ao arrematante</t>
  </si>
  <si>
    <t>CICERA DE LIMA SILVA</t>
  </si>
  <si>
    <t>HYM0031</t>
  </si>
  <si>
    <t>VW GOL 2004 CINZA HYM0031 9BWCA05XX4T068252</t>
  </si>
  <si>
    <t xml:space="preserve">	1002806016906	</t>
  </si>
  <si>
    <t xml:space="preserve">	Tk Tur Locadora de Veiculos e Fretamento Ltda</t>
  </si>
  <si>
    <t>DONIZETTI ANTONIO DA SILVA</t>
  </si>
  <si>
    <t>EIR1185</t>
  </si>
  <si>
    <t>GM AGILE 2011 PRETA EIR1185 8AGCB48X0BR183902</t>
  </si>
  <si>
    <t xml:space="preserve">1002806017379	</t>
  </si>
  <si>
    <t>Viacao Piracicabana SA - SBC</t>
  </si>
  <si>
    <t>Joyce Felix de Oliveira</t>
  </si>
  <si>
    <t>EWQ6174</t>
  </si>
  <si>
    <t>Peugeot 3008 Griffe 2012 Branca EWQ6174 VF30U5FVACS007060</t>
  </si>
  <si>
    <t>Viacao Verde Vale Ltda</t>
  </si>
  <si>
    <t>ANGELO MICHELIN BOEMO</t>
  </si>
  <si>
    <t>OZX4617</t>
  </si>
  <si>
    <t>FIAT IDEA 2015 BRANCA OZX4617 9BD13571AF2273279</t>
  </si>
  <si>
    <t>GABRIEL HENRIQUE BELINO DA SILVA</t>
  </si>
  <si>
    <t>FAB2C37</t>
  </si>
  <si>
    <t>AUDI A1 2011 BRANCA FAB2C37 WAUAYA8X4CB013666</t>
  </si>
  <si>
    <t>PUP9D90</t>
  </si>
  <si>
    <t>IPVA+LICE+TRANS+MULTAS+HON</t>
  </si>
  <si>
    <t>TRANS+HON+BAIXA+ PLACA MERCOSUL</t>
  </si>
  <si>
    <t>IPVA+LICE+MULTAS+SEDEX+BAIXA</t>
  </si>
  <si>
    <t>Marcos José de Araújo</t>
  </si>
  <si>
    <t>HLJ6036</t>
  </si>
  <si>
    <t>Fiat PALIO FIRE ECONOMY 2010 Preta HLJ6036 9BD17106LA5466658</t>
  </si>
  <si>
    <t>Sorvetto Comercio E Transportes Ltda</t>
  </si>
  <si>
    <t>JOVANIR CARDOSO DE OLIVEIRA CARNIEL</t>
  </si>
  <si>
    <t>RDV9H88</t>
  </si>
  <si>
    <t>GM TRACKER 2021 VERMELHA RDV9H88 9BGEB76H0MB150108</t>
  </si>
  <si>
    <t xml:space="preserve">1002806018546	</t>
  </si>
  <si>
    <t>Consulta Senatran 20/04/2023, veículo transferido</t>
  </si>
  <si>
    <t>Em consulta ao Senatran em 20/04/2023 foi constatado a transferencia do veículo</t>
  </si>
  <si>
    <t>16/12/2022 - Veículo liberado para leilão. 24/04/2023 Em consulta ao Senatran, foi constatado transferencia do veículo ao arrematante, processo finalizado</t>
  </si>
  <si>
    <t>24/04/2023 - Em consulta ao Senatran, veículo transferido, processo finalizado</t>
  </si>
  <si>
    <t>Em consulta ao Senatran em 24/04/2023 foi constatado a transferencia do veículo, processo finalizado</t>
  </si>
  <si>
    <t>ATPV disponivel para assinatura - 24/042023 Em consulta ao Senatran veículo transferido, processo finalizado</t>
  </si>
  <si>
    <t>Veículo liberado para loteamento - 19/12/2022 24/04/2023 - Solicitado pesquisa de propriedade junto ao despachante 24/04/2023 - Veículo transferido</t>
  </si>
  <si>
    <t>LICENCIAMENTO+TRANSF+MULTAS+HON+IPVA</t>
  </si>
  <si>
    <t>06/04/2023 - Em consulta ao Senatran constatamos a transferencia do veículo, processo finalizado</t>
  </si>
  <si>
    <t>29/11/2022 - Em consulta ao despachante foi constatado a transferencia do veículo</t>
  </si>
  <si>
    <t>17/08/2022 - Em consulta ao despachante foi constatado a transferencia do veículo</t>
  </si>
  <si>
    <t>ATPV+COMUNICAÇÃO DE VENDA</t>
  </si>
  <si>
    <t>LICENCIAMENTO+TRANSF+HONORARIOS</t>
  </si>
  <si>
    <t>IPVA+LINC+HONORARIOS</t>
  </si>
  <si>
    <t>LICENCIAMENTO + TRANSFERENCIA+HON</t>
  </si>
  <si>
    <t>24/04/2023 - Solicitado consulta de propriedade junto ao despachante 25/04/2023 - Em consulta ao despachante veículo transferido, processo finalizado</t>
  </si>
  <si>
    <t>03/06/19 - email recebido Cleia e solicitado remoção nesta data. Autorizado nesta data. 30/06/2022 Em consulta ao despachante o veículo foi transferido</t>
  </si>
  <si>
    <t>06/06/19 - Será removido amanhã.
05/06/19 - email recebido Alexandre e solicitado remoção nesta data. 30/06/2023 Em consulta ao despachante o veículo foi transferido</t>
  </si>
  <si>
    <t>04/06/19 - email recebido Cleia e solicitado remoção nesta data. Autorizado nesta data. 30/06/2022 - Em consulta ao despachante o veículo foi transferido</t>
  </si>
  <si>
    <t>12/08/19 - Palacio R$ 550,00, Freitas R$ 150,00. Autorizado Freitas, Alexandre avisado que há pendencias de estadias. Retirada do bem programado para hoje, no máximo amanhã.
09/08/19 - email recebido Alexandre e solicitado remoção nesta data. Solicitada cotação aos 2 leiloeiros.30/06/2022 - Em consulta ao despachante o veiculo foi transferido</t>
  </si>
  <si>
    <t>13/01/2020 - Despachante informa R$ 2.700,00 em multas, estou verificando.
22/11/19 - Como o CRV desse caso foi extraviado, o Detran pede uma declaração de perda e extravio do mesmo, estou enviando anexo a declaração que deverá ser assinada e reconhecido firma por autenticidade. Aguardo o envio da mesma para dar andamento ao processo. Enviado ao Alexandre nesta data.
06/09/19 - email recebido Alexandre e solicitado remoção nesta data. Solicitada cotação aos 2 leiloeiros. Freitas R$ 900,00. Palacio R$ 100,00. Solicitei remoção ao Palacio.
10/07/20 - Assinado transferencia para o arrematante e enviado documentação para o leiloeiro.30/06/2022 - Em consulta ao despachante o veiculo foi transferido</t>
  </si>
  <si>
    <t>12/02/2020- email recebido Cleia solicitando remoção. Solicitei cotação aos Leiloeiros. Freitas R$ 370,00, Palacio R$ 250,00. Autorizei Palacio remover. 30/06/2022 - Em consulta ao despachante o veículo foi transferido</t>
  </si>
  <si>
    <t>03/03/2020 - Pendencias de estadia, Cleia verificando.
28/02/2020- email recebido Cleia solicitando remoção. Solicitei cotação aos Leiloeiros. Palácio R$ 250,00 Freitas R$ 1.300,00.  Palácio vai remover.30/06/2022 - Em consulta ao despachante veículo transferido</t>
  </si>
  <si>
    <t>05/03/2020- email recebido Alexandre solicitando remoção. Solicitei cotação aos Leiloeiros. Palácio R$ 110 ,00 Freitas R$ 750,00.   Palácio vai remover. 30/06/2022 - Em consulta ao despachante o veículo foi transferido</t>
  </si>
  <si>
    <t>07/04/2020- email recebido Cleia solicitando remoção. Solicitei cotação aos Leiloeiros. Palácio R$ 200,00 Freitas R$ 2.000,00.   Palácio vai remover. 30/06/2022 - Em consulta ao despachante o veículo foi transferido</t>
  </si>
  <si>
    <t>06/07/2020- email recebido Alexandre solicitando remoção. Solicitei cotação aos Leiloeiros. Palácio R$ 100,00 Freitas R$ 900,00. Palacio vai remover.30/06/2022 Em consulta ao despachante veículo transferido</t>
  </si>
  <si>
    <t>30/06/2022 - Em consulta ao despachante veículo transferido</t>
  </si>
  <si>
    <t>10/02/2020- email recebido Cleia solicitando remoção. Solicitei cotação aos Leiloeiros. Freitas R$ 300,00 e Palacio R$ 300,00 -  pela proximidade autorizei Freitas.17/08/2022 - Em consulta ao despachante veículo transferido</t>
  </si>
  <si>
    <t>20/01/2020 - Palacio R$ 300,00 - Freitas R$ 1.500,00, mandei Palácio remover.
17/01/2020- email recebido Tiago solicitando remoção. Solicitei cotação aos Leiloeiros. 17/08/2022 - Em consulta ao despachante veículo transferido</t>
  </si>
  <si>
    <t>13/05/2020- email recebido Alexandre solicitando remoção. Solicitei cotação aos Leiloeiros. Palácio R$ 100,00 Freitas R$ 180,00. Palacio vai remover.
09/09/20 - Placa alterada para BEM0H74.17/08/2022 - Em consulta ao despachante veicul transferido</t>
  </si>
  <si>
    <t>06/02/2020- email recebido Cleia solicitando remoção. Solicitei cotação aos Leiloeiros. Freitas R$ 1.000,00, palacio R$ 300,00. Solicitei remoção ao Palacio.17/08/2022 - Em consulta ao despachante veículo transferido</t>
  </si>
  <si>
    <t>13/11/19 - email recebido Alexandre solicitado remoção nesta data. Solicitada remoção direta ao Palacio por 2 motivos, custo fixo de R$ 300,00 (mínimo do Freitas) e veículo em Belem do Pará - freitas médio de R$ 2.000,00. 17/08/2022 Em consulta ao despachante veiculo transferido</t>
  </si>
  <si>
    <t>11/12/19 - email recebido Cleia solicitado remoção nesta data. Solicitada remoção direta ao Palacio por 2 motivos, custo fixo de R$ 300,00 (mínimo do Freitas) e veículo em MG - 18/08/2022 Em consulta ao despachante veículo transferido</t>
  </si>
  <si>
    <t>06/12/19 - email recebido Cleia solicitado remoção nesta data. Solicitada remoção direta ao Palacio por 2 motivos, custo fixo de R$ 300,00 (mínimo do Freitas) e veículo em MS - 18/08/2022 Em consulta ao despachante veículo transferido</t>
  </si>
  <si>
    <t>10/02/2020- email recebido Tiago solicitando remoção. Solicitei cotação aos Leiloeiros. Palácio R$ 300,00 e Freitas R$ 300,00, pela proximidade autorizei Freitas.18/08/2022 - Em consulta ao despachante veículo transferido</t>
  </si>
  <si>
    <t>09/09/20 - Placa alterada para FVY8F10. 18/08/2022 Em consulta ao despachante veículo transferido</t>
  </si>
  <si>
    <t>06/02/2020- email recebido Alexandre solicitando remoção. Solicitei cotação aos Leiloeiros. Freitas R$ 750,00, palacio R$ 300,00. Solicitei remoção ao Palacio. 18/08/2022 Em consulta ao despachante veículo transferido</t>
  </si>
  <si>
    <t>18/08/2022 - Em consulta ao despachante veículo transferido</t>
  </si>
  <si>
    <t>30/06/2020- email recebido Alexandre solicitando remoção. Solicitei cotação aos Leiloeiros. Palácio R$ 150,00 Freitas R$ 100,00. Freitas vai remover. 25/04/2023 - Em consulta ao Senatran constatamos a transferencia do veículo, processo finalizado</t>
  </si>
  <si>
    <t>17/04/19 - remoção autorizada
16/04/19 - recebido Tiago e solicitado remoção 29/11/2022 - Em consulta ao despachante veículo transferido</t>
  </si>
  <si>
    <t>30/06/2022 - Em consulta ao despachante veiculo transferido 15/01/2019 - documento transferido para ALSEG
07/01/19 - Documentos para transferência entregues para Antonio Carlos em mãos
03/01/19 - Recebi Nota Fiscal de entrada
28/12/18 - Cleia me passou o processo. Solicitei NF Entrada para Contabilidade/Financeiro
19/12/18 - Falei com Carlos Henrique, deve chegar hoje no pátio do Leilão. Confirmado.
04/12/18 - fotos disponíveis
04/12/18 - viagem número: 79297
04/12/18 - conforme contato com o sr. Tadeu pelo telefone (11) 05666-3885 o veículo está disponível e liberado para remoção até 10/12/2018 sem estadia. encaminhado para roteirizarão.
04/12/18 - bem cadastrado - remoção</t>
  </si>
  <si>
    <t>17/08/2022 - Em consulta ao despachante veiculo transferido 18/01/19 - documento transferido para ALSEG
10/01/19 - Enviado via SEDEX 12, pela recepção
09/01/19 - Veículo deu entrada no pátio
09/01/19 - Recebi NF Entrada 000.033
07/01/19 - Cleia me passou os documentos para solicitar NF Entrada as 16:25h. Solicitado nesta data.
21/12/18 - viagem número: 80382
11/12/18 - conforme contato com o sr. almeida pelo telefone (13) 3022-0595 o veículo está disponível e liberado para remoção até 18/12/2018 sem estadia. encaminhado para roteirizarão.
10/12/18 - bem cadastrado - remoção
07/12/18 - remoção solicitada</t>
  </si>
  <si>
    <t>IPVA+MULTA+HONORARIOS</t>
  </si>
  <si>
    <t>LICENCIAMENTO+IPVA+MULTA+HONORARIOS</t>
  </si>
  <si>
    <t>25/04/2023 - Solicitado pesquisa de propriedade junto ao despachante 25/04/2023 - Em consulta ao despachante veículo transferido</t>
  </si>
  <si>
    <t>Empresa Wendling De Transporte Coletivo Ltda</t>
  </si>
  <si>
    <t>DEBORA DE SA SILVEIRA</t>
  </si>
  <si>
    <t>AIY3H17</t>
  </si>
  <si>
    <t>FORDA KA 2000 PRATA AIY3H17 9BFBDZGDAYB672834</t>
  </si>
  <si>
    <t>Celere Transportes Ltda</t>
  </si>
  <si>
    <t>Lielza Fernandes Bahia</t>
  </si>
  <si>
    <t>PVC9E58</t>
  </si>
  <si>
    <t>Chevrolet Cruze LTZ NB 2014 Cinza PVC9E58 9BGPN69M0EB308481</t>
  </si>
  <si>
    <t>MARCOS ROGERIO NOVAES RAMOS</t>
  </si>
  <si>
    <t>EZS5A30</t>
  </si>
  <si>
    <t>Renault  Duster 2013 Verde EZS5A30 93YHSR2LADJ344542</t>
  </si>
  <si>
    <t>LINC+TRANS+IPVA22+LINC22+TXBOMB+MULT+HON+NU ESP+VIST+2VIA+EMI ATPV+SED+IPVA23+LINC23+MULT2+TAXAUT</t>
  </si>
  <si>
    <t>LICENCIAMENTO+HONORIARIO+TRANSFERENCIA</t>
  </si>
  <si>
    <t>04/05/2023 - Em Consulta ao Senatran veiculo foi transferido, processo finalizado 03/05/19 - TEM MULTA PENDENTE
11/01/19 - Veículo deu entrada no pátio
03/01/19 - viagem número: 80824
03/01/19 - conforme contato com o sr. Henrique pelo telefone (31) 2512-2200 o mesmo informou que o veículo está disponível e liberado para remoção até o dia 11/01/2019 sem estadia. encaminhado para roteirização.
03/01/19 - bem cadastrado - remoção
03/01/19 - Cleia passou documentos para remoção</t>
  </si>
  <si>
    <t>04/05/2023 - Em consulta ao Senatram, foi constatado transferencia do veiculo, processo finalizado 06/02/19 - viagem número: 82638
05/02/19 - conforme sra. joelma (38) 98838-5841, o veículo encontra-se liberado até o dia 13/2/19
24/01/19 - Email para Cleia
22/01/19 - conforme contato com a sr. joelma pelo número (38) 98838-5844 a mesma informou que o bem não está disponível para remoção, pois a seguradora em questão não ressaciou o valor do veiculo para a proprietária. gentileza verificar e nos informar quando estiver liberado.
18/01/19 - Solicitado remoção</t>
  </si>
  <si>
    <t>IPVA+LIC+MULT+VT MOVEL+TAXABAIXA+HONBAI</t>
  </si>
  <si>
    <t>Vera Lucia Silva Vicente</t>
  </si>
  <si>
    <t>Paulo de Jesus da Silva</t>
  </si>
  <si>
    <t>IVW3C55</t>
  </si>
  <si>
    <t>Volksvagem Voyage TL MB 2015 Vermelha IVW3C55 9bwdb45u3ft039029</t>
  </si>
  <si>
    <t>MULTAS+BAIXA+SEDEX</t>
  </si>
  <si>
    <t>HHE8E29</t>
  </si>
  <si>
    <t>LICENCI+ TRANSFE+HON+MULTAS+DESBL CRV</t>
  </si>
  <si>
    <t>EHR8H22</t>
  </si>
  <si>
    <t>Diogo Pereira da Silva</t>
  </si>
  <si>
    <t>BJH7010</t>
  </si>
  <si>
    <t>Ford ESCORT 1.8 GL 1993 Vermelha BJH7010 9BFZZZ54ZPB323431</t>
  </si>
  <si>
    <t>NEI FRANCISCO DOS SANTOS</t>
  </si>
  <si>
    <t>CBZ3551</t>
  </si>
  <si>
    <t>VW GOL 1995 VERMELHA CBZ3551 9BWZZZ377ST080617</t>
  </si>
  <si>
    <t>OFICIO REMARC+BAIXA+HON+LIC+TRANSF</t>
  </si>
  <si>
    <t>Disponivel para leilão em 16/12/2022 24/04/2023 - Em consulta ao Senatran foi constatado que o veículo não foi tansferido, solicitado transferencia nesta data 05/06/2023 - Foi constatado a transferencia do veículo</t>
  </si>
  <si>
    <t>PMV5F97</t>
  </si>
  <si>
    <t>MULTAS+VP LAC+HON+SEDEX+ATPV+TAXA DE TRANSF MG+TAXA DE TRANSF SP 1e2+HON+IPVA+LIC 20+21+22+23</t>
  </si>
  <si>
    <t>07/06/2023 - Email com a nota fiscal de saida e o certificado de baixa enviado ao leiloeiro nesta data</t>
  </si>
  <si>
    <t>Transol Transporte Coletivo Ltda</t>
  </si>
  <si>
    <t>JOÃO DOS SANTOS RAMOS</t>
  </si>
  <si>
    <t>CHEVROLET VECTRA SEDAN ELEGANCE 2007 AZUL AMD544 9BGAB69W07B220409</t>
  </si>
  <si>
    <t xml:space="preserve">	1002806017459</t>
  </si>
  <si>
    <t>DSA Negicios Imobiliarios Ltda</t>
  </si>
  <si>
    <t>EWM8C89</t>
  </si>
  <si>
    <t>FIAT DUCATO 2012 BRANCA EWM8C89 93W244F24C2088896</t>
  </si>
  <si>
    <t xml:space="preserve">	1002306005554	</t>
  </si>
  <si>
    <t>Inova Sul Transporte Seletivo Ltda</t>
  </si>
  <si>
    <t>Thaina Nadalon Grassi</t>
  </si>
  <si>
    <t>PYH8H83</t>
  </si>
  <si>
    <t>Hundai HB20 2017 cinza PYH8H83 9BHBG51CAHP666936</t>
  </si>
  <si>
    <t>ANDROMEDA TERCEIRIZAÇÃO DE MAO DE OBRA</t>
  </si>
  <si>
    <t>BXZ4I18</t>
  </si>
  <si>
    <t>CHERY TIGGO5 2021 CINZA BXZ4I18 95PBAK51BMB014965</t>
  </si>
  <si>
    <t xml:space="preserve">1002806017325	</t>
  </si>
  <si>
    <t>19/06/2023 - Enviada nesta data a certidao de baixa e nota de saida ao leiloeiro.</t>
  </si>
  <si>
    <t>Transnascimento - Transportes Rodoviarios Ltda</t>
  </si>
  <si>
    <t>JOAO VITOR DOS SANTOS FALARZ</t>
  </si>
  <si>
    <t>AHF9F35</t>
  </si>
  <si>
    <t>FIAT PALIO 1997 vermelha ahf9f35 9bd178016v0397019</t>
  </si>
  <si>
    <t>ELAINE CRISTINA DE CARVALHO</t>
  </si>
  <si>
    <t>EKD9I84</t>
  </si>
  <si>
    <t>HONDA CB 300 2012 BRANCA EKD9I84 9C2NC4310CR044987</t>
  </si>
  <si>
    <t xml:space="preserve">1002806016793	</t>
  </si>
  <si>
    <t>24/04/2023 - Em consulta ao Senatran, veículo não foi transferido, solicitado transferencia nesta data 21/06/2023 - Em consulta ao Senatran, foi constatado transferencia do veículo, processo finalizado</t>
  </si>
  <si>
    <t>LIC+TRANSF+HON+LIC22+LIC23+TAXA DE EXPED</t>
  </si>
  <si>
    <t>LIC RS+LIC+TRANS+IPVA+HONORÁRIO</t>
  </si>
  <si>
    <t>42,458,00</t>
  </si>
  <si>
    <t>QNQ2F64</t>
  </si>
  <si>
    <t>LIC+TRANSF+HON+LIC2023 MT+IPVA</t>
  </si>
  <si>
    <t>HONORARIO</t>
  </si>
  <si>
    <t>Alseg assinou crlv ao arrematante em 16/12/2022.
ATPVE Enviado ao Palacio em 19/12/2022.25/04/2023 - Em consulta ao Senatran o veículo não foi transferido solicitado transferencia nesta data ao leiloeiro 27/06/2023 - Em consulta ao Senatran, foi constatado a transferencia do veiculo, processo finalizado</t>
  </si>
  <si>
    <t>24/04/2023 - Em contato com o arrematante ele informou que ira verificar com despachante 27/06/2023 - Em consulta ao Senatran foi constatado a transferencia do veículo, processo finalizado</t>
  </si>
  <si>
    <t>Amazonia Inter Turismo Ltda</t>
  </si>
  <si>
    <t>Fabiana Cristina Bezerra Galvão</t>
  </si>
  <si>
    <t>PAZ8242</t>
  </si>
  <si>
    <t>Peugeot  208 Active Pack  2015 Branca  PAZ8242 933CLYFYYFB04016</t>
  </si>
  <si>
    <t>Oletur Transportadora Turistica Ltda</t>
  </si>
  <si>
    <t>TECIDOS E A MIGUEL BARTOLOMEU AS</t>
  </si>
  <si>
    <t>QXF3001</t>
  </si>
  <si>
    <t>VW GOL 2020 BRANCA QXF3001 9BWAB45U9LT092767</t>
  </si>
  <si>
    <t xml:space="preserve">1002806017845	</t>
  </si>
  <si>
    <t>Jandaia Transportes e Turismo Limitada</t>
  </si>
  <si>
    <t>JOSE MARQUES BARBOZA LIMA</t>
  </si>
  <si>
    <t>MFV4E35</t>
  </si>
  <si>
    <t>GM VECTRA HATCH 2009 Vermelha  MFV4E35 9BGAV48C09B264619</t>
  </si>
  <si>
    <t xml:space="preserve">City Transportes Urbano Global Ltda	</t>
  </si>
  <si>
    <t>PAMELA APARECIDA AGOSTINHO</t>
  </si>
  <si>
    <t>GKI7F48</t>
  </si>
  <si>
    <t>GM ONIX 2019 BRANCA GKI7F48 9BGKL48U0KB255427</t>
  </si>
  <si>
    <t xml:space="preserve">1002806019379	</t>
  </si>
  <si>
    <t>Fredson de Souza Nascimento</t>
  </si>
  <si>
    <t>Luismar Pontes</t>
  </si>
  <si>
    <t>JEI9387</t>
  </si>
  <si>
    <t xml:space="preserve">GM Monza  Sle 1992 JEI9387 9BGJK69RNNB038730 </t>
  </si>
  <si>
    <t>13/07/2023 - Em consulta ao Senatran constatamos a transferencia do veículo, processo finalizado</t>
  </si>
  <si>
    <t>Jowa Turismo Ltda</t>
  </si>
  <si>
    <t>Eliandra Regina dos Santos</t>
  </si>
  <si>
    <t>IKE7A01</t>
  </si>
  <si>
    <t>FIAT PALIO EX 2001 VERDE IKE7A01 9BD17140212092827</t>
  </si>
  <si>
    <t>ok</t>
  </si>
  <si>
    <t>Vale Do Verde Empreendimentos Agricolas Ltda</t>
  </si>
  <si>
    <t>Amarildo de Lima</t>
  </si>
  <si>
    <t>EFW5214</t>
  </si>
  <si>
    <t>CHEVROLET CLASSIC LS 2012 BRANCA EFW5214 9BGSU19F0CC104516</t>
  </si>
  <si>
    <t>MULTAS+HONORARIOS</t>
  </si>
  <si>
    <t>LIC + TRANSF+HON+MULTA+BAIXA+BAIXA ESTAMPAGEM</t>
  </si>
  <si>
    <t>HLJ6A36</t>
  </si>
  <si>
    <t>TRANSF+HON TRANSF1E2+ATPV+LIC+TRANSF1E2+IPVA 22E23+SINAL PUBLICO</t>
  </si>
  <si>
    <t>LIC+IPVA+HONORÁRIOS+MULTA</t>
  </si>
  <si>
    <t>GVM6E82</t>
  </si>
  <si>
    <t>Expresso Itamarati S/A</t>
  </si>
  <si>
    <t>DONIZETE PEREIRA DA SILVA</t>
  </si>
  <si>
    <t>JZH8F30</t>
  </si>
  <si>
    <t xml:space="preserve">1002306005521	</t>
  </si>
  <si>
    <t>TOYOTA COROLLA 2006 PRATA JZH8F30 9BR53ZEC168535190</t>
  </si>
  <si>
    <t>Daniela Cristina Mello Christovão</t>
  </si>
  <si>
    <t>Claudio Gonzalez</t>
  </si>
  <si>
    <t>DYH4760</t>
  </si>
  <si>
    <t>Volksvagem Gol 1.6 Power 2008 Cinza DYH4760 9BWCB05WX8T111840</t>
  </si>
  <si>
    <t>Dekra</t>
  </si>
  <si>
    <t>Bella Vita Transportes Ltda</t>
  </si>
  <si>
    <t>Altair Laurindo Barboza</t>
  </si>
  <si>
    <t>FCQ4244</t>
  </si>
  <si>
    <t>Nova Canaa Transporte Rodoviario De Passageiros Lt</t>
  </si>
  <si>
    <t>HAROLDO PEREIRA MARTINS JUNIOR</t>
  </si>
  <si>
    <t>BSH9645</t>
  </si>
  <si>
    <t>KIA MOTORS CERATO SX AUT. 2017/108 - PRETO - FCQ4244 - 3KPFN414BJE159788</t>
  </si>
  <si>
    <t>FIAT TIPO 1.6 IE 1995 CINZA BSH9645 ZFA1600000S5094870</t>
  </si>
  <si>
    <t>MULTA</t>
  </si>
  <si>
    <t>Transportadora Arsenal Ltda</t>
  </si>
  <si>
    <t>WENDER NASCIMENTO BASTOS</t>
  </si>
  <si>
    <t>RWM2B39</t>
  </si>
  <si>
    <t>HONDA XRE CINZA 2022 RWM2B39 9C2ND1120NR004998</t>
  </si>
  <si>
    <t xml:space="preserve">1002806020682	</t>
  </si>
  <si>
    <t>Quatai Transporte de Passageiros Spe S/A</t>
  </si>
  <si>
    <t>SILVERIO CURI</t>
  </si>
  <si>
    <t>EGA6J44</t>
  </si>
  <si>
    <t>FORD ECOSPORT PRATA 2009 EGA6J44 9BFZE55P498526440</t>
  </si>
  <si>
    <t xml:space="preserve">	1002806018265</t>
  </si>
  <si>
    <t>Alex Sousa</t>
  </si>
  <si>
    <t>TOTAL VENDA R$</t>
  </si>
  <si>
    <t>TOTAL FIPE R$</t>
  </si>
  <si>
    <t>Veículo liberado para loteamento - 19/12/2022 24/04/2023 - Em consulta ao Senatran foi constatado que o veículo não foi tansferido, solicitado transferencia nesta data - 03/07/2023 Em consulta ao Senatran foi constatado a transferencia do veículo, processo finalizado
15/08/2023 - Consta transferido para o arrematante</t>
  </si>
  <si>
    <t>NF SAIDA 488</t>
  </si>
  <si>
    <t>NOTA FISCAL ENTRADA</t>
  </si>
  <si>
    <t>NOTA FISCAL SAIDA</t>
  </si>
  <si>
    <t>24/05/2023 - ATPV assinado enviado ao leiloeiro nesta data                                                          16/08/2023 - Em consulta ao Senatran, constatamos a transferência do veículo ao nome do arrematante.</t>
  </si>
  <si>
    <t>Viacao Jacarei Limitada</t>
  </si>
  <si>
    <t>BRUNO DAVID LAUREANO</t>
  </si>
  <si>
    <t>DWG7477</t>
  </si>
  <si>
    <t>VW POLO 2008 PRATA DWG7477 9BWHB09N98P018453</t>
  </si>
  <si>
    <t xml:space="preserve">1002306006091	</t>
  </si>
  <si>
    <t>24/04/2023 - Enviado ATPV assinado ao leiloeiro 22/08/2023 - Em consulta ao Senatran, constatamos a transferência do veículo ao arrematante, processo finalizado.</t>
  </si>
  <si>
    <t>25/04/2023 - Aguardando assinatura ATPV  22/08/2023 - Em consulta ao Senatran, constatamos a transferência do veículo ao arrematante, processo finalizado.</t>
  </si>
  <si>
    <t>Aguardando NF de entrada                                        24/04/2023 - Enviado ATPV assinado ao leiloeiro 22/08/2023 - Em consulta ao despachante constatamos a transferencia do veículo, processo finalizado</t>
  </si>
  <si>
    <t>EFW5C14</t>
  </si>
  <si>
    <t>LICENCIAMENTO+TRANSFRENCIA+HON</t>
  </si>
  <si>
    <t>LICENCIAMENTO+TRANSF+HON+ESPELHO</t>
  </si>
  <si>
    <t>ROBSON DOS SANTOS CORREA</t>
  </si>
  <si>
    <t>MTX6B08</t>
  </si>
  <si>
    <t>CITROEN C3 2011 PRETA MTX6B08 935SUN6AYBB556095</t>
  </si>
  <si>
    <t>Isley Carlos Braga Lima Transportes Ltda</t>
  </si>
  <si>
    <t>MARCELO DE JESUS PEREIRA TRANSPORTES</t>
  </si>
  <si>
    <t>ELT2E11</t>
  </si>
  <si>
    <t>FIAT FIORINO 2011 BRANCO ELT2E11 9BD255049B8884105</t>
  </si>
  <si>
    <t>SHA COMERCIO DE ALIMENTOS LTDA</t>
  </si>
  <si>
    <t xml:space="preserve">	Talisma Turismo Ltda</t>
  </si>
  <si>
    <t>EID8750</t>
  </si>
  <si>
    <t>SERGIO EDUARDO RAZZULI</t>
  </si>
  <si>
    <t>FPA6044</t>
  </si>
  <si>
    <t>CHEVROLET ONIX 2015 PRATA FPA6044 9BGKS48G0FG342848</t>
  </si>
  <si>
    <t>LICENC+TRANSF + HONORARIOS + SINAL</t>
  </si>
  <si>
    <t>BAIXA DE SUCATA+TRANSF+HON+PLACA</t>
  </si>
  <si>
    <t>KNY0H06</t>
  </si>
  <si>
    <t xml:space="preserve">Jucelino Valentin Albanez	</t>
  </si>
  <si>
    <t xml:space="preserve">NCA ASSESSORIA DESENVOLVIMENTO TECNICO </t>
  </si>
  <si>
    <t>GFR9426</t>
  </si>
  <si>
    <t>TOYOTA COROLLA 2018 CINZA GFR9426 9BRBD3HEXJ0383387</t>
  </si>
  <si>
    <t xml:space="preserve">1002806019272	</t>
  </si>
  <si>
    <t>Transportes Jangada Ltda</t>
  </si>
  <si>
    <t>JARDIVINO ALVES DA SILVA</t>
  </si>
  <si>
    <t>EBJ7517</t>
  </si>
  <si>
    <t>FIAT PUNTO 2008 CINZA EBJ7517 9BD11812181052926</t>
  </si>
  <si>
    <t xml:space="preserve">1002806019883	</t>
  </si>
  <si>
    <t>GRANJA BRASILIA AGROIND AVICOLA</t>
  </si>
  <si>
    <t>GXM5694</t>
  </si>
  <si>
    <t>IVECO DAILY 55C16 2008 BRANCA GXM5694 93ZC53B0188404065</t>
  </si>
  <si>
    <t xml:space="preserve">	1002806020625	</t>
  </si>
  <si>
    <t>Plenativa Transportes Eireli</t>
  </si>
  <si>
    <t>DEISE BRUNA MASSENA LEITE</t>
  </si>
  <si>
    <t>JAI4E54</t>
  </si>
  <si>
    <t>NISSAN V-DRIVE 2021 PRATA JAI4E54 94DBCAN17MB200472</t>
  </si>
  <si>
    <t>IZABEL MARIA MACHADO</t>
  </si>
  <si>
    <t>DAN2I58</t>
  </si>
  <si>
    <t>GM CORSA 2001 PRATA DAN2I58 9BGSD19401C273221</t>
  </si>
  <si>
    <t xml:space="preserve">	1002806019711	</t>
  </si>
  <si>
    <t>LIC+TRANSF+HON+MULTA+BAIXA</t>
  </si>
  <si>
    <t>Adelmo Carneiro de Sousa</t>
  </si>
  <si>
    <t>DAX4409</t>
  </si>
  <si>
    <t>FORD KA GL 1999 BRANCO DAX4409 9BFBSZGDAYB681594</t>
  </si>
  <si>
    <t>LIC+TRANSF+HON</t>
  </si>
  <si>
    <t>IPVA2023+LIC+TRANSF+HON+ESPELHO</t>
  </si>
  <si>
    <t>BJH7A10</t>
  </si>
  <si>
    <t>BAIXA+MULTA+LEVANTAMENTO+TRANSF+LIC+HONORARIOS</t>
  </si>
  <si>
    <t>LIC+TRANSFERIA+HONARARIO</t>
  </si>
  <si>
    <t>Viacao Leopoldinense Ltda EPP</t>
  </si>
  <si>
    <t>VITOR DIEGUES FERREIRA DO BEM</t>
  </si>
  <si>
    <t>GM S10 2000 AZUL ING4018 9BG138CC0YC444407</t>
  </si>
  <si>
    <t xml:space="preserve">1002806003327	</t>
  </si>
  <si>
    <t>LIC+TRANSFERENCIA+HONARARIO</t>
  </si>
  <si>
    <t>Integracao Transporte Ltda</t>
  </si>
  <si>
    <t>Andrey Siqueira Roehrs</t>
  </si>
  <si>
    <t>AVU2025</t>
  </si>
  <si>
    <t>FIAT STRADA ADVENT 2012 BRANCA AVU2025 9BD27804PD7557933</t>
  </si>
  <si>
    <t>HONORARIOS+MULTA</t>
  </si>
  <si>
    <t>TAXA BAIXA SUC+VISTORIA MOVELMG+BAIXA DE VEIC+IPVA+SEDEX</t>
  </si>
  <si>
    <t>LNG4018</t>
  </si>
  <si>
    <t>Camila Damaceno</t>
  </si>
  <si>
    <t>Andre Borges</t>
  </si>
  <si>
    <t>PEUGEOT 207 HB 2011 BRANCA ATH6855 9362LKFWXBB54104</t>
  </si>
  <si>
    <t>ALESSANDRO DE MEDEIROS DANTAS</t>
  </si>
  <si>
    <t>FMR8146</t>
  </si>
  <si>
    <t xml:space="preserve">FORD FIESTA 2014 BRANCA FMR8146 3FAFP4WJ5EM167347 </t>
  </si>
  <si>
    <t>16/10/2023 - Certificado de baixa e nota de saida 521 enviado ao prestador</t>
  </si>
  <si>
    <t>GERALDO POLATO</t>
  </si>
  <si>
    <t>AZB3913</t>
  </si>
  <si>
    <t>GM CAPTIVA 2014 VERMELHA AZB3913 3GNALZEK2E8633332</t>
  </si>
  <si>
    <t>10/10/23 - Solicitar pesquisa de propriedade ao despachante
18/10/23 - Despachante retorno com pesquisa de propriedade
18/10/23 - Encerrado consta transferido ao novo proprietario - CLAUDIO CUNHA SILVA</t>
  </si>
  <si>
    <t>19/02/2020- email recebido Alexandre solicitando remoção. Solicitei cotação aos Leiloeiros. Palácio R$ 250,00 Freitas R$ 120,00.  Freitas vai remover.
10/10/23 - Solicitar pesquisa de propriedade ao despachante
18/10/23 - Despachante retorno com pesquisa de propriedade
18/10/23 - Encerrado consta transferido ao novo proprietario - ELAIZE VIGILATO DO NASCIMENTO</t>
  </si>
  <si>
    <t>04/07/2023 - Documento assinado (ATPV) enviado ao leiloeiro, aguardando transferencia
10/10/23 - Solicitar pesquisa de propriedade ao despachante
18/10/23 - Despachante retorno com pesquisa de propriedade
18/10/23 - Encerrado consta transferido ao novo proprietario - ELLEN BARBARA SANTOS VIEIRA</t>
  </si>
  <si>
    <t>10/10/23 - Solicitar pesquisa de propriedade ao despachante
18/10/23 - Despachante retorno com pesquisa de propriedade
18/10/23 - Encerrado consta transferido ao novo proprietario - ERICK LEONARDO FERREIRA LIMA</t>
  </si>
  <si>
    <t>18/04/2023 - ATPV disponivel para assinatura 
10/10/23 - Solicitar pesquisa de propriedade ao despachante
18/10/23 - Despachante retorno com pesquisa de propriedade
18/10/23 - Encerrado consta transferido ao novo proprietario - GRACILIANO SILVA MARTINS DE LIMA</t>
  </si>
  <si>
    <t>Alseg assinou crlv ao arrematante em 16/12/2022.
ATPVE Enviado ao Palacio em 19/12/2022.
25/04/2023 - Em consulta ao Senatran o veículo não foi transferido solicitado transferencia nesta data ao leiloeiro
10/10/23 - Solicitar pesquisa de propriedade ao despachante
18/10/23 - Despachante retorno com pesquisa de propriedade
18/10/23 - Encerrado consta transferido ao novo proprietario - JOAO VITOR DA SILVA SOUZA</t>
  </si>
  <si>
    <t>EDF0D18</t>
  </si>
  <si>
    <t>PHY7170</t>
  </si>
  <si>
    <t>MNW8A58</t>
  </si>
  <si>
    <t>LYP8I69</t>
  </si>
  <si>
    <t>NXX6B21</t>
  </si>
  <si>
    <t>AVG0A71</t>
  </si>
  <si>
    <t>JVU1G38</t>
  </si>
  <si>
    <t>EKI0J66</t>
  </si>
  <si>
    <t>PJS5D88</t>
  </si>
  <si>
    <t>HOB6D25</t>
  </si>
  <si>
    <t>EUE1H88</t>
  </si>
  <si>
    <t>AXA0I87</t>
  </si>
  <si>
    <t>HYM0A31</t>
  </si>
  <si>
    <t>10/10/23 - Solicitar pesquisa de propriedade ao despachante
18/10/23 - Despachante retorno com pesquisa de propriedade, não consta transferido ao comprador</t>
  </si>
  <si>
    <t>Veículo em leilão - 20/12/2022                                24/04/2023 - Em consulta ao Senatran foi constatado que o veículo não foi tansferido, solicitado transferencia nesta data
10/10/23 - Solicitar pesquisa de propriedade ao despachante
18/10/23 - Despachante retorno com pesquisa de propriedade, não consta transferido ao comprador</t>
  </si>
  <si>
    <t>13/06/2023 - Atpv assinado enviado nesta data para o leileiro
10/10/23 - Solicitar pesquisa de propriedade ao despachante
18/10/23 - Despachante retorno com pesquisa de propriedade, não consta transferido ao comprador</t>
  </si>
  <si>
    <t>HONORARIO+MULTA</t>
  </si>
  <si>
    <t>GFR9E26</t>
  </si>
  <si>
    <t>TR DESPACHANTE</t>
  </si>
  <si>
    <t>PESQUISA DE PROPRIEDADE</t>
  </si>
  <si>
    <t>TRANSFERENCIA + HONORARIOS+LIC</t>
  </si>
  <si>
    <t>17/10/2023 - Veículo vendido aguardando pagamento 25/10/2023 - Solicitada nota fiscal de saida 31/10/2023 - Enviamos nesta data certidao de baixa e nota fiscal de saida</t>
  </si>
  <si>
    <t xml:space="preserve">	Quatai Transporte de Passageiros Spe S/A</t>
  </si>
  <si>
    <t>HIGOR FERREIRA DAMBROSIO</t>
  </si>
  <si>
    <t>HAD8B00</t>
  </si>
  <si>
    <t>HONDA CIVIC 2003 VERDE HAD8B00 93HES16503Z101878</t>
  </si>
  <si>
    <t>Taipastur Transportes Turisticos Ltda</t>
  </si>
  <si>
    <t>Andreia Aparecida Ferrara Morais da Cruz</t>
  </si>
  <si>
    <t>EKL4245</t>
  </si>
  <si>
    <t>GM Celta 2010 Verde EKL4245 9BGRX4810AG213565</t>
  </si>
  <si>
    <t>TRANSFERENCIA + HONORARIOS+MULTA</t>
  </si>
  <si>
    <t xml:space="preserve">03/11/2023 aguardando baixa permandente, e-mail cobrado nesta data.                                                                                                                 </t>
  </si>
  <si>
    <t>Amanda Gerude Sales</t>
  </si>
  <si>
    <t>DYE2G11</t>
  </si>
  <si>
    <t>VW FOX 2007 PRATA DYE2G11 9BWKA05ZX74134942</t>
  </si>
  <si>
    <t>FIAT PALIO FIRE FLEX 2007/2008 FLEX BRANCO 9BD17106G85150176 JJE1580</t>
  </si>
  <si>
    <t>07/11/2023 - Enviado ao leiloeiro Certidao de baixa do veículo e nota fiscal de saida</t>
  </si>
  <si>
    <t>Isabel Freitas de Paula</t>
  </si>
  <si>
    <t>EDNEIA CRISTINA DA SILVA</t>
  </si>
  <si>
    <t>EMM7400</t>
  </si>
  <si>
    <t>PEUGEOT 207 2012 PRETA EMM7400 936PKFWXCB22152</t>
  </si>
  <si>
    <t>SILVANA BACCON BACINELLO</t>
  </si>
  <si>
    <t>DJF7B50</t>
  </si>
  <si>
    <t>GM ASTRA 2007 BRANCA DJF7B50 9BGTR48W07B119946</t>
  </si>
  <si>
    <t xml:space="preserve">1002306005544	</t>
  </si>
  <si>
    <t>LIC+TRANSF+HON+BAIXA DE SUCATA</t>
  </si>
  <si>
    <t>25/10/203</t>
  </si>
  <si>
    <t>FIAT FIORINO 2010 BRANCO EID8750 9BD255049A8862184</t>
  </si>
  <si>
    <t>Gabamar Turismo Ltda</t>
  </si>
  <si>
    <t>Marcos Gomes Cordeiro</t>
  </si>
  <si>
    <t>QHX8D19</t>
  </si>
  <si>
    <t>Chevrolet Prisma 1.0 2017 Prata QHX8D19 9BGKL69U0HG158398</t>
  </si>
  <si>
    <t>LIC+TRANSF+HON+BAIXA + IPVA</t>
  </si>
  <si>
    <t>LETICIA RODRIGUES</t>
  </si>
  <si>
    <t>RHJ4G86</t>
  </si>
  <si>
    <t>HONDA CG 160 TITAN 2022 VERMELHA RHJ4G86 9C2KC2210NR004592</t>
  </si>
  <si>
    <t>J. Marcondes Transportes Ltda</t>
  </si>
  <si>
    <t xml:space="preserve">1002806021966	</t>
  </si>
  <si>
    <t>Aguias Da Serra Transportes Ltda</t>
  </si>
  <si>
    <t>CLÉSIO DA SILVA EUFRÁSIO</t>
  </si>
  <si>
    <t>IRX7525</t>
  </si>
  <si>
    <t>Chery QQ3 2011 Vermelha IRX7525 LVVDB12B6BD079109</t>
  </si>
  <si>
    <t>PAULO SERGIO DE ARAUJO</t>
  </si>
  <si>
    <t>AFQ8I96</t>
  </si>
  <si>
    <t>GM OMEGA 1995 VERMELHA AFQ8I96 9BGVP19HSSB210436</t>
  </si>
  <si>
    <t>MULTA+HONORARIO</t>
  </si>
  <si>
    <t>Piccolotur Transportes Turisticos Ltda</t>
  </si>
  <si>
    <t>Israel Rodrigues dos Santos</t>
  </si>
  <si>
    <t>DXZ7536</t>
  </si>
  <si>
    <t>GM Meriva Joy 2008 Preta DXZ7536 9BGXl75g08c707979</t>
  </si>
  <si>
    <t>04/12/2023 - Certificado de baixa e nota fiscal de saida enviado ao leiloeiro, processo finalizado</t>
  </si>
  <si>
    <t>Malu Locadora E Servicos Ltda</t>
  </si>
  <si>
    <t>Ronaldo Martins de Melo</t>
  </si>
  <si>
    <t>EFP1588</t>
  </si>
  <si>
    <t>Fiat Uno 2008 Vermelha EFP1588 9BD15822786143852</t>
  </si>
  <si>
    <t>Dheison Wynderson de Andrade Xavier</t>
  </si>
  <si>
    <t>Elison Busnardo de Souza Ltda</t>
  </si>
  <si>
    <t>VW PASSAT 1980 VERDE LZN0E00 BT356301</t>
  </si>
  <si>
    <t xml:space="preserve">1002306007332	</t>
  </si>
  <si>
    <t>LZN0E00</t>
  </si>
  <si>
    <t>14/04/2023 - Enviado ATPV assinado ao leiloeiro 16/08/2023 - Em contato com o arrematante o mesmo realizou vistoria para transferencia nesta data, aguardando processo finalizar
14/12/2023 - Em consulta ao Senatran constatamos a transferencia do veiculo, processo finalizado
10/10/23 - Solicitar pesquisa de propriedade ao despachante
18/10/23 - Despachante retorno com pesquisa de propriedade
18/10/23 - Encerrado consta transferido ao novo proprietario - BRUNO SIQUEIRA AVELINO</t>
  </si>
  <si>
    <t>10/10/23 - Solicitar pesquisa de propriedade ao despachante
18/10/23 - Despachante retorno com pesquisa de propriedade, não consta transferido ao comprador
18/10/23 - Notificado leiloeiro da pendencia de transferencia
03/11/23 - Solicitado retorno ao leiloeiro
03/11/23 - Retorno Palacio: "Enviei aos arrematantes o questionamento quanto a transferência, tendo retorno informo."
11/12/23 - Cobrado andamento do Savi.
14/12/23 - Transferido para o compador HELENICE FERNANDES PINHEIRO</t>
  </si>
  <si>
    <t>31/10/2023 - Documentação de venda enviada ao leiloeiro.
15/12/23 - Consta transferido para TIAGO BARBOSA.</t>
  </si>
  <si>
    <t>Bruno Eduardo Almeida Costa</t>
  </si>
  <si>
    <t>Bettania Onibus Ltda</t>
  </si>
  <si>
    <t>GPZ6080</t>
  </si>
  <si>
    <t>FIAT STRADA 2011 PRETA GPZ6080 9BD27802MB7359479</t>
  </si>
  <si>
    <t>TRANSF+HON+BAIXA +MULTA</t>
  </si>
  <si>
    <t>Niktrans Transporte De Passageiros Ltda</t>
  </si>
  <si>
    <t xml:space="preserve">Kelly Cristina da Silva Afonso	</t>
  </si>
  <si>
    <t>DBH2B02</t>
  </si>
  <si>
    <t>VW QUANTUM 2000 PRETA DBH2B02 9BWBC13X0YP020949</t>
  </si>
  <si>
    <t xml:space="preserve">1002806017746	</t>
  </si>
  <si>
    <t>Fretur Fretamento E Turismo Ltda</t>
  </si>
  <si>
    <t>RUBENS ALVIRA VASQUES JUNIOR</t>
  </si>
  <si>
    <t>BVY1B53</t>
  </si>
  <si>
    <t>Fiat UNO S 1990 CINZA BVY1B53 9BD146000L3603530</t>
  </si>
  <si>
    <t>REMOCOES EM GERAL</t>
  </si>
  <si>
    <t>EIU8I71</t>
  </si>
  <si>
    <t>28/09/2023 - rebemos baixa definifita do despachante. Enviado para leilão
22/12/2023 - Em pesquisa de propriedade consta transferido para comprador.</t>
  </si>
  <si>
    <t>09/10/2023 - Enviado ao leiloeiro ATPV assinado e nota fiscal de saida
22/12/2023 - Em pesquisa de propriedade consta transferido para comprador.</t>
  </si>
  <si>
    <t>05/10/2023 - Enviado ao leileiro ATPV assinado e nota fiscal de saida
22/12/2023 - Em pesquisa de propriedade consta transferido para comprador.</t>
  </si>
  <si>
    <t>15/09/2023 - Solicitado nota fiscal de saida 
09/10/2023 Enviado ao leiloeiro ATPV assinado e nota fiscal de saida
22/12/2023 - Em pesquisa de propriedade consta transferido para comprador.</t>
  </si>
  <si>
    <t>09/10/2023 - Veículo vendido 
17/10/2023 - aguardando assinatura do ATPV para envio ao leiloeiro
22/12/2023 - Em pesquisa de propriedade consta transferido para comprador.</t>
  </si>
  <si>
    <t>Paulo Eduardo Assis Lima Transportes Ltda</t>
  </si>
  <si>
    <t xml:space="preserve">	Marcos Roberto Bento de Carvalho	</t>
  </si>
  <si>
    <t>PDQ4C66</t>
  </si>
  <si>
    <t>FIAT TORO 2017 VERMELHA PDQ4C66 988226175HKA67590</t>
  </si>
  <si>
    <t xml:space="preserve">1002806020580	</t>
  </si>
  <si>
    <t>26/07/2023 - Condicional aceita.
09/10/2023 enviado ao leileiro ATPV assinado e nota fiscal de saida
22/12/2023 - Pesquisa realizada e veículo ainda em nome da Alseg
11/12/2023 - Cobrado transferencia do Savi.</t>
  </si>
  <si>
    <t>09/10/2023 - Enviado ao leiloeiro ATPV assinado e nota fiscal de saida
22/12/2023 - Pesquisa realizada e veículo ainda em nome da Alseg
11/12/2023 - Cobrado transferencia do Savi.</t>
  </si>
  <si>
    <t>09/10/2023 - Enviado ao leiloeiro ATPV assinado e nota fiscal de saida
22/12/2023 - Pesquisa realizada e veículo ainda em nome da Alseg
11/12/2023 - Cobrado transferencia do Camila.</t>
  </si>
  <si>
    <t>16/11/2023 - Solicitado nota fiscal de saida 17/11/2023 - Recebida nota fiscal da saida
04/12/2023 - Enviado ATPV assinado ao leiloeiro
22/12/2023 - Pesquisa realizada e veículo ainda em nome da Alseg
26/12/2023 - Venda recente, aguardando prazo de 30 dias para cobrança.</t>
  </si>
  <si>
    <t>13/11/2023 - Nota de saida e ATPV ok, aguardando assinatura do ATPV para envio ao leiloeiro
29/11/2023 - Enviado ATPV assinado ao leiloeiro
22/12/2023 - Pesquisa realizada e veículo ainda em nome da Alseg
26/12/2023 - Venda recente, aguardando prazo de 30 dias para cobrança.</t>
  </si>
  <si>
    <t>05/10/2023 - Enviado ao leileiro ATPV assinado e nota fiscal de saida
22/12/2023 - Pesquisa realizada e veículo ainda em nome da Alseg
11/12/2023 - Cobrado transferencia do Savi.
28/12/2023 - Em consulta ao Senatran constatamos a transferencia do veículo ao arrematante, processo finalizado</t>
  </si>
  <si>
    <t>Cati Rose Transporte de Passageiros Ltda</t>
  </si>
  <si>
    <t>Maria Aldeni de Melo Franco</t>
  </si>
  <si>
    <t>FEY2B61</t>
  </si>
  <si>
    <t>Nissan Versa 16SL Flex 2014 vermelha FEY2B61 3N1CN7ADXEK446961</t>
  </si>
  <si>
    <t>Douglas Fernando Santos da Silva</t>
  </si>
  <si>
    <t>REO4H81</t>
  </si>
  <si>
    <t>Transportes Walmonte Ltda</t>
  </si>
  <si>
    <t>MATHEUS MAIA DA SILVA</t>
  </si>
  <si>
    <t>QGT1A05</t>
  </si>
  <si>
    <t>Audi A3 LM 2015 Branco QGT1A05 WAUAYJ8V9F1128952</t>
  </si>
  <si>
    <t>Locar Transportes Ltda</t>
  </si>
  <si>
    <t>FLAVIA CARVALHO RODRIGUES</t>
  </si>
  <si>
    <t>PFH2I32</t>
  </si>
  <si>
    <t>MITSUBISH PAJERO 2011 PRETA PFH2I32 93XFNH77WBCA56402</t>
  </si>
  <si>
    <t>IPVA 2023+TRANSF+HONO+MULTA</t>
  </si>
  <si>
    <t>LICEN+TRANSF+HONO</t>
  </si>
  <si>
    <t>Translimeira Locadora de Veiculos Ltda</t>
  </si>
  <si>
    <t>Jose Pereira da Silva Filho</t>
  </si>
  <si>
    <t>CJE8036</t>
  </si>
  <si>
    <t>VW GOL PLUS MI 1996 BRANCA CJE8036 9BWZZZ377TT244859</t>
  </si>
  <si>
    <t>EMM7E00</t>
  </si>
  <si>
    <t>LINCEN+TRANS+HONO</t>
  </si>
  <si>
    <t>hono+lic2024+ lic+transf+ipva2024</t>
  </si>
  <si>
    <t>LT Transportes Ltda</t>
  </si>
  <si>
    <t>LEONARDO MARCIANO DE ANDRADE</t>
  </si>
  <si>
    <t>QBJ5193</t>
  </si>
  <si>
    <t>VW NOVO GOL 2017 BRANCA QBJ5B93 9BWAG45U6HT004895</t>
  </si>
  <si>
    <t xml:space="preserve">	1002806018858	</t>
  </si>
  <si>
    <t>Taguatur Taguatinga Transportes e Turism</t>
  </si>
  <si>
    <t xml:space="preserve">	IVONEIDE ROCHA DA SILVA	</t>
  </si>
  <si>
    <t>GM ASTRA 2009 PRETA JJF6G81 9BGTR69W09B209100</t>
  </si>
  <si>
    <t>JJF6G81</t>
  </si>
  <si>
    <t>Roberto Travangin Troiano</t>
  </si>
  <si>
    <t>CDQ7894</t>
  </si>
  <si>
    <t>FIAT UNO 1996 VERDE CDQ7894 9BD146097T5724517</t>
  </si>
  <si>
    <t>OLMIRO MIGUEL LANGENDOLFF FELTRIN</t>
  </si>
  <si>
    <t>AUK5J19</t>
  </si>
  <si>
    <t>FIAT MAREA 2006 PRETA AUK5J19 9BD18524067068976</t>
  </si>
  <si>
    <t xml:space="preserve">1002306007840	</t>
  </si>
  <si>
    <t>Viacao Belo Monte Transportes Coletivos SA</t>
  </si>
  <si>
    <t>Felipe Henrique da Silva</t>
  </si>
  <si>
    <t>INK9821</t>
  </si>
  <si>
    <t>Volksvagem Gol 1.6 2007 Preta INK9821 9BWCB05W07T063165</t>
  </si>
  <si>
    <t>30/01/24 - NF SAIDA 555</t>
  </si>
  <si>
    <t>Viacao Santo Ignacio Ltda</t>
  </si>
  <si>
    <t>Emerson Menezes Gonzaga</t>
  </si>
  <si>
    <t>DCL1I89</t>
  </si>
  <si>
    <t>HONDA CBX 250 AZUL 2002 DCL1I89 9C2MC35002R038728</t>
  </si>
  <si>
    <t xml:space="preserve">1002806022504	</t>
  </si>
  <si>
    <t>31/01/24 - Nota fiscal saida 551.</t>
  </si>
  <si>
    <t>AVU2A25</t>
  </si>
  <si>
    <t>ERICK HERMES DA SILVA</t>
  </si>
  <si>
    <t>EMV4E15</t>
  </si>
  <si>
    <t>HONDA FIT 2010 PRETA EMV4E15 93HGE6750AZ20995</t>
  </si>
  <si>
    <t>DWG7E77</t>
  </si>
  <si>
    <t xml:space="preserve">	RAFAEL INACIO TEIXEIRA</t>
  </si>
  <si>
    <t>SBI4G28</t>
  </si>
  <si>
    <t xml:space="preserve">	1002806017884</t>
  </si>
  <si>
    <t>HONDA NXR160 PRETA 2023 SBI4G28 9C2KD0810PR245898</t>
  </si>
  <si>
    <t>baixa sucata+sedex+vistoria lacrada</t>
  </si>
  <si>
    <t>EKL4C45</t>
  </si>
  <si>
    <t>HONO+LICEN+TRANSF+IPVA+BAIXA SUC</t>
  </si>
  <si>
    <t>IPVA 24+HONORARIO</t>
  </si>
  <si>
    <t>LETICIA DE SOUZA GONÇALVEZ NACRETA</t>
  </si>
  <si>
    <t>DSS9258</t>
  </si>
  <si>
    <t>FIAT IDEA 2006 VERMELHO 9BD13561362012485</t>
  </si>
  <si>
    <t xml:space="preserve">CAR SYSTEM </t>
  </si>
  <si>
    <t>AMD5444</t>
  </si>
  <si>
    <t>Marcos Ferreira De Faria Transportes Ltda</t>
  </si>
  <si>
    <t xml:space="preserve">	Izaias Rodrigues das Neves</t>
  </si>
  <si>
    <t>KFX0A35</t>
  </si>
  <si>
    <t>FIAT DUCATO 2007 BRANCA KFX0A35 93W244F1372014856</t>
  </si>
  <si>
    <t xml:space="preserve">1002806023042	</t>
  </si>
  <si>
    <t>Carlos Henrique Marinho Oliveira</t>
  </si>
  <si>
    <t>GBU0G97</t>
  </si>
  <si>
    <t>Dafra NH 190 2022 Cinza GBU0G97 95VZB1L5MM001676</t>
  </si>
  <si>
    <t>DXZ7F36</t>
  </si>
  <si>
    <t>LICEN+TRANSF+IPVA 2024+HONO</t>
  </si>
  <si>
    <t>LICEN+TRANSF+IPVA 2024+HONO+MULTA</t>
  </si>
  <si>
    <t>08/05/2023 - CRV assinado enviado nesta data ao Freitas Leiloeiro para transferencia ao arrematante 16/08/2023 - Cobrado transferencia ao leileiro
10/10/23 - Solicitar pesquisa de propriedade ao despachante
18/10/23 - Despachante retorno com pesquisa de propriedade, não consta transferido ao comprador
19/02/2024 - Em consulta ao Senatran constatamos a transferencia do veiculo ao arrematante, processo finalizado</t>
  </si>
  <si>
    <t>02/02/2024 - aguardando assinatura ATPV e enviar ao leilão
19/02/2024 - ATPV assinado e nota fiscal de saida enviados nesta data ao leiloeiro</t>
  </si>
  <si>
    <t>06/11/2023 - Aguardando o processo fisico para enviar o ATPV assinado ao despachante para regularização e transfencia do veículo a Alseg 08/11/2023 - ATPV enviado ao despachante aguardado transfencia a Alseg 04/12/2023 recebido documento em nome da alseg, enviado para loteamento nesta data 08/01/2023 recepcionado ATPV do despachante
22/01/24 - Enviado doc assinado ao leiloeiro.
20/02/2024 - Em consulta ao Senatran, constatamos a transferencia do veiculo ao arrematante, processo finalizado</t>
  </si>
  <si>
    <t>10/10/23 - Solicitar pesquisa de propriedade ao despachante
18/10/23 - Despachante retorno com pesquisa de propriedade, não consta transferido ao comprador
20/02/24 - Em consulta ao Senatran, constatamos a transferencia do veículo ao arrematante</t>
  </si>
  <si>
    <t>21/02/2024 - ATPV assinado e nota de saida enviado ao leiloeiro nesta data</t>
  </si>
  <si>
    <t>15/09/2023 - Solicitado nota fiscal de saida
09/10/2023 Enviado ao leiloeiro ATPV assinado e nota fiscal de saida
22/12/2023 - Pesquisa realizada e veículo ainda em nome da Alseg.
11/12/2023 - Cobrado transferencia do Savi.
21/02/2024 - Em consulta ao Senatran constatamos a transferencia do veiculo junto ao arrematante, processo finalizado</t>
  </si>
  <si>
    <t>09/10/2023 - Enviado ao leiloeiro ATPV assinado e nota fiscal de saida
22/12/2023 - Pesquisa realizada e veículo ainda em nome da Alseg
11/12/2023 - Cobrado transferencia do Savi.
21/02/2024 - Em consulta ao Senatran constatamos a transferencia do veiculo ao arrematante, processo finalizado</t>
  </si>
  <si>
    <t>EBJ7F17</t>
  </si>
  <si>
    <t>AZB3J13</t>
  </si>
  <si>
    <t>FPA6A44</t>
  </si>
  <si>
    <t>Pablo Ewerton Souza de Medeiros</t>
  </si>
  <si>
    <t>DFS9C43</t>
  </si>
  <si>
    <t>FORD FIESTA 2003 PRATA DFS9C43 9BFZF10B038090050</t>
  </si>
  <si>
    <t xml:space="preserve">1002806018782	</t>
  </si>
  <si>
    <t>IRX7F25</t>
  </si>
  <si>
    <t>IPVA24+LIC24+1º REGISTRO+HONO+SINAL PUBL</t>
  </si>
  <si>
    <t>BAIXA DE CV+LIC+TRANSF+IPVA23E24+MULTA+BAIXA DE SUCATA</t>
  </si>
  <si>
    <t>VINICIUS AMORIM MALAGRINE</t>
  </si>
  <si>
    <t>DIO5972</t>
  </si>
  <si>
    <t>FIAT/UNO MILLE 2008 PRETA DIO5972 9BD15802A96186390</t>
  </si>
  <si>
    <t>Coletivos Sao Lucas Limitda</t>
  </si>
  <si>
    <t>Lucilene da Silva C. Fernandes</t>
  </si>
  <si>
    <t>MSA8A89</t>
  </si>
  <si>
    <t xml:space="preserve"> Fiat Palio  2000 Cinza MSA8A89 9BD178296Y0941874</t>
  </si>
  <si>
    <t>REEMBOLSO REMOCAO FRUSTADA</t>
  </si>
  <si>
    <t>04/03/2024 - Cobrado retorno do analista de sinistro referente a indenização.
04/03/2024 - Recebido retorno sobre conclusão da indenização.
04/03/2024 - Solicitado NF de Entrada.</t>
  </si>
  <si>
    <t>22/11/2023 - Condicional aceita
22/12/2023 - Pesquisa realizada e veículo ainda em nome da Alseg
26/12/2023 - Venda recente 18/12/2023, aguardando prazo de 30 dias para cobrança.
04/03/2024 - Consulta senatran veículo transferido para RODRIGO FERNANDES COSTA.</t>
  </si>
  <si>
    <t>Leilão</t>
  </si>
  <si>
    <t>LIC RJ+TRANSF+IPVA+HON+MULTA</t>
  </si>
  <si>
    <t>LIC+TRANSF+IPVA24+HON+MULTA</t>
  </si>
  <si>
    <t>VALDENICE FILGUEIRA DE OUSA</t>
  </si>
  <si>
    <t>OLO3933</t>
  </si>
  <si>
    <t>VW GOL 2013 PRATA OLO3933 9BWAA05U8DT084141</t>
  </si>
  <si>
    <t>13/03/2024</t>
  </si>
  <si>
    <t>DIFERENÇA IPVA</t>
  </si>
  <si>
    <t>PAZ8C42</t>
  </si>
  <si>
    <t>MULTAS+LICEN DF+LICEN+TRANSF+IPVA21+IOVA24+HONO</t>
  </si>
  <si>
    <t>LIC+TRANSF+HON+SINAL PUBLICO</t>
  </si>
  <si>
    <t>BAIXA+HON+MULTA+SEDEX+TAXA BAIXA</t>
  </si>
  <si>
    <t>29/11/2023 - Enviado ATPV assinado ao leiloeiro
22/12/2023 - Pesquisa realizada e veículo ainda em nome da Alseg
26/12/2023 - Venda recente, aguardando prazo de 30 dias para cobrança.
14/03/2024 - Em consulta ao Senatran, constatamos a transferência do veículo ao arrematante, processo finalizado</t>
  </si>
  <si>
    <t>Viacao Itapetinga Ltda</t>
  </si>
  <si>
    <t>Maria Francisca Gomes da Silva</t>
  </si>
  <si>
    <t>PQL3484</t>
  </si>
  <si>
    <t>Honda Biz 125 ES 2015 prata PQL3484 9C2JC4820FR57461</t>
  </si>
  <si>
    <t xml:space="preserve">	1002806023284</t>
  </si>
  <si>
    <t>16/11/2023 - Solicitado nota fiscal de saida
04/12/2023 - Enviado ATPV assinado ao leiloeiro
22/12/2023 - Pesquisa realizada e veículo ainda em nome da Alseg
26/12/2023 - Venda recente, aguardando prazo de 30 dias para cobrança.
25/03/2024 - Em consulta ao Senatran constatamos a transferencia do veiculo ao arrematante, processo finalizado</t>
  </si>
  <si>
    <t>IPVA+HONORARIOS+MULTAS+DIV ATIVA</t>
  </si>
  <si>
    <t>NF NÃO GERADA DEVIDO IE PROP. DO VEÍCULO.</t>
  </si>
  <si>
    <t>24/04/2023 - Enviado ATPV assinado ao leiloeiro 16/08/2023 - Cobrado transferencia ao leiloeiro
10/10/23 - Solicitar pesquisa de propriedade ao despachante
18/10/23 - Despachante retorno com pesquisa de propriedade, não consta transferido ao comprador
25/03/24 - Em consulta ao Senatran, constatamos a transferencia do veiculo ao arrematante, processo finalizado - AUGUSTO SERGIO GOMES DE OLIVEIRA</t>
  </si>
  <si>
    <t>24/04/2023 - Enviado ATPV assinado ao leiloeiro
10/10/23 - Solicitar pesquisa de propriedade ao despachante
18/10/23 - Despachante retorno com pesquisa de propriedade, não consta transferido ao comprador
04/12/23 - Despachante retorno com pesquisa de propriedade, não consta transferido ao comprador
04/12/23 - Não consigo contato via telefone do arrematante, encaminhado e-mail para verificação da transferencia. 
15/12/2023 - Ainda sem sucesso no contato, continuo tentando. 
07/03/2024 - sem contato com o arrematante, mas em conculta ao Senatran foi feito uma vistoria dia 19/02/24, aguardar e consultar novamente.
25/03/2024 - veiculo tranferido ao arrematante - EDIMAR ROBERTO DA SILVA</t>
  </si>
  <si>
    <t>INK9I21</t>
  </si>
  <si>
    <t>LIC+LIC E TRANS+IPVA+HON+4 MULTAS</t>
  </si>
  <si>
    <t>LIC+1º REGISTRO+HON+SINAL PUBL</t>
  </si>
  <si>
    <t>Renault Kwid Zen 1.0 2022 Prata REO4H81 93YRBB002NJ982970</t>
  </si>
  <si>
    <t xml:space="preserve">	Transportes - Turismo E Servicos JP Grandino Eirel</t>
  </si>
  <si>
    <t>Jose Geraldo Pontes Vasconcelos</t>
  </si>
  <si>
    <t>EUC1C71</t>
  </si>
  <si>
    <t>HONDA CITY 2011 CINZA EUC1C71 93HGM2510BZ115839</t>
  </si>
  <si>
    <t xml:space="preserve">	1002806023041	</t>
  </si>
  <si>
    <t>MULTA / ATPVE / BAIXA DE CV / 2° VIA TRANS</t>
  </si>
  <si>
    <t>13/03/2024 - Enviado para loteamento nesta data
03/04/2024 - Nota de saida recebida nesta data, e enviamos a documentação de baixa e nota ao leiloeiro</t>
  </si>
  <si>
    <t>26/03/204</t>
  </si>
  <si>
    <t>CLEVERSON DOS SANTOS FERNANDES</t>
  </si>
  <si>
    <t>BAA9H98</t>
  </si>
  <si>
    <t>CITROEN C3 2016 BRANCA BAA9H98 935SLNFN2GB508541</t>
  </si>
  <si>
    <t>TRANSF+HONORARIOS</t>
  </si>
  <si>
    <t>LICENCIAMENTO + TRAN+HON+MULTA+BAIXA</t>
  </si>
  <si>
    <t>QBJ5B93</t>
  </si>
  <si>
    <t>Empresa de Transportes Nova Marambaia Ltda</t>
  </si>
  <si>
    <t>Caio Carmello Rocha Lobo</t>
  </si>
  <si>
    <t>QVW1G86</t>
  </si>
  <si>
    <t>NISSAN KICKS BRANCA QVW1G86 94DFCAP15NB113707</t>
  </si>
  <si>
    <t xml:space="preserve">1002806018796	</t>
  </si>
  <si>
    <t>Angela Souza Sena Fonseca</t>
  </si>
  <si>
    <t>QNL1314</t>
  </si>
  <si>
    <t>Ford Fiesta 2017 BRANCA QNL1314 9BFZD55P6HB579662</t>
  </si>
  <si>
    <t>MARINEIDE SANTOS DA SILVA</t>
  </si>
  <si>
    <t xml:space="preserve">COOPER G4 COOPERATIVA DOS TRABALHADORES </t>
  </si>
  <si>
    <t>PWC6453</t>
  </si>
  <si>
    <t>FORD KA 2015 VERMELHA PWC6453 9BFZH55J8F8250990</t>
  </si>
  <si>
    <t xml:space="preserve">1002806019671	</t>
  </si>
  <si>
    <t>RAFAEL FRANCISCO FEITOSA</t>
  </si>
  <si>
    <t>NGF5630</t>
  </si>
  <si>
    <t>Volksvagem GOL 1.0 2006 BRANCA NGF5630 9BWCA05W66T109146</t>
  </si>
  <si>
    <t>09/10/2023 - Enviado ao leiloeiro ATPV assinado e nota fiscal de saida
22/12/2023 - Pesquisa realizada e veículo ainda em nome da Alseg
11/12/2023 - Cobrado transferencia do Camila.
11/04/2024 - Consta transferido WESLEY JOSE DA CONCEICAO GOMES</t>
  </si>
  <si>
    <t>MULTAS+LICMG22+23+IPBA 23+LIC+TRANSF+IPVA24+HON+MULTA+MULTA+SEDEX+BAIXA+VISTORIA MOVEL</t>
  </si>
  <si>
    <t>IPVA24+LIC24+HON+SEDEX+BAIXA+TAXA BAIXA+VT MOVEL</t>
  </si>
  <si>
    <t>LIC+TRANSF+IPVA24+HON+SEDEX+BAIXA+TAXA BAIXA+VISTORIA MOVEL</t>
  </si>
  <si>
    <t>BAIXA+VISTORIA MOVEL+HON+SEDEX+IPVA23+LIC23+IPVA24+LIC24+TAXA BAIXA</t>
  </si>
  <si>
    <t xml:space="preserve">	Auto Viacao Critur Ltda</t>
  </si>
  <si>
    <t>Bianca Cardoso Pastorini Brancki</t>
  </si>
  <si>
    <t>MDJ4786</t>
  </si>
  <si>
    <t>HONDA CG 150 2006 PRATA MDJ4786 9C2KC08106R006982</t>
  </si>
  <si>
    <t>ROBINSON SOUSA DE CARVALHO</t>
  </si>
  <si>
    <t>CXJ8468</t>
  </si>
  <si>
    <t>GM CORSA 2003 CINZA CXJ8468 8AGSB19Z03R111928</t>
  </si>
  <si>
    <t>IPVA+HONORARIO</t>
  </si>
  <si>
    <t>01/04/2024 - ATPV+NOTA SAIDA+DOCUMENTACAO SEGURADORA ENVIADOS NESTA DATA AO LEILOEIRO
22/04/2024 - SENATRAN proprietario JOAO PAULO LIMA MENDES</t>
  </si>
  <si>
    <t>24/10/23 - Liberado para primeiro leilão.
27/10/23 - Veículo leiloado, aguardando nota de fechamento do leiloeiro.
29/11/2023 - Enviado ATPV ao prestador
07/11/23 - Solicitado NF de saída.
07/11/23 - Recepcionado NF de saída 530.
07/11/23 - Solicitado ATPV para transferencia.
08/11/23 - Recepcionado ATPV
29/11/2023 - Enviado ATPV assinado ao leileiro
22/12/2023 - Pesquisa realizada e veículo ainda em nome da Alseg
26/12/2023 - Cobrado transferencia do comprador
04/03/2024 - Cobrado transferencia do comprador e-mail e whatsapp
22/04/2024 - CONSTRA NO SENSTRAN TRANSFERENCIA PARA SUELY RENATA DOS SANTOS SILVA</t>
  </si>
  <si>
    <t>Eliane Vieira Leite da Silva</t>
  </si>
  <si>
    <t>RBB4G65</t>
  </si>
  <si>
    <t>HONDA CG 160 VERMELHA RBB4G65  9C2KC2210LR038324</t>
  </si>
  <si>
    <t xml:space="preserve">	1002806019941	</t>
  </si>
  <si>
    <t>LIC+PRIMEIRO REG+IPVA+HON+SINAL PUB</t>
  </si>
  <si>
    <t>IPVA+PRIMEIRO REG+HON+SINAL PUB</t>
  </si>
  <si>
    <t>BAIXA DE SUCATA</t>
  </si>
  <si>
    <t>HON+SEDEX+BAIXA+VISTORIA</t>
  </si>
  <si>
    <t>LINCEN+TRANS+HONO+MULTA</t>
  </si>
  <si>
    <t>LINCEN+TRANS+HONO+MULTA+ESPELHO+BAIXA SUCATA</t>
  </si>
  <si>
    <t>VISTORIA CLASSIFICACAO DE DANOS</t>
  </si>
  <si>
    <t>VISTORIA ECV</t>
  </si>
  <si>
    <t>Marcelo dos Santos Pinto</t>
  </si>
  <si>
    <t xml:space="preserve">	Leoncinho Transportes Ltda</t>
  </si>
  <si>
    <t>SHK6B61</t>
  </si>
  <si>
    <t>HONDA CG 160 CINZA SHK6B61 9C2KC2210PR048049</t>
  </si>
  <si>
    <t xml:space="preserve">	1002806023821</t>
  </si>
  <si>
    <t>DGH7E81</t>
  </si>
  <si>
    <t>JTA Suzuki GS500 2002 Preta DGH7E81 9CDGM51AJ2M003550</t>
  </si>
  <si>
    <t>RENAN MARCEL CUSTODIO DOS SANTOS</t>
  </si>
  <si>
    <t>Auto Nossa Senhora Aparecida Ltda</t>
  </si>
  <si>
    <t>Jonatan de Andrade Rufino</t>
  </si>
  <si>
    <t>HMS9253</t>
  </si>
  <si>
    <t>Chevrolet Corsa Hatch 2004 preta HMS9253 9BGXFG8X04C115396</t>
  </si>
  <si>
    <t>LINC2024GO+LINC+TRANSF+IPVA2024GO+HONO</t>
  </si>
  <si>
    <t>LINC+TRANSF+HONO</t>
  </si>
  <si>
    <t>HONORARIO+BAIXA DE SUCATA+VIST LAC PR</t>
  </si>
  <si>
    <t>AGM Caetano Ltda</t>
  </si>
  <si>
    <t xml:space="preserve">	MR TERCEIRIZAÇÃO DE MAO DE OBRA LTDA</t>
  </si>
  <si>
    <t>PZU4992</t>
  </si>
  <si>
    <t>FIAT MOBI 2018 BRANCA PZU4992 9BD341A4XJY487594</t>
  </si>
  <si>
    <t>19/03/2024 -APTV/CRV + Documentação assinada enviada ao despachante nesta data
15/05/2024 - Veículo vendido, ATPV assinado+Documentacao allseg+Nota de saida enviado ao leiloeiro nesta</t>
  </si>
  <si>
    <t>Auto Omnibus Floramar SA</t>
  </si>
  <si>
    <t>RICARDO FERNANDES DA SILVA</t>
  </si>
  <si>
    <t>HGX8B58</t>
  </si>
  <si>
    <t>FIAT SIENA 2007 PRETA HGX8B58 9BD17201A73357364</t>
  </si>
  <si>
    <t>Cleila Cristiane Nascimento Reche Pereira</t>
  </si>
  <si>
    <t>AXN1391</t>
  </si>
  <si>
    <t>RENAULT FLUENCE 2013 BRANCA AXN1391 8A1LZBW3TDL641210</t>
  </si>
  <si>
    <t xml:space="preserve">1002806024964	</t>
  </si>
  <si>
    <t>HONORARIOS+BAIXA SUC+LIC+TRANSF</t>
  </si>
  <si>
    <t>LINC+TRANSF+HONO+LINC24+SEDEX+BAIXA SUC</t>
  </si>
  <si>
    <t>IPVA+HONORARIO+MULTA</t>
  </si>
  <si>
    <t>LIC+IPVA+HONORÁRIOS+MULTA+JUROS</t>
  </si>
  <si>
    <t>BAIXA+IPVA+LIC2024+HONO+VISTORIA MOLVEL+BAIXA VEIC+IPVA + LINC 2023</t>
  </si>
  <si>
    <t>09/10/2023 - Enviado ao leiloeiro ATPV assinado e nota fiscal de saida
22/12/2023 - Pesquisa realizada e veículo ainda em nome da Alseg
11/12/2023 - Cobrado transferencia do Camila.
28/05/2024 - Em consulta ao Senatran consta transferido ao novo proprietario EDER LOPES VIEIRA</t>
  </si>
  <si>
    <t>LINC+TRANS+IPVA+HONO+MULTAS+BAIXA SUC</t>
  </si>
  <si>
    <t>CADASTROMOTOR+LINC+TRANS+HONO+BAIXA SUC</t>
  </si>
  <si>
    <t>LINC+IPVA+HONO</t>
  </si>
  <si>
    <t>21/02/2024 - APTV assinado e nota de saida enviado nesta data ao leiloeiro
31/05/2024 - Em consulta ao Senatran, constatamos a transferencia do veículo, processo finalizado</t>
  </si>
  <si>
    <t>09/10/2023 - Enviado ao leiloeiro ATPV assinado e nota fiscal de saida
22/12/2023 - Pesquisa realizada e veículo ainda em nome da Alseg
11/12/2023 - Cobrado transferencia do Savi.
31/05/2024 - Em consulta ao Senatran, constatamos a transferencia do veiculo, processo finalizado</t>
  </si>
  <si>
    <t>05/10/2023 - Enviado ao leileiro ATPV assinado e nota fiscal de saida
22/12/2023 - Pesquisa realizada e veículo ainda em nome da Alseg
11/12/2023 - Cobrado transferencia do Camila.
31/05/2024 - Em pesquisa de propriedade consta transferido para comprador.</t>
  </si>
  <si>
    <t>01/12/2023 - Recebido Recorte de Chassi e Placa, 04/12/2023 - aguardando o processo fisico, solicitado ao departamento de sinistro
06/03/2024 - Veículo loteado para leilao em 08/03/2024
22/03/2024 - Sucata vendida, recebemos a nota de saida nesta data, e encaminhado para o leiloeiro a documentação, processo finalizado.
31/05/2024 - Enviado processo fisico para depto sinistro.</t>
  </si>
  <si>
    <t>19/03/2024 -APTV/CRV + Documentação assinada+Recorte de chassi e placa enviada ao despachante nesta data
30/04/2024 - Nota de saida e Certidao de baixa enviado ao leiloeiro nesta data, processo finalizado
31/05/2024 - Enviado processo fisico para depto sinistro.</t>
  </si>
  <si>
    <t>02/05/2024 - Certidao de baixa recebida nesta data, enviado para loteamento
15/05/2024 - Veículo vendido em 07/05/2024, certidao de baixa e nota de saida enviados ao leiloeiro nesta data.
31/05/2024 - Enviado processo fisico para depto sinistro.</t>
  </si>
  <si>
    <t>31/10/2023 - Recorte de chassi e placa  e Requerimento de Baixa Permanente do Veículo enviados ao despachante
13/05/2024 - Certidao de baixa e nota de saida enviado ao prestador nesta data, processo finalizado
31/05/2024 - Enviado processo fisico para depto sinistro.</t>
  </si>
  <si>
    <t>15/03/2024 - Enviado CRV assinado como comprador conforme solicitado pelo despachante, aguardando a baixa do veículo
13/05/2024 - Certidao de baixa e nota fiscal de saida enviado ao prestador nesta data, processo finalizado
31/05/2024 - Enviado processo fisico para depto sinistro.</t>
  </si>
  <si>
    <t>06/11/2023 - Recorte de chassi e placa enviado para despachante para a baixa do veículo
13/05/2024 - Certidao de baixa e nota fiscal de saida enviados nesta data ao prestador, processo finalizado
31/05/2024 - Enviado processo fisico para depto sinistro.</t>
  </si>
  <si>
    <t>23/05/2024 - Sucata vendida em 14/05/2024, certidao de baixa e nota fiscal de saida enviado ao leiloeiro nesta data, processo finalizado.
31/05/2024 - Enviado processo fisico para depto sinistro.</t>
  </si>
  <si>
    <t>04/03/2024 - Veículo loteado para 07/03/2024
01/04/2024 - ATPV assinado nesta data, aguardando copia da documentação da Seguradora para envio ao leiloeiro
16/05/2024 - Em consulta ao Senatran, constatamos a transferencia do veículo, processo finalizado
31/05/2024 - Enviado processo fisico para depto sinistro.</t>
  </si>
  <si>
    <t>21/03/2024 -APTV/CRV + Documentação assinada enviada ao despachante nesta data
15/03/2024 - Veículo vendido em 05/04/2024 e hoje recebemos o comprovante de pagamento e solicitamos a nota de saida
07/05/2024 - ATPV assinado/Nota de Saida/Documentacao allseg enviados nesta data ao leiloeiro
04/06/2024 - Em consulta ao Senatran constatamos a transferencia do veiculo, processo finalizado</t>
  </si>
  <si>
    <t>29/11/2023 - Enviado ATPV assinado ao leiloeiro
22/12/2023 - Pesquisa realizada e veículo ainda em nome da Alseg
26/12/2023 - Venda recente, aguardando prazo de 30 dias para cobrança.
05/06/2024 - Em consulta ao Senatran constatamos a transferencia do veiculo, processo finalizado</t>
  </si>
  <si>
    <t>Empresa Cruz de Transportes Ltda</t>
  </si>
  <si>
    <t>Guilherme Bisswurn</t>
  </si>
  <si>
    <t>MLU1158</t>
  </si>
  <si>
    <t>Fiat Uno Vivace 2014 branca MLU1158 9BD195102E0533019</t>
  </si>
  <si>
    <t>Transmariane Turismo Ltda</t>
  </si>
  <si>
    <t>ANNELISE DA SILVA M F CHAGAS</t>
  </si>
  <si>
    <t>ETQ4H59</t>
  </si>
  <si>
    <t>VW FOX 2011 PRATA ETQ4H59 9BWAA05Z3B4123236</t>
  </si>
  <si>
    <t xml:space="preserve">	1002806021879	</t>
  </si>
  <si>
    <t>REGINA MARIA BIGLIA</t>
  </si>
  <si>
    <t>FVR1A41</t>
  </si>
  <si>
    <t>JEEP COMPASS 2020 VERDE FVR1A41 98867515WLKJ97558</t>
  </si>
  <si>
    <t>13/06/2023 - ATPV assinado enviado nesta data ao leiloeiro
10/10/23 - Solicitar pesquisa de propriedade ao despachante
18/10/23 - Despachante retorno com pesquisa de propriedade, não consta transferido ao comprador 
24/11/2023 - contato feito com o arrematante, informou que iré providenciar até mês que vem.
14/12/2023 - Arrematante informou que está providenciando a troca do vidro para realizar a vistoria.
07/03/2024 - contato feito na data de hoje, arrematante deu prazo de 20 dias para conclusão dos reparos e encaminhar para vistoria e conclusão de transferencia.
2905/2024 - não consegui contato via telefone, ir tentando. 
13/06/2024 - Contato feito, arrematante já fez o conserto no veículo e informou que até o final do mês junho/começo de julho já estará transferido para o nome dele.</t>
  </si>
  <si>
    <t>22/01/2024 - Aguardando modelo para cadastro de motor no detran, posteriormente vou solicitar o recorte do chassi e placa.
13/06/2024 - Certidao de baixa + nota fiscal de saida enviado ao leiloeiro nesta data, processo finalizado</t>
  </si>
  <si>
    <t>Expresso Santa Paula Ltda</t>
  </si>
  <si>
    <t>Keitty de S. Fernandes</t>
  </si>
  <si>
    <t>MTQ9I63</t>
  </si>
  <si>
    <t>CITROEN PICASSO 2011 PRATA MTQ9I63 935CHN6AVBB528094</t>
  </si>
  <si>
    <t xml:space="preserve">	1002806022379	</t>
  </si>
  <si>
    <t>Viacao Atibaia Sao Paulo Ltda</t>
  </si>
  <si>
    <t>Gabriela Segger Caruso</t>
  </si>
  <si>
    <t>DUU4A53</t>
  </si>
  <si>
    <t>RENAULT CLIO 2007 PRATA DUU4A53 93YBB8B157J796558</t>
  </si>
  <si>
    <t xml:space="preserve">	1002806021814	</t>
  </si>
  <si>
    <t>Douglas Carlos Silveira</t>
  </si>
  <si>
    <t>Junior Ribeiro de Lima</t>
  </si>
  <si>
    <t>ACJ8A31</t>
  </si>
  <si>
    <t xml:space="preserve"> Volkswagem Parati GLS 1988 Verde ACJ8A31 9BWZZZ30ZJP218854</t>
  </si>
  <si>
    <t>carsystem</t>
  </si>
  <si>
    <t>GEORGE MARCU</t>
  </si>
  <si>
    <t>FAM0C06</t>
  </si>
  <si>
    <t>RENAULT SANDERO 2008 PRATA FAM0C06 93YBSR2TH9J144729</t>
  </si>
  <si>
    <t>Marco Antonio Assis Lima</t>
  </si>
  <si>
    <t>LENON DO AMARAL VIEIRA</t>
  </si>
  <si>
    <t>CXZ5324</t>
  </si>
  <si>
    <t>FIAT SIENA 2000 AZUL CXZ5324 9BD178530Y0962667</t>
  </si>
  <si>
    <t xml:space="preserve">1002806024688	</t>
  </si>
  <si>
    <t>LICENCIAMENTO+1ºREGISTRO+HONORARIO</t>
  </si>
  <si>
    <t>19/03/2024 -APTV/CRV + Documentação assinada enviada ao despachante nesta data
07/05/2024 - ATPV assinado/Nota fiscal de saida/Documentacao allseg enviados nesta data ao leiloeiro
24/06/2024 - Em consulta ao Senatran, constatamos a transferencia do veiculo ao arrematante, processo finalizado</t>
  </si>
  <si>
    <t>Sanderson Rosa Amaral</t>
  </si>
  <si>
    <t>Transmarle Transportes Ltda</t>
  </si>
  <si>
    <t>ELC7H98</t>
  </si>
  <si>
    <t>Peugeot 207 Passaion XR 2010 cinza ELC7H98 9362NKWXAB028421</t>
  </si>
  <si>
    <t>LIC24+23+1ºREG+IPVA+HON+MULT+PLACA+BAIXA</t>
  </si>
  <si>
    <t xml:space="preserve">	Fernando Henrique Soares Correa</t>
  </si>
  <si>
    <t>YAMAHA/FAZER YS250 2008 PRETA DYS7288 9C6KG017080094860</t>
  </si>
  <si>
    <t xml:space="preserve">1002806019871	</t>
  </si>
  <si>
    <t>1ºREGISTRO+HONORARIO+BAIXA SUCATA</t>
  </si>
  <si>
    <t>19/03/2024 -APTV/CRV + Documentação assinada enviada ao despachante nesta data
27/05/2024 - ATPV ASSINADO+DOCUMENTACAO ALLSEG+NOTA DE SAIDA ENVIADO AO LEILOEIRO NESTA DATA
25/06/2024 - Em consulta ao Senatran, constatamos a transferencia do veículo ao arrematante, processo finalizado</t>
  </si>
  <si>
    <t>EIR1B85</t>
  </si>
  <si>
    <t>GXM5G94</t>
  </si>
  <si>
    <t>EMISSAO BOL PA+LIC PA+1º REG+IPVA+HON+SERV DETRAN</t>
  </si>
  <si>
    <t>19/03/2024 -APTV/CRV + Documentação assinada enviada ao despachante nesta data
15/04/2024 - Veículo vendido em 05/04/2024, recebemos hoje o comprovante de pagamento e solicitamos a nota de saida
07/05/2024 - ATPV assinado/Nota de saida/Documentacao allseg enviados ao leiloeiro nesta data
03/07/2024 - Em consulta ao Senatran constatamos a transferencia do veiculo ao arrematante, processo finalizado</t>
  </si>
  <si>
    <t>1ºREGISTRO+HONORARIO</t>
  </si>
  <si>
    <t>LIC+VISTORIA+BAIXA+VISTORIA MOVEL+BAIXA COM VIST+HONORARIO</t>
  </si>
  <si>
    <t>12/07/2024 - Consulta Senatran veículo transferido DANIEL DE BARROS VIANA</t>
  </si>
  <si>
    <t>LICENCIAMENTO + TRANS + HONORARIOS</t>
  </si>
  <si>
    <t xml:space="preserve">AXN1391 </t>
  </si>
  <si>
    <t>LICENCIAMENTO+TRANSFERENCIA+HON+DIVIDA AT</t>
  </si>
  <si>
    <t>03/11/2023 - Estamos no aguardo do doc de baixa pelo terceiro, e-mail cobrado nesta data.
04/07/2024 - Condicional aceita pois já é o terceiro lelião com mesmo valor e o proximo o valor que iriamos ofertar seria proximo.
16/07/2024 - NF saida 649</t>
  </si>
  <si>
    <t>27/06/2024 - Veiculo grande monta enviado para loteamento nesta data
16/07/2024 - Certidao de baixa e nota fiscal de saida enviado ao leiloeiro nesta data, processo finalizado</t>
  </si>
  <si>
    <t>03/11/23 - tendo em vista reprova na vistoria ECV (n° do motor) despachante informou que deveremos dar baixa no veículo. Solicitado recorte do chassi nesta data.
14/12/23 - Envio do crlv e recorte de chassi e placa ao despachante.
28/02/2024 - Cobrado retorno do despachante
12/03/2024 - Enviado nova vistoria para despachante.
16/07/2024 - Certidao de baixa e nota fiscal de saida enviados ao leiloeiro nesta data, processo finalizado</t>
  </si>
  <si>
    <t>Antonio Carvalho de Oliveira</t>
  </si>
  <si>
    <t>HJQ5D41</t>
  </si>
  <si>
    <t>HONDA/CG 150 FAN ESI PRETA HJQ5D41 9C2KC1550AR064310</t>
  </si>
  <si>
    <t>Cidade BH Transportes Ltda</t>
  </si>
  <si>
    <t>LICENCIAMENTO + TRANSF + HONORARIOS</t>
  </si>
  <si>
    <t>CANC ATPVE+2TAXA+TRANSF+HON+ATPVE+BAIXA DE CV</t>
  </si>
  <si>
    <t>23/07/2024 - processo extraviado no Detran, TR solicitou baixa. Aguardando dos docs assinados</t>
  </si>
  <si>
    <t>Guilherme de Faria</t>
  </si>
  <si>
    <t>PUN8D33</t>
  </si>
  <si>
    <t>Fiat Uno Vivace 2014 prata PUN8D33 9BD195152E0617409</t>
  </si>
  <si>
    <t>21/05/2024 - Certidao de baixa recebida nesta data, enviado para loteamento 
31/05/2024 - Sem retorno de loteamento, cobrado nesta data
24/07/2024 - Certidao de baixa+Nota de saida enviado ao leiloeiro nesta data</t>
  </si>
  <si>
    <t>29/04/2024 - Recorte de chassi e placa enviado ao despachante
24/07/2024 - Certidao de baixa+Nota de saida enviado ao leiloeiro nesta data, processo finalizado</t>
  </si>
  <si>
    <t>25/07/2024 - Certidao de baixa+Nota de saida enviados ao leiloeiro nesta data, processo finalizado</t>
  </si>
  <si>
    <t xml:space="preserve">Edson Estevam da Silva	</t>
  </si>
  <si>
    <t>EMM9960</t>
  </si>
  <si>
    <t>HONDA CITY 2011 PRETA EMM9960 93HGM22640BZ210835</t>
  </si>
  <si>
    <t xml:space="preserve">1002806025176	</t>
  </si>
  <si>
    <t>HONO+MULTA RENAINF+MULTAS+IPVA+LIC+TRANSF+REMARCAÇÃO CHASSI</t>
  </si>
  <si>
    <t>HONORARIO+DEBITOS ES</t>
  </si>
  <si>
    <t xml:space="preserve">02/07/2024 - Recepcionado doc em nome da Allseg
02/07/2024 - Veículo enviado para leilão
24/07/2024 - Nota de saída recepcionado, confecção da ATPV-e
29/07/2024 - encaminhado ao leiloeiro a documetação
</t>
  </si>
  <si>
    <t>Terra Auto Viacao Transportes Ltda</t>
  </si>
  <si>
    <t>GUSTAVO NOGUEIRA</t>
  </si>
  <si>
    <t>GEB2A74</t>
  </si>
  <si>
    <t>Honda ELITE 125 2023 Prata GEB2A74 9C2JF8500PR009108</t>
  </si>
  <si>
    <t>12/06/2024 - ATPV assinado allsegxarrematante+Documentacao allseg+Nota fiscal de saida enviados ao leiloeiro nesta data
01/08/2024 - contato feito, arrematante informou que está arrumando o veiculo e que em 20 dias fará a transferencia.</t>
  </si>
  <si>
    <t>Maria Alessandra Queiroz Lima</t>
  </si>
  <si>
    <t>IOLANDA MARIA RIBEIRO SOARES</t>
  </si>
  <si>
    <t>JKF4590</t>
  </si>
  <si>
    <t xml:space="preserve">1002806024586	</t>
  </si>
  <si>
    <t>FIAT PALIO 2013 VERMELHA JKF4590 8AP196272D4003226</t>
  </si>
  <si>
    <t>PWC6E53</t>
  </si>
  <si>
    <t>Antonio Adilson Lima Transportes Eireli</t>
  </si>
  <si>
    <t>HIO6742</t>
  </si>
  <si>
    <t>GM  Classic Spirit 2008 Prata HIO6742 9BGSN19908B294206</t>
  </si>
  <si>
    <t>SOARES TRANSPORTES E SERVIÇOS LTDA</t>
  </si>
  <si>
    <t>FCX5A38</t>
  </si>
  <si>
    <t>MBENZ MICROONIBUS 2014 BRANCA FCX5A38 8AC906633EE096700</t>
  </si>
  <si>
    <t>LICENCIAMENTO ES+1º REGISTRO+HON+SINAL PUB</t>
  </si>
  <si>
    <t>PROJINOX INDUSTRIA</t>
  </si>
  <si>
    <t>MHV8C24</t>
  </si>
  <si>
    <t>FIAT PALIO WEEK 2010 CINZA MHV8C24 9BD17301MA4316908</t>
  </si>
  <si>
    <t xml:space="preserve">1002806025292	</t>
  </si>
  <si>
    <t>Viacao Sandra Ltda</t>
  </si>
  <si>
    <t>Leticia Carolino Figueiredo</t>
  </si>
  <si>
    <t>OWT2165</t>
  </si>
  <si>
    <t>Renault Sandero Aut1016V 2014 vermelha OWT2165 93YBSR6RHEJ858879</t>
  </si>
  <si>
    <t>1º registro+honorario</t>
  </si>
  <si>
    <t>Azul Transportes e Turismo Ltda</t>
  </si>
  <si>
    <t xml:space="preserve">	Jose Carlos Dias Fernandes</t>
  </si>
  <si>
    <t>FXG8531</t>
  </si>
  <si>
    <t>HONDA CG 160 CARGO 2017 BRANCA FXG8531 9C2KC2220HR002408</t>
  </si>
  <si>
    <t xml:space="preserve">	1002806021420	</t>
  </si>
  <si>
    <t>DYS7C88</t>
  </si>
  <si>
    <t>LINC GO+1º REGIS+HONO+MULTA+SINAL PUB+BAIXA</t>
  </si>
  <si>
    <t xml:space="preserve">18/04/2023 - ATPV aguardando assinatura para envio
10/10/23 - Solicitar pesquisa de propriedade ao despachante
18/10/23 - Despachante retorno com pesquisa de propriedade, não consta transferido ao comprador
24/11/23 - Contato feito com o arrematante, ele informou que teve problema com o laudo e que está em contato com o detran. Entrar novamente em contato semana que vem.
13/12/23 - arrematante ainda está no aguardo do detran, iremos retornar.
07/03/24 - Enviado e-mail na data de hoje para verificar andamento da transferencia ao arrematante.
29/05/2024 - Contato feito na data de hoje, sem sucesso. 
13/06/2024 - Contato feito, arrematante informou que os laudos já foram feitos e até terça que vem já solicitara a transferência.
26/07/2024 - Não podia falar no momento (assunto de familia), ligar semana que vem
15/08/2024 - Ele informou que estava faltando umas informações e que já tinhapago a transferencia, que achava q já tinha concluido. Mas até semana que vem deve constar a trasnferencia </t>
  </si>
  <si>
    <t>19/03/2024 -APTV/CRV + Documentação assinada enviada ao despachante nesta data
15/05/2024 - Veículo vendido, ATPV assinado+Documentacao allseg+Nota de saida enviado ao leiloeiro nesta
19/08/2024- Contato feito ao arrematante nessa data. Telefone em cadastro do Lucas, o Sergio que tirou o carro para ele. Informou que já foi feito a vistoria e está no processo de transferência. Entrar em contato em 20 dias para verificação</t>
  </si>
  <si>
    <t>Cledison Silva Rocha</t>
  </si>
  <si>
    <t>19/03/2024 -APTV/CRV + Documentação assinada enviada ao despachante nesta data
12/06/2024 - APTV assinado allsegxarrematante+Documento allseg+NotaFiscal de Saida enviado ao leiloeiro nesta data
23/08/2024 - Em consulta ao Senatran constatamos a transferencia do veiculo, processo finalizado</t>
  </si>
  <si>
    <t>KENIA TEODORA DA SILVA</t>
  </si>
  <si>
    <t>PYY9A13</t>
  </si>
  <si>
    <t>FORD KA 2018 VERMELHA PYY9A13 9BFZH55L8J8456580</t>
  </si>
  <si>
    <t xml:space="preserve">ERICK PEREIRA	</t>
  </si>
  <si>
    <t>DPP3E33</t>
  </si>
  <si>
    <t>CHEVROLET CELTA 2005 PRATA DPP3E33 9BGRY48X05G168824</t>
  </si>
  <si>
    <t xml:space="preserve">1002806022668	</t>
  </si>
  <si>
    <t>Rafael da Costa Nunes</t>
  </si>
  <si>
    <t>CNB1G55</t>
  </si>
  <si>
    <t>GM  Corsa GL 1.6 1998 Verde CNB1G55 9BGSE19NWVC625080</t>
  </si>
  <si>
    <t>Diamante Negro Turismo Ltda</t>
  </si>
  <si>
    <t>SADIR PEDRO MILAN</t>
  </si>
  <si>
    <t>OKD9J84</t>
  </si>
  <si>
    <t>HONDA XRE 190 2019 VERMELHA OKD9J84 9C2MD4100KR007719</t>
  </si>
  <si>
    <t>VINICIUS BUZZO MENEZES</t>
  </si>
  <si>
    <t>FWQ4B38</t>
  </si>
  <si>
    <t>CHEVROLET ONIX 2015 PRATA FWQ4B38 9BGKS48B0FG282829</t>
  </si>
  <si>
    <t xml:space="preserve">	1002806021660	</t>
  </si>
  <si>
    <t>12/06/2024 - ATPV assinado allsegxarrematante+Documentacao allseg+Nota fiscal de saida enviados ao leiloeiro nesta data
01/08/2024 - irá fazer a vistoria, não pegou ainda a nota fiscal no Freitas. Irei entrar novamente em contato até dia 15 para saber como está o andamento.
29/08/204 - arrematante informou que fez a vistoria e deu um prazo de 1 semana, aguardar e entrar em contato.</t>
  </si>
  <si>
    <t>19/03/2024 -APTV/CRV + Documentação assinada enviada ao despachante nesta data
07/05/2024 - ATPV assinado/Nota fiscal de saida/Documentacao allseg enviados nesta data ao leiloeiro
01/08/2024 - contato feito, arrematante informa q fez o laudo e ainda no mês de agosto fará a transferencia. 
29/08/24 - , informou que está um rolo a transferência, mas que está verificando. Entrar em contato novamente.</t>
  </si>
  <si>
    <t>09/10/2023 - Enviado ao leiloeiro ATPV assinado e nota fiscal de saida
22/12/2023 - Pesquisa realizada e veículo ainda em nome da Alseg
11/12/2023 - Cobrado transferencia do Camila.
29/05/2024 - contato feito com arrematante, deu um prazo de até 2 semanas para concluir a transferencia.
01/08/2024 - Novo contato, arrema. informou que não passa desse mês. verificar
29/08/24 - Fez vistoria e não passou devido os pneus e irá fazer a nova vistoria, deu um prazo de 15, entrar em contato novamente.</t>
  </si>
  <si>
    <t xml:space="preserve">8282402276	</t>
  </si>
  <si>
    <t>Viacao Piracicabana S.A.</t>
  </si>
  <si>
    <t>EAV1E98</t>
  </si>
  <si>
    <t>PEUGEOT 206 2008 PRETA EAV1E98 9362AKFW98B031952</t>
  </si>
  <si>
    <t xml:space="preserve">1002806022694	</t>
  </si>
  <si>
    <t>ANABELA LUCHETTI PEDRINA ME</t>
  </si>
  <si>
    <t xml:space="preserve">	1002806023237	</t>
  </si>
  <si>
    <t>LINC+1 REGIS+HONO+BAIXA SUCATA</t>
  </si>
  <si>
    <t>LINC+1 REGIS+HONO+BAIXA SUCATA+ IPVA</t>
  </si>
  <si>
    <t>LINC+1 REGIS+HONO+IPVA+SINAL PUB</t>
  </si>
  <si>
    <t>DYS7288</t>
  </si>
  <si>
    <t>01/08/2024 - contato feito, a arremantante solicitou entrar em contato semana que vem, pois quem está tratando é o pai. Irá me passar as informações.
10/09/2024 - arrematante informou que no final do mês passado havia ido ao cartório fazer a transferência, mas que iria pedir para o pai confirmar e me notificar. Entrar em contato novamente caso não retorne.</t>
  </si>
  <si>
    <t>04/03/2024 - Cobrado Micheli sobre geração da NF de Entrada.
04/03/2024 - Cobrado Supervisão referente a vistoria de Monta.
14/3/24 - tentaremos a transferencia sem geração de nf de entrada
14/3/24 - solicitado novamente realização das vistorias pois a vistoria está vencida.
26/03/2024 - Devido ao problema na Inscrição estadual do atual proprietario estamos tentando realizar a transferencia do veículo para Alseg sem geração de nota fiscal de entrada.
27/05/2024 - ATPV Assinado+Documentacao allseg+Nota de saida enviado ao leiloeiro nesta data
24/06/24 - Consulta ao Senatran continua em nome da Allseg.
11/07/24 - Consulta ao Senatran continua em nome da Allseg.
01/08/2024-  Sem contato via telefone, mandei e-mail fazendo a cobrança da transferencia
01/08/24 - retornou e-mail e informou que será feito ainda esse mÊs. 
10/09/2024 - não atende telefone, fiz nova cobrança via e-mail</t>
  </si>
  <si>
    <t>02/02/2024 - aguardando assinatura ATPV e enviar ao leilão
21/02/2024 - APTV assinado e nota de saida enviado ao leiloeiro nesta data
10/09/2024 - contato sem sucesso via telefone, enviado e-mails mais sem respostas</t>
  </si>
  <si>
    <t>LINC+HONO</t>
  </si>
  <si>
    <t>Viacao Serrana Ltda</t>
  </si>
  <si>
    <t>PEDRO HENRIQUE LINO ARAUJO DA SILVA</t>
  </si>
  <si>
    <t>SGD9H55</t>
  </si>
  <si>
    <t>HONDA CG 160 START 2024 PRATA SGD9H55 9C2KC2500RR033741</t>
  </si>
  <si>
    <t>Josimar Francisco da Silva</t>
  </si>
  <si>
    <t>DEW7355</t>
  </si>
  <si>
    <t>FIAT PALIO 2002 PRETA DEW7355 9BD17140222145091</t>
  </si>
  <si>
    <t>29/07/2024 - encaminhado ao leiloeiro a documentação
18/09/2024 - Em consulta ao Senatran constatamos a transferencia do veiculo ao arrematante.</t>
  </si>
  <si>
    <t>TRANSF+HONO</t>
  </si>
  <si>
    <t>16/07/2024 - Documentacao allseg+Nota fiscal de saida enviado ao leiloeiro nesta data
23/09/2024 - Em consulta ao Senatran, constatamos a transferencia do veiculo, processo finalizado</t>
  </si>
  <si>
    <t>TATIANE BALDOINO</t>
  </si>
  <si>
    <t>AZU2867</t>
  </si>
  <si>
    <t xml:space="preserve">HONDA CG TITAN 2015 PRETO AZU2867 9C2KC1650FR209187 </t>
  </si>
  <si>
    <t>ARLENCIO GOMES ANDRADE</t>
  </si>
  <si>
    <t>NDC3A05</t>
  </si>
  <si>
    <t>VW GOL 2008 PRETA NDC3A05 9BWCA05W18T075491</t>
  </si>
  <si>
    <t>FXG-8531</t>
  </si>
  <si>
    <t>Vera Cruz Transporte e Turismo Ltda</t>
  </si>
  <si>
    <t>Osvaldino José de Resende</t>
  </si>
  <si>
    <t>JJV7J50</t>
  </si>
  <si>
    <t>Ford Fiesta 2013 vermelha JJV7J50 9BFZF55P8D8407599</t>
  </si>
  <si>
    <t>Confianza Transportes Ltda</t>
  </si>
  <si>
    <t>Izabel Cristina Ribeiro de Souza Dutra</t>
  </si>
  <si>
    <t>KMT8D19</t>
  </si>
  <si>
    <t>GM CELTA 2008 CINZA KMT8D19 9BGRZ08908G141668</t>
  </si>
  <si>
    <t xml:space="preserve">1002806021497	</t>
  </si>
  <si>
    <t>1º REGISTRO+HONORARIO+SINAL PUBLICO</t>
  </si>
  <si>
    <t>LIC+TRANSF+HON+MULTA+BAIXA SUCATA</t>
  </si>
  <si>
    <t>1º REGISTRO+HONORARIO+SINAL PUBLICO+BAIXA</t>
  </si>
  <si>
    <t>LINC+1º REGISTRO+IPVA+HONO+SINAL PUBLICO</t>
  </si>
  <si>
    <t>1º REGISTRO+HONO+SINAL PUBLICO</t>
  </si>
  <si>
    <t>S E TRANSPORTES E REPRESENTACOES LTDA</t>
  </si>
  <si>
    <t>SCR0G26</t>
  </si>
  <si>
    <t xml:space="preserve"> VW POLO TRACK MA 2024 BRANCA  SCR0G26 9BWAG5R18RT005439</t>
  </si>
  <si>
    <t>Transporte Escolar Vidal Ltda</t>
  </si>
  <si>
    <t xml:space="preserve">Isaias Padilha	</t>
  </si>
  <si>
    <t>AQH1J65</t>
  </si>
  <si>
    <t>GM ZAFIRA 2004 PRETA AQH1J65 9BGTT75B04C173822REM</t>
  </si>
  <si>
    <t xml:space="preserve">1002806024182	</t>
  </si>
  <si>
    <t>29/07/2024 - encaminhado ao leiloeiro a documentação
11/10/2024 - Em consulta ao Senatran constatamos a transferencia do veiculo ao arrematante, processo finalizado</t>
  </si>
  <si>
    <t>8282402276</t>
  </si>
  <si>
    <t>LUIZ ALBERTO SCUDLAREK NETO</t>
  </si>
  <si>
    <t>AAP0A10</t>
  </si>
  <si>
    <t>FIAT MAREA 2000 VERMELHA AAP0A10 9BD185215Y7037464</t>
  </si>
  <si>
    <t>FWQAB38</t>
  </si>
  <si>
    <t>LICENCIAMENTO+TRANSFERENCIA+HONRARIO</t>
  </si>
  <si>
    <t>Josiane Teixeira Pires de Brito</t>
  </si>
  <si>
    <t>Rosane Zan Machiner</t>
  </si>
  <si>
    <t>DBV2B50</t>
  </si>
  <si>
    <t>VW SAVEIRO 2002 PRATA DBV2B50 9BWEC05X62P508590</t>
  </si>
  <si>
    <t xml:space="preserve">	1002806022963	</t>
  </si>
  <si>
    <t>Rotas de Viacao do Triangulo Ltda- Em Recuperacao</t>
  </si>
  <si>
    <t>Leila Maria da Silva</t>
  </si>
  <si>
    <t>GSW5364</t>
  </si>
  <si>
    <t>HONDA CG 125 2011 VERMELHO GSW5364 9C2JC4110BR466808</t>
  </si>
  <si>
    <t>Pegasustur Transportes Ltda</t>
  </si>
  <si>
    <t>HELENA MARIA DOS SANTOS CRISPIM</t>
  </si>
  <si>
    <t>FSE7465</t>
  </si>
  <si>
    <t>FIAT FIORINO 2015 BRANCA FSE7465 9BD265122F9023319</t>
  </si>
  <si>
    <t xml:space="preserve">1002306009856	</t>
  </si>
  <si>
    <t>IPVA+HONO</t>
  </si>
  <si>
    <t>COOPER G4 COOPERATIVA DOS TRABALHADORES AUTONOMOS</t>
  </si>
  <si>
    <t>Nilson Miranda de Souza</t>
  </si>
  <si>
    <t>DDC5244</t>
  </si>
  <si>
    <t>Fiat  Palio  2001 Cinza  DDC5244 9BD17808612266503</t>
  </si>
  <si>
    <t>LIC+TRAN+HONORARIO+MULTAS</t>
  </si>
  <si>
    <t>MATHEUS LUCAS RAMOS COSTA</t>
  </si>
  <si>
    <t>OYD7871</t>
  </si>
  <si>
    <t>HONDA CG 150 2014 AZUL OYD7871 9C2KC1680ER020008</t>
  </si>
  <si>
    <t xml:space="preserve">1002806022379	</t>
  </si>
  <si>
    <t>LINC+TRANS+HONO</t>
  </si>
  <si>
    <t xml:space="preserve">DEW7355 </t>
  </si>
  <si>
    <t>LIC+TRANSFERENCIA+HONORARIOS</t>
  </si>
  <si>
    <t>OWT2B65</t>
  </si>
  <si>
    <t>1º REGISTRO+HONO+MULTO</t>
  </si>
  <si>
    <t>13/06/2023 - Atpv assinado enviado nesta data para o leileiro
10/10/23 - Solicitar pesquisa de propriedade ao despachante
18/10/23 - Despachante retorno com pesquisa de propriedade, não consta transferido ao comprador
08/11/2024 - Em consulta ao Senatran constatamos a transferencia do veiculo ao arrematante, processo finalizado</t>
  </si>
  <si>
    <t>Erik Andrey Pereira Do Carmo</t>
  </si>
  <si>
    <t>Guilherme dos Santos Araujo</t>
  </si>
  <si>
    <t>Renault Sandero 2019 Branca GJWI47 93Y5SRF84KJ466137</t>
  </si>
  <si>
    <t>SODRÉ</t>
  </si>
  <si>
    <t>29/07/2024 - encaminhado ao leiloeiro a documentação
13/11/2024 - Em consulta ao Senatran, constatamos a transferencia do veiculo ao arrematante, processo finalizado</t>
  </si>
  <si>
    <t xml:space="preserve">GJW7I47 </t>
  </si>
  <si>
    <t>Taguatur Taguatinga Transportes e Turismo Ltda</t>
  </si>
  <si>
    <t>LUCIVANIA NASCIMENTO SILVA</t>
  </si>
  <si>
    <t>JIO6494</t>
  </si>
  <si>
    <t xml:space="preserve"> CITROEN C3 2011 VERMELHA JIO6494 935FCN6AWBB509373</t>
  </si>
  <si>
    <t>Sambaiba Transportes Urbanos Ltda</t>
  </si>
  <si>
    <t>CHANG CHIN FENG</t>
  </si>
  <si>
    <t>EYQ5353</t>
  </si>
  <si>
    <t>HYUNDAI SONATA 2012 EYQ5353 KMHEC41CBCA297209</t>
  </si>
  <si>
    <t>Empresa de Onibus Nossa Senhora Penha SA</t>
  </si>
  <si>
    <t>PAULO CERICATTO</t>
  </si>
  <si>
    <t>IXM5179</t>
  </si>
  <si>
    <t>Fiat  Strada WK 2017 Vermelha  IXM5179 9BD57814FHB125417</t>
  </si>
  <si>
    <t>LINC SP+TRANS+HONO+SINAL PUBLICO</t>
  </si>
  <si>
    <t>Mtu Medianeira Transporte Ltda</t>
  </si>
  <si>
    <t>Thais Fernandes Lara</t>
  </si>
  <si>
    <t>IOO5C36</t>
  </si>
  <si>
    <t>Renault Logan 2008 Preta  IOO5C36 93YLSR1TH8J026511</t>
  </si>
  <si>
    <t>GILVAN CANDIDO PEREIRA FILHO</t>
  </si>
  <si>
    <t>PRC7H66</t>
  </si>
  <si>
    <t>FIAT MOBI EASY 2019 BRANCA PRC7H66 9BD341A2XKY607587</t>
  </si>
  <si>
    <t xml:space="preserve">	1002306009014</t>
  </si>
  <si>
    <t>VISTORIA MONTA</t>
  </si>
  <si>
    <t>Trans Oeste Transportes Urbanos Ltda</t>
  </si>
  <si>
    <t>ROSALI DA SILVA</t>
  </si>
  <si>
    <t>HONDA CB 300R 2010 HDM8070 9C2NC4310BR011289</t>
  </si>
  <si>
    <t>RICARDO LUIZ MENEZES</t>
  </si>
  <si>
    <t>HDW8070</t>
  </si>
  <si>
    <t>FFR9A40</t>
  </si>
  <si>
    <t>FORD KA 2013 PRETA FFR9A40 9BFZKS3A1DB485624</t>
  </si>
  <si>
    <t>ROSELI APARECIDA DA SILVA</t>
  </si>
  <si>
    <t>QTQ5C69</t>
  </si>
  <si>
    <t>CHEV ONIX 2020 BRANCA QTQ5C69 9BGEN69HOLG131119</t>
  </si>
  <si>
    <t>10/01/2020 - Ao verificar os débitos de 2020, constou uma multa. Vou pagar e cobrar do erceiro R$ 104,13.
03/12/19 - email recebido Alexandre solicitado remoção nesta data. Solicitada remoção direta ao Palacio por 2 motivos, custo fixo de R$ 300,00 (mínimo do Freitas) e veículo em MG. 24/04/2023 -Em contato com o arrematante ele informou que irá transferir o veiculo em 30 dias
10/10/23 - Solicitar pesquisa de propriedade ao despachante
18/10/23 - Despachante retorno com pesquisa de propriedade, não consta transferido ao comprador
11/12/2024 - Consta transferência realizado ao comprador conforme consulta ao Senatran</t>
  </si>
  <si>
    <t>RAQUEL MENDES DA SILVA AMARAL</t>
  </si>
  <si>
    <t>NIZ7020</t>
  </si>
  <si>
    <t>GM CELTA 2008 PRETA NIZ7020 9BGRZ08908G178656</t>
  </si>
  <si>
    <t>06/03/2024 - Veículo loteado para leilao em 08/03/2024
22/03/2024 -  Veiculo vendido, recebemos a nota de saida nesta data, aguardando assinatura ATPV para envio ao leiloeiro.
01/04/2024 - ATPV+NOTA SAIDA+DOCUMENTACAO SEGURADORA ENVIADA AO LEILOEIRO NESTA DATA
16/12/2024 - Em consulta ao Senatran, constatamos a transferencia do veiculo para o arrematante, processo finalizado</t>
  </si>
  <si>
    <t>LIC+TRANSF+HON+LIC 23 E 24</t>
  </si>
  <si>
    <t xml:space="preserve">	João Victor Iansen Gomes</t>
  </si>
  <si>
    <t>ANV4F90</t>
  </si>
  <si>
    <t>HONDA CG 125 2006 PRETA ANV4F90 9C2JC30706R896972</t>
  </si>
  <si>
    <t xml:space="preserve">	1002806023032	</t>
  </si>
  <si>
    <t>Canaa Transporte E Turismo Ltda</t>
  </si>
  <si>
    <t xml:space="preserve">JOSE DO NASCIMENTO	</t>
  </si>
  <si>
    <t>NPS9E47</t>
  </si>
  <si>
    <t>GM PRISMA 2009 CINZA NPS9E47 9BGRJ69409G287080</t>
  </si>
  <si>
    <t xml:space="preserve">1002806027498	</t>
  </si>
  <si>
    <t>KELVIN JHONSON BATISTA DE LIMA</t>
  </si>
  <si>
    <t>EUH1467</t>
  </si>
  <si>
    <t>FIAT PALIO 2012 BRANCA EUH1467 9BD17164LC5750869</t>
  </si>
  <si>
    <t xml:space="preserve">1002306010543	</t>
  </si>
  <si>
    <t>26/12/2024 - Veiculo deu entrada no patio de Aricanduva, porém a dekra não atua nesse patio, solicitei nesta data a transferencia para o patio de Guarulhos</t>
  </si>
  <si>
    <t>Salvado Devolvido</t>
  </si>
  <si>
    <t>Devolviod</t>
  </si>
  <si>
    <t>14/08/2024 - Veículo devolvido ao terceiro, processo de salvado cancelado por desistencia do terceiro.</t>
  </si>
  <si>
    <t>MSM Participacoes Societarias Ltda</t>
  </si>
  <si>
    <t>Leila Maria Siston</t>
  </si>
  <si>
    <t>KXN7911</t>
  </si>
  <si>
    <t>Chevrolet Spin 2013 prata KXN7911 9BGJB75Z0DB241863</t>
  </si>
  <si>
    <t xml:space="preserve">1002806024642	</t>
  </si>
  <si>
    <t>Guarulhos</t>
  </si>
  <si>
    <t>Viacao Castelo Branco Ltda</t>
  </si>
  <si>
    <t>APC3J80</t>
  </si>
  <si>
    <t>FORD FIESTA 2008 VERMELHA APC3J80 9BFZF10A088163982</t>
  </si>
  <si>
    <t xml:space="preserve">1002306009355	</t>
  </si>
  <si>
    <t>CELSO SALTORI</t>
  </si>
  <si>
    <t>Joana D Arc Silva Marques</t>
  </si>
  <si>
    <t>FGX8A95</t>
  </si>
  <si>
    <t>Fiat Uno Mobi 2018 Branca FGX8A95 9BD341A4XJY522908</t>
  </si>
  <si>
    <t>27/11/2023 - Solicitado o processo fisico ao departamento de sinistro para envio do ATPV ao despachante 
19/02/2024 - ATPV e nota de saida enviado ao leiloeiro nesta data
16/01/2025 - Em consulta ao Senatran constatamos a transferencia do veiculo, processo finalizado</t>
  </si>
  <si>
    <t>Transppass Transporte De Passageiros Ltda</t>
  </si>
  <si>
    <t xml:space="preserve">	JOSE EDMIR DA SILVA</t>
  </si>
  <si>
    <t>GFW0B25</t>
  </si>
  <si>
    <t>GM PRISMA 2019 CINZA GFW0B25 9BGKS69V0KG105971</t>
  </si>
  <si>
    <t xml:space="preserve">1002806023847	</t>
  </si>
  <si>
    <t>LIC+TRANSF+HON+BAIXA SUCATA</t>
  </si>
  <si>
    <t>VINICIUS ALVES DA SILVA</t>
  </si>
  <si>
    <t>EAF7E03</t>
  </si>
  <si>
    <t>VW FOX 2008 PRATA EAF7E03 9BWKB05Z484142338</t>
  </si>
  <si>
    <t>Carlos Roberto Siqueira</t>
  </si>
  <si>
    <t>BURT MOTOS</t>
  </si>
  <si>
    <t>FJU6I46</t>
  </si>
  <si>
    <t>JTZ DK160 2023 VERMELHA FJU6I46 99KPCKBCJPM200207</t>
  </si>
  <si>
    <t xml:space="preserve">1002806023907	</t>
  </si>
  <si>
    <t>SODRE</t>
  </si>
  <si>
    <t>TRANSFERENCIA PATIO</t>
  </si>
  <si>
    <t>RICARDO FERNANDES DA SILAV</t>
  </si>
  <si>
    <t>CANCELAMENTO DE APTV</t>
  </si>
  <si>
    <t>Antonio Inacio da Silva Filho</t>
  </si>
  <si>
    <t>RAQUEL KEISLIANE JUSTINO</t>
  </si>
  <si>
    <t>HZQ9B73</t>
  </si>
  <si>
    <t>FIAT PALIO FIRE 2005 PRATA HZQ9B73 9BD17146762604148</t>
  </si>
  <si>
    <t>AZU2I67</t>
  </si>
  <si>
    <t>DIO5J72</t>
  </si>
  <si>
    <t>FSE7E65</t>
  </si>
  <si>
    <t>FXG8F31</t>
  </si>
  <si>
    <t>GJW7I47</t>
  </si>
  <si>
    <t>HIO6H42</t>
  </si>
  <si>
    <t>PQL3E84</t>
  </si>
  <si>
    <t>IPVA25+HONORARIOS</t>
  </si>
  <si>
    <t>GILMAR GOMES DE BRITO</t>
  </si>
  <si>
    <t>CARLOS MAGNO FREIRE MORENO</t>
  </si>
  <si>
    <t>CYM9I53</t>
  </si>
  <si>
    <t>FORD ESCORT GLX 1999 PRATA CYM9I53 8AFZZZEFFXJ001348</t>
  </si>
  <si>
    <t xml:space="preserve">	1002806028373	</t>
  </si>
  <si>
    <t>NATHALIA NOVAES DOS SANTOS</t>
  </si>
  <si>
    <t>JVM4G88</t>
  </si>
  <si>
    <t>HONDA CIVIC 2008 PRETA JVM4G88 93HFA66308Z105933</t>
  </si>
  <si>
    <t>Leticia Honofre Garcia</t>
  </si>
  <si>
    <t>DGV2164</t>
  </si>
  <si>
    <t>FORD FIESTA 2002 VERMELHA DGV2164 9BFBRZFDA2B410057</t>
  </si>
  <si>
    <t>Smile Transportes e Turismo Ltda.</t>
  </si>
  <si>
    <t>DANIELA CAMILO DA SILVA</t>
  </si>
  <si>
    <t>ESV9B70</t>
  </si>
  <si>
    <t>HONDA NXR15 2013 PRETA ESV9B70 9C2KD0540DR13196</t>
  </si>
  <si>
    <t>JOSE ANTONIO DA SILVA</t>
  </si>
  <si>
    <t>RTA1J33</t>
  </si>
  <si>
    <t>JEEP RENEGADE 2021 CINZA RTA1J33 98861115XMK436150</t>
  </si>
  <si>
    <t>TRANSF+HONORARIO+MULTA</t>
  </si>
  <si>
    <t>LINC+TRANS+HORA+MULTA+ATPVE</t>
  </si>
  <si>
    <t>CRISTIANO PEREIRA DO NASCIMENTO</t>
  </si>
  <si>
    <t>KWX3299</t>
  </si>
  <si>
    <t>CHEVROLET CLASSIC 2010 BEGE KWX3299 9BGSA1910AB221511</t>
  </si>
  <si>
    <t>15/01/2025 - Vistoria ECV foi reprovada, enviado informação ao despachante nesta data para regularização. 
31/01/2025 - O Despachante informou que é inviavel a remarcação do chassi tendo em vista o veiculo ser do PR e esta no patio em MG, solicitamos o recorte do chassi e placa nesta data
06/02/2025 - Recorte de chassi e placa enviados nesta data</t>
  </si>
  <si>
    <t>Real Sul Transportes e Turismo Ltda</t>
  </si>
  <si>
    <t>JAMILA BORGES DE OLIVEIRA</t>
  </si>
  <si>
    <t>DMJ3753</t>
  </si>
  <si>
    <t>FORD ECOSPORT PRATA 2004 DMJ3753 9BFZE16F348532981</t>
  </si>
  <si>
    <t xml:space="preserve">1002306008708	</t>
  </si>
  <si>
    <t>24/04/2023 - Em contato com o arrematante ele solicitou uma nova procuração 24/04/2023 - Procuração enviada nesta data
10/10/23 - Solicitar pesquisa de propriedade ao despachante
18/10/23 - Despachante retorno com pesquisa de propriedade, não consta transferido ao comprador
10/02/25 - Em consulta ao Senatran, constatamos a transferencia ao arrematante</t>
  </si>
  <si>
    <t>RODRIGO LIBERALINO CORREIA</t>
  </si>
  <si>
    <t>DTF3462</t>
  </si>
  <si>
    <t>HONDA BIZ 125 KS PRATA 2006 DTF3462 9C2JA04107R010526</t>
  </si>
  <si>
    <t>APARECIDO MOREIRA SOARES</t>
  </si>
  <si>
    <t xml:space="preserve">	MARIA ISABEL SOARES MOURÃO	</t>
  </si>
  <si>
    <t>OPQ0D62</t>
  </si>
  <si>
    <t>PEUGEOT 408 BRANCA 2013 OPQ0D62 8AD4D5FMYDG051815</t>
  </si>
  <si>
    <t xml:space="preserve">	1002806025481	</t>
  </si>
  <si>
    <t>LINC+TRANS+IPVA+HONO+SINALPUBLICO</t>
  </si>
  <si>
    <t>OYD7I71</t>
  </si>
  <si>
    <t>LIC+1º REGISTRO+HON+IPVA</t>
  </si>
  <si>
    <t>08/01/2025 - Documentao allseg+Nota Fiscal+ATPV assinado enviado ao prestador nesta data</t>
  </si>
  <si>
    <t>31/01/19 - entrada no patio
30/01/19 - viagem número: 82291
30/01/19 - conforme contato com a sr. selma pelo número (32) 2102-0187 a mesma informou que o bem está disponivel e liberado para remoção até o dia 30/01/2019 sem estadias. encaminhado para roteirização. liberado conforme orientado pela luana pdl.	
30/01/19 - Cleia solicitou retomar a remoção, o fiz na mesma data
14/01/19 - Cleia solicitou cancelar a remoção, o fiz na mesma data
11/01/19 - bem cadastrado - remoção
11/01/19 - Tiago passou email com documentos para iniciar remoção 24/04/2023 - Em contato com o arrematante ele informou que perdeu o recibo e solicita 2º via
10/10/23 - arrematante perdeu o crlv, enviamos novo para realização de transferencia e estamos aguardando retorno.
10/10/23 - Solicitar pesquisa de propriedade ao despachante
18/10/23 - Despachante retorno com pesquisa de propriedade, não consta transferido ao comprador.
03/11/23 - Solicitado retorno ao leiloeiro
03/11/23 - Solicitado ao Savi verificar com arrematante andamento.
03/11/23 - Retorno Palacio: "Enviei aos arrematantes o questionamento quanto a transferência, tendo retorno informo."
03/11/23 - Savi: "Em contato com o arrematante ele afirmou que enviou o documento dia 01/11/2023 por PAC e que aproximadamente em 6 dias o documento chegara."
08/01/23 - Despachante solicitou novas vistorias.
13/02/25 - Arrematante realizou nova vistoria para 2 via do ATPV, aguardando retorno despachante</t>
  </si>
  <si>
    <t>26/11/19 - email recebido Alexandre solicitado remoção nesta data. Solicitada remoção direta ao Palacio por 2 motivos, custo fixo de R$ 300,00 (mínimo do Freitas) e veículo em MG - freitas médio de R$ 2.000,00.
10/10/23 - Solicitar pesquisa de propriedade ao despachante
18/10/23 - Despachante retorno com pesquisa de propriedade, não consta transferido ao comprador
12/02/25 - Tentamos contato com o arrematante fica celular e via e-mail sem sucesso ate o momento</t>
  </si>
  <si>
    <t>23/01/2020- email recebido Tiago solicitando remoção. Solicitei cotação aos Leiloeiros. Freitas R$ 1.300,00, palacio R$ 300,00. Solicitei remoção ao Palacio.24/04/2023 - O arrematante não consegue transferir o veículo, solicitou a baixa do veículo.
10/10/23 - Solicitar pesquisa de propriedade ao despachante
18/10/23 - Despachante retorno com pesquisa de propriedade, não consta transferido ao comprador
14/02/25 - Arrematante nao vai finalizar a transferencia, solicitou a baixa do veiculo estamos aguardando recorte de chassi e placa e APTV para solicitarmos a baixa</t>
  </si>
  <si>
    <t>24/04/2023 - Deixei recado para falar com arrematante
10/10/23 - Solicitar pesquisa de propriedade ao despachante
18/10/23 - Despachante retorno com pesquisa de propriedade, não consta transferido ao comprador
14/02/25 - Arrematante nao vai finalizar a transferencia, solicitou a baixa do veiculo estamos aguardando recorte de chassi e placa e APTV para solicitarmos a baixa</t>
  </si>
  <si>
    <t>Daniel do Amaral da Silva</t>
  </si>
  <si>
    <t>GUZ8816</t>
  </si>
  <si>
    <t>FIAT PALIO ED 1997 Vermelha  GUZ8816 9BD178016V0352287</t>
  </si>
  <si>
    <t>Viacao Cidade de Caieiras Limitada</t>
  </si>
  <si>
    <t xml:space="preserve">	AMAURI JOSE GONCALVES JUNIOR</t>
  </si>
  <si>
    <t>FEC8F61</t>
  </si>
  <si>
    <t>RENAULT SANDERO 2012 PRATA FEC8F61 93YBSR8VACJ269016</t>
  </si>
  <si>
    <t xml:space="preserve">	1002806026183	</t>
  </si>
  <si>
    <t>Paulo Rogerio Ferreira Guarulhos Eireli</t>
  </si>
  <si>
    <t>BENEDITO VALDIMAR RIBEIRO</t>
  </si>
  <si>
    <t>BHA6J44</t>
  </si>
  <si>
    <t>VOLKSWAGEN GOL CL 1.8 1992 branca BHA6J44 9BWZZZ30ZNT123719</t>
  </si>
  <si>
    <t>PMG</t>
  </si>
  <si>
    <t>Deyvid Quixaba Martins</t>
  </si>
  <si>
    <t>JJE9958</t>
  </si>
  <si>
    <t>YAMAHA FAZER YS 250 2007 PRETA JJE9958 9C6KG017070055442</t>
  </si>
  <si>
    <t xml:space="preserve">	1002306009015	</t>
  </si>
  <si>
    <t>KXY0I61</t>
  </si>
  <si>
    <t>HONDA CIVIC 2007 CINZA KXY0I61 93HFA16807Z211734</t>
  </si>
  <si>
    <t xml:space="preserve">	1002306009507	</t>
  </si>
  <si>
    <t>MARIANA FERREIRA</t>
  </si>
  <si>
    <t>GSW5D64</t>
  </si>
  <si>
    <t>LINC+1 REGISTRO+IPVA 2025+HONO</t>
  </si>
  <si>
    <t>LINC+1 REGISTRO+IPVA 2025+HONO+MULTAS</t>
  </si>
  <si>
    <t>LIC+TRANSF+IPVA+HON</t>
  </si>
  <si>
    <t xml:space="preserve">10/03/2025 - Aguardando assinatura ATPV para envio ao despachante </t>
  </si>
  <si>
    <t>11/03/2025 - Recebemos a nota nesta porem porem está com os dados do veiculo incorretos, solicitamos a correção.</t>
  </si>
  <si>
    <t>20/02/2025 - Solicitamos nota fiscal de saida nesta data ao financeiro
12/03/2025 - Documentacao allseg+nota saida+ATPV assinado enviados ao leiloeiro nesta data</t>
  </si>
  <si>
    <t>12/03/2025 - O veiculo deu entrada no patio de Cajamar onde a Dekra não possui atendimento, solicitamos a transferencia para o patio de Juatuba para solicitar nova vistoria.</t>
  </si>
  <si>
    <t>LIC+TRANSF+IPVA+HON+BAIXA</t>
  </si>
  <si>
    <t>LIC+1ºREGISTRO+HON+BAIXA</t>
  </si>
  <si>
    <t>Autobus Transportes Urbanos Ltda</t>
  </si>
  <si>
    <t>REGINALDO GRIGORIO DE ARAUJO</t>
  </si>
  <si>
    <t>FOY4A56</t>
  </si>
  <si>
    <t>FIAT UNO 2016 BRANCA FOY4A56 9BD195A6MG0761004</t>
  </si>
  <si>
    <t>CLASSIFICAÇÃO DE MONTA</t>
  </si>
  <si>
    <t>14/02/2025 -Documento em nome da allseg recebido nesta data, veiculo enviado a loteamento junto ao Palacio dos Leiloes
14/03/2025 - ATPV feito nesta data, aguardando assinatura para envio</t>
  </si>
  <si>
    <t>MACICLEIDE SANTOS ARAUJO</t>
  </si>
  <si>
    <t>QEE2H43</t>
  </si>
  <si>
    <t>VW VOYAGE 2017 PRATA QEE2H43 9BWDB45U6HT107956</t>
  </si>
  <si>
    <t>HON+CANC DE CV+MULTAS+LIC+TRANSF+ESPELHO</t>
  </si>
  <si>
    <t>MC Transportes de Osvaldo Cruz Ltda</t>
  </si>
  <si>
    <t xml:space="preserve">	Adilson Luis Ferreira</t>
  </si>
  <si>
    <t>CNR0082</t>
  </si>
  <si>
    <t>GM ASTRA 2010 PRATA CNR0082 9BGTR48C0AB149299</t>
  </si>
  <si>
    <t xml:space="preserve">1002806029572	</t>
  </si>
  <si>
    <t>IXM5B79</t>
  </si>
  <si>
    <t>LINC2025+1 REGISTRO+IPVA+HONO</t>
  </si>
  <si>
    <t>LINC+TRANSF+IPVA+HONO+MULTA</t>
  </si>
  <si>
    <t>LINC2025+LINC24+1 REGISTRO+HONO+SINAL</t>
  </si>
  <si>
    <t>LINC+TRANSF+HONO+PLACA +BAIXA</t>
  </si>
  <si>
    <t>12/03/2025 - Devido a restrição de grande monta no sistema do Detran será necessário baixa como sucata, recorte do chassi e placa solicitados nesta data
17/03/2025 Recebemos o recorte de chassi e placa, porém ainda é necessário assinatura de uma autorização para prestação de serviço por meio de despachante para a baixa definitiva do veiculo</t>
  </si>
  <si>
    <t>03/11/23 Aguardando procuração do terceiro
19/03/25 Sem retorno do terceiro, verificando com despachante outra alternativa</t>
  </si>
  <si>
    <t>19/03/25 - Aguardando indenização</t>
  </si>
  <si>
    <t>27/05/2024 - ATPV assinado+Documentacao allseg+ Nota de saida enviado ao leiloeiro nesta data
19/08/2024- Contato feito na data de hoje ao arrematante, informou que está arruando o veiculo, deu um pra de 30 dias para terminar o processo de conserto e transferencia 
30 dias retornar 
26/12/24 - Transferido
29/08/24 -veiculo ainda está em concerto, deu um prazo de 30 dia, retornar</t>
  </si>
  <si>
    <t xml:space="preserve">23/07/2024 - processo extraviado no Detran, TR solicitou baixa. Aguardando dos docs assinados
16/09/2024 - Requerimento de cancelamento de comunicação de venda de veiculo por distrato enviado ao despachante nesta data.
19/03/25 - Novo ATPV assinado e enviado ao despachante para transferencia </t>
  </si>
  <si>
    <t>16/09/2024 - DUT assinado+Requerimento para remarcacao de chassi enviado ao despachante nesta data
19/03/2025 - Necessário baixa no veiculo, solicitado na data de hoje recorte do chassi</t>
  </si>
  <si>
    <t xml:space="preserve">19/03/25 - Aguardando documentação </t>
  </si>
  <si>
    <t>19/03/25 - aguardando procuração tereiro</t>
  </si>
  <si>
    <t>;</t>
  </si>
  <si>
    <t>20/03/2025 - Processo fisico devolvido ao departamento de sinistro</t>
  </si>
  <si>
    <t>21/01/2025 - Veiculo baixado, recebemos a certidao de baixa nesta data, veiculo enviado para loteamento
12/02/2025 - Certidao de baixa + nota fiscal de saida enviado ao leiloeiro nesta data, processo finalizado
20/03/2025 - Processo fisico devolvido ao departamento de sinistro</t>
  </si>
  <si>
    <t>05/11/2024 - Documentacao allseg+Nota de Saida+APTV assinado envido ao prestador nesta
18/03/2025 - Cobrado transferencia nesta data via fone 
20/03/2025 - Processo fisico devolvido ao departamento de sinistro</t>
  </si>
  <si>
    <t>05/11/2024 - Documentacao allseg+Nota de Saida+APTV assinado envido ao prestador nesta
22/11/2024 - Em consulta ao Senatran constatamos a transferencia do veiculo ao arrematante, processo finalizado
20/03/2025 - Processo fisico devolvido ao departamento de sinistro</t>
  </si>
  <si>
    <t>27/01/2025 - Documento allseg+Nota de Saida + ATPV assinado enviado ao leiloeiro nesta data
20/03/2025 - Processo fisico devolvido ao departamento sinistro</t>
  </si>
  <si>
    <t>04/12/2024 - Documentacao allseg+Nota de Saida+ATPV enviado ao prestador
20/03/2025 - Processo fisico devolvido ao departamento de sinistro</t>
  </si>
  <si>
    <t>03/12/2024 - Documentacao allseg+Nota de Saida enviados ao leiloeiro nesta data
20/03/2025 - Processo fisico devolvido ao departamento de sinistro</t>
  </si>
  <si>
    <t>03/12/2024 - Documentacao allseg+Nota de Saida enviados ao leiloeiro nesta data
18/03/2025 - Cobrado nesta data a transferencia
20/03/2025 - Processo fisico devolvido ao departamento de sinistro</t>
  </si>
  <si>
    <t>03/11/2023 Despachante está no aguardo do Detran para dar continuidade para realizar baixa 
25/06/2024 Será feito remarcação do Chassi pois o laudo deu reprovado por estar ilegivel. 
11/07/2024 - recepcionado vistoria aprovada e enviado a TR para transferencia
22/07/2024 - Cobrado ao TR documento
26/07/2024 - Transferido para Cia, encaminhado para leilão
18/09/2024 - Documentacao allseg+Nota de Saida+ATPV assinado enviado ao prestador nesta data
20/03/2025 - Processo fisico devolvido ao departamento de sinistro</t>
  </si>
  <si>
    <t>16/09/2024 - DUT assinado enviado ao prestador nesta data
16/12/2024 - Em consulta ao Senatran, constatamos a transferencia do veiculo ao arrematante, processo finalizado
20/03/2025 - Processo fisico devolvido ao departamento de sinistro</t>
  </si>
  <si>
    <t>18/10/2024 - Certidao de baixa+nota de saida enviada ao prestador nesta data
20/03/2025 - Processo fisico devolvido ao departamento de sinistro</t>
  </si>
  <si>
    <t>08/11/2024 - Certidao de baixa+Nota de saida enviado ao prestador nesta data, processo finalizado
20/03/2025 - Processo fisico devolvido ao departamento de sinistro</t>
  </si>
  <si>
    <t>04/09/2024 - Documentacao allseg+Nota de Saida+ATPV assinado enviados para o leiloeiro nesta data.
20/03/2025 - Processo fisico devolvido ao departamento de sinistro</t>
  </si>
  <si>
    <t>15/08/24 - Arrematante informa q já foi feito a transferencia, porém conforme senatran não foi feito. Solicitei a verificação e encaminhei e-mail reforçando a transferencia.
29/08/24 - arrematante informou que o veiculo está em concerto, retornar para saber quando está o processo
20/03/2025 - Processo fisico devolvido ao departamento de sinistro</t>
  </si>
  <si>
    <t>06/11/2024 - ATPV+Documentacao allseg+Nota de Saida enviado ao prestador nesta data
20/03/2025 - Processo fisico devolvido ao departamento de sinistro</t>
  </si>
  <si>
    <t>18/09/2024 - Documentacao allseg+Nota de Saida+APTV assinado envido ao prestador nesta
10/10/2024 - Em consulta ao Senatran constatamos a transferencia do veiculo ao arrematante, processo finalizado
20/03/2025 - Processo fisico devolvido ao departamento de sinistro</t>
  </si>
  <si>
    <t>ATPV assinado +Recorte de chassi e placa enviado ao despachante nesta data.
20/03/2025 - Processo fisico devolvido ao departamento de sinistro</t>
  </si>
  <si>
    <t>04/10/2024 - Documentacao allseg+Nota Fiscal de saida+ATPV assinado enviado ao leiloeiro nesta data
20/03/2025 - Processo fisico devolvido ao departamento de sinistro</t>
  </si>
  <si>
    <t>06/09/2024 - Veiculo vendido em 27/08/2024, nota fiscal de saida cadastrada nesta data, aguardando assinatura do ATPV.
18/09/2024 - Documentacao allseg+Nota de Saida+ATPV assinado enviado ao prestador nesta data
20/03/2025 - Processo fisico devolvido ao departamento de sinistro</t>
  </si>
  <si>
    <t>Vistoria frustada, tendo em vista que o prestador enviou o veiculo ao patio de Cajamar e não de Juatuva como o habitual
05/07/2024 - Veiculo encaminhado a juatuba, vistoria solicitada nesta data.
18/09/2024 - Documentacao allseg+Nota de Saida+ATPV assinado enviado ao prestador nesta data
20/03/2025 - Processo fisico devolvido ao departamento de sinistro</t>
  </si>
  <si>
    <t>16/07/2024 - CRV+Recorte de chassi e placa enviado ao despachante nesta data
20/03/2025 - Processo fisico devolvido ao departamento de sinistro</t>
  </si>
  <si>
    <t>04/09/2024 - Documentacao allseg+Nota de Saida+ATPV assinado enviados para o leiloeiro nesta data.
04/12/2024 - Em consulta ao senatran, constatamos a transferencia do veiculo ao arrematante
20/03/2025 - Processo fisico devolvido ao departamento de sinistro</t>
  </si>
  <si>
    <t>02/09/2024 - Certidao de Baixa+Nota Fiscal de Saída enviado ao prestador nesta data
20/03/2025 - Processo fisico devolvido ao departamento de sinistro</t>
  </si>
  <si>
    <t>21/08/2024 - Certidao de baixa+Nota de Saida enviado ao leiloeiro nesta data
20/03/2025 - Processo fisico devolvido ao departamento de sinistro</t>
  </si>
  <si>
    <t>04/09/2024 - Documentacao allseg+Nota de Saida+Chave Reserva+ATPV assinado enviados para o leiloeiro nesta data.
11/12/2024 - Em consulta ao SENATRAN houve a transferencia ao comprador.
20/03/2025 - Processo fisico devolvido ao departamento de sinistro</t>
  </si>
  <si>
    <t>15/07/2024 - Liberado veículo para leilão.
04/09/2024 - Documentação allseg+Nota de Saida+ATPV assinado enviado ao leiloeiro nesta data
20/03/2025 - Processo fisico devolvido ao departamento de sinistro</t>
  </si>
  <si>
    <t>13/03/2024 - Enviado para loteamento nesta data
08/04/2024 - Documentacao allseg+Nota de saida enviado ao leiloeiro
29/08/2024 - Em consulta ao Senatran, constatamos a transferencia do veiculo processo finalizado
20/03/2025 - Processo fisico devolvido ao departamento de sinistro</t>
  </si>
  <si>
    <t>30/07/2024 - ATPV assinado e nota de saida enviado ao leiloeiro nesta data
20/03/2025 - Processo fisico devolvido ao departamento de sinistro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</si>
</sst>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[$R$-416]* #,##0.00_-;\-[$R$-416]* #,##0.00_-;_-[$R$-416]* &quot;-&quot;??_-;_-@_-"/>
    <numFmt numFmtId="166" formatCode="#,##0.00_ ;[Red]\-#,##0.00\ 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sz val="9.6"/>
      <color theme="0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u/>
      <sz val="1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6020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3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24" fillId="17" borderId="0" applyNumberFormat="0" applyBorder="0" applyAlignment="0" applyProtection="0"/>
    <xf numFmtId="0" fontId="25" fillId="18" borderId="15" applyNumberFormat="0" applyAlignment="0" applyProtection="0"/>
    <xf numFmtId="0" fontId="26" fillId="19" borderId="16" applyNumberFormat="0" applyAlignment="0" applyProtection="0"/>
    <xf numFmtId="0" fontId="27" fillId="19" borderId="15" applyNumberFormat="0" applyAlignment="0" applyProtection="0"/>
    <xf numFmtId="0" fontId="28" fillId="0" borderId="17" applyNumberFormat="0" applyFill="0" applyAlignment="0" applyProtection="0"/>
    <xf numFmtId="0" fontId="29" fillId="20" borderId="18" applyNumberFormat="0" applyAlignment="0" applyProtection="0"/>
    <xf numFmtId="0" fontId="15" fillId="0" borderId="0" applyNumberFormat="0" applyFill="0" applyBorder="0" applyAlignment="0" applyProtection="0"/>
    <xf numFmtId="0" fontId="1" fillId="21" borderId="19" applyNumberFormat="0" applyFont="0" applyAlignment="0" applyProtection="0"/>
    <xf numFmtId="0" fontId="30" fillId="0" borderId="0" applyNumberFormat="0" applyFill="0" applyBorder="0" applyAlignment="0" applyProtection="0"/>
    <xf numFmtId="0" fontId="2" fillId="0" borderId="20" applyNumberFormat="0" applyFill="0" applyAlignment="0" applyProtection="0"/>
    <xf numFmtId="0" fontId="3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3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31" fillId="25" borderId="0" applyNumberFormat="0" applyBorder="0" applyAlignment="0" applyProtection="0"/>
    <xf numFmtId="0" fontId="31" fillId="29" borderId="0" applyNumberFormat="0" applyBorder="0" applyAlignment="0" applyProtection="0"/>
    <xf numFmtId="0" fontId="31" fillId="33" borderId="0" applyNumberFormat="0" applyBorder="0" applyAlignment="0" applyProtection="0"/>
    <xf numFmtId="0" fontId="31" fillId="37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44" fontId="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/>
    <xf numFmtId="0" fontId="35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42" fillId="0" borderId="0"/>
    <xf numFmtId="0" fontId="4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2" fillId="2" borderId="2" xfId="2" applyFont="1" applyFill="1" applyBorder="1" applyAlignment="1">
      <alignment horizontal="center" vertical="center" wrapText="1"/>
    </xf>
    <xf numFmtId="164" fontId="2" fillId="2" borderId="1" xfId="2" applyFont="1" applyFill="1" applyBorder="1" applyAlignment="1">
      <alignment horizontal="center" vertical="center" wrapText="1"/>
    </xf>
    <xf numFmtId="164" fontId="0" fillId="0" borderId="0" xfId="2" applyFont="1"/>
    <xf numFmtId="4" fontId="0" fillId="0" borderId="1" xfId="0" applyNumberFormat="1" applyBorder="1"/>
    <xf numFmtId="164" fontId="3" fillId="0" borderId="3" xfId="2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43" fontId="5" fillId="0" borderId="1" xfId="1" applyFont="1" applyFill="1" applyBorder="1" applyAlignment="1">
      <alignment vertical="center"/>
    </xf>
    <xf numFmtId="166" fontId="0" fillId="0" borderId="1" xfId="1" applyNumberFormat="1" applyFont="1" applyBorder="1"/>
    <xf numFmtId="166" fontId="5" fillId="0" borderId="1" xfId="1" applyNumberFormat="1" applyFont="1" applyBorder="1"/>
    <xf numFmtId="166" fontId="0" fillId="0" borderId="1" xfId="0" applyNumberFormat="1" applyBorder="1"/>
    <xf numFmtId="0" fontId="7" fillId="2" borderId="1" xfId="0" applyFont="1" applyFill="1" applyBorder="1" applyAlignment="1">
      <alignment horizontal="center" vertical="top"/>
    </xf>
    <xf numFmtId="43" fontId="8" fillId="2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164" fontId="2" fillId="6" borderId="1" xfId="2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/>
    <xf numFmtId="0" fontId="6" fillId="4" borderId="4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166" fontId="11" fillId="6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0" fontId="16" fillId="0" borderId="0" xfId="0" applyFont="1" applyAlignment="1">
      <alignment horizontal="center" vertical="center"/>
    </xf>
    <xf numFmtId="43" fontId="16" fillId="0" borderId="0" xfId="0" applyNumberFormat="1" applyFont="1" applyAlignment="1">
      <alignment vertical="center"/>
    </xf>
    <xf numFmtId="43" fontId="0" fillId="0" borderId="0" xfId="0" applyNumberForma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left" vertical="top" wrapText="1"/>
    </xf>
    <xf numFmtId="0" fontId="17" fillId="7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14" fontId="0" fillId="0" borderId="1" xfId="1" applyNumberFormat="1" applyFont="1" applyFill="1" applyBorder="1" applyAlignment="1">
      <alignment horizontal="center" vertical="center" wrapText="1"/>
    </xf>
    <xf numFmtId="43" fontId="0" fillId="0" borderId="1" xfId="1" applyFont="1" applyFill="1" applyBorder="1" applyAlignment="1">
      <alignment horizontal="center" vertical="center" wrapText="1"/>
    </xf>
    <xf numFmtId="4" fontId="0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165" fontId="0" fillId="0" borderId="4" xfId="0" applyNumberForma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4" fontId="0" fillId="0" borderId="1" xfId="1" applyNumberFormat="1" applyFont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 wrapText="1"/>
    </xf>
    <xf numFmtId="165" fontId="0" fillId="5" borderId="1" xfId="0" applyNumberFormat="1" applyFill="1" applyBorder="1" applyAlignment="1">
      <alignment vertical="center" wrapText="1"/>
    </xf>
    <xf numFmtId="9" fontId="8" fillId="5" borderId="1" xfId="3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 wrapText="1"/>
    </xf>
    <xf numFmtId="165" fontId="0" fillId="5" borderId="1" xfId="0" applyNumberFormat="1" applyFill="1" applyBorder="1" applyAlignment="1">
      <alignment horizontal="center" vertical="center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6" fillId="4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1" fontId="6" fillId="4" borderId="1" xfId="0" applyNumberFormat="1" applyFont="1" applyFill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43" fontId="20" fillId="0" borderId="1" xfId="1" applyFont="1" applyBorder="1" applyAlignment="1">
      <alignment horizontal="center"/>
    </xf>
    <xf numFmtId="0" fontId="20" fillId="0" borderId="1" xfId="0" applyFont="1" applyBorder="1"/>
    <xf numFmtId="0" fontId="20" fillId="0" borderId="0" xfId="0" applyFont="1"/>
    <xf numFmtId="43" fontId="19" fillId="0" borderId="1" xfId="1" applyFont="1" applyBorder="1" applyAlignment="1">
      <alignment horizontal="center"/>
    </xf>
    <xf numFmtId="14" fontId="20" fillId="0" borderId="1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43" fontId="19" fillId="0" borderId="0" xfId="0" applyNumberFormat="1" applyFont="1"/>
    <xf numFmtId="1" fontId="20" fillId="0" borderId="1" xfId="0" quotePrefix="1" applyNumberFormat="1" applyFont="1" applyBorder="1" applyAlignment="1">
      <alignment horizontal="center"/>
    </xf>
    <xf numFmtId="164" fontId="4" fillId="3" borderId="7" xfId="2" applyFont="1" applyFill="1" applyBorder="1"/>
    <xf numFmtId="164" fontId="4" fillId="3" borderId="8" xfId="2" applyFont="1" applyFill="1" applyBorder="1"/>
    <xf numFmtId="164" fontId="4" fillId="3" borderId="9" xfId="2" applyFont="1" applyFill="1" applyBorder="1"/>
    <xf numFmtId="0" fontId="6" fillId="11" borderId="1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/>
    </xf>
    <xf numFmtId="0" fontId="0" fillId="0" borderId="0" xfId="0" quotePrefix="1"/>
    <xf numFmtId="0" fontId="0" fillId="3" borderId="0" xfId="0" quotePrefix="1" applyFill="1"/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12" borderId="0" xfId="0" applyFont="1" applyFill="1"/>
    <xf numFmtId="0" fontId="2" fillId="12" borderId="0" xfId="0" applyFont="1" applyFill="1" applyAlignment="1">
      <alignment horizontal="center"/>
    </xf>
    <xf numFmtId="0" fontId="0" fillId="13" borderId="0" xfId="0" quotePrefix="1" applyFill="1"/>
    <xf numFmtId="0" fontId="0" fillId="13" borderId="0" xfId="0" applyFill="1" applyAlignment="1">
      <alignment horizontal="center"/>
    </xf>
    <xf numFmtId="0" fontId="0" fillId="14" borderId="0" xfId="0" quotePrefix="1" applyFill="1"/>
    <xf numFmtId="0" fontId="0" fillId="14" borderId="0" xfId="0" applyFill="1" applyAlignment="1">
      <alignment horizontal="center"/>
    </xf>
    <xf numFmtId="0" fontId="0" fillId="12" borderId="0" xfId="0" quotePrefix="1" applyFill="1"/>
    <xf numFmtId="0" fontId="0" fillId="12" borderId="0" xfId="0" applyFill="1" applyAlignment="1">
      <alignment horizontal="center"/>
    </xf>
    <xf numFmtId="0" fontId="2" fillId="15" borderId="0" xfId="0" quotePrefix="1" applyFont="1" applyFill="1"/>
    <xf numFmtId="0" fontId="2" fillId="15" borderId="0" xfId="0" applyFont="1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vertical="center"/>
    </xf>
    <xf numFmtId="43" fontId="0" fillId="0" borderId="1" xfId="1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16" borderId="11" xfId="0" applyFont="1" applyFill="1" applyBorder="1" applyAlignment="1">
      <alignment horizontal="center" vertical="center" wrapText="1"/>
    </xf>
    <xf numFmtId="0" fontId="6" fillId="16" borderId="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4" fontId="0" fillId="0" borderId="0" xfId="0" applyNumberFormat="1"/>
    <xf numFmtId="164" fontId="0" fillId="0" borderId="1" xfId="2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6" fontId="1" fillId="0" borderId="1" xfId="1" applyNumberFormat="1" applyFont="1" applyBorder="1"/>
    <xf numFmtId="14" fontId="0" fillId="0" borderId="0" xfId="0" applyNumberFormat="1" applyAlignment="1">
      <alignment horizontal="center"/>
    </xf>
    <xf numFmtId="166" fontId="1" fillId="0" borderId="1" xfId="1" applyNumberFormat="1" applyFont="1" applyBorder="1" applyAlignment="1">
      <alignment vertical="center"/>
    </xf>
    <xf numFmtId="43" fontId="0" fillId="46" borderId="1" xfId="1" applyFont="1" applyFill="1" applyBorder="1" applyAlignment="1">
      <alignment horizontal="center" vertical="center"/>
    </xf>
    <xf numFmtId="0" fontId="35" fillId="0" borderId="0" xfId="47"/>
    <xf numFmtId="43" fontId="0" fillId="0" borderId="1" xfId="1" applyFont="1" applyFill="1" applyBorder="1" applyAlignment="1">
      <alignment horizontal="center" vertical="center"/>
    </xf>
    <xf numFmtId="0" fontId="36" fillId="0" borderId="22" xfId="0" applyFont="1" applyBorder="1" applyAlignment="1">
      <alignment horizontal="center"/>
    </xf>
    <xf numFmtId="0" fontId="19" fillId="10" borderId="1" xfId="0" applyFont="1" applyFill="1" applyBorder="1" applyAlignment="1">
      <alignment horizontal="center" vertical="center" wrapText="1"/>
    </xf>
    <xf numFmtId="43" fontId="19" fillId="10" borderId="1" xfId="1" applyFont="1" applyFill="1" applyBorder="1" applyAlignment="1">
      <alignment horizontal="center" vertical="center" wrapText="1"/>
    </xf>
    <xf numFmtId="14" fontId="0" fillId="15" borderId="1" xfId="1" applyNumberFormat="1" applyFont="1" applyFill="1" applyBorder="1" applyAlignment="1">
      <alignment horizontal="center" vertical="center" wrapText="1"/>
    </xf>
    <xf numFmtId="0" fontId="38" fillId="5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14" fontId="38" fillId="0" borderId="1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 wrapText="1"/>
    </xf>
    <xf numFmtId="0" fontId="39" fillId="0" borderId="1" xfId="0" applyFont="1" applyBorder="1" applyAlignment="1">
      <alignment horizontal="center" vertical="center" wrapText="1"/>
    </xf>
    <xf numFmtId="1" fontId="39" fillId="0" borderId="1" xfId="0" applyNumberFormat="1" applyFont="1" applyBorder="1" applyAlignment="1">
      <alignment horizontal="center" vertical="center" wrapText="1"/>
    </xf>
    <xf numFmtId="165" fontId="38" fillId="0" borderId="1" xfId="0" applyNumberFormat="1" applyFont="1" applyBorder="1" applyAlignment="1">
      <alignment vertical="center" wrapText="1"/>
    </xf>
    <xf numFmtId="14" fontId="38" fillId="0" borderId="1" xfId="1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38" fillId="0" borderId="1" xfId="1" applyNumberFormat="1" applyFont="1" applyBorder="1" applyAlignment="1">
      <alignment horizontal="center" vertical="center" wrapText="1"/>
    </xf>
    <xf numFmtId="4" fontId="38" fillId="0" borderId="1" xfId="1" applyNumberFormat="1" applyFont="1" applyBorder="1" applyAlignment="1">
      <alignment horizontal="center" vertical="center" wrapText="1"/>
    </xf>
    <xf numFmtId="0" fontId="39" fillId="0" borderId="1" xfId="0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vertical="center" wrapText="1"/>
    </xf>
    <xf numFmtId="14" fontId="0" fillId="13" borderId="0" xfId="0" applyNumberFormat="1" applyFill="1" applyAlignment="1">
      <alignment vertical="center"/>
    </xf>
    <xf numFmtId="14" fontId="6" fillId="4" borderId="1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 shrinkToFit="1"/>
    </xf>
    <xf numFmtId="0" fontId="0" fillId="0" borderId="1" xfId="0" applyBorder="1" applyAlignment="1">
      <alignment wrapText="1"/>
    </xf>
    <xf numFmtId="166" fontId="0" fillId="0" borderId="0" xfId="0" applyNumberFormat="1"/>
    <xf numFmtId="44" fontId="0" fillId="0" borderId="0" xfId="0" applyNumberFormat="1"/>
    <xf numFmtId="44" fontId="44" fillId="47" borderId="0" xfId="44" applyFont="1" applyFill="1" applyBorder="1" applyAlignment="1">
      <alignment horizontal="right" vertical="center"/>
    </xf>
    <xf numFmtId="44" fontId="44" fillId="0" borderId="0" xfId="44" applyFont="1" applyBorder="1" applyAlignment="1">
      <alignment horizontal="right" vertical="center"/>
    </xf>
    <xf numFmtId="14" fontId="0" fillId="0" borderId="4" xfId="1" applyNumberFormat="1" applyFont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14" fontId="0" fillId="0" borderId="4" xfId="1" applyNumberFormat="1" applyFont="1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43" fontId="0" fillId="0" borderId="4" xfId="1" applyFont="1" applyFill="1" applyBorder="1" applyAlignment="1">
      <alignment horizontal="center" vertical="center" wrapText="1"/>
    </xf>
    <xf numFmtId="14" fontId="5" fillId="0" borderId="4" xfId="0" applyNumberFormat="1" applyFont="1" applyBorder="1" applyAlignment="1">
      <alignment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48" borderId="1" xfId="0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11" fillId="6" borderId="1" xfId="0" applyNumberFormat="1" applyFont="1" applyFill="1" applyBorder="1" applyAlignment="1">
      <alignment horizontal="center" vertical="center"/>
    </xf>
  </cellXfs>
  <cellStyles count="5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8" xr:uid="{D7CEFF93-3AEB-40A8-BBE4-88115652E424}"/>
    <cellStyle name="60% - Ênfase2 2" xfId="39" xr:uid="{43593ACC-D27C-4E4D-8B71-F9104AD43776}"/>
    <cellStyle name="60% - Ênfase3 2" xfId="40" xr:uid="{4BB46DCD-BA2F-4FE4-9886-E4653CBA0DA1}"/>
    <cellStyle name="60% - Ênfase4 2" xfId="41" xr:uid="{CFA0C6F7-7690-48C1-A35B-A65D4AB66B8A}"/>
    <cellStyle name="60% - Ênfase5 2" xfId="42" xr:uid="{ECC214B6-286E-42FB-A6ED-73CC42665F17}"/>
    <cellStyle name="60% - Ênfase6 2" xfId="43" xr:uid="{01D4794D-2FF3-471A-AFD9-E4D39A472581}"/>
    <cellStyle name="Bom" xfId="10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Moeda" xfId="2" builtinId="4"/>
    <cellStyle name="Moeda 2" xfId="44" xr:uid="{748532B2-EA5C-4351-B150-7BE3C34DF902}"/>
    <cellStyle name="Moeda 3" xfId="54" xr:uid="{3718F6E4-6D14-4691-AB26-F27E3D53A8CC}"/>
    <cellStyle name="Moeda 4" xfId="55" xr:uid="{719354C5-D506-47DE-9C7E-0DEFBB0A5C3A}"/>
    <cellStyle name="Normal" xfId="0" builtinId="0"/>
    <cellStyle name="Normal 2" xfId="46" xr:uid="{269039CC-7412-4D0A-9A51-D60DA547BCFA}"/>
    <cellStyle name="Normal 2 2" xfId="5" xr:uid="{A89CCA9E-3759-4BBD-803A-2A99F1C71D28}"/>
    <cellStyle name="Normal 3" xfId="47" xr:uid="{ADA233FA-C66F-4077-834A-02FCD7031161}"/>
    <cellStyle name="Normal 3 2" xfId="48" xr:uid="{35867757-C94D-4565-9F0A-EEDB5F880A99}"/>
    <cellStyle name="Normal 4" xfId="49" xr:uid="{051D9BAB-81D3-4855-A5B2-173DD1D079BF}"/>
    <cellStyle name="Normal 5" xfId="50" xr:uid="{00CFEA52-478C-492E-A0AA-2FAA7A6D29B1}"/>
    <cellStyle name="Normal 6" xfId="51" xr:uid="{00A62E45-E1CA-4C28-AD94-AD0CCCA743B0}"/>
    <cellStyle name="Normal 7" xfId="52" xr:uid="{D9369FE5-BE0D-434B-9E73-B3197CB05500}"/>
    <cellStyle name="Normal 8" xfId="53" xr:uid="{FB3D255A-2F48-479C-8FFF-515353162167}"/>
    <cellStyle name="Nota" xfId="17" builtinId="10" customBuiltin="1"/>
    <cellStyle name="Porcentagem" xfId="3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9" builtinId="19" customBuiltin="1"/>
    <cellStyle name="Título 5" xfId="45" xr:uid="{B8793009-FD83-407A-BF2A-26C09E2FD339}"/>
    <cellStyle name="Total" xfId="19" builtinId="25" customBuiltin="1"/>
    <cellStyle name="Vírgula" xfId="1" builtinId="3"/>
    <cellStyle name="Vírgula 2" xfId="4" xr:uid="{7EAEDDBA-8D03-48CB-90C9-D9D8A65338A0}"/>
  </cellStyles>
  <dxfs count="308">
    <dxf>
      <fill>
        <patternFill>
          <bgColor rgb="FFE890D5"/>
        </patternFill>
      </fill>
    </dxf>
    <dxf>
      <fill>
        <patternFill>
          <bgColor rgb="FFFF99C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CC"/>
      <color rgb="FFE890D5"/>
      <color rgb="FFD60207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RCO\Salvados\NOTAS%20SALVADOS..xlsx" TargetMode="External"/><Relationship Id="rId1" Type="http://schemas.openxmlformats.org/officeDocument/2006/relationships/externalLinkPath" Target="NOTAS%20SALVADOS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TRADA"/>
      <sheetName val="SAÍDA"/>
    </sheetNames>
    <sheetDataSet>
      <sheetData sheetId="0">
        <row r="217">
          <cell r="K217">
            <v>8282402240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i4/producao2/Default.aspx?eng_idtela=126000008&amp;eng_DataAction=procurar&amp;eng_idmodulo=1&amp;cd_apolice=1002806014763" TargetMode="External"/><Relationship Id="rId7" Type="http://schemas.openxmlformats.org/officeDocument/2006/relationships/hyperlink" Target="http://i4/producao2/Default.aspx?eng_idtela=126000008&amp;eng_DataAction=procurar&amp;eng_idmodulo=1&amp;cd_apolice=1002806023395" TargetMode="External"/><Relationship Id="rId2" Type="http://schemas.openxmlformats.org/officeDocument/2006/relationships/hyperlink" Target="http://i4/producao2/Default.aspx?eng_idtela=126000008&amp;eng_DataAction=procurar&amp;eng_idmodulo=1&amp;cd_apolice=1002806012186" TargetMode="External"/><Relationship Id="rId1" Type="http://schemas.openxmlformats.org/officeDocument/2006/relationships/hyperlink" Target="http://i4/producao2/Default.aspx?eng_idtela=126000008&amp;eng_DataAction=procurar&amp;eng_idmodulo=1&amp;cd_apolice=1002806000947" TargetMode="External"/><Relationship Id="rId6" Type="http://schemas.openxmlformats.org/officeDocument/2006/relationships/hyperlink" Target="http://i4/producao2/Default.aspx?eng_idtela=126000008&amp;eng_DataAction=procurar&amp;eng_idmodulo=1&amp;cd_apolice=1002806025176" TargetMode="External"/><Relationship Id="rId5" Type="http://schemas.openxmlformats.org/officeDocument/2006/relationships/hyperlink" Target="http://i4/producao2/Default.aspx?eng_idtela=126000008&amp;eng_DataAction=procurar&amp;eng_idmodulo=1&amp;cd_apolice=1002806020606" TargetMode="External"/><Relationship Id="rId4" Type="http://schemas.openxmlformats.org/officeDocument/2006/relationships/hyperlink" Target="http://i4/producao2/Default.aspx?eng_idtela=126000008&amp;eng_DataAction=procurar&amp;eng_idmodulo=1&amp;cd_apolice=100280601538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865D-4F49-4C73-A43D-425FF9320FBB}">
  <sheetPr codeName="Planilha1"/>
  <dimension ref="A1:D19"/>
  <sheetViews>
    <sheetView zoomScaleNormal="100" workbookViewId="0">
      <selection activeCell="B15" sqref="B15"/>
    </sheetView>
  </sheetViews>
  <sheetFormatPr defaultRowHeight="14.4" x14ac:dyDescent="0.3"/>
  <cols>
    <col min="1" max="1" width="86.44140625" bestFit="1" customWidth="1"/>
    <col min="2" max="2" width="34" bestFit="1" customWidth="1"/>
    <col min="3" max="3" width="22.5546875" customWidth="1"/>
    <col min="4" max="4" width="12.5546875" bestFit="1" customWidth="1"/>
  </cols>
  <sheetData>
    <row r="1" spans="1:4" x14ac:dyDescent="0.3">
      <c r="A1" s="67" t="s">
        <v>108</v>
      </c>
    </row>
    <row r="2" spans="1:4" x14ac:dyDescent="0.3">
      <c r="A2" s="68"/>
      <c r="B2" s="68" t="s">
        <v>273</v>
      </c>
    </row>
    <row r="3" spans="1:4" x14ac:dyDescent="0.3">
      <c r="A3" s="69" t="s">
        <v>285</v>
      </c>
      <c r="B3" s="69" t="s">
        <v>286</v>
      </c>
    </row>
    <row r="4" spans="1:4" x14ac:dyDescent="0.3">
      <c r="A4" t="s">
        <v>287</v>
      </c>
      <c r="B4" s="69" t="s">
        <v>288</v>
      </c>
    </row>
    <row r="5" spans="1:4" x14ac:dyDescent="0.3">
      <c r="A5" s="69" t="s">
        <v>292</v>
      </c>
      <c r="B5" s="69" t="s">
        <v>290</v>
      </c>
      <c r="C5" t="s">
        <v>291</v>
      </c>
    </row>
    <row r="6" spans="1:4" x14ac:dyDescent="0.3">
      <c r="A6" s="69" t="s">
        <v>1124</v>
      </c>
      <c r="B6" s="69" t="s">
        <v>293</v>
      </c>
      <c r="C6" t="s">
        <v>294</v>
      </c>
    </row>
    <row r="7" spans="1:4" x14ac:dyDescent="0.3">
      <c r="A7" s="69" t="s">
        <v>295</v>
      </c>
      <c r="B7" s="69" t="s">
        <v>296</v>
      </c>
      <c r="C7" t="s">
        <v>297</v>
      </c>
    </row>
    <row r="8" spans="1:4" x14ac:dyDescent="0.3">
      <c r="A8" s="69" t="s">
        <v>1125</v>
      </c>
      <c r="B8" s="69" t="s">
        <v>298</v>
      </c>
    </row>
    <row r="9" spans="1:4" x14ac:dyDescent="0.3">
      <c r="A9" s="69" t="s">
        <v>299</v>
      </c>
      <c r="B9" s="69" t="s">
        <v>300</v>
      </c>
    </row>
    <row r="10" spans="1:4" x14ac:dyDescent="0.3">
      <c r="A10" s="69" t="s">
        <v>356</v>
      </c>
      <c r="B10" s="69"/>
    </row>
    <row r="11" spans="1:4" x14ac:dyDescent="0.3">
      <c r="A11" s="69" t="s">
        <v>131</v>
      </c>
      <c r="B11" s="69" t="s">
        <v>301</v>
      </c>
    </row>
    <row r="12" spans="1:4" x14ac:dyDescent="0.3">
      <c r="A12" s="70" t="s">
        <v>357</v>
      </c>
      <c r="B12" s="70"/>
    </row>
    <row r="15" spans="1:4" x14ac:dyDescent="0.3">
      <c r="A15" s="71" t="s">
        <v>2044</v>
      </c>
      <c r="B15" s="71"/>
      <c r="C15" s="71"/>
      <c r="D15" s="5"/>
    </row>
    <row r="16" spans="1:4" x14ac:dyDescent="0.3">
      <c r="A16" s="71" t="s">
        <v>56</v>
      </c>
      <c r="B16" s="29" t="s">
        <v>141</v>
      </c>
      <c r="C16" s="29" t="s">
        <v>96</v>
      </c>
      <c r="D16" s="5" t="s">
        <v>134</v>
      </c>
    </row>
    <row r="17" spans="1:4" x14ac:dyDescent="0.3">
      <c r="A17" s="71" t="s">
        <v>55</v>
      </c>
      <c r="B17" s="29" t="s">
        <v>184</v>
      </c>
      <c r="C17" s="29" t="s">
        <v>97</v>
      </c>
      <c r="D17" s="5" t="s">
        <v>302</v>
      </c>
    </row>
    <row r="18" spans="1:4" x14ac:dyDescent="0.3">
      <c r="B18" s="29" t="s">
        <v>256</v>
      </c>
      <c r="C18" s="5" t="s">
        <v>157</v>
      </c>
      <c r="D18" s="5" t="s">
        <v>454</v>
      </c>
    </row>
    <row r="19" spans="1:4" x14ac:dyDescent="0.3">
      <c r="C19" s="5" t="s">
        <v>454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D3CB-26E5-4BE4-90C6-6DEDE3AB1F79}">
  <sheetPr codeName="Planilha10" filterMode="1"/>
  <dimension ref="A1:U436"/>
  <sheetViews>
    <sheetView showGridLines="0" zoomScale="85" zoomScaleNormal="85" workbookViewId="0">
      <pane ySplit="2" topLeftCell="A351" activePane="bottomLeft" state="frozen"/>
      <selection pane="bottomLeft" activeCell="H351" sqref="H351"/>
    </sheetView>
  </sheetViews>
  <sheetFormatPr defaultRowHeight="14.4" x14ac:dyDescent="0.3"/>
  <cols>
    <col min="1" max="1" width="6.5546875" customWidth="1"/>
    <col min="2" max="2" width="15.5546875" bestFit="1" customWidth="1"/>
    <col min="3" max="3" width="15.5546875" customWidth="1"/>
    <col min="4" max="4" width="15" customWidth="1"/>
    <col min="5" max="5" width="73.5546875" customWidth="1"/>
    <col min="6" max="7" width="18.44140625" customWidth="1"/>
    <col min="8" max="8" width="18.44140625" style="30" customWidth="1"/>
    <col min="9" max="11" width="17.5546875" customWidth="1"/>
  </cols>
  <sheetData>
    <row r="1" spans="1:21" x14ac:dyDescent="0.3">
      <c r="A1" s="38"/>
      <c r="B1" s="38"/>
      <c r="C1" s="38"/>
      <c r="D1" s="38"/>
      <c r="E1" s="115" t="s">
        <v>463</v>
      </c>
      <c r="F1" s="115"/>
      <c r="G1" s="115" t="s">
        <v>462</v>
      </c>
      <c r="H1" s="154"/>
    </row>
    <row r="2" spans="1:21" ht="31.2" x14ac:dyDescent="0.3">
      <c r="A2" s="117" t="s">
        <v>69</v>
      </c>
      <c r="B2" s="117" t="s">
        <v>471</v>
      </c>
      <c r="C2" s="117" t="s">
        <v>402</v>
      </c>
      <c r="D2" s="117" t="s">
        <v>465</v>
      </c>
      <c r="E2" s="117" t="s">
        <v>464</v>
      </c>
      <c r="F2" s="118" t="s">
        <v>1365</v>
      </c>
      <c r="G2" s="118" t="s">
        <v>466</v>
      </c>
      <c r="H2" s="155" t="s">
        <v>1366</v>
      </c>
      <c r="I2" s="119" t="s">
        <v>468</v>
      </c>
      <c r="J2" s="120" t="s">
        <v>469</v>
      </c>
      <c r="K2" s="120" t="s">
        <v>470</v>
      </c>
    </row>
    <row r="3" spans="1:21" ht="28.8" hidden="1" x14ac:dyDescent="0.3">
      <c r="A3" s="35">
        <v>1</v>
      </c>
      <c r="B3" s="35">
        <f>SALVADOS!B3</f>
        <v>8282000242</v>
      </c>
      <c r="C3" s="35" t="str">
        <f>SALVADOS!G3</f>
        <v>PHY7170</v>
      </c>
      <c r="D3" s="14">
        <f>SALVADOS!C3</f>
        <v>44104</v>
      </c>
      <c r="E3" s="28" t="str">
        <f>$E$1&amp;SALVADOS!F3&amp;'CONTROLE I4PRO'!$G$1&amp;SALVADOS!I3</f>
        <v>Terceiro LG ELETRONIC DO BRASIL LTDA - HONDA CIVIC 2017 PRETA PHY7170 93HFC2640HZ135119</v>
      </c>
      <c r="F3" s="4">
        <f>IF(_xlfn.XLOOKUP(C3,SALVADOS!G:G,SALVADOS!AB:AB)="","",_xlfn.XLOOKUP(C3,SALVADOS!G:G,SALVADOS!AB:AB))</f>
        <v>181</v>
      </c>
      <c r="G3" s="35" t="s">
        <v>467</v>
      </c>
      <c r="H3" s="14">
        <f>IF(_xlfn.XLOOKUP(C3,VENDA!C:C,VENDA!M:M)="","",_xlfn.XLOOKUP(C3,VENDA!C:C,VENDA!M:M))</f>
        <v>44382</v>
      </c>
      <c r="I3" s="14">
        <f>VENDA!I3</f>
        <v>44378</v>
      </c>
      <c r="J3" s="116">
        <f>VENDA!J3</f>
        <v>8800</v>
      </c>
      <c r="K3" s="35" t="s">
        <v>467</v>
      </c>
      <c r="U3" t="s">
        <v>930</v>
      </c>
    </row>
    <row r="4" spans="1:21" ht="57.6" hidden="1" x14ac:dyDescent="0.3">
      <c r="A4" s="35">
        <v>2</v>
      </c>
      <c r="B4" s="35">
        <f>SALVADOS!B4</f>
        <v>8281801472</v>
      </c>
      <c r="C4" s="35" t="str">
        <f>SALVADOS!G4</f>
        <v>MFJ2738</v>
      </c>
      <c r="D4" s="14">
        <f>SALVADOS!C4</f>
        <v>43437</v>
      </c>
      <c r="E4" s="28" t="str">
        <f>$E$1&amp;SALVADOS!F4&amp;'CONTROLE I4PRO'!$G$1&amp;SALVADOS!I4</f>
        <v>Terceiro Eduardo Paulo - CITROEN C3 GLX ANO DE FABRICAÇAO 2007
MODELO 2008 COR PRATA MOVIDO A
ALCOLL/GASOLINA, PLACA MFJ2738 CHASSI N
935FCKFV88B526786 RENAVAM N 940711990</v>
      </c>
      <c r="F4" s="4">
        <f>IF(_xlfn.XLOOKUP(C4,SALVADOS!G:G,SALVADOS!AB:AB)="","",_xlfn.XLOOKUP(C4,SALVADOS!G:G,SALVADOS!AB:AB))</f>
        <v>28</v>
      </c>
      <c r="G4" s="35" t="s">
        <v>467</v>
      </c>
      <c r="H4" s="14">
        <f>IF(_xlfn.XLOOKUP(C4,VENDA!C:C,VENDA!M:M)="","",_xlfn.XLOOKUP(C4,VENDA!C:C,VENDA!M:M))</f>
        <v>43609</v>
      </c>
      <c r="I4" s="14">
        <f>VENDA!I4</f>
        <v>43599</v>
      </c>
      <c r="J4" s="116">
        <f>VENDA!J4</f>
        <v>5400</v>
      </c>
      <c r="K4" s="35" t="s">
        <v>467</v>
      </c>
      <c r="U4" t="s">
        <v>931</v>
      </c>
    </row>
    <row r="5" spans="1:21" ht="72" hidden="1" x14ac:dyDescent="0.3">
      <c r="A5" s="35">
        <v>3</v>
      </c>
      <c r="B5" s="35">
        <f>SALVADOS!B5</f>
        <v>8281801723</v>
      </c>
      <c r="C5" s="35" t="str">
        <f>SALVADOS!G5</f>
        <v>DMQ9785</v>
      </c>
      <c r="D5" s="14">
        <f>SALVADOS!C5</f>
        <v>43437</v>
      </c>
      <c r="E5" s="28" t="str">
        <f>$E$1&amp;SALVADOS!F5&amp;'CONTROLE I4PRO'!$G$1&amp;SALVADOS!I5</f>
        <v>Terceiro Carina dos Santos Goncalves - I/VW SPACEFOX CONFORT ANO DE
FABRICAÇÃO 2007 MODELO 2008 MOVIDO A
ALCOOL E GASOLINA COR PRETA CHASSI
8AWPB05Z78A002648 RENAVAN
N00933474423 PLACA N DMQ9785</v>
      </c>
      <c r="F5" s="4">
        <f>IF(_xlfn.XLOOKUP(C5,SALVADOS!G:G,SALVADOS!AB:AB)="","",_xlfn.XLOOKUP(C5,SALVADOS!G:G,SALVADOS!AB:AB))</f>
        <v>31</v>
      </c>
      <c r="G5" s="35" t="s">
        <v>467</v>
      </c>
      <c r="H5" s="14">
        <f>IF(_xlfn.XLOOKUP(C5,VENDA!C:C,VENDA!M:M)="","",_xlfn.XLOOKUP(C5,VENDA!C:C,VENDA!M:M))</f>
        <v>43661</v>
      </c>
      <c r="I5" s="14">
        <f>VENDA!I5</f>
        <v>43649</v>
      </c>
      <c r="J5" s="116">
        <f>VENDA!J5</f>
        <v>6400</v>
      </c>
      <c r="K5" s="35" t="s">
        <v>467</v>
      </c>
    </row>
    <row r="6" spans="1:21" ht="86.4" hidden="1" x14ac:dyDescent="0.3">
      <c r="A6" s="35">
        <v>4</v>
      </c>
      <c r="B6" s="35">
        <f>SALVADOS!B6</f>
        <v>8281801797</v>
      </c>
      <c r="C6" s="35" t="str">
        <f>SALVADOS!G6</f>
        <v>FMI4233</v>
      </c>
      <c r="D6" s="14">
        <f>SALVADOS!C6</f>
        <v>43441</v>
      </c>
      <c r="E6" s="28" t="str">
        <f>$E$1&amp;SALVADOS!F6&amp;'CONTROLE I4PRO'!$G$1&amp;SALVADOS!I6</f>
        <v>Terceiro Simone Barbosa Almeida dos Santos - AUTOMÓVEL CITROEN C3 AIRCROSS GLXM
ANO DE FABRICAÇÃO 2013 MODELO 2014
MOVIDO A ALCOOL E GASOLINA COR
MARRON CHASSI 935SUNFNYEB528899
RENAVAN 00588387843 PLACA N FMI4233 SP</v>
      </c>
      <c r="F6" s="4">
        <f>IF(_xlfn.XLOOKUP(C6,SALVADOS!G:G,SALVADOS!AB:AB)="","",_xlfn.XLOOKUP(C6,SALVADOS!G:G,SALVADOS!AB:AB))</f>
        <v>33</v>
      </c>
      <c r="G6" s="35" t="s">
        <v>467</v>
      </c>
      <c r="H6" s="14">
        <f>IF(_xlfn.XLOOKUP(C6,VENDA!C:C,VENDA!M:M)="","",_xlfn.XLOOKUP(C6,VENDA!C:C,VENDA!M:M))</f>
        <v>43602</v>
      </c>
      <c r="I6" s="14">
        <f>VENDA!I6</f>
        <v>43593</v>
      </c>
      <c r="J6" s="116">
        <f>VENDA!J6</f>
        <v>5000</v>
      </c>
      <c r="K6" s="35" t="s">
        <v>467</v>
      </c>
    </row>
    <row r="7" spans="1:21" ht="57.6" hidden="1" x14ac:dyDescent="0.3">
      <c r="A7" s="35">
        <v>5</v>
      </c>
      <c r="B7" s="35">
        <f>SALVADOS!B7</f>
        <v>8281802010</v>
      </c>
      <c r="C7" s="35" t="str">
        <f>SALVADOS!G7</f>
        <v>DAX8578</v>
      </c>
      <c r="D7" s="14">
        <f>SALVADOS!C7</f>
        <v>43445</v>
      </c>
      <c r="E7" s="28" t="str">
        <f>$E$1&amp;SALVADOS!F7&amp;'CONTROLE I4PRO'!$G$1&amp;SALVADOS!I7</f>
        <v>Terceiro Manoel da Silva Tolardo - RENAULT / SCENIC RT1.6 16V ANO DE
FABRICAÇÃO 2001 MODELO 2001 COR PRETA
MOVIDO A GASOLINA CHASSI N
93YJA00251J266093 RENAVAN 762759143</v>
      </c>
      <c r="F7" s="4">
        <f>IF(_xlfn.XLOOKUP(C7,SALVADOS!G:G,SALVADOS!AB:AB)="","",_xlfn.XLOOKUP(C7,SALVADOS!G:G,SALVADOS!AB:AB))</f>
        <v>30</v>
      </c>
      <c r="G7" s="35" t="s">
        <v>467</v>
      </c>
      <c r="H7" s="14">
        <f>IF(_xlfn.XLOOKUP(C7,VENDA!C:C,VENDA!M:M)="","",_xlfn.XLOOKUP(C7,VENDA!C:C,VENDA!M:M))</f>
        <v>43598</v>
      </c>
      <c r="I7" s="14">
        <f>VENDA!I7</f>
        <v>43585</v>
      </c>
      <c r="J7" s="116">
        <f>VENDA!J7</f>
        <v>2800</v>
      </c>
      <c r="K7" s="35" t="s">
        <v>467</v>
      </c>
    </row>
    <row r="8" spans="1:21" ht="100.8" hidden="1" x14ac:dyDescent="0.3">
      <c r="A8" s="35">
        <v>6</v>
      </c>
      <c r="B8" s="35">
        <f>SALVADOS!B8</f>
        <v>8281802022</v>
      </c>
      <c r="C8" s="35" t="str">
        <f>SALVADOS!G8</f>
        <v>HEN7844</v>
      </c>
      <c r="D8" s="14">
        <f>SALVADOS!C8</f>
        <v>43468</v>
      </c>
      <c r="E8" s="28" t="str">
        <f>$E$1&amp;SALVADOS!F8&amp;'CONTROLE I4PRO'!$G$1&amp;SALVADOS!I8</f>
        <v>Terceiro DULCINEIA DE ALMEIDA CONCALVES - MOTONETA YAMAHA NEOAT115 ANO DE
FABRICACAO 2007 MODELO 2007 MOVIDO A
GASOLINA COR PRATA CHASSI
9c6ke089070009966 RENAVAN 00919673805 PLACA
NUMERO HEN7844 -OBS PLACA NAO CONSTA
NO DOCUMENTO</v>
      </c>
      <c r="F8" s="4">
        <f>IF(_xlfn.XLOOKUP(C8,SALVADOS!G:G,SALVADOS!AB:AB)="","",_xlfn.XLOOKUP(C8,SALVADOS!G:G,SALVADOS!AB:AB))</f>
        <v>37</v>
      </c>
      <c r="G8" s="35" t="s">
        <v>467</v>
      </c>
      <c r="H8" s="14">
        <f>IF(_xlfn.XLOOKUP(C8,VENDA!C:C,VENDA!M:M)="","",_xlfn.XLOOKUP(C8,VENDA!C:C,VENDA!M:M))</f>
        <v>43602</v>
      </c>
      <c r="I8" s="14">
        <f>VENDA!I8</f>
        <v>43593</v>
      </c>
      <c r="J8" s="116">
        <f>VENDA!J8</f>
        <v>1300</v>
      </c>
      <c r="K8" s="35" t="s">
        <v>467</v>
      </c>
    </row>
    <row r="9" spans="1:21" ht="86.4" hidden="1" x14ac:dyDescent="0.3">
      <c r="A9" s="35">
        <v>7</v>
      </c>
      <c r="B9" s="35">
        <f>SALVADOS!B9</f>
        <v>8281802041</v>
      </c>
      <c r="C9" s="35" t="str">
        <f>SALVADOS!G9</f>
        <v>KAJ7032</v>
      </c>
      <c r="D9" s="14">
        <f>SALVADOS!C9</f>
        <v>43483</v>
      </c>
      <c r="E9" s="28" t="str">
        <f>$E$1&amp;SALVADOS!F9&amp;'CONTROLE I4PRO'!$G$1&amp;SALVADOS!I9</f>
        <v>Terceiro LORENA PERES DA PAIXAO    - AUTOMOVEL I RENAULT CLIO EXP1016VS
ANO DE FABRICACAO 2007 MODELO 2008
MOVIDO A ALCOOL E GASOLINA COR AZUL
CHASSI 8A1LB8B158L870266 RENAVAN
00929587480 PLACA NUMERO PXS9318 -OBS
PLACA NAO CONSTA NO DOCUMENTO</v>
      </c>
      <c r="F9" s="4">
        <f>IF(_xlfn.XLOOKUP(C9,SALVADOS!G:G,SALVADOS!AB:AB)="","",_xlfn.XLOOKUP(C9,SALVADOS!G:G,SALVADOS!AB:AB))</f>
        <v>38</v>
      </c>
      <c r="G9" s="35" t="s">
        <v>467</v>
      </c>
      <c r="H9" s="14">
        <f>IF(_xlfn.XLOOKUP(C9,VENDA!C:C,VENDA!M:M)="","",_xlfn.XLOOKUP(C9,VENDA!C:C,VENDA!M:M))</f>
        <v>43616</v>
      </c>
      <c r="I9" s="14">
        <f>VENDA!I9</f>
        <v>43607</v>
      </c>
      <c r="J9" s="116">
        <f>VENDA!J9</f>
        <v>4400</v>
      </c>
      <c r="K9" s="35" t="s">
        <v>467</v>
      </c>
    </row>
    <row r="10" spans="1:21" ht="86.4" hidden="1" x14ac:dyDescent="0.3">
      <c r="A10" s="35">
        <v>8</v>
      </c>
      <c r="B10" s="35">
        <f>SALVADOS!B10</f>
        <v>8281802050</v>
      </c>
      <c r="C10" s="35" t="str">
        <f>SALVADOS!G10</f>
        <v>CNA4430</v>
      </c>
      <c r="D10" s="14">
        <f>SALVADOS!C10</f>
        <v>43441</v>
      </c>
      <c r="E10" s="28" t="str">
        <f>$E$1&amp;SALVADOS!F10&amp;'CONTROLE I4PRO'!$G$1&amp;SALVADOS!I10</f>
        <v>Terceiro Fabio de Jesus Fernandes - CORSA WIND GM ANO DE FABRICAÇÃO 1998
MODELO 1999 COR PRATA MOVIDO A
GASOLINA PLACA CNA4430 CHASSI N
92GSCOBZXWB602209 RENAVAN N
00703299590
DADOS ADICIONAIS</v>
      </c>
      <c r="F10" s="4">
        <f>IF(_xlfn.XLOOKUP(C10,SALVADOS!G:G,SALVADOS!AB:AB)="","",_xlfn.XLOOKUP(C10,SALVADOS!G:G,SALVADOS!AB:AB))</f>
        <v>29</v>
      </c>
      <c r="G10" s="35" t="s">
        <v>467</v>
      </c>
      <c r="H10" s="14">
        <f>IF(_xlfn.XLOOKUP(C10,VENDA!C:C,VENDA!M:M)="","",_xlfn.XLOOKUP(C10,VENDA!C:C,VENDA!M:M))</f>
        <v>43626</v>
      </c>
      <c r="I10" s="14">
        <f>VENDA!I10</f>
        <v>43614</v>
      </c>
      <c r="J10" s="116">
        <f>VENDA!J10</f>
        <v>600</v>
      </c>
      <c r="K10" s="35" t="s">
        <v>467</v>
      </c>
    </row>
    <row r="11" spans="1:21" ht="86.4" hidden="1" x14ac:dyDescent="0.3">
      <c r="A11" s="35">
        <v>9</v>
      </c>
      <c r="B11" s="35">
        <f>SALVADOS!B11</f>
        <v>8281802130</v>
      </c>
      <c r="C11" s="35" t="str">
        <f>SALVADOS!G11</f>
        <v>ELQ3123</v>
      </c>
      <c r="D11" s="14">
        <f>SALVADOS!C11</f>
        <v>43467</v>
      </c>
      <c r="E11" s="28" t="str">
        <f>$E$1&amp;SALVADOS!F11&amp;'CONTROLE I4PRO'!$G$1&amp;SALVADOS!I11</f>
        <v>Terceiro Julio Cesar dos Santos Paulino - AUTOMOVEL FIAT IDEA ATTRACTIVE 1.4
ANO DE FABRICACAO 2010 MODELO 2011
MOVIDO A ALCOOL E GASOLINA COR BRANCA
CHASSI 9BD135019B2172305 RENAVAN
00279309040 PLACA NUMERO ELQ3123 -OBS
PLACA NAO CONSTA NO DOCUMENTO</v>
      </c>
      <c r="F11" s="4">
        <f>IF(_xlfn.XLOOKUP(C11,SALVADOS!G:G,SALVADOS!AB:AB)="","",_xlfn.XLOOKUP(C11,SALVADOS!G:G,SALVADOS!AB:AB))</f>
        <v>39</v>
      </c>
      <c r="G11" s="35" t="s">
        <v>467</v>
      </c>
      <c r="H11" s="14">
        <f>IF(_xlfn.XLOOKUP(C11,VENDA!C:C,VENDA!M:M)="","",_xlfn.XLOOKUP(C11,VENDA!C:C,VENDA!M:M))</f>
        <v>43602</v>
      </c>
      <c r="I11" s="14">
        <f>VENDA!I11</f>
        <v>43593</v>
      </c>
      <c r="J11" s="116">
        <f>VENDA!J11</f>
        <v>5000</v>
      </c>
      <c r="K11" s="35" t="s">
        <v>467</v>
      </c>
    </row>
    <row r="12" spans="1:21" ht="72" hidden="1" x14ac:dyDescent="0.3">
      <c r="A12" s="35">
        <v>10</v>
      </c>
      <c r="B12" s="35">
        <f>SALVADOS!B12</f>
        <v>8281802183</v>
      </c>
      <c r="C12" s="35" t="str">
        <f>SALVADOS!G12</f>
        <v>CNP7682</v>
      </c>
      <c r="D12" s="14">
        <f>SALVADOS!C12</f>
        <v>43473</v>
      </c>
      <c r="E12" s="28" t="str">
        <f>$E$1&amp;SALVADOS!F12&amp;'CONTROLE I4PRO'!$G$1&amp;SALVADOS!I12</f>
        <v>Terceiro 	ARMANDO JUCÉLIO CUNHA - AUTOMÓVEL GM CORSA WIND ANO DE
FABRICACAO 2000 MODELO 2001 MOVIDO A
GASOLINA COR BRANCA CHASSI
9BGSCO8Z01C117802 RENAVAN 743111265
PLACA N CNP7682 SP</v>
      </c>
      <c r="F12" s="4">
        <f>IF(_xlfn.XLOOKUP(C12,SALVADOS!G:G,SALVADOS!AB:AB)="","",_xlfn.XLOOKUP(C12,SALVADOS!G:G,SALVADOS!AB:AB))</f>
        <v>34</v>
      </c>
      <c r="G12" s="35" t="s">
        <v>467</v>
      </c>
      <c r="H12" s="14">
        <f>IF(_xlfn.XLOOKUP(C12,VENDA!C:C,VENDA!M:M)="","",_xlfn.XLOOKUP(C12,VENDA!C:C,VENDA!M:M))</f>
        <v>43656</v>
      </c>
      <c r="I12" s="14">
        <f>VENDA!I12</f>
        <v>43642</v>
      </c>
      <c r="J12" s="116">
        <f>VENDA!J12</f>
        <v>2700</v>
      </c>
      <c r="K12" s="35" t="s">
        <v>467</v>
      </c>
    </row>
    <row r="13" spans="1:21" ht="28.8" hidden="1" x14ac:dyDescent="0.3">
      <c r="A13" s="35">
        <v>11</v>
      </c>
      <c r="B13" s="35">
        <f>SALVADOS!B13</f>
        <v>8281802290</v>
      </c>
      <c r="C13" s="35" t="str">
        <f>SALVADOS!G13</f>
        <v>JJE1580</v>
      </c>
      <c r="D13" s="14">
        <f>SALVADOS!C13</f>
        <v>43476</v>
      </c>
      <c r="E13" s="28" t="str">
        <f>$E$1&amp;SALVADOS!F13&amp;'CONTROLE I4PRO'!$G$1&amp;SALVADOS!I13</f>
        <v>Terceiro ZELIA PEREIRA - FIAT PALIO FIRE FLEX 2007/2008 FLEX BRANCO 9BD17106G85150176 JJE1580</v>
      </c>
      <c r="F13" s="4">
        <f>IF(_xlfn.XLOOKUP(C13,SALVADOS!G:G,SALVADOS!AB:AB)="","",_xlfn.XLOOKUP(C13,SALVADOS!G:G,SALVADOS!AB:AB))</f>
        <v>42</v>
      </c>
      <c r="G13" s="35" t="s">
        <v>467</v>
      </c>
      <c r="H13" s="14">
        <f>IF(_xlfn.XLOOKUP(C13,VENDA!C:C,VENDA!M:M)="","",_xlfn.XLOOKUP(C13,VENDA!C:C,VENDA!M:M))</f>
        <v>43626</v>
      </c>
      <c r="I13" s="14">
        <f>VENDA!I13</f>
        <v>43614</v>
      </c>
      <c r="J13" s="116">
        <f>VENDA!J13</f>
        <v>1750</v>
      </c>
      <c r="K13" s="35" t="s">
        <v>467</v>
      </c>
    </row>
    <row r="14" spans="1:21" ht="72" hidden="1" x14ac:dyDescent="0.3">
      <c r="A14" s="35">
        <v>12</v>
      </c>
      <c r="B14" s="35">
        <f>SALVADOS!B14</f>
        <v>8281802335</v>
      </c>
      <c r="C14" s="35" t="str">
        <f>SALVADOS!G14</f>
        <v>LBS9208</v>
      </c>
      <c r="D14" s="14">
        <f>SALVADOS!C14</f>
        <v>43476</v>
      </c>
      <c r="E14" s="28" t="str">
        <f>$E$1&amp;SALVADOS!F14&amp;'CONTROLE I4PRO'!$G$1&amp;SALVADOS!I14</f>
        <v>Terceiro DARCIO DE SOUZA - AUTOMÓVEL VW SANTANA 2000MI ANO
DE FABRICACAO 2997 MODELO 1997 MOVIDO A
GASOLINA COR CINZA CHASSI
98WZZZ327VP022676 RENAVAN 00677936800
PLACA N LBS9208 SP</v>
      </c>
      <c r="F14" s="4">
        <f>IF(_xlfn.XLOOKUP(C14,SALVADOS!G:G,SALVADOS!AB:AB)="","",_xlfn.XLOOKUP(C14,SALVADOS!G:G,SALVADOS!AB:AB))</f>
        <v>35</v>
      </c>
      <c r="G14" s="35" t="s">
        <v>467</v>
      </c>
      <c r="H14" s="14">
        <f>IF(_xlfn.XLOOKUP(C14,VENDA!C:C,VENDA!M:M)="","",_xlfn.XLOOKUP(C14,VENDA!C:C,VENDA!M:M))</f>
        <v>43602</v>
      </c>
      <c r="I14" s="14">
        <f>VENDA!I14</f>
        <v>43593</v>
      </c>
      <c r="J14" s="116">
        <f>VENDA!J14</f>
        <v>1500</v>
      </c>
      <c r="K14" s="35" t="s">
        <v>467</v>
      </c>
    </row>
    <row r="15" spans="1:21" ht="72" hidden="1" x14ac:dyDescent="0.3">
      <c r="A15" s="35">
        <v>13</v>
      </c>
      <c r="B15" s="35">
        <f>SALVADOS!B15</f>
        <v>8281802389</v>
      </c>
      <c r="C15" s="35" t="str">
        <f>SALVADOS!G15</f>
        <v>PIH6385</v>
      </c>
      <c r="D15" s="14">
        <f>SALVADOS!C15</f>
        <v>43486</v>
      </c>
      <c r="E15" s="28" t="str">
        <f>$E$1&amp;SALVADOS!F15&amp;'CONTROLE I4PRO'!$G$1&amp;SALVADOS!I15</f>
        <v>Terceiro WILKER RAMON GERONIMO E SILVA - VEICULO I FIAT SIENA EL 1.4 FLEX ANO
DE FABRICACAO 2015 MODELO 2015 MOVIDO A
ALCOOL E GASOLINA COR BRANCO CHASSI
8AP37217MF612678 RENAVAN 01055330078
PLACA NUMERO PIH 6385</v>
      </c>
      <c r="F15" s="4">
        <f>IF(_xlfn.XLOOKUP(C15,SALVADOS!G:G,SALVADOS!AB:AB)="","",_xlfn.XLOOKUP(C15,SALVADOS!G:G,SALVADOS!AB:AB))</f>
        <v>41</v>
      </c>
      <c r="G15" s="35" t="s">
        <v>467</v>
      </c>
      <c r="H15" s="14">
        <f>IF(_xlfn.XLOOKUP(C15,VENDA!C:C,VENDA!M:M)="","",_xlfn.XLOOKUP(C15,VENDA!C:C,VENDA!M:M))</f>
        <v>43598</v>
      </c>
      <c r="I15" s="14">
        <f>VENDA!I15</f>
        <v>43585</v>
      </c>
      <c r="J15" s="116">
        <f>VENDA!J15</f>
        <v>9200</v>
      </c>
      <c r="K15" s="35" t="s">
        <v>467</v>
      </c>
    </row>
    <row r="16" spans="1:21" ht="72" hidden="1" x14ac:dyDescent="0.3">
      <c r="A16" s="35">
        <v>14</v>
      </c>
      <c r="B16" s="35">
        <f>SALVADOS!B16</f>
        <v>8281900046</v>
      </c>
      <c r="C16" s="35" t="str">
        <f>SALVADOS!G16</f>
        <v>FDR1233</v>
      </c>
      <c r="D16" s="14">
        <f>SALVADOS!C16</f>
        <v>43497</v>
      </c>
      <c r="E16" s="28" t="str">
        <f>$E$1&amp;SALVADOS!F16&amp;'CONTROLE I4PRO'!$G$1&amp;SALVADOS!I16</f>
        <v>Terceiro 	SEBASTIAO NERES RODRIGUES - ESP CAMINHONETE ABER C DUP MMC
TRITON SPORT HPE TOP ANO DE FABRICACAO
2016 MODELO 2017 MOVIDO A DIESEL COR
CINZA CHASSI 93XTYKL1THCG00252 RENAVAN
01100303763 PLACA NUMERO FDR1233 -SP</v>
      </c>
      <c r="F16" s="4">
        <f>IF(_xlfn.XLOOKUP(C16,SALVADOS!G:G,SALVADOS!AB:AB)="","",_xlfn.XLOOKUP(C16,SALVADOS!G:G,SALVADOS!AB:AB))</f>
        <v>40</v>
      </c>
      <c r="G16" s="35" t="s">
        <v>467</v>
      </c>
      <c r="H16" s="14">
        <f>IF(_xlfn.XLOOKUP(C16,VENDA!C:C,VENDA!M:M)="","",_xlfn.XLOOKUP(C16,VENDA!C:C,VENDA!M:M))</f>
        <v>43598</v>
      </c>
      <c r="I16" s="14">
        <f>VENDA!I16</f>
        <v>43585</v>
      </c>
      <c r="J16" s="116">
        <f>VENDA!J16</f>
        <v>3600</v>
      </c>
      <c r="K16" s="35" t="s">
        <v>467</v>
      </c>
    </row>
    <row r="17" spans="1:11" ht="72" hidden="1" x14ac:dyDescent="0.3">
      <c r="A17" s="35">
        <v>15</v>
      </c>
      <c r="B17" s="35">
        <f>SALVADOS!B17</f>
        <v>8281900047</v>
      </c>
      <c r="C17" s="35" t="str">
        <f>SALVADOS!G17</f>
        <v>MIE2755</v>
      </c>
      <c r="D17" s="14">
        <f>SALVADOS!C17</f>
        <v>43494</v>
      </c>
      <c r="E17" s="28" t="str">
        <f>$E$1&amp;SALVADOS!F17&amp;'CONTROLE I4PRO'!$G$1&amp;SALVADOS!I17</f>
        <v>Terceiro ALEX WITT DA SILVA - MOTOCICLETA HONDA NXR150 BROS MIX
ES ANO DE FABRICACAO 2010 MODELO 2010
MOVIDO A ALCOOL E GASOLINA COR
VERMELHA CHASSI 9C2KD0520ARO24928
RENAVAN 208223274 PLACA NUMERO MIE2755</v>
      </c>
      <c r="F17" s="4">
        <f>IF(_xlfn.XLOOKUP(C17,SALVADOS!G:G,SALVADOS!AB:AB)="","",_xlfn.XLOOKUP(C17,SALVADOS!G:G,SALVADOS!AB:AB))</f>
        <v>36</v>
      </c>
      <c r="G17" s="35" t="s">
        <v>467</v>
      </c>
      <c r="H17" s="14">
        <f>IF(_xlfn.XLOOKUP(C17,VENDA!C:C,VENDA!M:M)="","",_xlfn.XLOOKUP(C17,VENDA!C:C,VENDA!M:M))</f>
        <v>43641</v>
      </c>
      <c r="I17" s="14">
        <f>VENDA!I17</f>
        <v>43623</v>
      </c>
      <c r="J17" s="116">
        <f>VENDA!J17</f>
        <v>3600</v>
      </c>
      <c r="K17" s="35" t="s">
        <v>467</v>
      </c>
    </row>
    <row r="18" spans="1:11" ht="100.8" hidden="1" x14ac:dyDescent="0.3">
      <c r="A18" s="35">
        <v>16</v>
      </c>
      <c r="B18" s="35">
        <f>SALVADOS!B18</f>
        <v>8281802264</v>
      </c>
      <c r="C18" s="35" t="str">
        <f>SALVADOS!G18</f>
        <v>EQZ1176</v>
      </c>
      <c r="D18" s="14">
        <f>SALVADOS!C18</f>
        <v>43558</v>
      </c>
      <c r="E18" s="28" t="str">
        <f>$E$1&amp;SALVADOS!F18&amp;'CONTROLE I4PRO'!$G$1&amp;SALVADOS!I18</f>
        <v>Terceiro 	WILSON CARDOSO CELESTINO JUNIOR - VEICULO AUTOMOVEL PASSEIO FORD
FIESTAFLEX ANO DE FABRICACAO 2010
MODELO 2011 MOVIDO A ALCOOL E GASOLINA
COR PRATA CHASSI 9BFZF55A8B8054869
RENAVAN 00225478420 PLACA NUMERO
EQZ1176 SP</v>
      </c>
      <c r="F18" s="4">
        <f>IF(_xlfn.XLOOKUP(C18,SALVADOS!G:G,SALVADOS!AB:AB)="","",_xlfn.XLOOKUP(C18,SALVADOS!G:G,SALVADOS!AB:AB))</f>
        <v>47</v>
      </c>
      <c r="G18" s="35" t="s">
        <v>467</v>
      </c>
      <c r="H18" s="14">
        <f>IF(_xlfn.XLOOKUP(C18,VENDA!C:C,VENDA!M:M)="","",_xlfn.XLOOKUP(C18,VENDA!C:C,VENDA!M:M))</f>
        <v>43623</v>
      </c>
      <c r="I18" s="14">
        <f>VENDA!I18</f>
        <v>43614</v>
      </c>
      <c r="J18" s="116">
        <f>VENDA!J18</f>
        <v>5600</v>
      </c>
      <c r="K18" s="35" t="s">
        <v>467</v>
      </c>
    </row>
    <row r="19" spans="1:11" ht="72" hidden="1" x14ac:dyDescent="0.3">
      <c r="A19" s="35">
        <v>17</v>
      </c>
      <c r="B19" s="35">
        <f>SALVADOS!B19</f>
        <v>8281900079</v>
      </c>
      <c r="C19" s="35" t="str">
        <f>SALVADOS!G19</f>
        <v>CEU1331</v>
      </c>
      <c r="D19" s="14">
        <f>SALVADOS!C19</f>
        <v>43545</v>
      </c>
      <c r="E19" s="28" t="str">
        <f>$E$1&amp;SALVADOS!F19&amp;'CONTROLE I4PRO'!$G$1&amp;SALVADOS!I19</f>
        <v>Terceiro 	erica fernando santana - VEICULO AUTOMOVEL VW GOL CL 1.6 MI
ANO DE FABRICACAO 1996 MODELO 1997
MOVIDO A GASOLINA COR PRETA CHASSI
9BWZZZ377TT203650 RENAVAN 00663802997
PLACA NUMERO CEU1331 SP</v>
      </c>
      <c r="F19" s="4">
        <f>IF(_xlfn.XLOOKUP(C19,SALVADOS!G:G,SALVADOS!AB:AB)="","",_xlfn.XLOOKUP(C19,SALVADOS!G:G,SALVADOS!AB:AB))</f>
        <v>45</v>
      </c>
      <c r="G19" s="35" t="s">
        <v>467</v>
      </c>
      <c r="H19" s="14">
        <f>IF(_xlfn.XLOOKUP(C19,VENDA!C:C,VENDA!M:M)="","",_xlfn.XLOOKUP(C19,VENDA!C:C,VENDA!M:M))</f>
        <v>43621</v>
      </c>
      <c r="I19" s="14">
        <f>VENDA!I19</f>
        <v>43609</v>
      </c>
      <c r="J19" s="116">
        <f>VENDA!J19</f>
        <v>1400</v>
      </c>
      <c r="K19" s="35" t="s">
        <v>467</v>
      </c>
    </row>
    <row r="20" spans="1:11" ht="72" hidden="1" x14ac:dyDescent="0.3">
      <c r="A20" s="35">
        <v>18</v>
      </c>
      <c r="B20" s="35">
        <f>SALVADOS!B20</f>
        <v>8281900212</v>
      </c>
      <c r="C20" s="35" t="str">
        <f>SALVADOS!G20</f>
        <v>HLT8820</v>
      </c>
      <c r="D20" s="14">
        <f>SALVADOS!C20</f>
        <v>43531</v>
      </c>
      <c r="E20" s="28" t="str">
        <f>$E$1&amp;SALVADOS!F20&amp;'CONTROLE I4PRO'!$G$1&amp;SALVADOS!I20</f>
        <v>Terceiro SILVIO ASSUNÇÃO GONTIJO - VEICULO AUTOMOVEL PASSEIO IBMW
120I UD31 ANO DE FABRICACAO 2009 MODELO
2010 MOVIDO A GASOLINA COR PRATA CHASSI
WDAUD3101AP395141 RENAVAN 169246574
PLACA NUMERO HLT8820</v>
      </c>
      <c r="F20" s="4">
        <f>IF(_xlfn.XLOOKUP(C20,SALVADOS!G:G,SALVADOS!AB:AB)="","",_xlfn.XLOOKUP(C20,SALVADOS!G:G,SALVADOS!AB:AB))</f>
        <v>48</v>
      </c>
      <c r="G20" s="35" t="s">
        <v>467</v>
      </c>
      <c r="H20" s="14">
        <f>IF(_xlfn.XLOOKUP(C20,VENDA!C:C,VENDA!M:M)="","",_xlfn.XLOOKUP(C20,VENDA!C:C,VENDA!M:M))</f>
        <v>43623</v>
      </c>
      <c r="I20" s="14">
        <f>VENDA!I20</f>
        <v>43614</v>
      </c>
      <c r="J20" s="116">
        <f>VENDA!J20</f>
        <v>27500</v>
      </c>
      <c r="K20" s="35" t="s">
        <v>467</v>
      </c>
    </row>
    <row r="21" spans="1:11" ht="72" hidden="1" x14ac:dyDescent="0.3">
      <c r="A21" s="35">
        <v>19</v>
      </c>
      <c r="B21" s="35">
        <f>SALVADOS!B21</f>
        <v>8281900336</v>
      </c>
      <c r="C21" s="35" t="str">
        <f>SALVADOS!G21</f>
        <v>DPL6700</v>
      </c>
      <c r="D21" s="14">
        <f>SALVADOS!C21</f>
        <v>43549</v>
      </c>
      <c r="E21" s="28" t="str">
        <f>$E$1&amp;SALVADOS!F21&amp;'CONTROLE I4PRO'!$G$1&amp;SALVADOS!I21</f>
        <v>Terceiro RITA DE CASSIA NASCIMENTO - VEICULO AUTOMOVEL MIS
CAMINHONETA ANO DE FABRICACAO 2006
MODELO 2006 MOVIDO A GASOLINA COR
PRETA CHASSI SALNE22266A821844 RENAVAN
00893114693 PLACA NUMERO DPL6700 SP</v>
      </c>
      <c r="F21" s="4">
        <f>IF(_xlfn.XLOOKUP(C21,SALVADOS!G:G,SALVADOS!AB:AB)="","",_xlfn.XLOOKUP(C21,SALVADOS!G:G,SALVADOS!AB:AB))</f>
        <v>44</v>
      </c>
      <c r="G21" s="35" t="s">
        <v>467</v>
      </c>
      <c r="H21" s="14">
        <f>IF(_xlfn.XLOOKUP(C21,VENDA!C:C,VENDA!M:M)="","",_xlfn.XLOOKUP(C21,VENDA!C:C,VENDA!M:M))</f>
        <v>43669</v>
      </c>
      <c r="I21" s="14">
        <f>VENDA!I21</f>
        <v>43658</v>
      </c>
      <c r="J21" s="116">
        <f>VENDA!J21</f>
        <v>12200</v>
      </c>
      <c r="K21" s="35" t="s">
        <v>467</v>
      </c>
    </row>
    <row r="22" spans="1:11" ht="72" hidden="1" x14ac:dyDescent="0.3">
      <c r="A22" s="35">
        <v>20</v>
      </c>
      <c r="B22" s="35">
        <f>SALVADOS!B22</f>
        <v>8281900552</v>
      </c>
      <c r="C22" s="35" t="str">
        <f>SALVADOS!G22</f>
        <v>FRL3825</v>
      </c>
      <c r="D22" s="14">
        <f>SALVADOS!C22</f>
        <v>43558</v>
      </c>
      <c r="E22" s="28" t="str">
        <f>$E$1&amp;SALVADOS!F22&amp;'CONTROLE I4PRO'!$G$1&amp;SALVADOS!I22</f>
        <v>Terceiro DANILO SALES  SILVA   - VEICULO MOTOCICLETA HONDA CG150
FANESDI ANO DE FABRICACAO 2015 MODELO
2015 MOVIDO A ALCOOL E GASOLINA COR
PRETA CHASSI 9C2KC1680FR306468 RENAVAN
01054034742 PLACA NUMERO FLR3825</v>
      </c>
      <c r="F22" s="4">
        <f>IF(_xlfn.XLOOKUP(C22,SALVADOS!G:G,SALVADOS!AB:AB)="","",_xlfn.XLOOKUP(C22,SALVADOS!G:G,SALVADOS!AB:AB))</f>
        <v>46</v>
      </c>
      <c r="G22" s="35" t="s">
        <v>467</v>
      </c>
      <c r="H22" s="14">
        <f>IF(_xlfn.XLOOKUP(C22,VENDA!C:C,VENDA!M:M)="","",_xlfn.XLOOKUP(C22,VENDA!C:C,VENDA!M:M))</f>
        <v>43621</v>
      </c>
      <c r="I22" s="14">
        <f>VENDA!I22</f>
        <v>43609</v>
      </c>
      <c r="J22" s="116">
        <f>VENDA!J22</f>
        <v>800</v>
      </c>
      <c r="K22" s="35" t="s">
        <v>467</v>
      </c>
    </row>
    <row r="23" spans="1:11" ht="86.4" hidden="1" x14ac:dyDescent="0.3">
      <c r="A23" s="35">
        <v>21</v>
      </c>
      <c r="B23" s="35">
        <f>SALVADOS!B23</f>
        <v>8281900586</v>
      </c>
      <c r="C23" s="35" t="str">
        <f>SALVADOS!G23</f>
        <v>DNS5814</v>
      </c>
      <c r="D23" s="14">
        <f>SALVADOS!C23</f>
        <v>43571</v>
      </c>
      <c r="E23" s="28" t="str">
        <f>$E$1&amp;SALVADOS!F23&amp;'CONTROLE I4PRO'!$G$1&amp;SALVADOS!I23</f>
        <v>Terceiro VANDERLEI DE JESUS SILVA - VEICULO AUTOMOVEL PASSEIO FIAT
PALIO FIRE FLEX ANO DE FABRICACAO 2006
MODELO 2007 MOVIDO A ALCOLL GASOLINA
COR PRATA CHASSI 9BD17164G72848596
RENAVAN 00898521351 PLACA NUMERO
DNS5814</v>
      </c>
      <c r="F23" s="4">
        <f>IF(_xlfn.XLOOKUP(C23,SALVADOS!G:G,SALVADOS!AB:AB)="","",_xlfn.XLOOKUP(C23,SALVADOS!G:G,SALVADOS!AB:AB))</f>
        <v>50</v>
      </c>
      <c r="G23" s="35" t="s">
        <v>467</v>
      </c>
      <c r="H23" s="14">
        <f>IF(_xlfn.XLOOKUP(C23,VENDA!C:C,VENDA!M:M)="","",_xlfn.XLOOKUP(C23,VENDA!C:C,VENDA!M:M))</f>
        <v>43651</v>
      </c>
      <c r="I23" s="14">
        <f>VENDA!I23</f>
        <v>43637</v>
      </c>
      <c r="J23" s="116">
        <f>VENDA!J23</f>
        <v>4400</v>
      </c>
      <c r="K23" s="35" t="s">
        <v>467</v>
      </c>
    </row>
    <row r="24" spans="1:11" ht="72" hidden="1" x14ac:dyDescent="0.3">
      <c r="A24" s="35">
        <v>22</v>
      </c>
      <c r="B24" s="35">
        <f>SALVADOS!B24</f>
        <v>8281900598</v>
      </c>
      <c r="C24" s="35" t="str">
        <f>SALVADOS!G24</f>
        <v>PMY8955</v>
      </c>
      <c r="D24" s="14">
        <f>SALVADOS!C24</f>
        <v>43580</v>
      </c>
      <c r="E24" s="28" t="str">
        <f>$E$1&amp;SALVADOS!F24&amp;'CONTROLE I4PRO'!$G$1&amp;SALVADOS!I24</f>
        <v>Terceiro NEILTON RIBEIRO SILVA - MOTOCICLETA HONDA NXR160 BROS
ESDD ANO DE FABRICACAO 2015 MODELO
2015 MOVIDO A ALCOLL GASOLINA COR PRETA
CHASSI 9C2KD0810FR449260 RENAVAN
1052650551 PLACA NUMERO PMY8955</v>
      </c>
      <c r="F24" s="4">
        <f>IF(_xlfn.XLOOKUP(C24,SALVADOS!G:G,SALVADOS!AB:AB)="","",_xlfn.XLOOKUP(C24,SALVADOS!G:G,SALVADOS!AB:AB))</f>
        <v>52</v>
      </c>
      <c r="G24" s="35" t="s">
        <v>467</v>
      </c>
      <c r="H24" s="14">
        <f>IF(_xlfn.XLOOKUP(C24,VENDA!C:C,VENDA!M:M)="","",_xlfn.XLOOKUP(C24,VENDA!C:C,VENDA!M:M))</f>
        <v>43647</v>
      </c>
      <c r="I24" s="14">
        <f>VENDA!I24</f>
        <v>43630</v>
      </c>
      <c r="J24" s="116">
        <f>VENDA!J24</f>
        <v>3800</v>
      </c>
      <c r="K24" s="35" t="s">
        <v>467</v>
      </c>
    </row>
    <row r="25" spans="1:11" ht="86.4" hidden="1" x14ac:dyDescent="0.3">
      <c r="A25" s="35">
        <v>23</v>
      </c>
      <c r="B25" s="35">
        <f>SALVADOS!B25</f>
        <v>8281900820</v>
      </c>
      <c r="C25" s="35" t="str">
        <f>SALVADOS!G25</f>
        <v>PGJ7082</v>
      </c>
      <c r="D25" s="14">
        <f>SALVADOS!C25</f>
        <v>43601</v>
      </c>
      <c r="E25" s="28" t="str">
        <f>$E$1&amp;SALVADOS!F25&amp;'CONTROLE I4PRO'!$G$1&amp;SALVADOS!I25</f>
        <v>Terceiro RAFAELA ALANA SAMOGY MEMCREMM - VEICULO TOYOTA ETIOS SD XS ANO DE
FABRICACAO 2012 MODELO 2013 MOVIDO A
ALCOOL/GASOLINA COR PRETA CHASSI
9BRB29BT2D2003421 RENAVAN 506655113 PLACA
NUMERO PGJ7082</v>
      </c>
      <c r="F25" s="4">
        <f>IF(_xlfn.XLOOKUP(C25,SALVADOS!G:G,SALVADOS!AB:AB)="","",_xlfn.XLOOKUP(C25,SALVADOS!G:G,SALVADOS!AB:AB))</f>
        <v>68</v>
      </c>
      <c r="G25" s="35" t="s">
        <v>467</v>
      </c>
      <c r="H25" s="14">
        <f>IF(_xlfn.XLOOKUP(C25,VENDA!C:C,VENDA!M:M)="","",_xlfn.XLOOKUP(C25,VENDA!C:C,VENDA!M:M))</f>
        <v>43647</v>
      </c>
      <c r="I25" s="14">
        <f>VENDA!I25</f>
        <v>43630</v>
      </c>
      <c r="J25" s="116">
        <f>VENDA!J25</f>
        <v>10800</v>
      </c>
      <c r="K25" s="35" t="s">
        <v>467</v>
      </c>
    </row>
    <row r="26" spans="1:11" ht="72" hidden="1" x14ac:dyDescent="0.3">
      <c r="A26" s="35">
        <v>24</v>
      </c>
      <c r="B26" s="35">
        <f>SALVADOS!B26</f>
        <v>8281900853</v>
      </c>
      <c r="C26" s="35" t="str">
        <f>SALVADOS!G26</f>
        <v>HFB0829</v>
      </c>
      <c r="D26" s="14">
        <f>SALVADOS!C26</f>
        <v>43592</v>
      </c>
      <c r="E26" s="28" t="str">
        <f>$E$1&amp;SALVADOS!F26&amp;'CONTROLE I4PRO'!$G$1&amp;SALVADOS!I26</f>
        <v>Terceiro 	JOSEFA MARIA DE M. FRANCO - VEICULO VW NOVO GOL 1.0 CITY ANO
DE FABRICACAO 2012 MODELO 2013 MOVIDO A
ALCOOL E GASOLINA COR PRETA CHASSI
9BWAA0503DT201348 RENAVAN 495981087
PLACA NUMERO HFB0829</v>
      </c>
      <c r="F26" s="4">
        <f>IF(_xlfn.XLOOKUP(C26,SALVADOS!G:G,SALVADOS!AB:AB)="","",_xlfn.XLOOKUP(C26,SALVADOS!G:G,SALVADOS!AB:AB))</f>
        <v>62</v>
      </c>
      <c r="G26" s="35" t="s">
        <v>467</v>
      </c>
      <c r="H26" s="14">
        <f>IF(_xlfn.XLOOKUP(C26,VENDA!C:C,VENDA!M:M)="","",_xlfn.XLOOKUP(C26,VENDA!C:C,VENDA!M:M))</f>
        <v>43714</v>
      </c>
      <c r="I26" s="14">
        <f>VENDA!I26</f>
        <v>43700</v>
      </c>
      <c r="J26" s="116">
        <f>VENDA!J26</f>
        <v>10800</v>
      </c>
      <c r="K26" s="35" t="s">
        <v>467</v>
      </c>
    </row>
    <row r="27" spans="1:11" hidden="1" x14ac:dyDescent="0.3">
      <c r="A27" s="35">
        <v>25</v>
      </c>
      <c r="B27" s="35">
        <f>SALVADOS!B27</f>
        <v>8281901061</v>
      </c>
      <c r="C27" s="35" t="str">
        <f>SALVADOS!G27</f>
        <v>QKW9873</v>
      </c>
      <c r="D27" s="14">
        <f>SALVADOS!C27</f>
        <v>43619</v>
      </c>
      <c r="E27" s="28" t="str">
        <f>$E$1&amp;SALVADOS!F27&amp;'CONTROLE I4PRO'!$G$1&amp;SALVADOS!I27</f>
        <v>Terceiro 	JOSE PAULO SILVA RAMOS - HONDA/CG 160 TITAN EX 2016</v>
      </c>
      <c r="F27" s="4">
        <f>IF(_xlfn.XLOOKUP(C27,SALVADOS!G:G,SALVADOS!AB:AB)="","",_xlfn.XLOOKUP(C27,SALVADOS!G:G,SALVADOS!AB:AB))</f>
        <v>91</v>
      </c>
      <c r="G27" s="35" t="s">
        <v>467</v>
      </c>
      <c r="H27" s="14">
        <f>IF(_xlfn.XLOOKUP(C27,VENDA!C:C,VENDA!M:M)="","",_xlfn.XLOOKUP(C27,VENDA!C:C,VENDA!M:M))</f>
        <v>43684</v>
      </c>
      <c r="I27" s="14">
        <f>VENDA!I27</f>
        <v>43672</v>
      </c>
      <c r="J27" s="116">
        <f>VENDA!J27</f>
        <v>3200</v>
      </c>
      <c r="K27" s="35" t="s">
        <v>467</v>
      </c>
    </row>
    <row r="28" spans="1:11" ht="28.8" hidden="1" x14ac:dyDescent="0.3">
      <c r="A28" s="35">
        <v>26</v>
      </c>
      <c r="B28" s="35">
        <f>SALVADOS!B28</f>
        <v>8281901081</v>
      </c>
      <c r="C28" s="35" t="str">
        <f>SALVADOS!G28</f>
        <v>EFQ2514</v>
      </c>
      <c r="D28" s="14">
        <f>SALVADOS!C28</f>
        <v>43621</v>
      </c>
      <c r="E28" s="28" t="str">
        <f>$E$1&amp;SALVADOS!F28&amp;'CONTROLE I4PRO'!$G$1&amp;SALVADOS!I28</f>
        <v>Terceiro JOEL DE MEDEIROS   - FORD KA PRATA 2009 - CHASSI 9BFZK53A19B105334 - PLACA EFQ2514</v>
      </c>
      <c r="F28" s="4">
        <f>IF(_xlfn.XLOOKUP(C28,SALVADOS!G:G,SALVADOS!AB:AB)="","",_xlfn.XLOOKUP(C28,SALVADOS!G:G,SALVADOS!AB:AB))</f>
        <v>79</v>
      </c>
      <c r="G28" s="35" t="s">
        <v>467</v>
      </c>
      <c r="H28" s="14">
        <f>IF(_xlfn.XLOOKUP(C28,VENDA!C:C,VENDA!M:M)="","",_xlfn.XLOOKUP(C28,VENDA!C:C,VENDA!M:M))</f>
        <v>43676</v>
      </c>
      <c r="I28" s="14">
        <f>VENDA!I28</f>
        <v>43665</v>
      </c>
      <c r="J28" s="116">
        <f>VENDA!J28</f>
        <v>4400</v>
      </c>
      <c r="K28" s="35" t="s">
        <v>467</v>
      </c>
    </row>
    <row r="29" spans="1:11" hidden="1" x14ac:dyDescent="0.3">
      <c r="A29" s="35">
        <v>27</v>
      </c>
      <c r="B29" s="35">
        <f>SALVADOS!B29</f>
        <v>8281901103</v>
      </c>
      <c r="C29" s="35" t="str">
        <f>SALVADOS!G29</f>
        <v>IUD9290</v>
      </c>
      <c r="D29" s="14">
        <f>SALVADOS!C29</f>
        <v>43620</v>
      </c>
      <c r="E29" s="28" t="str">
        <f>$E$1&amp;SALVADOS!F29&amp;'CONTROLE I4PRO'!$G$1&amp;SALVADOS!I29</f>
        <v>Terceiro MATHEUS VEDANA - FIAT PALIO FIRE ECONOMY 2013</v>
      </c>
      <c r="F29" s="4">
        <f>IF(_xlfn.XLOOKUP(C29,SALVADOS!G:G,SALVADOS!AB:AB)="","",_xlfn.XLOOKUP(C29,SALVADOS!G:G,SALVADOS!AB:AB))</f>
        <v>76</v>
      </c>
      <c r="G29" s="35" t="s">
        <v>467</v>
      </c>
      <c r="H29" s="14">
        <f>IF(_xlfn.XLOOKUP(C29,VENDA!C:C,VENDA!M:M)="","",_xlfn.XLOOKUP(C29,VENDA!C:C,VENDA!M:M))</f>
        <v>43691</v>
      </c>
      <c r="I29" s="14">
        <f>VENDA!I29</f>
        <v>43679</v>
      </c>
      <c r="J29" s="116">
        <f>VENDA!J29</f>
        <v>6800</v>
      </c>
      <c r="K29" s="35" t="s">
        <v>467</v>
      </c>
    </row>
    <row r="30" spans="1:11" ht="28.8" hidden="1" x14ac:dyDescent="0.3">
      <c r="A30" s="35">
        <v>28</v>
      </c>
      <c r="B30" s="35">
        <f>SALVADOS!B30</f>
        <v>8281901161</v>
      </c>
      <c r="C30" s="35" t="str">
        <f>SALVADOS!G30</f>
        <v>DUI6935</v>
      </c>
      <c r="D30" s="14">
        <f>SALVADOS!C30</f>
        <v>43626</v>
      </c>
      <c r="E30" s="28" t="str">
        <f>$E$1&amp;SALVADOS!F30&amp;'CONTROLE I4PRO'!$G$1&amp;SALVADOS!I30</f>
        <v>Terceiro IZAURA DEJANIRA KAUFMANN - GM VECTRA 2006 AZUL CHASSI 9BGAB69W06B221059</v>
      </c>
      <c r="F30" s="4">
        <f>IF(_xlfn.XLOOKUP(C30,SALVADOS!G:G,SALVADOS!AB:AB)="","",_xlfn.XLOOKUP(C30,SALVADOS!G:G,SALVADOS!AB:AB))</f>
        <v>90</v>
      </c>
      <c r="G30" s="35" t="s">
        <v>467</v>
      </c>
      <c r="H30" s="14">
        <f>IF(_xlfn.XLOOKUP(C30,VENDA!C:C,VENDA!M:M)="","",_xlfn.XLOOKUP(C30,VENDA!C:C,VENDA!M:M))</f>
        <v>43714</v>
      </c>
      <c r="I30" s="14">
        <f>VENDA!I30</f>
        <v>43700</v>
      </c>
      <c r="J30" s="116">
        <f>VENDA!J30</f>
        <v>3600</v>
      </c>
      <c r="K30" s="35" t="s">
        <v>467</v>
      </c>
    </row>
    <row r="31" spans="1:11" ht="28.8" hidden="1" x14ac:dyDescent="0.3">
      <c r="A31" s="35">
        <v>29</v>
      </c>
      <c r="B31" s="35">
        <f>SALVADOS!B31</f>
        <v>8281901182</v>
      </c>
      <c r="C31" s="35" t="str">
        <f>SALVADOS!G31</f>
        <v>HCY6116</v>
      </c>
      <c r="D31" s="14">
        <f>SALVADOS!C31</f>
        <v>43629</v>
      </c>
      <c r="E31" s="28" t="str">
        <f>$E$1&amp;SALVADOS!F31&amp;'CONTROLE I4PRO'!$G$1&amp;SALVADOS!I31</f>
        <v>Terceiro NAYARA CASTELO BRANCO OLIVEIRA - FIAT PALIO FIRE FLEX 2005 PRATA CHASSI 9BD17146G62641659</v>
      </c>
      <c r="F31" s="4">
        <f>IF(_xlfn.XLOOKUP(C31,SALVADOS!G:G,SALVADOS!AB:AB)="","",_xlfn.XLOOKUP(C31,SALVADOS!G:G,SALVADOS!AB:AB))</f>
        <v>88</v>
      </c>
      <c r="G31" s="35" t="s">
        <v>467</v>
      </c>
      <c r="H31" s="14">
        <f>IF(_xlfn.XLOOKUP(C31,VENDA!C:C,VENDA!M:M)="","",_xlfn.XLOOKUP(C31,VENDA!C:C,VENDA!M:M))</f>
        <v>43760</v>
      </c>
      <c r="I31" s="14">
        <f>VENDA!I31</f>
        <v>43746</v>
      </c>
      <c r="J31" s="116">
        <f>VENDA!J31</f>
        <v>2000</v>
      </c>
      <c r="K31" s="35" t="s">
        <v>467</v>
      </c>
    </row>
    <row r="32" spans="1:11" ht="28.8" hidden="1" x14ac:dyDescent="0.3">
      <c r="A32" s="35">
        <v>30</v>
      </c>
      <c r="B32" s="35">
        <f>SALVADOS!B32</f>
        <v>8281901390</v>
      </c>
      <c r="C32" s="35" t="str">
        <f>SALVADOS!G32</f>
        <v>PYJ8584</v>
      </c>
      <c r="D32" s="14">
        <f>SALVADOS!C32</f>
        <v>43678</v>
      </c>
      <c r="E32" s="28" t="str">
        <f>$E$1&amp;SALVADOS!F32&amp;'CONTROLE I4PRO'!$G$1&amp;SALVADOS!I32</f>
        <v>Terceiro PRISCILLA DA CONCEIÇÃO PEREIRA MACEDO - FORD / KA SE 1.5 SD B 2017 BRANCO CHASSI: 9BFZH54JHX8413580</v>
      </c>
      <c r="F32" s="4">
        <f>IF(_xlfn.XLOOKUP(C32,SALVADOS!G:G,SALVADOS!AB:AB)="","",_xlfn.XLOOKUP(C32,SALVADOS!G:G,SALVADOS!AB:AB))</f>
        <v>98</v>
      </c>
      <c r="G32" s="35" t="s">
        <v>467</v>
      </c>
      <c r="H32" s="14">
        <f>IF(_xlfn.XLOOKUP(C32,VENDA!C:C,VENDA!M:M)="","",_xlfn.XLOOKUP(C32,VENDA!C:C,VENDA!M:M))</f>
        <v>43753</v>
      </c>
      <c r="I32" s="14">
        <f>VENDA!I32</f>
        <v>43735</v>
      </c>
      <c r="J32" s="116">
        <f>VENDA!J32</f>
        <v>12500</v>
      </c>
      <c r="K32" s="35" t="s">
        <v>467</v>
      </c>
    </row>
    <row r="33" spans="1:11" ht="28.8" hidden="1" x14ac:dyDescent="0.3">
      <c r="A33" s="35">
        <v>31</v>
      </c>
      <c r="B33" s="35">
        <f>SALVADOS!B33</f>
        <v>8281901660</v>
      </c>
      <c r="C33" s="35" t="str">
        <f>SALVADOS!G33</f>
        <v>FAR8662</v>
      </c>
      <c r="D33" s="14">
        <f>SALVADOS!C33</f>
        <v>43686</v>
      </c>
      <c r="E33" s="28" t="str">
        <f>$E$1&amp;SALVADOS!F33&amp;'CONTROLE I4PRO'!$G$1&amp;SALVADOS!I33</f>
        <v>Terceiro MARIA SANDRA DA SILVA  - GM CELTA 2012 1.0L LS PRATA CHASSI 9BGRG48FOCG344454</v>
      </c>
      <c r="F33" s="4">
        <f>IF(_xlfn.XLOOKUP(C33,SALVADOS!G:G,SALVADOS!AB:AB)="","",_xlfn.XLOOKUP(C33,SALVADOS!G:G,SALVADOS!AB:AB))</f>
        <v>97</v>
      </c>
      <c r="G33" s="35" t="s">
        <v>467</v>
      </c>
      <c r="H33" s="14">
        <f>IF(_xlfn.XLOOKUP(C33,VENDA!C:C,VENDA!M:M)="","",_xlfn.XLOOKUP(C33,VENDA!C:C,VENDA!M:M))</f>
        <v>43795</v>
      </c>
      <c r="I33" s="14">
        <f>VENDA!I33</f>
        <v>43787</v>
      </c>
      <c r="J33" s="116">
        <f>VENDA!J33</f>
        <v>8200</v>
      </c>
      <c r="K33" s="35" t="s">
        <v>467</v>
      </c>
    </row>
    <row r="34" spans="1:11" ht="28.8" hidden="1" x14ac:dyDescent="0.3">
      <c r="A34" s="35">
        <v>32</v>
      </c>
      <c r="B34" s="35">
        <f>SALVADOS!B34</f>
        <v>8281901656</v>
      </c>
      <c r="C34" s="35" t="str">
        <f>SALVADOS!G34</f>
        <v>JQU5132</v>
      </c>
      <c r="D34" s="14">
        <f>SALVADOS!C34</f>
        <v>43689</v>
      </c>
      <c r="E34" s="28" t="str">
        <f>$E$1&amp;SALVADOS!F34&amp;'CONTROLE I4PRO'!$G$1&amp;SALVADOS!I34</f>
        <v xml:space="preserve">Terceiro JOSE JOAQUIM DA SILVA   - FIAT PALIO FIRE 2006  BRANCA CHASSI 9BD17146G62711462	</v>
      </c>
      <c r="F34" s="4">
        <f>IF(_xlfn.XLOOKUP(C34,SALVADOS!G:G,SALVADOS!AB:AB)="","",_xlfn.XLOOKUP(C34,SALVADOS!G:G,SALVADOS!AB:AB))</f>
        <v>99</v>
      </c>
      <c r="G34" s="35" t="s">
        <v>467</v>
      </c>
      <c r="H34" s="14">
        <f>IF(_xlfn.XLOOKUP(C34,VENDA!C:C,VENDA!M:M)="","",_xlfn.XLOOKUP(C34,VENDA!C:C,VENDA!M:M))</f>
        <v>43836</v>
      </c>
      <c r="I34" s="14">
        <f>VENDA!I34</f>
        <v>43819</v>
      </c>
      <c r="J34" s="116">
        <f>VENDA!J34</f>
        <v>4000</v>
      </c>
      <c r="K34" s="35" t="s">
        <v>467</v>
      </c>
    </row>
    <row r="35" spans="1:11" ht="28.8" hidden="1" x14ac:dyDescent="0.3">
      <c r="A35" s="35">
        <v>33</v>
      </c>
      <c r="B35" s="35">
        <f>SALVADOS!B35</f>
        <v>8281901689</v>
      </c>
      <c r="C35" s="35" t="str">
        <f>SALVADOS!G35</f>
        <v>BJI4906</v>
      </c>
      <c r="D35" s="14">
        <f>SALVADOS!C35</f>
        <v>43690</v>
      </c>
      <c r="E35" s="28" t="str">
        <f>$E$1&amp;SALVADOS!F35&amp;'CONTROLE I4PRO'!$G$1&amp;SALVADOS!I35</f>
        <v>Terceiro LUCIENE S. DA SILVA LAURENTIS - FIAT UNO MILLE 1992 VERDE CHASSI 9BD146000N3817905</v>
      </c>
      <c r="F35" s="4">
        <f>IF(_xlfn.XLOOKUP(C35,SALVADOS!G:G,SALVADOS!AB:AB)="","",_xlfn.XLOOKUP(C35,SALVADOS!G:G,SALVADOS!AB:AB))</f>
        <v>102</v>
      </c>
      <c r="G35" s="35" t="s">
        <v>467</v>
      </c>
      <c r="H35" s="14">
        <f>IF(_xlfn.XLOOKUP(C35,VENDA!C:C,VENDA!M:M)="","",_xlfn.XLOOKUP(C35,VENDA!C:C,VENDA!M:M))</f>
        <v>43836</v>
      </c>
      <c r="I35" s="14">
        <f>VENDA!I35</f>
        <v>43819</v>
      </c>
      <c r="J35" s="116">
        <f>VENDA!J35</f>
        <v>175</v>
      </c>
      <c r="K35" s="35" t="s">
        <v>467</v>
      </c>
    </row>
    <row r="36" spans="1:11" ht="28.8" hidden="1" x14ac:dyDescent="0.3">
      <c r="A36" s="35">
        <v>34</v>
      </c>
      <c r="B36" s="35">
        <f>SALVADOS!B36</f>
        <v>8281901799</v>
      </c>
      <c r="C36" s="35" t="str">
        <f>SALVADOS!G36</f>
        <v>CZZ1947</v>
      </c>
      <c r="D36" s="14">
        <f>SALVADOS!C36</f>
        <v>43713</v>
      </c>
      <c r="E36" s="28" t="str">
        <f>$E$1&amp;SALVADOS!F36&amp;'CONTROLE I4PRO'!$G$1&amp;SALVADOS!I36</f>
        <v>Terceiro GEOVANA MARIA DA SILVA - RENAULT MEGANE 1998 VERMELHO CHASSI 8A1B64GXZW5003422</v>
      </c>
      <c r="F36" s="4">
        <f>IF(_xlfn.XLOOKUP(C36,SALVADOS!G:G,SALVADOS!AB:AB)="","",_xlfn.XLOOKUP(C36,SALVADOS!G:G,SALVADOS!AB:AB))</f>
        <v>103</v>
      </c>
      <c r="G36" s="35" t="s">
        <v>467</v>
      </c>
      <c r="H36" s="14">
        <f>IF(_xlfn.XLOOKUP(C36,VENDA!C:C,VENDA!M:M)="","",_xlfn.XLOOKUP(C36,VENDA!C:C,VENDA!M:M))</f>
        <v>43976</v>
      </c>
      <c r="I36" s="14">
        <f>VENDA!I36</f>
        <v>43944</v>
      </c>
      <c r="J36" s="116">
        <f>VENDA!J36</f>
        <v>1000</v>
      </c>
      <c r="K36" s="14" t="s">
        <v>467</v>
      </c>
    </row>
    <row r="37" spans="1:11" ht="28.8" hidden="1" x14ac:dyDescent="0.3">
      <c r="A37" s="35">
        <v>35</v>
      </c>
      <c r="B37" s="35">
        <f>SALVADOS!B37</f>
        <v>8281901643</v>
      </c>
      <c r="C37" s="35" t="str">
        <f>SALVADOS!G37</f>
        <v>OOZ2491</v>
      </c>
      <c r="D37" s="14">
        <f>SALVADOS!C37</f>
        <v>43714</v>
      </c>
      <c r="E37" s="28" t="str">
        <f>$E$1&amp;SALVADOS!F37&amp;'CONTROLE I4PRO'!$G$1&amp;SALVADOS!I37</f>
        <v>Terceiro BRUNELLI MARIA FONSECA - FIAT PUNTO 2012 BRANCA CHASSI  9BD11812KD1226698</v>
      </c>
      <c r="F37" s="4">
        <f>IF(_xlfn.XLOOKUP(C37,SALVADOS!G:G,SALVADOS!AB:AB)="","",_xlfn.XLOOKUP(C37,SALVADOS!G:G,SALVADOS!AB:AB))</f>
        <v>117</v>
      </c>
      <c r="G37" s="35" t="s">
        <v>467</v>
      </c>
      <c r="H37" s="14">
        <f>IF(_xlfn.XLOOKUP(C37,VENDA!C:C,VENDA!M:M)="","",_xlfn.XLOOKUP(C37,VENDA!C:C,VENDA!M:M))</f>
        <v>43791</v>
      </c>
      <c r="I37" s="14">
        <f>VENDA!I37</f>
        <v>43780</v>
      </c>
      <c r="J37" s="116">
        <f>VENDA!J37</f>
        <v>10300</v>
      </c>
      <c r="K37" s="35" t="s">
        <v>467</v>
      </c>
    </row>
    <row r="38" spans="1:11" hidden="1" x14ac:dyDescent="0.3">
      <c r="A38" s="35">
        <v>36</v>
      </c>
      <c r="B38" s="35">
        <f>SALVADOS!B38</f>
        <v>8281902153</v>
      </c>
      <c r="C38" s="35" t="str">
        <f>SALVADOS!G38</f>
        <v>IKJ2930</v>
      </c>
      <c r="D38" s="14">
        <f>SALVADOS!C38</f>
        <v>43719</v>
      </c>
      <c r="E38" s="28" t="str">
        <f>$E$1&amp;SALVADOS!F38&amp;'CONTROLE I4PRO'!$G$1&amp;SALVADOS!I38</f>
        <v>Terceiro LIRIO FAGANELO - GM BLAZER 2002 PRATA CHASSI 9BG116AX02C402870</v>
      </c>
      <c r="F38" s="4">
        <f>IF(_xlfn.XLOOKUP(C38,SALVADOS!G:G,SALVADOS!AB:AB)="","",_xlfn.XLOOKUP(C38,SALVADOS!G:G,SALVADOS!AB:AB))</f>
        <v>108</v>
      </c>
      <c r="G38" s="35" t="s">
        <v>467</v>
      </c>
      <c r="H38" s="14">
        <f>IF(_xlfn.XLOOKUP(C38,VENDA!C:C,VENDA!M:M)="","",_xlfn.XLOOKUP(C38,VENDA!C:C,VENDA!M:M))</f>
        <v>43791</v>
      </c>
      <c r="I38" s="14">
        <f>VENDA!I38</f>
        <v>43775</v>
      </c>
      <c r="J38" s="116">
        <f>VENDA!J38</f>
        <v>5400</v>
      </c>
      <c r="K38" s="35" t="s">
        <v>467</v>
      </c>
    </row>
    <row r="39" spans="1:11" ht="28.8" hidden="1" x14ac:dyDescent="0.3">
      <c r="A39" s="35">
        <v>37</v>
      </c>
      <c r="B39" s="35">
        <f>SALVADOS!B39</f>
        <v>8281902023</v>
      </c>
      <c r="C39" s="35" t="str">
        <f>SALVADOS!G39</f>
        <v>DIJ4430</v>
      </c>
      <c r="D39" s="14">
        <f>SALVADOS!C39</f>
        <v>43720</v>
      </c>
      <c r="E39" s="28" t="str">
        <f>$E$1&amp;SALVADOS!F39&amp;'CONTROLE I4PRO'!$G$1&amp;SALVADOS!I39</f>
        <v>Terceiro LUCIANO NAKABAHI - FORD FIESTA 2004 BRANCA CHASSI 9BFZF10B8748159219</v>
      </c>
      <c r="F39" s="4">
        <f>IF(_xlfn.XLOOKUP(C39,SALVADOS!G:G,SALVADOS!AB:AB)="","",_xlfn.XLOOKUP(C39,SALVADOS!G:G,SALVADOS!AB:AB))</f>
        <v>109</v>
      </c>
      <c r="G39" s="35" t="s">
        <v>467</v>
      </c>
      <c r="H39" s="14">
        <f>IF(_xlfn.XLOOKUP(C39,VENDA!C:C,VENDA!M:M)="","",_xlfn.XLOOKUP(C39,VENDA!C:C,VENDA!M:M))</f>
        <v>43777</v>
      </c>
      <c r="I39" s="14">
        <f>VENDA!I39</f>
        <v>43769</v>
      </c>
      <c r="J39" s="116">
        <f>VENDA!J39</f>
        <v>5200</v>
      </c>
      <c r="K39" s="35" t="s">
        <v>467</v>
      </c>
    </row>
    <row r="40" spans="1:11" ht="28.8" hidden="1" x14ac:dyDescent="0.3">
      <c r="A40" s="35">
        <v>38</v>
      </c>
      <c r="B40" s="35">
        <f>SALVADOS!B40</f>
        <v>8281901488</v>
      </c>
      <c r="C40" s="35" t="str">
        <f>SALVADOS!G40</f>
        <v>QDZ3215</v>
      </c>
      <c r="D40" s="14">
        <f>SALVADOS!C40</f>
        <v>43721</v>
      </c>
      <c r="E40" s="28" t="str">
        <f>$E$1&amp;SALVADOS!F40&amp;'CONTROLE I4PRO'!$G$1&amp;SALVADOS!I40</f>
        <v>Terceiro VENAURIA MARIA FERREIRA - GM ONIX 2017 VERMELHO CHASSI 9BGKS48UOJG136145</v>
      </c>
      <c r="F40" s="4">
        <f>IF(_xlfn.XLOOKUP(C40,SALVADOS!G:G,SALVADOS!AB:AB)="","",_xlfn.XLOOKUP(C40,SALVADOS!G:G,SALVADOS!AB:AB))</f>
        <v>104</v>
      </c>
      <c r="G40" s="35" t="s">
        <v>467</v>
      </c>
      <c r="H40" s="14">
        <f>IF(_xlfn.XLOOKUP(C40,VENDA!C:C,VENDA!M:M)="","",_xlfn.XLOOKUP(C40,VENDA!C:C,VENDA!M:M))</f>
        <v>43795</v>
      </c>
      <c r="I40" s="14">
        <f>VENDA!I40</f>
        <v>43787</v>
      </c>
      <c r="J40" s="116">
        <f>VENDA!J40</f>
        <v>15800</v>
      </c>
      <c r="K40" s="35" t="s">
        <v>467</v>
      </c>
    </row>
    <row r="41" spans="1:11" ht="28.8" hidden="1" x14ac:dyDescent="0.3">
      <c r="A41" s="35">
        <v>39</v>
      </c>
      <c r="B41" s="35">
        <f>SALVADOS!B41</f>
        <v>8281902161</v>
      </c>
      <c r="C41" s="35" t="str">
        <f>SALVADOS!G41</f>
        <v>JJT6869</v>
      </c>
      <c r="D41" s="14">
        <f>SALVADOS!C41</f>
        <v>43727</v>
      </c>
      <c r="E41" s="28" t="str">
        <f>$E$1&amp;SALVADOS!F41&amp;'CONTROLE I4PRO'!$G$1&amp;SALVADOS!I41</f>
        <v>Terceiro FILIPE MATHEUS ROCHA DE ARAUJO - SUZUKI GSX650F 2009 PRETA CHASSI 9CDGP74AF9M000521</v>
      </c>
      <c r="F41" s="4">
        <f>IF(_xlfn.XLOOKUP(C41,SALVADOS!G:G,SALVADOS!AB:AB)="","",_xlfn.XLOOKUP(C41,SALVADOS!G:G,SALVADOS!AB:AB))</f>
        <v>107</v>
      </c>
      <c r="G41" s="35" t="s">
        <v>467</v>
      </c>
      <c r="H41" s="14">
        <f>IF(_xlfn.XLOOKUP(C41,VENDA!C:C,VENDA!M:M)="","",_xlfn.XLOOKUP(C41,VENDA!C:C,VENDA!M:M))</f>
        <v>43889</v>
      </c>
      <c r="I41" s="14">
        <f>VENDA!I41</f>
        <v>43873</v>
      </c>
      <c r="J41" s="116">
        <f>VENDA!J41</f>
        <v>9300</v>
      </c>
      <c r="K41" s="35" t="s">
        <v>467</v>
      </c>
    </row>
    <row r="42" spans="1:11" ht="28.8" hidden="1" x14ac:dyDescent="0.3">
      <c r="A42" s="35">
        <v>40</v>
      </c>
      <c r="B42" s="35">
        <f>SALVADOS!B42</f>
        <v>8281902400</v>
      </c>
      <c r="C42" s="35" t="str">
        <f>SALVADOS!G42</f>
        <v>BLX4732</v>
      </c>
      <c r="D42" s="14">
        <f>SALVADOS!C42</f>
        <v>43748</v>
      </c>
      <c r="E42" s="28" t="str">
        <f>$E$1&amp;SALVADOS!F42&amp;'CONTROLE I4PRO'!$G$1&amp;SALVADOS!I42</f>
        <v>Terceiro RUTH APARECIDA CORREA BARBOSA - FIAT TIPO 1993 AZUL CHASSI ZFA160000P4840838</v>
      </c>
      <c r="F42" s="4">
        <f>IF(_xlfn.XLOOKUP(C42,SALVADOS!G:G,SALVADOS!AB:AB)="","",_xlfn.XLOOKUP(C42,SALVADOS!G:G,SALVADOS!AB:AB))</f>
        <v>114</v>
      </c>
      <c r="G42" s="35" t="s">
        <v>467</v>
      </c>
      <c r="H42" s="14">
        <f>IF(_xlfn.XLOOKUP(C42,VENDA!C:C,VENDA!M:M)="","",_xlfn.XLOOKUP(C42,VENDA!C:C,VENDA!M:M))</f>
        <v>43878</v>
      </c>
      <c r="I42" s="14">
        <f>VENDA!I42</f>
        <v>43866</v>
      </c>
      <c r="J42" s="116">
        <f>VENDA!J42</f>
        <v>100</v>
      </c>
      <c r="K42" s="35" t="s">
        <v>467</v>
      </c>
    </row>
    <row r="43" spans="1:11" hidden="1" x14ac:dyDescent="0.3">
      <c r="A43" s="35">
        <v>41</v>
      </c>
      <c r="B43" s="35">
        <f>SALVADOS!B43</f>
        <v>8281901679</v>
      </c>
      <c r="C43" s="35" t="str">
        <f>SALVADOS!G43</f>
        <v>CQK3717</v>
      </c>
      <c r="D43" s="14">
        <f>SALVADOS!C43</f>
        <v>43755</v>
      </c>
      <c r="E43" s="28" t="str">
        <f>$E$1&amp;SALVADOS!F43&amp;'CONTROLE I4PRO'!$G$1&amp;SALVADOS!I43</f>
        <v>Terceiro JOAO YKIO INONE       - VW GOL 1998 PRATA CHASSI 9BWZZZ377VT243489</v>
      </c>
      <c r="F43" s="4">
        <f>IF(_xlfn.XLOOKUP(C43,SALVADOS!G:G,SALVADOS!AB:AB)="","",_xlfn.XLOOKUP(C43,SALVADOS!G:G,SALVADOS!AB:AB))</f>
        <v>115</v>
      </c>
      <c r="G43" s="35" t="s">
        <v>467</v>
      </c>
      <c r="H43" s="14">
        <f>IF(_xlfn.XLOOKUP(C43,VENDA!C:C,VENDA!M:M)="","",_xlfn.XLOOKUP(C43,VENDA!C:C,VENDA!M:M))</f>
        <v>43907</v>
      </c>
      <c r="I43" s="14">
        <f>VENDA!I43</f>
        <v>43893</v>
      </c>
      <c r="J43" s="116">
        <f>VENDA!J43</f>
        <v>1600</v>
      </c>
      <c r="K43" s="35" t="s">
        <v>467</v>
      </c>
    </row>
    <row r="44" spans="1:11" ht="28.8" hidden="1" x14ac:dyDescent="0.3">
      <c r="A44" s="35">
        <v>42</v>
      </c>
      <c r="B44" s="35">
        <f>SALVADOS!B44</f>
        <v>8281902606</v>
      </c>
      <c r="C44" s="35" t="str">
        <f>SALVADOS!G44</f>
        <v>JHD2061</v>
      </c>
      <c r="D44" s="14">
        <f>SALVADOS!C44</f>
        <v>43782</v>
      </c>
      <c r="E44" s="28" t="str">
        <f>$E$1&amp;SALVADOS!F44&amp;'CONTROLE I4PRO'!$G$1&amp;SALVADOS!I44</f>
        <v>Terceiro LUNALDO MARCELO NOGUEIRA BANDEIRA - PEUGEOT 307 2008 PRATA CHASSI 8AD3CRFJZ9G053565</v>
      </c>
      <c r="F44" s="4">
        <f>IF(_xlfn.XLOOKUP(C44,SALVADOS!G:G,SALVADOS!AB:AB)="","",_xlfn.XLOOKUP(C44,SALVADOS!G:G,SALVADOS!AB:AB))</f>
        <v>127</v>
      </c>
      <c r="G44" s="35" t="s">
        <v>467</v>
      </c>
      <c r="H44" s="14">
        <f>IF(_xlfn.XLOOKUP(C44,VENDA!C:C,VENDA!M:M)="","",_xlfn.XLOOKUP(C44,VENDA!C:C,VENDA!M:M))</f>
        <v>45118</v>
      </c>
      <c r="I44" s="14">
        <f>VENDA!I44</f>
        <v>43893</v>
      </c>
      <c r="J44" s="116">
        <f>VENDA!J44</f>
        <v>1500</v>
      </c>
      <c r="K44" s="35" t="s">
        <v>467</v>
      </c>
    </row>
    <row r="45" spans="1:11" ht="28.8" hidden="1" x14ac:dyDescent="0.3">
      <c r="A45" s="35">
        <v>43</v>
      </c>
      <c r="B45" s="35">
        <f>SALVADOS!B45</f>
        <v>8281902272</v>
      </c>
      <c r="C45" s="35" t="str">
        <f>SALVADOS!G45</f>
        <v>GVM6482</v>
      </c>
      <c r="D45" s="14">
        <f>SALVADOS!C45</f>
        <v>43795</v>
      </c>
      <c r="E45" s="28" t="str">
        <f>$E$1&amp;SALVADOS!F45&amp;'CONTROLE I4PRO'!$G$1&amp;SALVADOS!I45</f>
        <v>Terceiro RODRIGO ALVES DE MELO - VW GOL 2001 CINZA CHASSI 9BWCA05X21T062943</v>
      </c>
      <c r="F45" s="4">
        <f>IF(_xlfn.XLOOKUP(C45,SALVADOS!G:G,SALVADOS!AB:AB)="","",_xlfn.XLOOKUP(C45,SALVADOS!G:G,SALVADOS!AB:AB))</f>
        <v>152</v>
      </c>
      <c r="G45" s="35" t="s">
        <v>467</v>
      </c>
      <c r="H45" s="14">
        <f>IF(_xlfn.XLOOKUP(C45,VENDA!C:C,VENDA!M:M)="","",_xlfn.XLOOKUP(C45,VENDA!C:C,VENDA!M:M))</f>
        <v>43913</v>
      </c>
      <c r="I45" s="14">
        <f>VENDA!I45</f>
        <v>43900</v>
      </c>
      <c r="J45" s="116">
        <f>VENDA!J45</f>
        <v>1400</v>
      </c>
      <c r="K45" s="35" t="s">
        <v>467</v>
      </c>
    </row>
    <row r="46" spans="1:11" ht="28.8" hidden="1" x14ac:dyDescent="0.3">
      <c r="A46" s="35">
        <v>44</v>
      </c>
      <c r="B46" s="35">
        <f>SALVADOS!B46</f>
        <v>8281902777</v>
      </c>
      <c r="C46" s="35" t="str">
        <f>SALVADOS!G46</f>
        <v>DNU1192</v>
      </c>
      <c r="D46" s="14">
        <f>SALVADOS!C46</f>
        <v>43798</v>
      </c>
      <c r="E46" s="28" t="str">
        <f>$E$1&amp;SALVADOS!F46&amp;'CONTROLE I4PRO'!$G$1&amp;SALVADOS!I46</f>
        <v>Terceiro JULIO CESAR DA COSTA - VW POLO 2005 PRETO CHASSI 9BWJB49N25P024566</v>
      </c>
      <c r="F46" s="4">
        <f>IF(_xlfn.XLOOKUP(C46,SALVADOS!G:G,SALVADOS!AB:AB)="","",_xlfn.XLOOKUP(C46,SALVADOS!G:G,SALVADOS!AB:AB))</f>
        <v>130</v>
      </c>
      <c r="G46" s="35" t="s">
        <v>467</v>
      </c>
      <c r="H46" s="14">
        <f>IF(_xlfn.XLOOKUP(C46,VENDA!C:C,VENDA!M:M)="","",_xlfn.XLOOKUP(C46,VENDA!C:C,VENDA!M:M))</f>
        <v>43899</v>
      </c>
      <c r="I46" s="14">
        <f>VENDA!I46</f>
        <v>43888</v>
      </c>
      <c r="J46" s="116">
        <f>VENDA!J46</f>
        <v>1300</v>
      </c>
      <c r="K46" s="35" t="s">
        <v>467</v>
      </c>
    </row>
    <row r="47" spans="1:11" ht="28.8" hidden="1" x14ac:dyDescent="0.3">
      <c r="A47" s="35">
        <v>45</v>
      </c>
      <c r="B47" s="35">
        <f>SALVADOS!B47</f>
        <v>8281902927</v>
      </c>
      <c r="C47" s="35" t="str">
        <f>SALVADOS!G47</f>
        <v>HDK7681</v>
      </c>
      <c r="D47" s="14">
        <f>SALVADOS!C47</f>
        <v>43802</v>
      </c>
      <c r="E47" s="28" t="str">
        <f>$E$1&amp;SALVADOS!F47&amp;'CONTROLE I4PRO'!$G$1&amp;SALVADOS!I47</f>
        <v>Terceiro VANEUSA FATIMA DE ASSIS SILVA - PEUGEOT 206 2005 PRATA CHASSI 9362AKFW96B024362</v>
      </c>
      <c r="F47" s="4">
        <f>IF(_xlfn.XLOOKUP(C47,SALVADOS!G:G,SALVADOS!AB:AB)="","",_xlfn.XLOOKUP(C47,SALVADOS!G:G,SALVADOS!AB:AB))</f>
        <v>131</v>
      </c>
      <c r="G47" s="35" t="s">
        <v>467</v>
      </c>
      <c r="H47" s="14">
        <f>IF(_xlfn.XLOOKUP(C47,VENDA!C:C,VENDA!M:M)="","",_xlfn.XLOOKUP(C47,VENDA!C:C,VENDA!M:M))</f>
        <v>43867</v>
      </c>
      <c r="I47" s="14">
        <f>VENDA!I47</f>
        <v>43858</v>
      </c>
      <c r="J47" s="116">
        <f>VENDA!J47</f>
        <v>2000</v>
      </c>
      <c r="K47" s="35" t="s">
        <v>467</v>
      </c>
    </row>
    <row r="48" spans="1:11" hidden="1" x14ac:dyDescent="0.3">
      <c r="A48" s="35">
        <v>46</v>
      </c>
      <c r="B48" s="35">
        <f>SALVADOS!B48</f>
        <v>8281902933</v>
      </c>
      <c r="C48" s="35" t="str">
        <f>SALVADOS!G48</f>
        <v>HSI2604</v>
      </c>
      <c r="D48" s="14">
        <f>SALVADOS!C48</f>
        <v>43805</v>
      </c>
      <c r="E48" s="28" t="str">
        <f>$E$1&amp;SALVADOS!F48&amp;'CONTROLE I4PRO'!$G$1&amp;SALVADOS!I48</f>
        <v>Terceiro LIOMAR SOUZA DUTRA - PALIO WK 2006 CINZA CHASSI 9BD17309T74189981</v>
      </c>
      <c r="F48" s="4">
        <f>IF(_xlfn.XLOOKUP(C48,SALVADOS!G:G,SALVADOS!AB:AB)="","",_xlfn.XLOOKUP(C48,SALVADOS!G:G,SALVADOS!AB:AB))</f>
        <v>136</v>
      </c>
      <c r="G48" s="35" t="s">
        <v>467</v>
      </c>
      <c r="H48" s="14">
        <f>IF(_xlfn.XLOOKUP(C48,VENDA!C:C,VENDA!M:M)="","",_xlfn.XLOOKUP(C48,VENDA!C:C,VENDA!M:M))</f>
        <v>43867</v>
      </c>
      <c r="I48" s="14">
        <f>VENDA!I48</f>
        <v>43858</v>
      </c>
      <c r="J48" s="116">
        <f>VENDA!J48</f>
        <v>9800</v>
      </c>
      <c r="K48" s="35" t="s">
        <v>467</v>
      </c>
    </row>
    <row r="49" spans="1:11" ht="28.8" hidden="1" x14ac:dyDescent="0.3">
      <c r="A49" s="35">
        <v>47</v>
      </c>
      <c r="B49" s="35">
        <f>SALVADOS!B49</f>
        <v>8281902901</v>
      </c>
      <c r="C49" s="35" t="str">
        <f>SALVADOS!G49</f>
        <v>DSN8666</v>
      </c>
      <c r="D49" s="14">
        <f>SALVADOS!C49</f>
        <v>43810</v>
      </c>
      <c r="E49" s="28" t="str">
        <f>$E$1&amp;SALVADOS!F49&amp;'CONTROLE I4PRO'!$G$1&amp;SALVADOS!I49</f>
        <v>Terceiro MARCO ANTONIO DE SOUZA - PEUGEOT 307 2007 PRETA CHASSI 8AD3CN6B48C024877</v>
      </c>
      <c r="F49" s="4">
        <f>IF(_xlfn.XLOOKUP(C49,SALVADOS!G:G,SALVADOS!AB:AB)="","",_xlfn.XLOOKUP(C49,SALVADOS!G:G,SALVADOS!AB:AB))</f>
        <v>132</v>
      </c>
      <c r="G49" s="35" t="s">
        <v>467</v>
      </c>
      <c r="H49" s="14">
        <f>IF(_xlfn.XLOOKUP(C49,VENDA!C:C,VENDA!M:M)="","",_xlfn.XLOOKUP(C49,VENDA!C:C,VENDA!M:M))</f>
        <v>44594</v>
      </c>
      <c r="I49" s="14">
        <f>VENDA!I49</f>
        <v>44586</v>
      </c>
      <c r="J49" s="116">
        <f>VENDA!J49</f>
        <v>5100</v>
      </c>
      <c r="K49" s="35" t="s">
        <v>467</v>
      </c>
    </row>
    <row r="50" spans="1:11" ht="28.8" hidden="1" x14ac:dyDescent="0.3">
      <c r="A50" s="35">
        <v>48</v>
      </c>
      <c r="B50" s="35">
        <f>SALVADOS!B50</f>
        <v>8231900120</v>
      </c>
      <c r="C50" s="35" t="str">
        <f>SALVADOS!G50</f>
        <v>JQA6400</v>
      </c>
      <c r="D50" s="14">
        <f>SALVADOS!C50</f>
        <v>43846</v>
      </c>
      <c r="E50" s="28" t="str">
        <f>$E$1&amp;SALVADOS!F50&amp;'CONTROLE I4PRO'!$G$1&amp;SALVADOS!I50</f>
        <v>Terceiro JOELSON FERREIRA VACONCELOS - CORSA 2002 VERDE JQA6400 CHASSI 9BGXF19X02C147336</v>
      </c>
      <c r="F50" s="4">
        <f>IF(_xlfn.XLOOKUP(C50,SALVADOS!G:G,SALVADOS!AB:AB)="","",_xlfn.XLOOKUP(C50,SALVADOS!G:G,SALVADOS!AB:AB))</f>
        <v>143</v>
      </c>
      <c r="G50" s="35" t="s">
        <v>467</v>
      </c>
      <c r="H50" s="14">
        <f>IF(_xlfn.XLOOKUP(C50,VENDA!C:C,VENDA!M:M)="","",_xlfn.XLOOKUP(C50,VENDA!C:C,VENDA!M:M))</f>
        <v>43976</v>
      </c>
      <c r="I50" s="14">
        <f>VENDA!I50</f>
        <v>43936</v>
      </c>
      <c r="J50" s="116">
        <f>VENDA!J50</f>
        <v>1100</v>
      </c>
      <c r="K50" s="14" t="s">
        <v>467</v>
      </c>
    </row>
    <row r="51" spans="1:11" ht="28.8" hidden="1" x14ac:dyDescent="0.3">
      <c r="A51" s="35">
        <v>49</v>
      </c>
      <c r="B51" s="35">
        <f>SALVADOS!B51</f>
        <v>8232000001</v>
      </c>
      <c r="C51" s="35" t="str">
        <f>SALVADOS!G51</f>
        <v>ACK5999</v>
      </c>
      <c r="D51" s="14">
        <f>SALVADOS!C51</f>
        <v>43847</v>
      </c>
      <c r="E51" s="28" t="str">
        <f>$E$1&amp;SALVADOS!F51&amp;'CONTROLE I4PRO'!$G$1&amp;SALVADOS!I51</f>
        <v>Terceiro JOSE AMADEU OLIVEIRA - VW GOL PRETO ACK5999 CHASSI 9BWAA05U0BT120398</v>
      </c>
      <c r="F51" s="4">
        <f>IF(_xlfn.XLOOKUP(C51,SALVADOS!G:G,SALVADOS!AB:AB)="","",_xlfn.XLOOKUP(C51,SALVADOS!G:G,SALVADOS!AB:AB))</f>
        <v>144</v>
      </c>
      <c r="G51" s="35" t="s">
        <v>467</v>
      </c>
      <c r="H51" s="14">
        <f>IF(_xlfn.XLOOKUP(C51,VENDA!C:C,VENDA!M:M)="","",_xlfn.XLOOKUP(C51,VENDA!C:C,VENDA!M:M))</f>
        <v>44378</v>
      </c>
      <c r="I51" s="14">
        <f>VENDA!I51</f>
        <v>44369</v>
      </c>
      <c r="J51" s="116">
        <f>VENDA!J51</f>
        <v>5600</v>
      </c>
      <c r="K51" s="35" t="s">
        <v>467</v>
      </c>
    </row>
    <row r="52" spans="1:11" ht="28.8" hidden="1" x14ac:dyDescent="0.3">
      <c r="A52" s="35">
        <v>50</v>
      </c>
      <c r="B52" s="35">
        <f>SALVADOS!B52</f>
        <v>8282000029</v>
      </c>
      <c r="C52" s="35" t="str">
        <f>SALVADOS!G52</f>
        <v>MGR0039</v>
      </c>
      <c r="D52" s="14">
        <f>SALVADOS!C52</f>
        <v>43853</v>
      </c>
      <c r="E52" s="28" t="str">
        <f>$E$1&amp;SALVADOS!F52&amp;'CONTROLE I4PRO'!$G$1&amp;SALVADOS!I52</f>
        <v>Terceiro Solange dos Santos - Renault Megane 2009 PRATA CHASSI 93YLM2M3H9J12114</v>
      </c>
      <c r="F52" s="4">
        <f>IF(_xlfn.XLOOKUP(C52,SALVADOS!G:G,SALVADOS!AB:AB)="","",_xlfn.XLOOKUP(C52,SALVADOS!G:G,SALVADOS!AB:AB))</f>
        <v>148</v>
      </c>
      <c r="G52" s="35" t="s">
        <v>467</v>
      </c>
      <c r="H52" s="14">
        <f>IF(_xlfn.XLOOKUP(C52,VENDA!C:C,VENDA!M:M)="","",_xlfn.XLOOKUP(C52,VENDA!C:C,VENDA!M:M))</f>
        <v>44152</v>
      </c>
      <c r="I52" s="14">
        <f>VENDA!I52</f>
        <v>44133</v>
      </c>
      <c r="J52" s="116">
        <f>VENDA!J52</f>
        <v>6800</v>
      </c>
      <c r="K52" s="35" t="s">
        <v>467</v>
      </c>
    </row>
    <row r="53" spans="1:11" ht="33.75" hidden="1" customHeight="1" x14ac:dyDescent="0.3">
      <c r="A53" s="35">
        <v>51</v>
      </c>
      <c r="B53" s="35">
        <f>SALVADOS!B53</f>
        <v>8232000032</v>
      </c>
      <c r="C53" s="35" t="str">
        <f>SALVADOS!G53</f>
        <v>ENA6500</v>
      </c>
      <c r="D53" s="14">
        <f>SALVADOS!C53</f>
        <v>43861</v>
      </c>
      <c r="E53" s="28" t="str">
        <f>$E$1&amp;SALVADOS!F53&amp;'CONTROLE I4PRO'!$G$1&amp;SALVADOS!I53</f>
        <v>Terceiro OSVALDO SANTOS - GM CORSA CINZA 2011 ENA6500 CHASSI 9BGXM19P0BC1071074</v>
      </c>
      <c r="F53" s="4">
        <f>IF(_xlfn.XLOOKUP(C53,SALVADOS!G:G,SALVADOS!AB:AB)="","",_xlfn.XLOOKUP(C53,SALVADOS!G:G,SALVADOS!AB:AB))</f>
        <v>149</v>
      </c>
      <c r="G53" s="35" t="s">
        <v>467</v>
      </c>
      <c r="H53" s="14">
        <f>IF(_xlfn.XLOOKUP(C53,VENDA!C:C,VENDA!M:M)="","",_xlfn.XLOOKUP(C53,VENDA!C:C,VENDA!M:M))</f>
        <v>44222</v>
      </c>
      <c r="I53" s="14">
        <f>VENDA!I53</f>
        <v>44194</v>
      </c>
      <c r="J53" s="116">
        <f>VENDA!J53</f>
        <v>2200</v>
      </c>
      <c r="K53" s="35" t="s">
        <v>467</v>
      </c>
    </row>
    <row r="54" spans="1:11" hidden="1" x14ac:dyDescent="0.3">
      <c r="A54" s="35">
        <v>52</v>
      </c>
      <c r="B54" s="35">
        <f>SALVADOS!B54</f>
        <v>8282000189</v>
      </c>
      <c r="C54" s="35" t="str">
        <f>SALVADOS!G54</f>
        <v>GRG0871</v>
      </c>
      <c r="D54" s="14">
        <f>SALVADOS!C54</f>
        <v>43867</v>
      </c>
      <c r="E54" s="28" t="str">
        <f>$E$1&amp;SALVADOS!F54&amp;'CONTROLE I4PRO'!$G$1&amp;SALVADOS!I54</f>
        <v>Terceiro JAMIR PEREIRA - VW GOL 1995 GRG0871</v>
      </c>
      <c r="F54" s="4">
        <f>IF(_xlfn.XLOOKUP(C54,SALVADOS!G:G,SALVADOS!AB:AB)="","",_xlfn.XLOOKUP(C54,SALVADOS!G:G,SALVADOS!AB:AB))</f>
        <v>146</v>
      </c>
      <c r="G54" s="35" t="s">
        <v>467</v>
      </c>
      <c r="H54" s="14">
        <f>IF(_xlfn.XLOOKUP(C54,VENDA!C:C,VENDA!M:M)="","",_xlfn.XLOOKUP(C54,VENDA!C:C,VENDA!M:M))</f>
        <v>44235</v>
      </c>
      <c r="I54" s="14">
        <f>VENDA!I54</f>
        <v>44208</v>
      </c>
      <c r="J54" s="116">
        <f>VENDA!J54</f>
        <v>1700</v>
      </c>
      <c r="K54" s="35" t="s">
        <v>467</v>
      </c>
    </row>
    <row r="55" spans="1:11" ht="28.8" hidden="1" x14ac:dyDescent="0.3">
      <c r="A55" s="35">
        <v>53</v>
      </c>
      <c r="B55" s="35">
        <f>SALVADOS!B55</f>
        <v>8282000022</v>
      </c>
      <c r="C55" s="35" t="str">
        <f>SALVADOS!G55</f>
        <v>IWH2168</v>
      </c>
      <c r="D55" s="14">
        <f>SALVADOS!C55</f>
        <v>43867</v>
      </c>
      <c r="E55" s="28" t="str">
        <f>$E$1&amp;SALVADOS!F55&amp;'CONTROLE I4PRO'!$G$1&amp;SALVADOS!I55</f>
        <v>Terceiro 	TELMA LOUIZE SEGANFREDO - CHERY TIGGO 2012 vermelha CHASSI 9UJDB4B1DI010307</v>
      </c>
      <c r="F55" s="4">
        <f>IF(_xlfn.XLOOKUP(C55,SALVADOS!G:G,SALVADOS!AB:AB)="","",_xlfn.XLOOKUP(C55,SALVADOS!G:G,SALVADOS!AB:AB))</f>
        <v>140</v>
      </c>
      <c r="G55" s="35" t="s">
        <v>467</v>
      </c>
      <c r="H55" s="14">
        <f>IF(_xlfn.XLOOKUP(C55,VENDA!C:C,VENDA!M:M)="","",_xlfn.XLOOKUP(C55,VENDA!C:C,VENDA!M:M))</f>
        <v>43923</v>
      </c>
      <c r="I55" s="14">
        <f>VENDA!I55</f>
        <v>43903</v>
      </c>
      <c r="J55" s="116">
        <f>VENDA!J55</f>
        <v>8400</v>
      </c>
      <c r="K55" s="35" t="s">
        <v>467</v>
      </c>
    </row>
    <row r="56" spans="1:11" hidden="1" x14ac:dyDescent="0.3">
      <c r="A56" s="35">
        <v>54</v>
      </c>
      <c r="B56" s="35">
        <f>SALVADOS!B56</f>
        <v>8282000256</v>
      </c>
      <c r="C56" s="35" t="str">
        <f>SALVADOS!G56</f>
        <v>ELL3738</v>
      </c>
      <c r="D56" s="14">
        <f>SALVADOS!C56</f>
        <v>43871</v>
      </c>
      <c r="E56" s="28" t="str">
        <f>$E$1&amp;SALVADOS!F56&amp;'CONTROLE I4PRO'!$G$1&amp;SALVADOS!I56</f>
        <v>Terceiro JOELMA ALEXANDRE LUCAS ESCUDEIRO	 - HONDA CITY 2010 ELL3738</v>
      </c>
      <c r="F56" s="4">
        <f>IF(_xlfn.XLOOKUP(C56,SALVADOS!G:G,SALVADOS!AB:AB)="","",_xlfn.XLOOKUP(C56,SALVADOS!G:G,SALVADOS!AB:AB))</f>
        <v>142</v>
      </c>
      <c r="G56" s="35" t="s">
        <v>467</v>
      </c>
      <c r="H56" s="14">
        <f>IF(_xlfn.XLOOKUP(C56,VENDA!C:C,VENDA!M:M)="","",_xlfn.XLOOKUP(C56,VENDA!C:C,VENDA!M:M))</f>
        <v>43929</v>
      </c>
      <c r="I56" s="14">
        <f>VENDA!I56</f>
        <v>43908</v>
      </c>
      <c r="J56" s="116">
        <f>VENDA!J56</f>
        <v>11000</v>
      </c>
      <c r="K56" s="35" t="s">
        <v>467</v>
      </c>
    </row>
    <row r="57" spans="1:11" ht="28.8" hidden="1" x14ac:dyDescent="0.3">
      <c r="A57" s="35">
        <v>55</v>
      </c>
      <c r="B57" s="35">
        <f>SALVADOS!B57</f>
        <v>8282000018</v>
      </c>
      <c r="C57" s="35" t="str">
        <f>SALVADOS!G57</f>
        <v>CYT3323</v>
      </c>
      <c r="D57" s="14">
        <f>SALVADOS!C57</f>
        <v>43871</v>
      </c>
      <c r="E57" s="28" t="str">
        <f>$E$1&amp;SALVADOS!F57&amp;'CONTROLE I4PRO'!$G$1&amp;SALVADOS!I57</f>
        <v>Terceiro GERALDO DE SOUZA OLIVEIRA - FORD FIESTA 2011 PRATA CHASSI 9BFZF55PB8071441</v>
      </c>
      <c r="F57" s="4">
        <f>IF(_xlfn.XLOOKUP(C57,SALVADOS!G:G,SALVADOS!AB:AB)="","",_xlfn.XLOOKUP(C57,SALVADOS!G:G,SALVADOS!AB:AB))</f>
        <v>141</v>
      </c>
      <c r="G57" s="35" t="s">
        <v>467</v>
      </c>
      <c r="H57" s="14">
        <f>IF(_xlfn.XLOOKUP(C57,VENDA!C:C,VENDA!M:M)="","",_xlfn.XLOOKUP(C57,VENDA!C:C,VENDA!M:M))</f>
        <v>44364</v>
      </c>
      <c r="I57" s="14">
        <f>VENDA!I57</f>
        <v>44355</v>
      </c>
      <c r="J57" s="116">
        <f>VENDA!J57</f>
        <v>5200</v>
      </c>
      <c r="K57" s="35" t="s">
        <v>467</v>
      </c>
    </row>
    <row r="58" spans="1:11" ht="28.8" hidden="1" x14ac:dyDescent="0.3">
      <c r="A58" s="35">
        <v>56</v>
      </c>
      <c r="B58" s="35">
        <f>SALVADOS!B58</f>
        <v>8282000217</v>
      </c>
      <c r="C58" s="35" t="str">
        <f>SALVADOS!G58</f>
        <v>HGT8554</v>
      </c>
      <c r="D58" s="14">
        <f>SALVADOS!C58</f>
        <v>43873</v>
      </c>
      <c r="E58" s="28" t="str">
        <f>$E$1&amp;SALVADOS!F58&amp;'CONTROLE I4PRO'!$G$1&amp;SALVADOS!I58</f>
        <v>Terceiro 	JOICE BORGES DO SANTOS - MOTO SUZUKI EM125 YES 2008 PRETA PLACA HGT8554 CHASSI 9CDNF41LJ8M126522</v>
      </c>
      <c r="F58" s="4">
        <f>IF(_xlfn.XLOOKUP(C58,SALVADOS!G:G,SALVADOS!AB:AB)="","",_xlfn.XLOOKUP(C58,SALVADOS!G:G,SALVADOS!AB:AB))</f>
        <v>150</v>
      </c>
      <c r="G58" s="35" t="s">
        <v>467</v>
      </c>
      <c r="H58" s="14">
        <f>IF(_xlfn.XLOOKUP(C58,VENDA!C:C,VENDA!M:M)="","",_xlfn.XLOOKUP(C58,VENDA!C:C,VENDA!M:M))</f>
        <v>44713</v>
      </c>
      <c r="I58" s="14">
        <f>VENDA!I58</f>
        <v>44701</v>
      </c>
      <c r="J58" s="116">
        <f>VENDA!J58</f>
        <v>1900</v>
      </c>
      <c r="K58" s="35" t="s">
        <v>467</v>
      </c>
    </row>
    <row r="59" spans="1:11" ht="28.8" hidden="1" x14ac:dyDescent="0.3">
      <c r="A59" s="35">
        <v>57</v>
      </c>
      <c r="B59" s="35">
        <f>SALVADOS!B59</f>
        <v>8281903294</v>
      </c>
      <c r="C59" s="35" t="str">
        <f>SALVADOS!G59</f>
        <v>CHR1184</v>
      </c>
      <c r="D59" s="14">
        <f>SALVADOS!C59</f>
        <v>43873</v>
      </c>
      <c r="E59" s="28" t="str">
        <f>$E$1&amp;SALVADOS!F59&amp;'CONTROLE I4PRO'!$G$1&amp;SALVADOS!I59</f>
        <v>Terceiro MARCOS ROBERTO MOREIRA BATISTA - MERCEDES BENZ SPRINTER 1996 BRANCA CHR1184 CHASSI 8AC690830TA500370</v>
      </c>
      <c r="F59" s="4">
        <f>IF(_xlfn.XLOOKUP(C59,SALVADOS!G:G,SALVADOS!AB:AB)="","",_xlfn.XLOOKUP(C59,SALVADOS!G:G,SALVADOS!AB:AB))</f>
        <v>175</v>
      </c>
      <c r="G59" s="35" t="s">
        <v>467</v>
      </c>
      <c r="H59" s="14">
        <f>IF(_xlfn.XLOOKUP(C59,VENDA!C:C,VENDA!M:M)="","",_xlfn.XLOOKUP(C59,VENDA!C:C,VENDA!M:M))</f>
        <v>44134</v>
      </c>
      <c r="I59" s="14">
        <f>VENDA!I59</f>
        <v>44113</v>
      </c>
      <c r="J59" s="116">
        <f>VENDA!J59</f>
        <v>6000</v>
      </c>
      <c r="K59" s="35" t="s">
        <v>467</v>
      </c>
    </row>
    <row r="60" spans="1:11" ht="28.8" hidden="1" x14ac:dyDescent="0.3">
      <c r="A60" s="35">
        <v>58</v>
      </c>
      <c r="B60" s="35">
        <f>SALVADOS!B60</f>
        <v>8282000297</v>
      </c>
      <c r="C60" s="35" t="str">
        <f>SALVADOS!G60</f>
        <v>CPX5397</v>
      </c>
      <c r="D60" s="14">
        <f>SALVADOS!C60</f>
        <v>43880</v>
      </c>
      <c r="E60" s="28" t="str">
        <f>$E$1&amp;SALVADOS!F60&amp;'CONTROLE I4PRO'!$G$1&amp;SALVADOS!I60</f>
        <v>Terceiro MICAEL DE MELO SILVA - FIAT PALIO 1997 AZUL CPX5397 CHASSI 9BD178016V0383120</v>
      </c>
      <c r="F60" s="4">
        <f>IF(_xlfn.XLOOKUP(C60,SALVADOS!G:G,SALVADOS!AB:AB)="","",_xlfn.XLOOKUP(C60,SALVADOS!G:G,SALVADOS!AB:AB))</f>
        <v>151</v>
      </c>
      <c r="G60" s="35" t="s">
        <v>467</v>
      </c>
      <c r="H60" s="14">
        <f>IF(_xlfn.XLOOKUP(C60,VENDA!C:C,VENDA!M:M)="","",_xlfn.XLOOKUP(C60,VENDA!C:C,VENDA!M:M))</f>
        <v>44235</v>
      </c>
      <c r="I60" s="14">
        <f>VENDA!I60</f>
        <v>44180</v>
      </c>
      <c r="J60" s="116">
        <f>VENDA!J60</f>
        <v>1000</v>
      </c>
      <c r="K60" s="35" t="s">
        <v>467</v>
      </c>
    </row>
    <row r="61" spans="1:11" ht="28.8" hidden="1" x14ac:dyDescent="0.3">
      <c r="A61" s="35">
        <v>59</v>
      </c>
      <c r="B61" s="35">
        <f>SALVADOS!B61</f>
        <v>8282000016</v>
      </c>
      <c r="C61" s="35" t="str">
        <f>SALVADOS!G61</f>
        <v>GZM4914</v>
      </c>
      <c r="D61" s="14">
        <f>SALVADOS!C61</f>
        <v>43889</v>
      </c>
      <c r="E61" s="28" t="str">
        <f>$E$1&amp;SALVADOS!F61&amp;'CONTROLE I4PRO'!$G$1&amp;SALVADOS!I61</f>
        <v>Terceiro VITOR EMANUEL R ALVES LOPES       - GM ASTRA 2005 BEGE PLACA GZM4914 CHASSI 9BGTU48W05B255518</v>
      </c>
      <c r="F61" s="4">
        <f>IF(_xlfn.XLOOKUP(C61,SALVADOS!G:G,SALVADOS!AB:AB)="","",_xlfn.XLOOKUP(C61,SALVADOS!G:G,SALVADOS!AB:AB))</f>
        <v>167</v>
      </c>
      <c r="G61" s="35" t="s">
        <v>467</v>
      </c>
      <c r="H61" s="14">
        <f>IF(_xlfn.XLOOKUP(C61,VENDA!C:C,VENDA!M:M)="","",_xlfn.XLOOKUP(C61,VENDA!C:C,VENDA!M:M))</f>
        <v>44180</v>
      </c>
      <c r="I61" s="14">
        <f>VENDA!I61</f>
        <v>44166</v>
      </c>
      <c r="J61" s="116">
        <f>VENDA!J61</f>
        <v>7900</v>
      </c>
      <c r="K61" s="35" t="s">
        <v>467</v>
      </c>
    </row>
    <row r="62" spans="1:11" ht="28.8" hidden="1" x14ac:dyDescent="0.3">
      <c r="A62" s="35">
        <v>60</v>
      </c>
      <c r="B62" s="35">
        <f>SALVADOS!B62</f>
        <v>8282000308</v>
      </c>
      <c r="C62" s="35" t="str">
        <f>SALVADOS!G62</f>
        <v>NML3737</v>
      </c>
      <c r="D62" s="14">
        <f>SALVADOS!C62</f>
        <v>43895</v>
      </c>
      <c r="E62" s="28" t="str">
        <f>$E$1&amp;SALVADOS!F62&amp;'CONTROLE I4PRO'!$G$1&amp;SALVADOS!I62</f>
        <v>Terceiro DANIEL WILLIAM SALES DE MELO       - VW GOL 2015 PRETO NML3737 CHASSI 9BWAA45U9GT005510</v>
      </c>
      <c r="F62" s="4">
        <f>IF(_xlfn.XLOOKUP(C62,SALVADOS!G:G,SALVADOS!AB:AB)="","",_xlfn.XLOOKUP(C62,SALVADOS!G:G,SALVADOS!AB:AB))</f>
        <v>162</v>
      </c>
      <c r="G62" s="35" t="s">
        <v>467</v>
      </c>
      <c r="H62" s="14">
        <f>IF(_xlfn.XLOOKUP(C62,VENDA!C:C,VENDA!M:M)="","",_xlfn.XLOOKUP(C62,VENDA!C:C,VENDA!M:M))</f>
        <v>44378</v>
      </c>
      <c r="I62" s="14">
        <f>VENDA!I62</f>
        <v>44369</v>
      </c>
      <c r="J62" s="116">
        <f>VENDA!J62</f>
        <v>12800</v>
      </c>
      <c r="K62" s="35" t="s">
        <v>467</v>
      </c>
    </row>
    <row r="63" spans="1:11" ht="28.8" hidden="1" x14ac:dyDescent="0.3">
      <c r="A63" s="35">
        <v>61</v>
      </c>
      <c r="B63" s="35">
        <f>SALVADOS!B63</f>
        <v>8232000084</v>
      </c>
      <c r="C63" s="35" t="str">
        <f>SALVADOS!G63</f>
        <v>ILW7880</v>
      </c>
      <c r="D63" s="14">
        <f>SALVADOS!C63</f>
        <v>43921</v>
      </c>
      <c r="E63" s="28" t="str">
        <f>$E$1&amp;SALVADOS!F63&amp;'CONTROLE I4PRO'!$G$1&amp;SALVADOS!I63</f>
        <v>Terceiro PATRICIA DA SILVA GAMA DE SOUZA - FIAT PALIO WEEK 2005 AZUL ILW7880 CHASSI 9BD17306C54106098</v>
      </c>
      <c r="F63" s="4">
        <f>IF(_xlfn.XLOOKUP(C63,SALVADOS!G:G,SALVADOS!AB:AB)="","",_xlfn.XLOOKUP(C63,SALVADOS!G:G,SALVADOS!AB:AB))</f>
        <v>160</v>
      </c>
      <c r="G63" s="35" t="s">
        <v>467</v>
      </c>
      <c r="H63" s="14">
        <f>IF(_xlfn.XLOOKUP(C63,VENDA!C:C,VENDA!M:M)="","",_xlfn.XLOOKUP(C63,VENDA!C:C,VENDA!M:M))</f>
        <v>44172</v>
      </c>
      <c r="I63" s="14">
        <f>VENDA!I63</f>
        <v>44154</v>
      </c>
      <c r="J63" s="116">
        <f>VENDA!J63</f>
        <v>4600</v>
      </c>
      <c r="K63" s="35" t="s">
        <v>467</v>
      </c>
    </row>
    <row r="64" spans="1:11" ht="29.25" hidden="1" customHeight="1" x14ac:dyDescent="0.3">
      <c r="A64" s="35">
        <v>62</v>
      </c>
      <c r="B64" s="35">
        <f>SALVADOS!B64</f>
        <v>8282000480</v>
      </c>
      <c r="C64" s="35" t="str">
        <f>SALVADOS!G64</f>
        <v>ONU9588</v>
      </c>
      <c r="D64" s="14">
        <f>SALVADOS!C64</f>
        <v>43928</v>
      </c>
      <c r="E64" s="28" t="str">
        <f>$E$1&amp;SALVADOS!F64&amp;'CONTROLE I4PRO'!$G$1&amp;SALVADOS!I64</f>
        <v>Terceiro GENIVALDO DOS SANTOS - TOYOTA HILUX 2015 PRETA ONU9588 CHASSI 8AJFY29G9F8579691</v>
      </c>
      <c r="F64" s="4">
        <f>IF(_xlfn.XLOOKUP(C64,SALVADOS!G:G,SALVADOS!AB:AB)="","",_xlfn.XLOOKUP(C64,SALVADOS!G:G,SALVADOS!AB:AB))</f>
        <v>159</v>
      </c>
      <c r="G64" s="35" t="s">
        <v>467</v>
      </c>
      <c r="H64" s="14">
        <f>IF(_xlfn.XLOOKUP(C64,VENDA!C:C,VENDA!M:M)="","",_xlfn.XLOOKUP(C64,VENDA!C:C,VENDA!M:M))</f>
        <v>44125</v>
      </c>
      <c r="I64" s="14">
        <f>VENDA!I64</f>
        <v>44112</v>
      </c>
      <c r="J64" s="116">
        <f>VENDA!J64</f>
        <v>81000</v>
      </c>
      <c r="K64" s="35" t="s">
        <v>467</v>
      </c>
    </row>
    <row r="65" spans="1:11" ht="28.8" hidden="1" x14ac:dyDescent="0.3">
      <c r="A65" s="35">
        <v>63</v>
      </c>
      <c r="B65" s="35">
        <f>SALVADOS!B65</f>
        <v>8282000733</v>
      </c>
      <c r="C65" s="35" t="str">
        <f>SALVADOS!G65</f>
        <v>BEM0774</v>
      </c>
      <c r="D65" s="14">
        <f>SALVADOS!C65</f>
        <v>43964</v>
      </c>
      <c r="E65" s="28" t="str">
        <f>$E$1&amp;SALVADOS!F65&amp;'CONTROLE I4PRO'!$G$1&amp;SALVADOS!I65</f>
        <v>Terceiro EDMILSON MORETTO - GM MONTANA 2006 PRETO BEM0774 9BGXH80B06C176827</v>
      </c>
      <c r="F65" s="4">
        <f>IF(_xlfn.XLOOKUP(C65,SALVADOS!G:G,SALVADOS!AB:AB)="","",_xlfn.XLOOKUP(C65,SALVADOS!G:G,SALVADOS!AB:AB))</f>
        <v>164</v>
      </c>
      <c r="G65" s="35" t="s">
        <v>467</v>
      </c>
      <c r="H65" s="14">
        <f>IF(_xlfn.XLOOKUP(C65,VENDA!C:C,VENDA!M:M)="","",_xlfn.XLOOKUP(C65,VENDA!C:C,VENDA!M:M))</f>
        <v>44215</v>
      </c>
      <c r="I65" s="14">
        <f>VENDA!I65</f>
        <v>44180</v>
      </c>
      <c r="J65" s="116">
        <f>VENDA!J65</f>
        <v>9200</v>
      </c>
      <c r="K65" s="35" t="s">
        <v>467</v>
      </c>
    </row>
    <row r="66" spans="1:11" ht="28.8" hidden="1" x14ac:dyDescent="0.3">
      <c r="A66" s="35">
        <v>64</v>
      </c>
      <c r="B66" s="35">
        <f>SALVADOS!B66</f>
        <v>8282000903</v>
      </c>
      <c r="C66" s="35" t="str">
        <f>SALVADOS!G66</f>
        <v>AMZ5649</v>
      </c>
      <c r="D66" s="14">
        <f>SALVADOS!C66</f>
        <v>44012</v>
      </c>
      <c r="E66" s="28" t="str">
        <f>$E$1&amp;SALVADOS!F66&amp;'CONTROLE I4PRO'!$G$1&amp;SALVADOS!I66</f>
        <v>Terceiro MARIA  JOSE SANTOS DE SOUZA - FIAT PALIO 2005 PRATA AMZ5649 9BD171468626646281</v>
      </c>
      <c r="F66" s="4">
        <f>IF(_xlfn.XLOOKUP(C66,SALVADOS!G:G,SALVADOS!AB:AB)="","",_xlfn.XLOOKUP(C66,SALVADOS!G:G,SALVADOS!AB:AB))</f>
        <v>168</v>
      </c>
      <c r="G66" s="35" t="s">
        <v>467</v>
      </c>
      <c r="H66" s="14">
        <f>IF(_xlfn.XLOOKUP(C66,VENDA!C:C,VENDA!M:M)="","",_xlfn.XLOOKUP(C66,VENDA!C:C,VENDA!M:M))</f>
        <v>44180</v>
      </c>
      <c r="I66" s="14">
        <f>VENDA!I66</f>
        <v>44166</v>
      </c>
      <c r="J66" s="116">
        <f>VENDA!J66</f>
        <v>3800</v>
      </c>
      <c r="K66" s="35" t="s">
        <v>467</v>
      </c>
    </row>
    <row r="67" spans="1:11" ht="28.8" hidden="1" x14ac:dyDescent="0.3">
      <c r="A67" s="35">
        <v>65</v>
      </c>
      <c r="B67" s="35">
        <f>SALVADOS!B67</f>
        <v>8282000903</v>
      </c>
      <c r="C67" s="35" t="str">
        <f>SALVADOS!G67</f>
        <v>CJJ7221</v>
      </c>
      <c r="D67" s="14">
        <f>SALVADOS!C67</f>
        <v>44014</v>
      </c>
      <c r="E67" s="28" t="str">
        <f>$E$1&amp;SALVADOS!F67&amp;'CONTROLE I4PRO'!$G$1&amp;SALVADOS!I67</f>
        <v>Terceiro ROBSON DE FRANCA SILVA - FIAT PALIO 1997CINZA CJJ7221 9BD178226V0314228</v>
      </c>
      <c r="F67" s="4">
        <f>IF(_xlfn.XLOOKUP(C67,SALVADOS!G:G,SALVADOS!AB:AB)="","",_xlfn.XLOOKUP(C67,SALVADOS!G:G,SALVADOS!AB:AB))</f>
        <v>169</v>
      </c>
      <c r="G67" s="35" t="s">
        <v>467</v>
      </c>
      <c r="H67" s="14">
        <f>IF(_xlfn.XLOOKUP(C67,VENDA!C:C,VENDA!M:M)="","",_xlfn.XLOOKUP(C67,VENDA!C:C,VENDA!M:M))</f>
        <v>44364</v>
      </c>
      <c r="I67" s="14">
        <f>VENDA!I67</f>
        <v>44334</v>
      </c>
      <c r="J67" s="116">
        <f>VENDA!J67</f>
        <v>1400</v>
      </c>
      <c r="K67" s="35" t="s">
        <v>467</v>
      </c>
    </row>
    <row r="68" spans="1:11" ht="28.8" hidden="1" x14ac:dyDescent="0.3">
      <c r="A68" s="35">
        <v>66</v>
      </c>
      <c r="B68" s="35">
        <f>SALVADOS!B68</f>
        <v>8231900036</v>
      </c>
      <c r="C68" s="35" t="str">
        <f>SALVADOS!G68</f>
        <v>DLA1938</v>
      </c>
      <c r="D68" s="14">
        <f>SALVADOS!C68</f>
        <v>44018</v>
      </c>
      <c r="E68" s="28" t="str">
        <f>$E$1&amp;SALVADOS!F68&amp;'CONTROLE I4PRO'!$G$1&amp;SALVADOS!I68</f>
        <v>Terceiro ELAINE GONÇALVES DA SILVA - GM S10 2002 VERMELHA DLA1938 9BG138CC03C410298</v>
      </c>
      <c r="F68" s="4">
        <f>IF(_xlfn.XLOOKUP(C68,SALVADOS!G:G,SALVADOS!AB:AB)="","",_xlfn.XLOOKUP(C68,SALVADOS!G:G,SALVADOS!AB:AB))</f>
        <v>170</v>
      </c>
      <c r="G68" s="35" t="s">
        <v>467</v>
      </c>
      <c r="H68" s="14">
        <f>IF(_xlfn.XLOOKUP(C68,VENDA!C:C,VENDA!M:M)="","",_xlfn.XLOOKUP(C68,VENDA!C:C,VENDA!M:M))</f>
        <v>44152</v>
      </c>
      <c r="I68" s="14">
        <v>44133</v>
      </c>
      <c r="J68" s="116">
        <f>VENDA!J68</f>
        <v>18300</v>
      </c>
      <c r="K68" s="35" t="s">
        <v>467</v>
      </c>
    </row>
    <row r="69" spans="1:11" ht="28.8" hidden="1" x14ac:dyDescent="0.3">
      <c r="A69" s="35">
        <v>67</v>
      </c>
      <c r="B69" s="35">
        <f>SALVADOS!B69</f>
        <v>8282000829</v>
      </c>
      <c r="C69" s="35" t="str">
        <f>SALVADOS!G69</f>
        <v>QVD0B92</v>
      </c>
      <c r="D69" s="14">
        <f>SALVADOS!C69</f>
        <v>44028</v>
      </c>
      <c r="E69" s="28" t="str">
        <f>$E$1&amp;SALVADOS!F69&amp;'CONTROLE I4PRO'!$G$1&amp;SALVADOS!I69</f>
        <v>Terceiro JOSIANE LOPES GONÇALVES - HONDA POP 2020 PRETA QVD0B92 9C2JB0100LR023641</v>
      </c>
      <c r="F69" s="4">
        <f>IF(_xlfn.XLOOKUP(C69,SALVADOS!G:G,SALVADOS!AB:AB)="","",_xlfn.XLOOKUP(C69,SALVADOS!G:G,SALVADOS!AB:AB))</f>
        <v>171</v>
      </c>
      <c r="G69" s="35" t="s">
        <v>467</v>
      </c>
      <c r="H69" s="14">
        <f>IF(_xlfn.XLOOKUP(C69,VENDA!C:C,VENDA!M:M)="","",_xlfn.XLOOKUP(C69,VENDA!C:C,VENDA!M:M))</f>
        <v>44125</v>
      </c>
      <c r="I69" s="14">
        <f>VENDA!I69</f>
        <v>44112</v>
      </c>
      <c r="J69" s="116">
        <f>VENDA!J69</f>
        <v>2500</v>
      </c>
      <c r="K69" s="35" t="s">
        <v>467</v>
      </c>
    </row>
    <row r="70" spans="1:11" ht="28.8" hidden="1" x14ac:dyDescent="0.3">
      <c r="A70" s="35">
        <v>68</v>
      </c>
      <c r="B70" s="35">
        <f>SALVADOS!B70</f>
        <v>8282000956</v>
      </c>
      <c r="C70" s="35" t="str">
        <f>SALVADOS!G70</f>
        <v>EUN0976</v>
      </c>
      <c r="D70" s="14">
        <f>SALVADOS!C70</f>
        <v>44029</v>
      </c>
      <c r="E70" s="28" t="str">
        <f>$E$1&amp;SALVADOS!F70&amp;'CONTROLE I4PRO'!$G$1&amp;SALVADOS!I70</f>
        <v>Terceiro CELSO RIBEIRO AGUIAR - RENAULT SANDERO 2011 VERMELHA EUN0976 93YBSR7RHBJ751224</v>
      </c>
      <c r="F70" s="4">
        <f>IF(_xlfn.XLOOKUP(C70,SALVADOS!G:G,SALVADOS!AB:AB)="","",_xlfn.XLOOKUP(C70,SALVADOS!G:G,SALVADOS!AB:AB))</f>
        <v>172</v>
      </c>
      <c r="G70" s="35" t="s">
        <v>467</v>
      </c>
      <c r="H70" s="14">
        <f>IF(_xlfn.XLOOKUP(C70,VENDA!C:C,VENDA!M:M)="","",_xlfn.XLOOKUP(C70,VENDA!C:C,VENDA!M:M))</f>
        <v>44134</v>
      </c>
      <c r="I70" s="14">
        <f>VENDA!I70</f>
        <v>44112</v>
      </c>
      <c r="J70" s="116">
        <f>VENDA!J70</f>
        <v>7500</v>
      </c>
      <c r="K70" s="35" t="s">
        <v>467</v>
      </c>
    </row>
    <row r="71" spans="1:11" ht="28.8" hidden="1" x14ac:dyDescent="0.3">
      <c r="A71" s="35">
        <v>69</v>
      </c>
      <c r="B71" s="35">
        <f>SALVADOS!B71</f>
        <v>8282000943</v>
      </c>
      <c r="C71" s="35" t="str">
        <f>SALVADOS!G71</f>
        <v>FVY8510</v>
      </c>
      <c r="D71" s="14">
        <f>SALVADOS!C71</f>
        <v>44035</v>
      </c>
      <c r="E71" s="28" t="str">
        <f>$E$1&amp;SALVADOS!F71&amp;'CONTROLE I4PRO'!$G$1&amp;SALVADOS!I71</f>
        <v>Terceiro JOSE CARDOSO DA SILVA - HYUNDAI ELANTRA 2012 PRETA FVY8510 KMHDH41EBCU245207</v>
      </c>
      <c r="F71" s="4">
        <f>IF(_xlfn.XLOOKUP(C71,SALVADOS!G:G,SALVADOS!AB:AB)="","",_xlfn.XLOOKUP(C71,SALVADOS!G:G,SALVADOS!AB:AB))</f>
        <v>173</v>
      </c>
      <c r="G71" s="35" t="s">
        <v>467</v>
      </c>
      <c r="H71" s="14">
        <f>IF(_xlfn.XLOOKUP(C71,VENDA!C:C,VENDA!M:M)="","",_xlfn.XLOOKUP(C71,VENDA!C:C,VENDA!M:M))</f>
        <v>44180</v>
      </c>
      <c r="I71" s="14">
        <f>VENDA!I71</f>
        <v>44166</v>
      </c>
      <c r="J71" s="116">
        <f>VENDA!J71</f>
        <v>28000</v>
      </c>
      <c r="K71" s="35" t="s">
        <v>467</v>
      </c>
    </row>
    <row r="72" spans="1:11" ht="28.8" hidden="1" x14ac:dyDescent="0.3">
      <c r="A72" s="35">
        <v>70</v>
      </c>
      <c r="B72" s="35">
        <f>SALVADOS!B72</f>
        <v>8282000950</v>
      </c>
      <c r="C72" s="35" t="str">
        <f>SALVADOS!G72</f>
        <v>AXA0887</v>
      </c>
      <c r="D72" s="14">
        <f>SALVADOS!C72</f>
        <v>44047</v>
      </c>
      <c r="E72" s="28" t="str">
        <f>$E$1&amp;SALVADOS!F72&amp;'CONTROLE I4PRO'!$G$1&amp;SALVADOS!I72</f>
        <v>Terceiro ELIANE MARTINEZ - PEUGEOT 207 2013 PRATA AXA0887 9362MKFWXD030295</v>
      </c>
      <c r="F72" s="4">
        <f>IF(_xlfn.XLOOKUP(C72,SALVADOS!G:G,SALVADOS!AB:AB)="","",_xlfn.XLOOKUP(C72,SALVADOS!G:G,SALVADOS!AB:AB))</f>
        <v>179</v>
      </c>
      <c r="G72" s="35" t="s">
        <v>467</v>
      </c>
      <c r="H72" s="14">
        <f>IF(_xlfn.XLOOKUP(C72,VENDA!C:C,VENDA!M:M)="","",_xlfn.XLOOKUP(C72,VENDA!C:C,VENDA!M:M))</f>
        <v>44319</v>
      </c>
      <c r="I72" s="14">
        <f>VENDA!I72</f>
        <v>44295</v>
      </c>
      <c r="J72" s="116">
        <f>VENDA!J72</f>
        <v>5900</v>
      </c>
      <c r="K72" s="35" t="s">
        <v>467</v>
      </c>
    </row>
    <row r="73" spans="1:11" ht="28.8" hidden="1" x14ac:dyDescent="0.3">
      <c r="A73" s="35">
        <v>71</v>
      </c>
      <c r="B73" s="35">
        <f>SALVADOS!B73</f>
        <v>8282000269</v>
      </c>
      <c r="C73" s="35" t="str">
        <f>SALVADOS!G73</f>
        <v>DYH2395</v>
      </c>
      <c r="D73" s="14">
        <f>SALVADOS!C73</f>
        <v>44055</v>
      </c>
      <c r="E73" s="28" t="str">
        <f>$E$1&amp;SALVADOS!F73&amp;'CONTROLE I4PRO'!$G$1&amp;SALVADOS!I73</f>
        <v>Terceiro RUTEMBERG PEREIRA DE SOUZA - FORD FIESTA 2008 PRATA DYH2395 9BFZF10A688183248</v>
      </c>
      <c r="F73" s="4">
        <f>IF(_xlfn.XLOOKUP(C73,SALVADOS!G:G,SALVADOS!AB:AB)="","",_xlfn.XLOOKUP(C73,SALVADOS!G:G,SALVADOS!AB:AB))</f>
        <v>174</v>
      </c>
      <c r="G73" s="35" t="s">
        <v>467</v>
      </c>
      <c r="H73" s="14">
        <f>IF(_xlfn.XLOOKUP(C73,VENDA!C:C,VENDA!M:M)="","",_xlfn.XLOOKUP(C73,VENDA!C:C,VENDA!M:M))</f>
        <v>44259</v>
      </c>
      <c r="I73" s="14">
        <f>VENDA!I73</f>
        <v>44173</v>
      </c>
      <c r="J73" s="116">
        <f>VENDA!J73</f>
        <v>4800</v>
      </c>
      <c r="K73" s="35" t="s">
        <v>467</v>
      </c>
    </row>
    <row r="74" spans="1:11" ht="28.8" hidden="1" x14ac:dyDescent="0.3">
      <c r="A74" s="35">
        <v>72</v>
      </c>
      <c r="B74" s="35">
        <f>SALVADOS!B74</f>
        <v>8282001220</v>
      </c>
      <c r="C74" s="35" t="str">
        <f>SALVADOS!G74</f>
        <v>BYN0656</v>
      </c>
      <c r="D74" s="14">
        <f>SALVADOS!C74</f>
        <v>44074</v>
      </c>
      <c r="E74" s="28" t="str">
        <f>$E$1&amp;SALVADOS!F74&amp;'CONTROLE I4PRO'!$G$1&amp;SALVADOS!I74</f>
        <v>Terceiro 	JOSE NILTON NEVES DE SOUZA - FIAT PALIO 1997 VERDE BYN0656 9BD178226T0094637</v>
      </c>
      <c r="F74" s="4">
        <f>IF(_xlfn.XLOOKUP(C74,SALVADOS!G:G,SALVADOS!AB:AB)="","",_xlfn.XLOOKUP(C74,SALVADOS!G:G,SALVADOS!AB:AB))</f>
        <v>177</v>
      </c>
      <c r="G74" s="35" t="s">
        <v>467</v>
      </c>
      <c r="H74" s="14">
        <f>IF(_xlfn.XLOOKUP(C74,VENDA!C:C,VENDA!M:M)="","",_xlfn.XLOOKUP(C74,VENDA!C:C,VENDA!M:M))</f>
        <v>44271</v>
      </c>
      <c r="I74" s="14">
        <f>VENDA!I74</f>
        <v>44257</v>
      </c>
      <c r="J74" s="116">
        <f>VENDA!J75</f>
        <v>9200</v>
      </c>
      <c r="K74" s="35" t="s">
        <v>467</v>
      </c>
    </row>
    <row r="75" spans="1:11" ht="28.8" hidden="1" x14ac:dyDescent="0.3">
      <c r="A75" s="35">
        <v>73</v>
      </c>
      <c r="B75" s="35">
        <f>SALVADOS!B75</f>
        <v>8232000138</v>
      </c>
      <c r="C75" s="35" t="str">
        <f>SALVADOS!G75</f>
        <v>JKD8504</v>
      </c>
      <c r="D75" s="14">
        <f>SALVADOS!C75</f>
        <v>44082</v>
      </c>
      <c r="E75" s="28" t="str">
        <f>$E$1&amp;SALVADOS!F75&amp;'CONTROLE I4PRO'!$G$1&amp;SALVADOS!I75</f>
        <v>Terceiro AMANDA MARIA DE LACERDA - FIAT SIENA 2011 PRETA JKD8504 8AP17202LB2210432</v>
      </c>
      <c r="F75" s="4">
        <f>IF(_xlfn.XLOOKUP(C75,SALVADOS!G:G,SALVADOS!AB:AB)="","",_xlfn.XLOOKUP(C75,SALVADOS!G:G,SALVADOS!AB:AB))</f>
        <v>178</v>
      </c>
      <c r="G75" s="35" t="s">
        <v>467</v>
      </c>
      <c r="H75" s="14">
        <f>IF(_xlfn.XLOOKUP(C75,VENDA!C:C,VENDA!M:M)="","",_xlfn.XLOOKUP(C75,VENDA!C:C,VENDA!M:M))</f>
        <v>44215</v>
      </c>
      <c r="I75" s="14">
        <f>VENDA!I75</f>
        <v>44204</v>
      </c>
      <c r="J75" s="116">
        <f>VENDA!J75</f>
        <v>9200</v>
      </c>
      <c r="K75" s="35" t="s">
        <v>467</v>
      </c>
    </row>
    <row r="76" spans="1:11" ht="28.8" hidden="1" x14ac:dyDescent="0.3">
      <c r="A76" s="35">
        <v>74</v>
      </c>
      <c r="B76" s="35">
        <f>SALVADOS!B76</f>
        <v>8282001174</v>
      </c>
      <c r="C76" s="35" t="str">
        <f>SALVADOS!G76</f>
        <v>EEG4467</v>
      </c>
      <c r="D76" s="14">
        <f>SALVADOS!C76</f>
        <v>44098</v>
      </c>
      <c r="E76" s="28" t="str">
        <f>$E$1&amp;SALVADOS!F76&amp;'CONTROLE I4PRO'!$G$1&amp;SALVADOS!I76</f>
        <v>Terceiro 	MAURICEIA M. DA SILVA - FIAT PUNTO 2010 VERDE EEG4467 9BD118111A1108408</v>
      </c>
      <c r="F76" s="4">
        <f>IF(_xlfn.XLOOKUP(C76,SALVADOS!G:G,SALVADOS!AB:AB)="","",_xlfn.XLOOKUP(C76,SALVADOS!G:G,SALVADOS!AB:AB))</f>
        <v>180</v>
      </c>
      <c r="G76" s="35" t="s">
        <v>467</v>
      </c>
      <c r="H76" s="14">
        <f>IF(_xlfn.XLOOKUP(C76,VENDA!C:C,VENDA!M:M)="","",_xlfn.XLOOKUP(C76,VENDA!C:C,VENDA!M:M))</f>
        <v>44391</v>
      </c>
      <c r="I76" s="14">
        <f>VENDA!I76</f>
        <v>44378</v>
      </c>
      <c r="J76" s="116">
        <f>VENDA!J76</f>
        <v>11000</v>
      </c>
      <c r="K76" s="35" t="s">
        <v>467</v>
      </c>
    </row>
    <row r="77" spans="1:11" ht="28.8" hidden="1" x14ac:dyDescent="0.3">
      <c r="A77" s="35">
        <v>75</v>
      </c>
      <c r="B77" s="35">
        <f>SALVADOS!B77</f>
        <v>8282001290</v>
      </c>
      <c r="C77" s="35" t="str">
        <f>SALVADOS!G77</f>
        <v>EUO7130</v>
      </c>
      <c r="D77" s="14">
        <f>SALVADOS!C77</f>
        <v>44109</v>
      </c>
      <c r="E77" s="28" t="str">
        <f>$E$1&amp;SALVADOS!F77&amp;'CONTROLE I4PRO'!$G$1&amp;SALVADOS!I77</f>
        <v>Terceiro GUILHERME RODRIGUES DA SILVA - HONDA CG 160 EUO7130 9C2KC2210LR011877</v>
      </c>
      <c r="F77" s="4">
        <f>IF(_xlfn.XLOOKUP(C77,SALVADOS!G:G,SALVADOS!AB:AB)="","",_xlfn.XLOOKUP(C77,SALVADOS!G:G,SALVADOS!AB:AB))</f>
        <v>201</v>
      </c>
      <c r="G77" s="35" t="s">
        <v>467</v>
      </c>
      <c r="H77" s="14">
        <f>IF(_xlfn.XLOOKUP(C77,VENDA!C:C,VENDA!M:M)="","",_xlfn.XLOOKUP(C77,VENDA!C:C,VENDA!M:M))</f>
        <v>44364</v>
      </c>
      <c r="I77" s="14">
        <f>VENDA!I77</f>
        <v>44334</v>
      </c>
      <c r="J77" s="116">
        <f>VENDA!J77</f>
        <v>6700</v>
      </c>
      <c r="K77" s="35" t="s">
        <v>467</v>
      </c>
    </row>
    <row r="78" spans="1:11" ht="28.8" hidden="1" x14ac:dyDescent="0.3">
      <c r="A78" s="35">
        <v>76</v>
      </c>
      <c r="B78" s="35">
        <f>SALVADOS!B78</f>
        <v>8282001428</v>
      </c>
      <c r="C78" s="35" t="str">
        <f>SALVADOS!G78</f>
        <v>OLR6189</v>
      </c>
      <c r="D78" s="14">
        <f>SALVADOS!C78</f>
        <v>44119</v>
      </c>
      <c r="E78" s="28" t="str">
        <f>$E$1&amp;SALVADOS!F78&amp;'CONTROLE I4PRO'!$G$1&amp;SALVADOS!I78</f>
        <v>Terceiro AMANDA MOURINO DE FARACO - NISSAN MARCH 2013 VERMELHA OLR6189 3N1DK3CD6DL213302</v>
      </c>
      <c r="F78" s="4">
        <f>IF(_xlfn.XLOOKUP(C78,SALVADOS!G:G,SALVADOS!AB:AB)="","",_xlfn.XLOOKUP(C78,SALVADOS!G:G,SALVADOS!AB:AB))</f>
        <v>184</v>
      </c>
      <c r="G78" s="35" t="s">
        <v>467</v>
      </c>
      <c r="H78" s="14">
        <f>IF(_xlfn.XLOOKUP(C78,VENDA!C:C,VENDA!M:M)="","",_xlfn.XLOOKUP(C78,VENDA!C:C,VENDA!M:M))</f>
        <v>44222</v>
      </c>
      <c r="I78" s="14">
        <f>VENDA!I78</f>
        <v>44194</v>
      </c>
      <c r="J78" s="116">
        <f>VENDA!J78</f>
        <v>11000</v>
      </c>
      <c r="K78" s="35" t="s">
        <v>467</v>
      </c>
    </row>
    <row r="79" spans="1:11" ht="28.8" hidden="1" x14ac:dyDescent="0.3">
      <c r="A79" s="35">
        <v>77</v>
      </c>
      <c r="B79" s="35">
        <f>SALVADOS!B79</f>
        <v>8282001485</v>
      </c>
      <c r="C79" s="35" t="str">
        <f>SALVADOS!G79</f>
        <v>ETR0311</v>
      </c>
      <c r="D79" s="14">
        <f>SALVADOS!C79</f>
        <v>44125</v>
      </c>
      <c r="E79" s="28" t="str">
        <f>$E$1&amp;SALVADOS!F79&amp;'CONTROLE I4PRO'!$G$1&amp;SALVADOS!I79</f>
        <v>Terceiro RODRIGO TAVARES DE ALMEIDA BENTO - KIA CERATO 2011 BRANCA ETR0311 KNAFW411BB5391235</v>
      </c>
      <c r="F79" s="4">
        <f>IF(_xlfn.XLOOKUP(C79,SALVADOS!G:G,SALVADOS!AB:AB)="","",_xlfn.XLOOKUP(C79,SALVADOS!G:G,SALVADOS!AB:AB))</f>
        <v>187</v>
      </c>
      <c r="G79" s="35" t="s">
        <v>467</v>
      </c>
      <c r="H79" s="14">
        <f>IF(_xlfn.XLOOKUP(C79,VENDA!C:C,VENDA!M:M)="","",_xlfn.XLOOKUP(C79,VENDA!C:C,VENDA!M:M))</f>
        <v>44215</v>
      </c>
      <c r="I79" s="14">
        <f>VENDA!I79</f>
        <v>44180</v>
      </c>
      <c r="J79" s="116">
        <f>VENDA!J79</f>
        <v>19400</v>
      </c>
      <c r="K79" s="35" t="s">
        <v>467</v>
      </c>
    </row>
    <row r="80" spans="1:11" ht="28.8" hidden="1" x14ac:dyDescent="0.3">
      <c r="A80" s="35">
        <v>78</v>
      </c>
      <c r="B80" s="35">
        <f>SALVADOS!B80</f>
        <v>8282001464</v>
      </c>
      <c r="C80" s="35" t="str">
        <f>SALVADOS!G80</f>
        <v>HGM2F89</v>
      </c>
      <c r="D80" s="14">
        <f>SALVADOS!C80</f>
        <v>44130</v>
      </c>
      <c r="E80" s="28" t="str">
        <f>$E$1&amp;SALVADOS!F80&amp;'CONTROLE I4PRO'!$G$1&amp;SALVADOS!I80</f>
        <v>Terceiro MARGOT DOS REIS COSTA - HONDA CG 150 CINZA HGM2F89 9C2KC1850CR503744</v>
      </c>
      <c r="F80" s="4">
        <f>IF(_xlfn.XLOOKUP(C80,SALVADOS!G:G,SALVADOS!AB:AB)="","",_xlfn.XLOOKUP(C80,SALVADOS!G:G,SALVADOS!AB:AB))</f>
        <v>188</v>
      </c>
      <c r="G80" s="35" t="s">
        <v>467</v>
      </c>
      <c r="H80" s="14">
        <f>IF(_xlfn.XLOOKUP(C80,VENDA!C:C,VENDA!M:M)="","",_xlfn.XLOOKUP(C80,VENDA!C:C,VENDA!M:M))</f>
        <v>44235</v>
      </c>
      <c r="I80" s="14">
        <f>VENDA!I80</f>
        <v>44180</v>
      </c>
      <c r="J80" s="116">
        <f>VENDA!J80</f>
        <v>3600</v>
      </c>
      <c r="K80" s="35" t="s">
        <v>467</v>
      </c>
    </row>
    <row r="81" spans="1:11" ht="28.8" hidden="1" x14ac:dyDescent="0.3">
      <c r="A81" s="35">
        <v>79</v>
      </c>
      <c r="B81" s="35">
        <f>SALVADOS!B81</f>
        <v>8282001539</v>
      </c>
      <c r="C81" s="35" t="str">
        <f>SALVADOS!G81</f>
        <v>MBR0278</v>
      </c>
      <c r="D81" s="14">
        <f>SALVADOS!C81</f>
        <v>44134</v>
      </c>
      <c r="E81" s="28" t="str">
        <f>$E$1&amp;SALVADOS!F81&amp;'CONTROLE I4PRO'!$G$1&amp;SALVADOS!I81</f>
        <v>Terceiro FRANCIELE CARINE RISSADI DA TRINDADE - HONDA CBX VERMELHA MBR0278 9C2MC27001R007853</v>
      </c>
      <c r="F81" s="4">
        <f>IF(_xlfn.XLOOKUP(C81,SALVADOS!G:G,SALVADOS!AB:AB)="","",_xlfn.XLOOKUP(C81,SALVADOS!G:G,SALVADOS!AB:AB))</f>
        <v>192</v>
      </c>
      <c r="G81" s="35" t="s">
        <v>467</v>
      </c>
      <c r="H81" s="14">
        <f>IF(_xlfn.XLOOKUP(C81,VENDA!C:C,VENDA!M:M)="","",_xlfn.XLOOKUP(C81,VENDA!C:C,VENDA!M:M))</f>
        <v>44215</v>
      </c>
      <c r="I81" s="14">
        <f>VENDA!I81</f>
        <v>44194</v>
      </c>
      <c r="J81" s="116">
        <f>VENDA!J81</f>
        <v>1800</v>
      </c>
      <c r="K81" s="35" t="s">
        <v>467</v>
      </c>
    </row>
    <row r="82" spans="1:11" ht="28.8" hidden="1" x14ac:dyDescent="0.3">
      <c r="A82" s="35">
        <v>80</v>
      </c>
      <c r="B82" s="35">
        <f>SALVADOS!B82</f>
        <v>8282001570</v>
      </c>
      <c r="C82" s="35" t="str">
        <f>SALVADOS!G82</f>
        <v>FSO8244</v>
      </c>
      <c r="D82" s="14">
        <f>SALVADOS!C82</f>
        <v>44144</v>
      </c>
      <c r="E82" s="28" t="str">
        <f>$E$1&amp;SALVADOS!F82&amp;'CONTROLE I4PRO'!$G$1&amp;SALVADOS!I82</f>
        <v>Terceiro EZEQUIEL CARVALHO - HONDA CITY 2014 CINZA FSO8244 93HGM2620E7213995</v>
      </c>
      <c r="F82" s="4">
        <f>IF(_xlfn.XLOOKUP(C82,SALVADOS!G:G,SALVADOS!AB:AB)="","",_xlfn.XLOOKUP(C82,SALVADOS!G:G,SALVADOS!AB:AB))</f>
        <v>197</v>
      </c>
      <c r="G82" s="35" t="s">
        <v>467</v>
      </c>
      <c r="H82" s="14">
        <f>IF(_xlfn.XLOOKUP(C82,VENDA!C:C,VENDA!M:M)="","",_xlfn.XLOOKUP(C82,VENDA!C:C,VENDA!M:M))</f>
        <v>44292</v>
      </c>
      <c r="I82" s="14">
        <f>VENDA!I82</f>
        <v>44236</v>
      </c>
      <c r="J82" s="116">
        <f>VENDA!J82</f>
        <v>7000</v>
      </c>
      <c r="K82" s="35" t="s">
        <v>467</v>
      </c>
    </row>
    <row r="83" spans="1:11" ht="28.8" hidden="1" x14ac:dyDescent="0.3">
      <c r="A83" s="35">
        <v>81</v>
      </c>
      <c r="B83" s="35">
        <f>SALVADOS!B83</f>
        <v>8282001585</v>
      </c>
      <c r="C83" s="35" t="str">
        <f>SALVADOS!G83</f>
        <v>PYS3724</v>
      </c>
      <c r="D83" s="14">
        <f>SALVADOS!C83</f>
        <v>44145</v>
      </c>
      <c r="E83" s="28" t="str">
        <f>$E$1&amp;SALVADOS!F83&amp;'CONTROLE I4PRO'!$G$1&amp;SALVADOS!I83</f>
        <v>Terceiro CLAUDIA WALERIA ARAUJO FERREIRA - FIAT PALIO 2017 PRATA PYS3724 8AP19627ZH4171891</v>
      </c>
      <c r="F83" s="4">
        <f>IF(_xlfn.XLOOKUP(C83,SALVADOS!G:G,SALVADOS!AB:AB)="","",_xlfn.XLOOKUP(C83,SALVADOS!G:G,SALVADOS!AB:AB))</f>
        <v>200</v>
      </c>
      <c r="G83" s="35" t="s">
        <v>467</v>
      </c>
      <c r="H83" s="14">
        <f>IF(_xlfn.XLOOKUP(C83,VENDA!C:C,VENDA!M:M)="","",_xlfn.XLOOKUP(C83,VENDA!C:C,VENDA!M:M))</f>
        <v>44271</v>
      </c>
      <c r="I83" s="14">
        <f>VENDA!I83</f>
        <v>44257</v>
      </c>
      <c r="J83" s="116">
        <f>VENDA!J83</f>
        <v>19200</v>
      </c>
      <c r="K83" s="35" t="s">
        <v>467</v>
      </c>
    </row>
    <row r="84" spans="1:11" ht="28.8" hidden="1" x14ac:dyDescent="0.3">
      <c r="A84" s="35">
        <v>82</v>
      </c>
      <c r="B84" s="35">
        <f>SALVADOS!B84</f>
        <v>8232000221</v>
      </c>
      <c r="C84" s="35" t="str">
        <f>SALVADOS!G84</f>
        <v>PBA1659</v>
      </c>
      <c r="D84" s="14">
        <f>SALVADOS!C84</f>
        <v>44153</v>
      </c>
      <c r="E84" s="28" t="str">
        <f>$E$1&amp;SALVADOS!F84&amp;'CONTROLE I4PRO'!$G$1&amp;SALVADOS!I84</f>
        <v>Terceiro BRUNO DANTAS GUEDES - RENAULT LOGAN 2017 BRANCA PBA1659 93Y4SRFH4HJ734195</v>
      </c>
      <c r="F84" s="4">
        <f>IF(_xlfn.XLOOKUP(C84,SALVADOS!G:G,SALVADOS!AB:AB)="","",_xlfn.XLOOKUP(C84,SALVADOS!G:G,SALVADOS!AB:AB))</f>
        <v>203</v>
      </c>
      <c r="G84" s="35" t="s">
        <v>467</v>
      </c>
      <c r="H84" s="14">
        <f>IF(_xlfn.XLOOKUP(C84,VENDA!C:C,VENDA!M:M)="","",_xlfn.XLOOKUP(C84,VENDA!C:C,VENDA!M:M))</f>
        <v>44319</v>
      </c>
      <c r="I84" s="14">
        <f>VENDA!I84</f>
        <v>44301</v>
      </c>
      <c r="J84" s="116">
        <f>VENDA!J84</f>
        <v>20900</v>
      </c>
      <c r="K84" s="35" t="s">
        <v>467</v>
      </c>
    </row>
    <row r="85" spans="1:11" ht="28.8" hidden="1" x14ac:dyDescent="0.3">
      <c r="A85" s="35">
        <v>83</v>
      </c>
      <c r="B85" s="35">
        <f>SALVADOS!B85</f>
        <v>8282001664</v>
      </c>
      <c r="C85" s="35" t="str">
        <f>SALVADOS!G85</f>
        <v>DQV5281</v>
      </c>
      <c r="D85" s="14">
        <f>SALVADOS!C85</f>
        <v>44158</v>
      </c>
      <c r="E85" s="28" t="str">
        <f>$E$1&amp;SALVADOS!F85&amp;'CONTROLE I4PRO'!$G$1&amp;SALVADOS!I85</f>
        <v>Terceiro VALMIR GOMES DA SILVA - GM ASTRA SEDAN ELEGANCE CINZA DQV5281 9BQTU69W07B244133</v>
      </c>
      <c r="F85" s="4">
        <f>IF(_xlfn.XLOOKUP(C85,SALVADOS!G:G,SALVADOS!AB:AB)="","",_xlfn.XLOOKUP(C85,SALVADOS!G:G,SALVADOS!AB:AB))</f>
        <v>208</v>
      </c>
      <c r="G85" s="35" t="s">
        <v>467</v>
      </c>
      <c r="H85" s="14">
        <f>IF(_xlfn.XLOOKUP(C85,VENDA!C:C,VENDA!M:M)="","",_xlfn.XLOOKUP(C85,VENDA!C:C,VENDA!M:M))</f>
        <v>44271</v>
      </c>
      <c r="I85" s="14">
        <f>VENDA!I85</f>
        <v>44257</v>
      </c>
      <c r="J85" s="116">
        <f>VENDA!J85</f>
        <v>7600</v>
      </c>
      <c r="K85" s="35" t="s">
        <v>467</v>
      </c>
    </row>
    <row r="86" spans="1:11" ht="28.8" hidden="1" x14ac:dyDescent="0.3">
      <c r="A86" s="35">
        <v>84</v>
      </c>
      <c r="B86" s="35">
        <f>SALVADOS!B86</f>
        <v>8282001677</v>
      </c>
      <c r="C86" s="35" t="str">
        <f>SALVADOS!G86</f>
        <v>ERA9270</v>
      </c>
      <c r="D86" s="14">
        <f>SALVADOS!C86</f>
        <v>44158</v>
      </c>
      <c r="E86" s="28" t="str">
        <f>$E$1&amp;SALVADOS!F86&amp;'CONTROLE I4PRO'!$G$1&amp;SALVADOS!I86</f>
        <v>Terceiro ALAN DA SILVA ARAUJO - YAMAHA MT03 AZUL ERA9270 9C6RH1140L0009023</v>
      </c>
      <c r="F86" s="4">
        <f>IF(_xlfn.XLOOKUP(C86,SALVADOS!G:G,SALVADOS!AB:AB)="","",_xlfn.XLOOKUP(C86,SALVADOS!G:G,SALVADOS!AB:AB))</f>
        <v>202</v>
      </c>
      <c r="G86" s="35" t="s">
        <v>467</v>
      </c>
      <c r="H86" s="14">
        <f>IF(_xlfn.XLOOKUP(C86,VENDA!C:C,VENDA!M:M)="","",_xlfn.XLOOKUP(C86,VENDA!C:C,VENDA!M:M))</f>
        <v>44292</v>
      </c>
      <c r="I86" s="14">
        <f>VENDA!I86</f>
        <v>44274</v>
      </c>
      <c r="J86" s="116">
        <f>VENDA!J86</f>
        <v>14000</v>
      </c>
      <c r="K86" s="35" t="s">
        <v>467</v>
      </c>
    </row>
    <row r="87" spans="1:11" ht="28.8" hidden="1" x14ac:dyDescent="0.3">
      <c r="A87" s="35">
        <v>85</v>
      </c>
      <c r="B87" s="35">
        <f>SALVADOS!B87</f>
        <v>8282001572</v>
      </c>
      <c r="C87" s="35" t="str">
        <f>SALVADOS!G87</f>
        <v>MRR3H72</v>
      </c>
      <c r="D87" s="14">
        <f>SALVADOS!C87</f>
        <v>44160</v>
      </c>
      <c r="E87" s="28" t="str">
        <f>$E$1&amp;SALVADOS!F87&amp;'CONTROLE I4PRO'!$G$1&amp;SALVADOS!I87</f>
        <v>Terceiro VALDETE PEREIRA DOS S. DE OLIVEIRA - VW PARATI 1.8 TOUR CINZA MRR3H72 9BWDC05X13T062269</v>
      </c>
      <c r="F87" s="4">
        <f>IF(_xlfn.XLOOKUP(C87,SALVADOS!G:G,SALVADOS!AB:AB)="","",_xlfn.XLOOKUP(C87,SALVADOS!G:G,SALVADOS!AB:AB))</f>
        <v>252</v>
      </c>
      <c r="G87" s="35" t="s">
        <v>467</v>
      </c>
      <c r="H87" s="14">
        <f>IF(_xlfn.XLOOKUP(C87,VENDA!C:C,VENDA!M:M)="","",_xlfn.XLOOKUP(C87,VENDA!C:C,VENDA!M:M))</f>
        <v>44559</v>
      </c>
      <c r="I87" s="14">
        <f>VENDA!I87</f>
        <v>44550</v>
      </c>
      <c r="J87" s="116">
        <f>VENDA!J87</f>
        <v>3000</v>
      </c>
      <c r="K87" s="35" t="s">
        <v>467</v>
      </c>
    </row>
    <row r="88" spans="1:11" ht="28.8" hidden="1" x14ac:dyDescent="0.3">
      <c r="A88" s="35">
        <v>86</v>
      </c>
      <c r="B88" s="35">
        <f>SALVADOS!B88</f>
        <v>8282001733</v>
      </c>
      <c r="C88" s="35" t="str">
        <f>SALVADOS!G88</f>
        <v>GYO8488</v>
      </c>
      <c r="D88" s="14">
        <f>SALVADOS!C88</f>
        <v>44165</v>
      </c>
      <c r="E88" s="28" t="str">
        <f>$E$1&amp;SALVADOS!F88&amp;'CONTROLE I4PRO'!$G$1&amp;SALVADOS!I88</f>
        <v>Terceiro LUZIA RODRIGUES PEREIRA - GM CORSA WIND PRATA GYO8488 9BGSC19Z01C121162</v>
      </c>
      <c r="F88" s="4">
        <f>IF(_xlfn.XLOOKUP(C88,SALVADOS!G:G,SALVADOS!AB:AB)="","",_xlfn.XLOOKUP(C88,SALVADOS!G:G,SALVADOS!AB:AB))</f>
        <v>209</v>
      </c>
      <c r="G88" s="35" t="s">
        <v>467</v>
      </c>
      <c r="H88" s="14">
        <f>IF(_xlfn.XLOOKUP(C88,VENDA!C:C,VENDA!M:M)="","",_xlfn.XLOOKUP(C88,VENDA!C:C,VENDA!M:M))</f>
        <v>44378</v>
      </c>
      <c r="I88" s="14">
        <f>VENDA!I88</f>
        <v>44369</v>
      </c>
      <c r="J88" s="116">
        <f>VENDA!J88</f>
        <v>2600</v>
      </c>
      <c r="K88" s="35" t="s">
        <v>467</v>
      </c>
    </row>
    <row r="89" spans="1:11" ht="30" hidden="1" customHeight="1" x14ac:dyDescent="0.3">
      <c r="A89" s="35">
        <v>87</v>
      </c>
      <c r="B89" s="35">
        <f>SALVADOS!B89</f>
        <v>8282001874</v>
      </c>
      <c r="C89" s="35" t="str">
        <f>SALVADOS!G89</f>
        <v>BXL0487</v>
      </c>
      <c r="D89" s="14">
        <f>SALVADOS!C89</f>
        <v>44174</v>
      </c>
      <c r="E89" s="28" t="str">
        <f>$E$1&amp;SALVADOS!F89&amp;'CONTROLE I4PRO'!$G$1&amp;SALVADOS!I89</f>
        <v>Terceiro DANIEL CONTESSA - GM S10 1996 CINZA BXL0487 9BG124CTTTC920509</v>
      </c>
      <c r="F89" s="4">
        <f>IF(_xlfn.XLOOKUP(C89,SALVADOS!G:G,SALVADOS!AB:AB)="","",_xlfn.XLOOKUP(C89,SALVADOS!G:G,SALVADOS!AB:AB))</f>
        <v>213</v>
      </c>
      <c r="G89" s="35" t="s">
        <v>467</v>
      </c>
      <c r="H89" s="14">
        <f>IF(_xlfn.XLOOKUP(C89,VENDA!C:C,VENDA!M:M)="","",_xlfn.XLOOKUP(C89,VENDA!C:C,VENDA!M:M))</f>
        <v>44587</v>
      </c>
      <c r="I89" s="14">
        <f>VENDA!I89</f>
        <v>44572</v>
      </c>
      <c r="J89" s="116">
        <f>VENDA!J89</f>
        <v>12500</v>
      </c>
      <c r="K89" s="35" t="s">
        <v>467</v>
      </c>
    </row>
    <row r="90" spans="1:11" ht="28.8" hidden="1" x14ac:dyDescent="0.3">
      <c r="A90" s="35">
        <v>88</v>
      </c>
      <c r="B90" s="35">
        <f>SALVADOS!B90</f>
        <v>8282002039</v>
      </c>
      <c r="C90" s="35" t="str">
        <f>SALVADOS!G90</f>
        <v>DHT7835</v>
      </c>
      <c r="D90" s="14">
        <f>SALVADOS!C90</f>
        <v>44216</v>
      </c>
      <c r="E90" s="28" t="str">
        <f>$E$1&amp;SALVADOS!F90&amp;'CONTROLE I4PRO'!$G$1&amp;SALVADOS!I90</f>
        <v>Terceiro ALAIDE RODRIGUES NUNES - GM CORSA 2003 CINZA DHT7835 9BGST80N03B188954</v>
      </c>
      <c r="F90" s="4">
        <f>IF(_xlfn.XLOOKUP(C90,SALVADOS!G:G,SALVADOS!AB:AB)="","",_xlfn.XLOOKUP(C90,SALVADOS!G:G,SALVADOS!AB:AB))</f>
        <v>223</v>
      </c>
      <c r="G90" s="35" t="s">
        <v>467</v>
      </c>
      <c r="H90" s="14">
        <f>IF(_xlfn.XLOOKUP(C90,VENDA!C:C,VENDA!M:M)="","",_xlfn.XLOOKUP(C90,VENDA!C:C,VENDA!M:M))</f>
        <v>44336</v>
      </c>
      <c r="I90" s="14">
        <f>VENDA!I90</f>
        <v>44315</v>
      </c>
      <c r="J90" s="116">
        <f>VENDA!J90</f>
        <v>8300</v>
      </c>
      <c r="K90" s="35" t="s">
        <v>467</v>
      </c>
    </row>
    <row r="91" spans="1:11" ht="28.8" hidden="1" x14ac:dyDescent="0.3">
      <c r="A91" s="35">
        <v>89</v>
      </c>
      <c r="B91" s="35">
        <f>SALVADOS!B91</f>
        <v>8282100063</v>
      </c>
      <c r="C91" s="35" t="str">
        <f>SALVADOS!G91</f>
        <v>OQS4189</v>
      </c>
      <c r="D91" s="14">
        <f>SALVADOS!C91</f>
        <v>44230</v>
      </c>
      <c r="E91" s="28" t="str">
        <f>$E$1&amp;SALVADOS!F91&amp;'CONTROLE I4PRO'!$G$1&amp;SALVADOS!I91</f>
        <v>Terceiro ADRIANA HURKE DOS SANTOS - FORD FOCUS 2013 PRETO OQS4189 8AFTZZFFCDJ15372</v>
      </c>
      <c r="F91" s="4">
        <f>IF(_xlfn.XLOOKUP(C91,SALVADOS!G:G,SALVADOS!AB:AB)="","",_xlfn.XLOOKUP(C91,SALVADOS!G:G,SALVADOS!AB:AB))</f>
        <v>214</v>
      </c>
      <c r="G91" s="35" t="s">
        <v>467</v>
      </c>
      <c r="H91" s="14">
        <f>IF(_xlfn.XLOOKUP(C91,VENDA!C:C,VENDA!M:M)="","",_xlfn.XLOOKUP(C91,VENDA!C:C,VENDA!M:M))</f>
        <v>44306</v>
      </c>
      <c r="I91" s="14">
        <f>VENDA!I91</f>
        <v>44294</v>
      </c>
      <c r="J91" s="116">
        <f>VENDA!J91</f>
        <v>14700</v>
      </c>
      <c r="K91" s="35" t="s">
        <v>467</v>
      </c>
    </row>
    <row r="92" spans="1:11" ht="28.8" hidden="1" x14ac:dyDescent="0.3">
      <c r="A92" s="35">
        <v>90</v>
      </c>
      <c r="B92" s="35">
        <f>SALVADOS!B92</f>
        <v>8282100011</v>
      </c>
      <c r="C92" s="35" t="str">
        <f>SALVADOS!G92</f>
        <v>BCZ6J53</v>
      </c>
      <c r="D92" s="14">
        <f>SALVADOS!C92</f>
        <v>44252</v>
      </c>
      <c r="E92" s="28" t="str">
        <f>$E$1&amp;SALVADOS!F92&amp;'CONTROLE I4PRO'!$G$1&amp;SALVADOS!I92</f>
        <v>Terceiro JORGE DALZOTTO - HONDA CG 160 2019 PRETO BCZ6J53 9C2KC2500KR041352</v>
      </c>
      <c r="F92" s="4">
        <f>IF(_xlfn.XLOOKUP(C92,SALVADOS!G:G,SALVADOS!AB:AB)="","",_xlfn.XLOOKUP(C92,SALVADOS!G:G,SALVADOS!AB:AB))</f>
        <v>229</v>
      </c>
      <c r="G92" s="35" t="s">
        <v>467</v>
      </c>
      <c r="H92" s="14">
        <f>IF(_xlfn.XLOOKUP(C92,VENDA!C:C,VENDA!M:M)="","",_xlfn.XLOOKUP(C92,VENDA!C:C,VENDA!M:M))</f>
        <v>44575</v>
      </c>
      <c r="I92" s="14">
        <f>VENDA!I92</f>
        <v>44566</v>
      </c>
      <c r="J92" s="116">
        <f>VENDA!J92</f>
        <v>2200</v>
      </c>
      <c r="K92" s="35" t="s">
        <v>467</v>
      </c>
    </row>
    <row r="93" spans="1:11" ht="28.8" hidden="1" x14ac:dyDescent="0.3">
      <c r="A93" s="35">
        <v>91</v>
      </c>
      <c r="B93" s="35">
        <f>SALVADOS!B93</f>
        <v>8282002045</v>
      </c>
      <c r="C93" s="35" t="str">
        <f>SALVADOS!G93</f>
        <v>DLP6349</v>
      </c>
      <c r="D93" s="14">
        <f>SALVADOS!C93</f>
        <v>44252</v>
      </c>
      <c r="E93" s="28" t="str">
        <f>$E$1&amp;SALVADOS!F93&amp;'CONTROLE I4PRO'!$G$1&amp;SALVADOS!I93</f>
        <v>Terceiro IVAN DANTAS MANTOS - YAMAHA NMAX 2020 PRETA DLP6349 9C65G3331040043043</v>
      </c>
      <c r="F93" s="4">
        <f>IF(_xlfn.XLOOKUP(C93,SALVADOS!G:G,SALVADOS!AB:AB)="","",_xlfn.XLOOKUP(C93,SALVADOS!G:G,SALVADOS!AB:AB))</f>
        <v>226</v>
      </c>
      <c r="G93" s="35" t="s">
        <v>467</v>
      </c>
      <c r="H93" s="14">
        <f>IF(_xlfn.XLOOKUP(C93,VENDA!C:C,VENDA!M:M)="","",_xlfn.XLOOKUP(C93,VENDA!C:C,VENDA!M:M))</f>
        <v>44336</v>
      </c>
      <c r="I93" s="14">
        <f>VENDA!I93</f>
        <v>44308</v>
      </c>
      <c r="J93" s="116">
        <f>VENDA!J93</f>
        <v>5200</v>
      </c>
      <c r="K93" s="35" t="s">
        <v>467</v>
      </c>
    </row>
    <row r="94" spans="1:11" ht="28.8" hidden="1" x14ac:dyDescent="0.3">
      <c r="A94" s="35">
        <v>92</v>
      </c>
      <c r="B94" s="35">
        <f>SALVADOS!B94</f>
        <v>8282100253</v>
      </c>
      <c r="C94" s="35" t="str">
        <f>SALVADOS!G94</f>
        <v>DMS2518</v>
      </c>
      <c r="D94" s="14">
        <f>SALVADOS!C94</f>
        <v>44264</v>
      </c>
      <c r="E94" s="28" t="str">
        <f>$E$1&amp;SALVADOS!F94&amp;'CONTROLE I4PRO'!$G$1&amp;SALVADOS!I94</f>
        <v>Terceiro GILMARA SANTOS PACHECO - GM CORSA 2004 BEGE DMS2518 9BGXF68X04C195983</v>
      </c>
      <c r="F94" s="4">
        <f>IF(_xlfn.XLOOKUP(C94,SALVADOS!G:G,SALVADOS!AB:AB)="","",_xlfn.XLOOKUP(C94,SALVADOS!G:G,SALVADOS!AB:AB))</f>
        <v>227</v>
      </c>
      <c r="G94" s="35" t="s">
        <v>467</v>
      </c>
      <c r="H94" s="14">
        <f>IF(_xlfn.XLOOKUP(C94,VENDA!C:C,VENDA!M:M)="","",_xlfn.XLOOKUP(C94,VENDA!C:C,VENDA!M:M))</f>
        <v>44364</v>
      </c>
      <c r="I94" s="14">
        <f>VENDA!I94</f>
        <v>44355</v>
      </c>
      <c r="J94" s="116">
        <f>VENDA!J94</f>
        <v>3800</v>
      </c>
      <c r="K94" s="35" t="s">
        <v>467</v>
      </c>
    </row>
    <row r="95" spans="1:11" ht="28.8" hidden="1" x14ac:dyDescent="0.3">
      <c r="A95" s="35">
        <v>93</v>
      </c>
      <c r="B95" s="35">
        <f>SALVADOS!B95</f>
        <v>8282100136</v>
      </c>
      <c r="C95" s="35" t="str">
        <f>SALVADOS!G95</f>
        <v>HDC4822</v>
      </c>
      <c r="D95" s="14">
        <f>SALVADOS!C95</f>
        <v>44272</v>
      </c>
      <c r="E95" s="28" t="str">
        <f>$E$1&amp;SALVADOS!F95&amp;'CONTROLE I4PRO'!$G$1&amp;SALVADOS!I95</f>
        <v>Terceiro NILDA ALVES P. GONÇALVES - HONDA NXR150 2007 HDC4822 9C2KDO3107R020721</v>
      </c>
      <c r="F95" s="4">
        <f>IF(_xlfn.XLOOKUP(C95,SALVADOS!G:G,SALVADOS!AB:AB)="","",_xlfn.XLOOKUP(C95,SALVADOS!G:G,SALVADOS!AB:AB))</f>
        <v>241</v>
      </c>
      <c r="G95" s="35" t="s">
        <v>467</v>
      </c>
      <c r="H95" s="14">
        <f>IF(_xlfn.XLOOKUP(C95,VENDA!C:C,VENDA!M:M)="","",_xlfn.XLOOKUP(C95,VENDA!C:C,VENDA!M:M))</f>
        <v>45063</v>
      </c>
      <c r="I95" s="14">
        <f>VENDA!I95</f>
        <v>45055</v>
      </c>
      <c r="J95" s="116">
        <f>VENDA!J95</f>
        <v>800</v>
      </c>
      <c r="K95" s="35" t="s">
        <v>467</v>
      </c>
    </row>
    <row r="96" spans="1:11" ht="28.8" hidden="1" x14ac:dyDescent="0.3">
      <c r="A96" s="35">
        <v>94</v>
      </c>
      <c r="B96" s="35">
        <f>SALVADOS!B96</f>
        <v>8282100365</v>
      </c>
      <c r="C96" s="35" t="str">
        <f>SALVADOS!G96</f>
        <v>EUK0494</v>
      </c>
      <c r="D96" s="14">
        <f>SALVADOS!C96</f>
        <v>44277</v>
      </c>
      <c r="E96" s="28" t="str">
        <f>$E$1&amp;SALVADOS!F96&amp;'CONTROLE I4PRO'!$G$1&amp;SALVADOS!I96</f>
        <v>Terceiro JOHNNY HEBERTON TEIXEIRA - FIAT PUNTO 2011 CINZA EUK0494 9BD118181B1148323</v>
      </c>
      <c r="F96" s="4">
        <f>IF(_xlfn.XLOOKUP(C96,SALVADOS!G:G,SALVADOS!AB:AB)="","",_xlfn.XLOOKUP(C96,SALVADOS!G:G,SALVADOS!AB:AB))</f>
        <v>228</v>
      </c>
      <c r="G96" s="35" t="s">
        <v>467</v>
      </c>
      <c r="H96" s="14">
        <f>IF(_xlfn.XLOOKUP(C96,VENDA!C:C,VENDA!M:M)="","",_xlfn.XLOOKUP(C96,VENDA!C:C,VENDA!M:M))</f>
        <v>44364</v>
      </c>
      <c r="I96" s="14">
        <f>VENDA!I96</f>
        <v>44355</v>
      </c>
      <c r="J96" s="116">
        <f>VENDA!J96</f>
        <v>10400</v>
      </c>
      <c r="K96" s="35" t="s">
        <v>467</v>
      </c>
    </row>
    <row r="97" spans="1:11" ht="28.8" hidden="1" x14ac:dyDescent="0.3">
      <c r="A97" s="35">
        <v>95</v>
      </c>
      <c r="B97" s="35">
        <f>SALVADOS!B97</f>
        <v>8282100254</v>
      </c>
      <c r="C97" s="35" t="str">
        <f>SALVADOS!G97</f>
        <v>HDI0486</v>
      </c>
      <c r="D97" s="14">
        <f>SALVADOS!C97</f>
        <v>44278</v>
      </c>
      <c r="E97" s="28" t="str">
        <f>$E$1&amp;SALVADOS!F97&amp;'CONTROLE I4PRO'!$G$1&amp;SALVADOS!I97</f>
        <v>Terceiro FRANCISCO XAVIER SANTANA - FORD FIESTA 2012 VERMELHA HDI0486 9BFZF54P5C6258214</v>
      </c>
      <c r="F97" s="4">
        <f>IF(_xlfn.XLOOKUP(C97,SALVADOS!G:G,SALVADOS!AB:AB)="","",_xlfn.XLOOKUP(C97,SALVADOS!G:G,SALVADOS!AB:AB))</f>
        <v>240</v>
      </c>
      <c r="G97" s="35" t="s">
        <v>467</v>
      </c>
      <c r="H97" s="14">
        <f>IF(_xlfn.XLOOKUP(C97,VENDA!C:C,VENDA!M:M)="","",_xlfn.XLOOKUP(C97,VENDA!C:C,VENDA!M:M))</f>
        <v>44447</v>
      </c>
      <c r="I97" s="14">
        <f>VENDA!I97</f>
        <v>44432</v>
      </c>
      <c r="J97" s="116">
        <f>VENDA!J97</f>
        <v>7100</v>
      </c>
      <c r="K97" s="35" t="s">
        <v>467</v>
      </c>
    </row>
    <row r="98" spans="1:11" ht="28.8" hidden="1" x14ac:dyDescent="0.3">
      <c r="A98" s="35">
        <v>96</v>
      </c>
      <c r="B98" s="35">
        <f>SALVADOS!B98</f>
        <v>8232100012</v>
      </c>
      <c r="C98" s="35" t="str">
        <f>SALVADOS!G98</f>
        <v>GVJ1703</v>
      </c>
      <c r="D98" s="14">
        <f>SALVADOS!C98</f>
        <v>44279</v>
      </c>
      <c r="E98" s="28" t="str">
        <f>$E$1&amp;SALVADOS!F98&amp;'CONTROLE I4PRO'!$G$1&amp;SALVADOS!I98</f>
        <v>Terceiro AILSON ALVES DE SOUZA - KIA BESTA 2000 VERDE GVJ1703 KNHTR7312Y7012005</v>
      </c>
      <c r="F98" s="4">
        <f>IF(_xlfn.XLOOKUP(C98,SALVADOS!G:G,SALVADOS!AB:AB)="","",_xlfn.XLOOKUP(C98,SALVADOS!G:G,SALVADOS!AB:AB))</f>
        <v>233</v>
      </c>
      <c r="G98" s="35" t="s">
        <v>467</v>
      </c>
      <c r="H98" s="14">
        <f>IF(_xlfn.XLOOKUP(C98,VENDA!C:C,VENDA!M:M)="","",_xlfn.XLOOKUP(C98,VENDA!C:C,VENDA!M:M))</f>
        <v>44475</v>
      </c>
      <c r="I98" s="14">
        <f>VENDA!I98</f>
        <v>44467</v>
      </c>
      <c r="J98" s="116">
        <f>VENDA!J98</f>
        <v>2000</v>
      </c>
      <c r="K98" s="35" t="s">
        <v>467</v>
      </c>
    </row>
    <row r="99" spans="1:11" ht="28.8" hidden="1" x14ac:dyDescent="0.3">
      <c r="A99" s="35">
        <v>97</v>
      </c>
      <c r="B99" s="35">
        <f>SALVADOS!B99</f>
        <v>8282100430</v>
      </c>
      <c r="C99" s="35" t="str">
        <f>SALVADOS!G99</f>
        <v>AWC3F46</v>
      </c>
      <c r="D99" s="14">
        <f>SALVADOS!C99</f>
        <v>44287</v>
      </c>
      <c r="E99" s="28" t="str">
        <f>$E$1&amp;SALVADOS!F99&amp;'CONTROLE I4PRO'!$G$1&amp;SALVADOS!I99</f>
        <v>Terceiro CLAUDIO TSUNEDO HASHIMOTO - YAMANHA YBR 125 ROXA AWC3F46 9C6KE1520C0116641</v>
      </c>
      <c r="F99" s="4">
        <f>IF(_xlfn.XLOOKUP(C99,SALVADOS!G:G,SALVADOS!AB:AB)="","",_xlfn.XLOOKUP(C99,SALVADOS!G:G,SALVADOS!AB:AB))</f>
        <v>234</v>
      </c>
      <c r="G99" s="35" t="s">
        <v>467</v>
      </c>
      <c r="H99" s="14">
        <f>IF(_xlfn.XLOOKUP(C99,VENDA!C:C,VENDA!M:M)="","",_xlfn.XLOOKUP(C99,VENDA!C:C,VENDA!M:M))</f>
        <v>44391</v>
      </c>
      <c r="I99" s="14">
        <f>VENDA!I99</f>
        <v>44378</v>
      </c>
      <c r="J99" s="116">
        <f>VENDA!J99</f>
        <v>2600</v>
      </c>
      <c r="K99" s="35" t="s">
        <v>467</v>
      </c>
    </row>
    <row r="100" spans="1:11" ht="28.8" hidden="1" x14ac:dyDescent="0.3">
      <c r="A100" s="35">
        <v>98</v>
      </c>
      <c r="B100" s="35">
        <f>SALVADOS!B100</f>
        <v>8282100463</v>
      </c>
      <c r="C100" s="35" t="str">
        <f>SALVADOS!G100</f>
        <v>ESQ8216</v>
      </c>
      <c r="D100" s="14">
        <f>SALVADOS!C100</f>
        <v>44298</v>
      </c>
      <c r="E100" s="28" t="str">
        <f>$E$1&amp;SALVADOS!F100&amp;'CONTROLE I4PRO'!$G$1&amp;SALVADOS!I100</f>
        <v>Terceiro SILVANA ALVES DOS SANTOS - HONDA BIZ PRATA ESQ8216 9C2JC4820CR282023</v>
      </c>
      <c r="F100" s="4">
        <f>IF(_xlfn.XLOOKUP(C100,SALVADOS!G:G,SALVADOS!AB:AB)="","",_xlfn.XLOOKUP(C100,SALVADOS!G:G,SALVADOS!AB:AB))</f>
        <v>235</v>
      </c>
      <c r="G100" s="35" t="s">
        <v>467</v>
      </c>
      <c r="H100" s="14">
        <f>IF(_xlfn.XLOOKUP(C100,VENDA!C:C,VENDA!M:M)="","",_xlfn.XLOOKUP(C100,VENDA!C:C,VENDA!M:M))</f>
        <v>44447</v>
      </c>
      <c r="I100" s="14">
        <f>VENDA!I100</f>
        <v>44427</v>
      </c>
      <c r="J100" s="116">
        <f>VENDA!J100</f>
        <v>6000</v>
      </c>
      <c r="K100" s="35" t="s">
        <v>467</v>
      </c>
    </row>
    <row r="101" spans="1:11" ht="28.8" hidden="1" x14ac:dyDescent="0.3">
      <c r="A101" s="35">
        <v>99</v>
      </c>
      <c r="B101" s="35">
        <f>SALVADOS!B101</f>
        <v>8282100470</v>
      </c>
      <c r="C101" s="35" t="str">
        <f>SALVADOS!G101</f>
        <v>ABY0532</v>
      </c>
      <c r="D101" s="14">
        <f>SALVADOS!C101</f>
        <v>44312</v>
      </c>
      <c r="E101" s="28" t="str">
        <f>$E$1&amp;SALVADOS!F101&amp;'CONTROLE I4PRO'!$G$1&amp;SALVADOS!I101</f>
        <v>Terceiro JOSE CARLOS BISPO DOS SANTOS - FIAT PALIO 2002 AZUL ABY0532 9BD17140222138866</v>
      </c>
      <c r="F101" s="4">
        <f>IF(_xlfn.XLOOKUP(C101,SALVADOS!G:G,SALVADOS!AB:AB)="","",_xlfn.XLOOKUP(C101,SALVADOS!G:G,SALVADOS!AB:AB))</f>
        <v>238</v>
      </c>
      <c r="G101" s="35" t="s">
        <v>467</v>
      </c>
      <c r="H101" s="14">
        <f>IF(_xlfn.XLOOKUP(C101,VENDA!C:C,VENDA!M:M)="","",_xlfn.XLOOKUP(C101,VENDA!C:C,VENDA!M:M))</f>
        <v>44482</v>
      </c>
      <c r="I101" s="14">
        <f>VENDA!I101</f>
        <v>44469</v>
      </c>
      <c r="J101" s="116">
        <f>VENDA!J101</f>
        <v>4300</v>
      </c>
      <c r="K101" s="35" t="s">
        <v>467</v>
      </c>
    </row>
    <row r="102" spans="1:11" ht="28.8" hidden="1" x14ac:dyDescent="0.3">
      <c r="A102" s="35">
        <v>100</v>
      </c>
      <c r="B102" s="35">
        <f>SALVADOS!B102</f>
        <v>8282100600</v>
      </c>
      <c r="C102" s="35" t="str">
        <f>SALVADOS!G102</f>
        <v>DIH4546</v>
      </c>
      <c r="D102" s="14">
        <f>SALVADOS!C102</f>
        <v>44329</v>
      </c>
      <c r="E102" s="28" t="str">
        <f>$E$1&amp;SALVADOS!F102&amp;'CONTROLE I4PRO'!$G$1&amp;SALVADOS!I102</f>
        <v>Terceiro JOSE BATISTA DOS SANTOS - GM CORSA 2002 PRETA DIH4546 9BGXF19X02C164660</v>
      </c>
      <c r="F102" s="4">
        <f>IF(_xlfn.XLOOKUP(C102,SALVADOS!G:G,SALVADOS!AB:AB)="","",_xlfn.XLOOKUP(C102,SALVADOS!G:G,SALVADOS!AB:AB))</f>
        <v>253</v>
      </c>
      <c r="G102" s="35" t="s">
        <v>467</v>
      </c>
      <c r="H102" s="14">
        <f>IF(_xlfn.XLOOKUP(C102,VENDA!C:C,VENDA!M:M)="","",_xlfn.XLOOKUP(C102,VENDA!C:C,VENDA!M:M))</f>
        <v>44447</v>
      </c>
      <c r="I102" s="14">
        <f>VENDA!I102</f>
        <v>44432</v>
      </c>
      <c r="J102" s="116">
        <f>VENDA!J102</f>
        <v>4500</v>
      </c>
      <c r="K102" s="35" t="s">
        <v>467</v>
      </c>
    </row>
    <row r="103" spans="1:11" ht="28.8" hidden="1" x14ac:dyDescent="0.3">
      <c r="A103" s="35">
        <v>101</v>
      </c>
      <c r="B103" s="35">
        <f>SALVADOS!B103</f>
        <v>8282100681</v>
      </c>
      <c r="C103" s="35" t="str">
        <f>SALVADOS!G103</f>
        <v>MNW8058</v>
      </c>
      <c r="D103" s="14">
        <f>SALVADOS!C103</f>
        <v>44347</v>
      </c>
      <c r="E103" s="28" t="str">
        <f>$E$1&amp;SALVADOS!F103&amp;'CONTROLE I4PRO'!$G$1&amp;SALVADOS!I103</f>
        <v>Terceiro MARINA DA CONSOLACAO SILVA ROCHA - FIAT PALIO 2007 VERMELHA MNW8058 9BD17164G72812153</v>
      </c>
      <c r="F103" s="4">
        <f>IF(_xlfn.XLOOKUP(C103,SALVADOS!G:G,SALVADOS!AB:AB)="","",_xlfn.XLOOKUP(C103,SALVADOS!G:G,SALVADOS!AB:AB))</f>
        <v>242</v>
      </c>
      <c r="G103" s="35" t="s">
        <v>467</v>
      </c>
      <c r="H103" s="14">
        <f>IF(_xlfn.XLOOKUP(C103,VENDA!C:C,VENDA!M:M)="","",_xlfn.XLOOKUP(C103,VENDA!C:C,VENDA!M:M))</f>
        <v>44414</v>
      </c>
      <c r="I103" s="14">
        <f>VENDA!I103</f>
        <v>44404</v>
      </c>
      <c r="J103" s="116">
        <f>VENDA!J103</f>
        <v>8600</v>
      </c>
      <c r="K103" s="35" t="s">
        <v>467</v>
      </c>
    </row>
    <row r="104" spans="1:11" ht="28.8" hidden="1" x14ac:dyDescent="0.3">
      <c r="A104" s="35">
        <v>102</v>
      </c>
      <c r="B104" s="35">
        <f>SALVADOS!B104</f>
        <v>8282100717</v>
      </c>
      <c r="C104" s="35" t="str">
        <f>SALVADOS!G104</f>
        <v>MCH2875</v>
      </c>
      <c r="D104" s="14">
        <f>SALVADOS!C104</f>
        <v>44347</v>
      </c>
      <c r="E104" s="28" t="str">
        <f>$E$1&amp;SALVADOS!F104&amp;'CONTROLE I4PRO'!$G$1&amp;SALVADOS!I104</f>
        <v>Terceiro ANA CAROLINA ESCHER - HONDA CG 150 AZUL MCH2875 9C2KC08104R081558</v>
      </c>
      <c r="F104" s="4">
        <f>IF(_xlfn.XLOOKUP(C104,SALVADOS!G:G,SALVADOS!AB:AB)="","",_xlfn.XLOOKUP(C104,SALVADOS!G:G,SALVADOS!AB:AB))</f>
        <v>257</v>
      </c>
      <c r="G104" s="35" t="s">
        <v>467</v>
      </c>
      <c r="H104" s="14">
        <f>IF(_xlfn.XLOOKUP(C104,VENDA!C:C,VENDA!M:M)="","",_xlfn.XLOOKUP(C104,VENDA!C:C,VENDA!M:M))</f>
        <v>44482</v>
      </c>
      <c r="I104" s="14">
        <f>VENDA!I104</f>
        <v>44469</v>
      </c>
      <c r="J104" s="116">
        <f>VENDA!J104</f>
        <v>2500</v>
      </c>
      <c r="K104" s="35" t="s">
        <v>467</v>
      </c>
    </row>
    <row r="105" spans="1:11" ht="28.8" hidden="1" x14ac:dyDescent="0.3">
      <c r="A105" s="35">
        <v>103</v>
      </c>
      <c r="B105" s="35">
        <f>SALVADOS!B105</f>
        <v>8282100681</v>
      </c>
      <c r="C105" s="35" t="str">
        <f>SALVADOS!G105</f>
        <v>PYQ8207</v>
      </c>
      <c r="D105" s="14">
        <f>SALVADOS!C105</f>
        <v>44349</v>
      </c>
      <c r="E105" s="28" t="str">
        <f>$E$1&amp;SALVADOS!F105&amp;'CONTROLE I4PRO'!$G$1&amp;SALVADOS!I105</f>
        <v>Terceiro GLAUCIA MOREIRA DUARTE - FIAT TORO BRANCA PYQ8207 988226117HKA97441</v>
      </c>
      <c r="F105" s="4">
        <f>IF(_xlfn.XLOOKUP(C105,SALVADOS!G:G,SALVADOS!AB:AB)="","",_xlfn.XLOOKUP(C105,SALVADOS!G:G,SALVADOS!AB:AB))</f>
        <v>258</v>
      </c>
      <c r="G105" s="35" t="s">
        <v>467</v>
      </c>
      <c r="H105" s="14">
        <f>IF(_xlfn.XLOOKUP(C105,VENDA!C:C,VENDA!M:M)="","",_xlfn.XLOOKUP(C105,VENDA!C:C,VENDA!M:M))</f>
        <v>44466</v>
      </c>
      <c r="I105" s="14">
        <f>VENDA!I105</f>
        <v>44449</v>
      </c>
      <c r="J105" s="116">
        <f>VENDA!J105</f>
        <v>50600</v>
      </c>
      <c r="K105" s="35" t="s">
        <v>467</v>
      </c>
    </row>
    <row r="106" spans="1:11" hidden="1" x14ac:dyDescent="0.3">
      <c r="A106" s="35">
        <v>104</v>
      </c>
      <c r="B106" s="35">
        <f>SALVADOS!B106</f>
        <v>8282100702</v>
      </c>
      <c r="C106" s="35" t="str">
        <f>SALVADOS!G106</f>
        <v>ARZ7542</v>
      </c>
      <c r="D106" s="14">
        <f>SALVADOS!C106</f>
        <v>44351</v>
      </c>
      <c r="E106" s="28" t="str">
        <f>$E$1&amp;SALVADOS!F106&amp;'CONTROLE I4PRO'!$G$1&amp;SALVADOS!I106</f>
        <v>Terceiro ISABEL PESSOLI - FORD FIESTA PRETA ARZ7542 9BFZF55A7A8485525</v>
      </c>
      <c r="F106" s="4">
        <f>IF(_xlfn.XLOOKUP(C106,SALVADOS!G:G,SALVADOS!AB:AB)="","",_xlfn.XLOOKUP(C106,SALVADOS!G:G,SALVADOS!AB:AB))</f>
        <v>254</v>
      </c>
      <c r="G106" s="35" t="s">
        <v>467</v>
      </c>
      <c r="H106" s="14">
        <f>IF(_xlfn.XLOOKUP(C106,VENDA!C:C,VENDA!M:M)="","",_xlfn.XLOOKUP(C106,VENDA!C:C,VENDA!M:M))</f>
        <v>44643</v>
      </c>
      <c r="I106" s="14">
        <f>VENDA!I106</f>
        <v>44616</v>
      </c>
      <c r="J106" s="116">
        <f>VENDA!J106</f>
        <v>7000</v>
      </c>
      <c r="K106" s="35" t="s">
        <v>467</v>
      </c>
    </row>
    <row r="107" spans="1:11" ht="28.8" hidden="1" x14ac:dyDescent="0.3">
      <c r="A107" s="35">
        <v>105</v>
      </c>
      <c r="B107" s="35">
        <f>SALVADOS!B107</f>
        <v>8282100709</v>
      </c>
      <c r="C107" s="35" t="str">
        <f>SALVADOS!G107</f>
        <v>KRO8063</v>
      </c>
      <c r="D107" s="14">
        <f>SALVADOS!C107</f>
        <v>44362</v>
      </c>
      <c r="E107" s="28" t="str">
        <f>$E$1&amp;SALVADOS!F107&amp;'CONTROLE I4PRO'!$G$1&amp;SALVADOS!I107</f>
        <v>Terceiro GUSTAVO PEREIRA MACHRY - YAMANHA MT 07 CINZA KRO8063 9C6RM0920G0001511</v>
      </c>
      <c r="F107" s="4">
        <f>IF(_xlfn.XLOOKUP(C107,SALVADOS!G:G,SALVADOS!AB:AB)="","",_xlfn.XLOOKUP(C107,SALVADOS!G:G,SALVADOS!AB:AB))</f>
        <v>262</v>
      </c>
      <c r="G107" s="35" t="s">
        <v>467</v>
      </c>
      <c r="H107" s="14">
        <f>IF(_xlfn.XLOOKUP(C107,VENDA!C:C,VENDA!M:M)="","",_xlfn.XLOOKUP(C107,VENDA!C:C,VENDA!M:M))</f>
        <v>44482</v>
      </c>
      <c r="I107" s="14">
        <f>VENDA!I107</f>
        <v>44469</v>
      </c>
      <c r="J107" s="116">
        <f>VENDA!J107</f>
        <v>16300</v>
      </c>
      <c r="K107" s="35" t="s">
        <v>467</v>
      </c>
    </row>
    <row r="108" spans="1:11" ht="28.8" hidden="1" x14ac:dyDescent="0.3">
      <c r="A108" s="35">
        <v>106</v>
      </c>
      <c r="B108" s="35">
        <f>SALVADOS!B108</f>
        <v>8282100752</v>
      </c>
      <c r="C108" s="35" t="str">
        <f>SALVADOS!G108</f>
        <v>DPN5E22</v>
      </c>
      <c r="D108" s="14">
        <f>SALVADOS!C108</f>
        <v>44365</v>
      </c>
      <c r="E108" s="28" t="str">
        <f>$E$1&amp;SALVADOS!F108&amp;'CONTROLE I4PRO'!$G$1&amp;SALVADOS!I108</f>
        <v>Terceiro 	MICHAEL DE LIMA PALAZON - FORDA KA BRANCA DPN5E22 9BFZH55L6L8396138</v>
      </c>
      <c r="F108" s="4">
        <f>IF(_xlfn.XLOOKUP(C108,SALVADOS!G:G,SALVADOS!AB:AB)="","",_xlfn.XLOOKUP(C108,SALVADOS!G:G,SALVADOS!AB:AB))</f>
        <v>259</v>
      </c>
      <c r="G108" s="35" t="s">
        <v>467</v>
      </c>
      <c r="H108" s="14">
        <f>IF(_xlfn.XLOOKUP(C108,VENDA!C:C,VENDA!M:M)="","",_xlfn.XLOOKUP(C108,VENDA!C:C,VENDA!M:M))</f>
        <v>44475</v>
      </c>
      <c r="I108" s="14">
        <f>VENDA!I108</f>
        <v>44467</v>
      </c>
      <c r="J108" s="116">
        <f>VENDA!J108</f>
        <v>19100</v>
      </c>
      <c r="K108" s="35" t="s">
        <v>467</v>
      </c>
    </row>
    <row r="109" spans="1:11" ht="28.8" hidden="1" x14ac:dyDescent="0.3">
      <c r="A109" s="35">
        <v>107</v>
      </c>
      <c r="B109" s="35">
        <f>SALVADOS!B109</f>
        <v>8282100798</v>
      </c>
      <c r="C109" s="35" t="str">
        <f>SALVADOS!G109</f>
        <v>NUB8783</v>
      </c>
      <c r="D109" s="14">
        <f>SALVADOS!C109</f>
        <v>44371</v>
      </c>
      <c r="E109" s="28" t="str">
        <f>$E$1&amp;SALVADOS!F109&amp;'CONTROLE I4PRO'!$G$1&amp;SALVADOS!I109</f>
        <v>Terceiro TATIANA LOPES DA COSTA - GM CLASSIC 2012 BRANCA NUB8783 9BGSU19F0CB296173</v>
      </c>
      <c r="F109" s="4">
        <f>IF(_xlfn.XLOOKUP(C109,SALVADOS!G:G,SALVADOS!AB:AB)="","",_xlfn.XLOOKUP(C109,SALVADOS!G:G,SALVADOS!AB:AB))</f>
        <v>265</v>
      </c>
      <c r="G109" s="35" t="s">
        <v>467</v>
      </c>
      <c r="H109" s="14">
        <f>IF(_xlfn.XLOOKUP(C109,VENDA!C:C,VENDA!M:M)="","",_xlfn.XLOOKUP(C109,VENDA!C:C,VENDA!M:M))</f>
        <v>44503</v>
      </c>
      <c r="I109" s="14">
        <f>VENDA!I109</f>
        <v>44482</v>
      </c>
      <c r="J109" s="116">
        <f>VENDA!J109</f>
        <v>15000</v>
      </c>
      <c r="K109" s="35" t="s">
        <v>467</v>
      </c>
    </row>
    <row r="110" spans="1:11" ht="28.8" hidden="1" x14ac:dyDescent="0.3">
      <c r="A110" s="35">
        <v>108</v>
      </c>
      <c r="B110" s="35">
        <f>SALVADOS!B110</f>
        <v>8282100855</v>
      </c>
      <c r="C110" s="35" t="str">
        <f>SALVADOS!G110</f>
        <v>DIB2902</v>
      </c>
      <c r="D110" s="14">
        <f>SALVADOS!C110</f>
        <v>44376</v>
      </c>
      <c r="E110" s="28" t="str">
        <f>$E$1&amp;SALVADOS!F110&amp;'CONTROLE I4PRO'!$G$1&amp;SALVADOS!I110</f>
        <v>Terceiro EDSON BATISTA DE SOUZA - FIAT PALIO 2003 AZUL DIB2902 9BD17103232186272</v>
      </c>
      <c r="F110" s="4">
        <f>IF(_xlfn.XLOOKUP(C110,SALVADOS!G:G,SALVADOS!AB:AB)="","",_xlfn.XLOOKUP(C110,SALVADOS!G:G,SALVADOS!AB:AB))</f>
        <v>261</v>
      </c>
      <c r="G110" s="35" t="s">
        <v>467</v>
      </c>
      <c r="H110" s="14">
        <f>IF(_xlfn.XLOOKUP(C110,VENDA!C:C,VENDA!M:M)="","",_xlfn.XLOOKUP(C110,VENDA!C:C,VENDA!M:M))</f>
        <v>44466</v>
      </c>
      <c r="I110" s="14">
        <f>VENDA!I110</f>
        <v>44449</v>
      </c>
      <c r="J110" s="116">
        <f>VENDA!J110</f>
        <v>3200</v>
      </c>
      <c r="K110" s="35" t="s">
        <v>467</v>
      </c>
    </row>
    <row r="111" spans="1:11" ht="28.8" hidden="1" x14ac:dyDescent="0.3">
      <c r="A111" s="35">
        <v>109</v>
      </c>
      <c r="B111" s="35">
        <f>SALVADOS!B111</f>
        <v>8232100104</v>
      </c>
      <c r="C111" s="35" t="str">
        <f>SALVADOS!G111</f>
        <v>AHI5636</v>
      </c>
      <c r="D111" s="14">
        <f>SALVADOS!C111</f>
        <v>44378</v>
      </c>
      <c r="E111" s="28" t="str">
        <f>$E$1&amp;SALVADOS!F111&amp;'CONTROLE I4PRO'!$G$1&amp;SALVADOS!I111</f>
        <v>Terceiro MARCUS ROGER DE CARVALHO FERREIRA - VW GOL 1997 BRANCA AHI5636 9BWZZZ377VP583137</v>
      </c>
      <c r="F111" s="4">
        <f>IF(_xlfn.XLOOKUP(C111,SALVADOS!G:G,SALVADOS!AB:AB)="","",_xlfn.XLOOKUP(C111,SALVADOS!G:G,SALVADOS!AB:AB))</f>
        <v>267</v>
      </c>
      <c r="G111" s="35" t="s">
        <v>467</v>
      </c>
      <c r="H111" s="14">
        <f>IF(_xlfn.XLOOKUP(C111,VENDA!C:C,VENDA!M:M)="","",_xlfn.XLOOKUP(C111,VENDA!C:C,VENDA!M:M))</f>
        <v>44559</v>
      </c>
      <c r="I111" s="14">
        <f>VENDA!I111</f>
        <v>44550</v>
      </c>
      <c r="J111" s="116">
        <f>VENDA!J111</f>
        <v>1600</v>
      </c>
      <c r="K111" s="35" t="s">
        <v>467</v>
      </c>
    </row>
    <row r="112" spans="1:11" ht="28.8" hidden="1" x14ac:dyDescent="0.3">
      <c r="A112" s="35">
        <v>110</v>
      </c>
      <c r="B112" s="35">
        <f>SALVADOS!B112</f>
        <v>8282100871</v>
      </c>
      <c r="C112" s="35" t="str">
        <f>SALVADOS!G112</f>
        <v>MPG7F16</v>
      </c>
      <c r="D112" s="14">
        <f>SALVADOS!C112</f>
        <v>44385</v>
      </c>
      <c r="E112" s="28" t="str">
        <f>$E$1&amp;SALVADOS!F112&amp;'CONTROLE I4PRO'!$G$1&amp;SALVADOS!I112</f>
        <v>Terceiro ADILSON RODRIGUES VIEIRA - FIAT UNO 1998 AZUL MPG7F16 MPG7F16 9BD146048V5960310</v>
      </c>
      <c r="F112" s="4">
        <f>IF(_xlfn.XLOOKUP(C112,SALVADOS!G:G,SALVADOS!AB:AB)="","",_xlfn.XLOOKUP(C112,SALVADOS!G:G,SALVADOS!AB:AB))</f>
        <v>263</v>
      </c>
      <c r="G112" s="35" t="s">
        <v>467</v>
      </c>
      <c r="H112" s="14">
        <f>IF(_xlfn.XLOOKUP(C112,VENDA!C:C,VENDA!M:M)="","",_xlfn.XLOOKUP(C112,VENDA!C:C,VENDA!M:M))</f>
        <v>44455</v>
      </c>
      <c r="I112" s="14">
        <f>VENDA!I112</f>
        <v>44434</v>
      </c>
      <c r="J112" s="116">
        <f>VENDA!J112</f>
        <v>2800</v>
      </c>
      <c r="K112" s="35" t="s">
        <v>467</v>
      </c>
    </row>
    <row r="113" spans="1:11" ht="28.8" hidden="1" x14ac:dyDescent="0.3">
      <c r="A113" s="35">
        <v>111</v>
      </c>
      <c r="B113" s="35">
        <f>SALVADOS!B113</f>
        <v>8282100591</v>
      </c>
      <c r="C113" s="35" t="str">
        <f>SALVADOS!G113</f>
        <v>OWO9C35</v>
      </c>
      <c r="D113" s="14">
        <f>SALVADOS!C113</f>
        <v>44391</v>
      </c>
      <c r="E113" s="28" t="str">
        <f>$E$1&amp;SALVADOS!F113&amp;'CONTROLE I4PRO'!$G$1&amp;SALVADOS!I113</f>
        <v>Terceiro BRUNO LEANDRO COSTA - HONDA XRE PRETA OWO9C35 9C2ND1110ER000289</v>
      </c>
      <c r="F113" s="4">
        <f>IF(_xlfn.XLOOKUP(C113,SALVADOS!G:G,SALVADOS!AB:AB)="","",_xlfn.XLOOKUP(C113,SALVADOS!G:G,SALVADOS!AB:AB))</f>
        <v>269</v>
      </c>
      <c r="G113" s="35" t="s">
        <v>467</v>
      </c>
      <c r="H113" s="14">
        <f>IF(_xlfn.XLOOKUP(C113,VENDA!C:C,VENDA!M:M)="","",_xlfn.XLOOKUP(C113,VENDA!C:C,VENDA!M:M))</f>
        <v>44785</v>
      </c>
      <c r="I113" s="14">
        <f>VENDA!I113</f>
        <v>44775</v>
      </c>
      <c r="J113" s="116">
        <f>VENDA!J113</f>
        <v>2500</v>
      </c>
      <c r="K113" s="35" t="s">
        <v>467</v>
      </c>
    </row>
    <row r="114" spans="1:11" ht="28.8" hidden="1" x14ac:dyDescent="0.3">
      <c r="A114" s="35">
        <v>112</v>
      </c>
      <c r="B114" s="35">
        <f>SALVADOS!B114</f>
        <v>8282100988</v>
      </c>
      <c r="C114" s="35" t="str">
        <f>SALVADOS!G114</f>
        <v>DJA8H10</v>
      </c>
      <c r="D114" s="14">
        <f>SALVADOS!C114</f>
        <v>44410</v>
      </c>
      <c r="E114" s="28" t="str">
        <f>$E$1&amp;SALVADOS!F114&amp;'CONTROLE I4PRO'!$G$1&amp;SALVADOS!I114</f>
        <v>Terceiro RICARDO FRANCISCO SIQUEIRA - HONDA CIVIC PRETA DJA8H10 93HES16503Z107612</v>
      </c>
      <c r="F114" s="4">
        <f>IF(_xlfn.XLOOKUP(C114,SALVADOS!G:G,SALVADOS!AB:AB)="","",_xlfn.XLOOKUP(C114,SALVADOS!G:G,SALVADOS!AB:AB))</f>
        <v>282</v>
      </c>
      <c r="G114" s="35" t="s">
        <v>467</v>
      </c>
      <c r="H114" s="14">
        <f>IF(_xlfn.XLOOKUP(C114,VENDA!C:C,VENDA!M:M)="","",_xlfn.XLOOKUP(C114,VENDA!C:C,VENDA!M:M))</f>
        <v>44613</v>
      </c>
      <c r="I114" s="14">
        <f>VENDA!I114</f>
        <v>44603</v>
      </c>
      <c r="J114" s="116">
        <f>VENDA!J114</f>
        <v>7800</v>
      </c>
      <c r="K114" s="35" t="s">
        <v>467</v>
      </c>
    </row>
    <row r="115" spans="1:11" hidden="1" x14ac:dyDescent="0.3">
      <c r="A115" s="35">
        <v>113</v>
      </c>
      <c r="B115" s="35">
        <f>SALVADOS!B115</f>
        <v>8282100970</v>
      </c>
      <c r="C115" s="35" t="str">
        <f>SALVADOS!G115</f>
        <v>IKX4759</v>
      </c>
      <c r="D115" s="14">
        <f>SALVADOS!C115</f>
        <v>44412</v>
      </c>
      <c r="E115" s="28" t="str">
        <f>$E$1&amp;SALVADOS!F115&amp;'CONTROLE I4PRO'!$G$1&amp;SALVADOS!I115</f>
        <v>Terceiro GELCIMINA BENELLI - VW GOL 2003 CINZA IKX4759 9BWCA05Y93T066368</v>
      </c>
      <c r="F115" s="4">
        <f>IF(_xlfn.XLOOKUP(C115,SALVADOS!G:G,SALVADOS!AB:AB)="","",_xlfn.XLOOKUP(C115,SALVADOS!G:G,SALVADOS!AB:AB))</f>
        <v>268</v>
      </c>
      <c r="G115" s="35" t="s">
        <v>467</v>
      </c>
      <c r="H115" s="14">
        <f>IF(_xlfn.XLOOKUP(C115,VENDA!C:C,VENDA!M:M)="","",_xlfn.XLOOKUP(C115,VENDA!C:C,VENDA!M:M))</f>
        <v>44524</v>
      </c>
      <c r="I115" s="14">
        <f>VENDA!I115</f>
        <v>44505</v>
      </c>
      <c r="J115" s="116">
        <f>VENDA!J115</f>
        <v>3000</v>
      </c>
      <c r="K115" s="35" t="s">
        <v>467</v>
      </c>
    </row>
    <row r="116" spans="1:11" ht="28.8" hidden="1" x14ac:dyDescent="0.3">
      <c r="A116" s="35">
        <v>114</v>
      </c>
      <c r="B116" s="35">
        <f>SALVADOS!B116</f>
        <v>8282101031</v>
      </c>
      <c r="C116" s="35" t="str">
        <f>SALVADOS!G116</f>
        <v>FEX6274</v>
      </c>
      <c r="D116" s="14">
        <f>SALVADOS!C116</f>
        <v>44413</v>
      </c>
      <c r="E116" s="28" t="str">
        <f>$E$1&amp;SALVADOS!F116&amp;'CONTROLE I4PRO'!$G$1&amp;SALVADOS!I116</f>
        <v>Terceiro OTAVIO SANTOS ZAMITH - RENAULT KWID 2020 BRANCA FEX6274 93YRBB00XLJ230799</v>
      </c>
      <c r="F116" s="4">
        <f>IF(_xlfn.XLOOKUP(C116,SALVADOS!G:G,SALVADOS!AB:AB)="","",_xlfn.XLOOKUP(C116,SALVADOS!G:G,SALVADOS!AB:AB))</f>
        <v>279</v>
      </c>
      <c r="G116" s="35" t="s">
        <v>467</v>
      </c>
      <c r="H116" s="14">
        <f>IF(_xlfn.XLOOKUP(C116,VENDA!C:C,VENDA!M:M)="","",_xlfn.XLOOKUP(C116,VENDA!C:C,VENDA!M:M))</f>
        <v>44552</v>
      </c>
      <c r="I116" s="14">
        <f>VENDA!I116</f>
        <v>44540</v>
      </c>
      <c r="J116" s="116">
        <f>VENDA!J116</f>
        <v>20500</v>
      </c>
      <c r="K116" s="35" t="s">
        <v>467</v>
      </c>
    </row>
    <row r="117" spans="1:11" ht="28.8" hidden="1" x14ac:dyDescent="0.3">
      <c r="A117" s="35">
        <v>115</v>
      </c>
      <c r="B117" s="35">
        <f>SALVADOS!B117</f>
        <v>8282101382</v>
      </c>
      <c r="C117" s="35" t="str">
        <f>SALVADOS!G117</f>
        <v>DEO9252</v>
      </c>
      <c r="D117" s="14">
        <f>SALVADOS!C117</f>
        <v>44466</v>
      </c>
      <c r="E117" s="28" t="str">
        <f>$E$1&amp;SALVADOS!F117&amp;'CONTROLE I4PRO'!$G$1&amp;SALVADOS!I117</f>
        <v>Terceiro RAFAELA DA SILVA COSTA - HONDA C100 BIZ 2001 PRETA DEO9252 9C2HA07001R047477</v>
      </c>
      <c r="F117" s="4">
        <f>IF(_xlfn.XLOOKUP(C117,SALVADOS!G:G,SALVADOS!AB:AB)="","",_xlfn.XLOOKUP(C117,SALVADOS!G:G,SALVADOS!AB:AB))</f>
        <v>286</v>
      </c>
      <c r="G117" s="35" t="s">
        <v>467</v>
      </c>
      <c r="H117" s="14">
        <f>IF(_xlfn.XLOOKUP(C117,VENDA!C:C,VENDA!M:M)="","",_xlfn.XLOOKUP(C117,VENDA!C:C,VENDA!M:M))</f>
        <v>44575</v>
      </c>
      <c r="I117" s="14">
        <f>VENDA!I117</f>
        <v>44566</v>
      </c>
      <c r="J117" s="116">
        <f>VENDA!J117</f>
        <v>1700</v>
      </c>
      <c r="K117" s="35" t="s">
        <v>467</v>
      </c>
    </row>
    <row r="118" spans="1:11" ht="28.8" hidden="1" x14ac:dyDescent="0.3">
      <c r="A118" s="35">
        <v>116</v>
      </c>
      <c r="B118" s="35">
        <f>SALVADOS!B118</f>
        <v>8282100884</v>
      </c>
      <c r="C118" s="35" t="str">
        <f>SALVADOS!G118</f>
        <v>PMV5597</v>
      </c>
      <c r="D118" s="14">
        <f>SALVADOS!C118</f>
        <v>44468</v>
      </c>
      <c r="E118" s="28" t="str">
        <f>$E$1&amp;SALVADOS!F118&amp;'CONTROLE I4PRO'!$G$1&amp;SALVADOS!I118</f>
        <v>Terceiro TEREZA RUTH SILVA FARIAS - HONDA NXR 2014 BRANCA PMV5597 9C2KD0540ER083684</v>
      </c>
      <c r="F118" s="4">
        <f>IF(_xlfn.XLOOKUP(C118,SALVADOS!G:G,SALVADOS!AB:AB)="","",_xlfn.XLOOKUP(C118,SALVADOS!G:G,SALVADOS!AB:AB))</f>
        <v>287</v>
      </c>
      <c r="G118" s="35" t="s">
        <v>467</v>
      </c>
      <c r="H118" s="14">
        <f>IF(_xlfn.XLOOKUP(C118,VENDA!C:C,VENDA!M:M)="","",_xlfn.XLOOKUP(C118,VENDA!C:C,VENDA!M:M))</f>
        <v>45149</v>
      </c>
      <c r="I118" s="14">
        <f>VENDA!I118</f>
        <v>45132</v>
      </c>
      <c r="J118" s="116">
        <f>VENDA!J118</f>
        <v>3400</v>
      </c>
      <c r="K118" s="35" t="s">
        <v>467</v>
      </c>
    </row>
    <row r="119" spans="1:11" ht="28.8" hidden="1" x14ac:dyDescent="0.3">
      <c r="A119" s="35">
        <v>117</v>
      </c>
      <c r="B119" s="35">
        <f>SALVADOS!B119</f>
        <v>8282101396</v>
      </c>
      <c r="C119" s="35" t="str">
        <f>SALVADOS!G119</f>
        <v>PZL2167</v>
      </c>
      <c r="D119" s="14">
        <f>SALVADOS!C119</f>
        <v>44474</v>
      </c>
      <c r="E119" s="28" t="str">
        <f>$E$1&amp;SALVADOS!F119&amp;'CONTROLE I4PRO'!$G$1&amp;SALVADOS!I119</f>
        <v>Terceiro MIRIAN DAIANE DA SILVA VALERIUS - VW NOVO GOL 2018 PRATA PZL2167 9BWAB45U2JP009976</v>
      </c>
      <c r="F119" s="4">
        <f>IF(_xlfn.XLOOKUP(C119,SALVADOS!G:G,SALVADOS!AB:AB)="","",_xlfn.XLOOKUP(C119,SALVADOS!G:G,SALVADOS!AB:AB))</f>
        <v>289</v>
      </c>
      <c r="G119" s="35" t="s">
        <v>467</v>
      </c>
      <c r="H119" s="14">
        <f>IF(_xlfn.XLOOKUP(C119,VENDA!C:C,VENDA!M:M)="","",_xlfn.XLOOKUP(C119,VENDA!C:C,VENDA!M:M))</f>
        <v>44917</v>
      </c>
      <c r="I119" s="14">
        <f>VENDA!I119</f>
        <v>44544</v>
      </c>
      <c r="J119" s="116">
        <f>VENDA!J119</f>
        <v>19900</v>
      </c>
      <c r="K119" s="35" t="s">
        <v>467</v>
      </c>
    </row>
    <row r="120" spans="1:11" ht="28.8" hidden="1" x14ac:dyDescent="0.3">
      <c r="A120" s="35">
        <v>118</v>
      </c>
      <c r="B120" s="35">
        <f>SALVADOS!B120</f>
        <v>8232100197</v>
      </c>
      <c r="C120" s="35" t="str">
        <f>SALVADOS!G120</f>
        <v>NNB5115</v>
      </c>
      <c r="D120" s="14">
        <f>SALVADOS!C120</f>
        <v>44496</v>
      </c>
      <c r="E120" s="28" t="str">
        <f>$E$1&amp;SALVADOS!F120&amp;'CONTROLE I4PRO'!$G$1&amp;SALVADOS!I120</f>
        <v>Terceiro KEURIY JULIANA NUNES DA SILVA - FIAT PALIO 2010 PRATA NNB5115 9BD17301MA319867</v>
      </c>
      <c r="F120" s="4">
        <f>IF(_xlfn.XLOOKUP(C120,SALVADOS!G:G,SALVADOS!AB:AB)="","",_xlfn.XLOOKUP(C120,SALVADOS!G:G,SALVADOS!AB:AB))</f>
        <v>292</v>
      </c>
      <c r="G120" s="35" t="s">
        <v>467</v>
      </c>
      <c r="H120" s="14">
        <f>IF(_xlfn.XLOOKUP(C120,VENDA!C:C,VENDA!M:M)="","",_xlfn.XLOOKUP(C120,VENDA!C:C,VENDA!M:M))</f>
        <v>44643</v>
      </c>
      <c r="I120" s="14">
        <f>VENDA!I120</f>
        <v>44616</v>
      </c>
      <c r="J120" s="116">
        <f>VENDA!J120</f>
        <v>9500</v>
      </c>
      <c r="K120" s="35" t="s">
        <v>467</v>
      </c>
    </row>
    <row r="121" spans="1:11" ht="28.8" hidden="1" x14ac:dyDescent="0.3">
      <c r="A121" s="35">
        <v>119</v>
      </c>
      <c r="B121" s="35">
        <f>SALVADOS!B121</f>
        <v>8282101562</v>
      </c>
      <c r="C121" s="35" t="str">
        <f>SALVADOS!G121</f>
        <v>LYP8869</v>
      </c>
      <c r="D121" s="14">
        <f>SALVADOS!C121</f>
        <v>44510</v>
      </c>
      <c r="E121" s="28" t="str">
        <f>$E$1&amp;SALVADOS!F121&amp;'CONTROLE I4PRO'!$G$1&amp;SALVADOS!I121</f>
        <v>Terceiro CAROLINA APARECIDA VENTURA - GM VECTRA 1996 VERDE LYP8869 9BGJK19BVTB522261</v>
      </c>
      <c r="F121" s="4">
        <f>IF(_xlfn.XLOOKUP(C121,SALVADOS!G:G,SALVADOS!AB:AB)="","",_xlfn.XLOOKUP(C121,SALVADOS!G:G,SALVADOS!AB:AB))</f>
        <v>293</v>
      </c>
      <c r="G121" s="35" t="s">
        <v>467</v>
      </c>
      <c r="H121" s="14">
        <f>IF(_xlfn.XLOOKUP(C121,VENDA!C:C,VENDA!M:M)="","",_xlfn.XLOOKUP(C121,VENDA!C:C,VENDA!M:M))</f>
        <v>44664</v>
      </c>
      <c r="I121" s="14">
        <f>VENDA!I121</f>
        <v>44644</v>
      </c>
      <c r="J121" s="116">
        <f>VENDA!J121</f>
        <v>2000</v>
      </c>
      <c r="K121" s="35" t="s">
        <v>467</v>
      </c>
    </row>
    <row r="122" spans="1:11" ht="28.8" hidden="1" x14ac:dyDescent="0.3">
      <c r="A122" s="35">
        <v>120</v>
      </c>
      <c r="B122" s="35">
        <f>SALVADOS!B122</f>
        <v>8282101670</v>
      </c>
      <c r="C122" s="35" t="str">
        <f>SALVADOS!G122</f>
        <v>EHU3F85</v>
      </c>
      <c r="D122" s="14">
        <f>SALVADOS!C122</f>
        <v>44511</v>
      </c>
      <c r="E122" s="28" t="str">
        <f>$E$1&amp;SALVADOS!F122&amp;'CONTROLE I4PRO'!$G$1&amp;SALVADOS!I122</f>
        <v>Terceiro JAILSON DE MOURA MELO - HONDA CG 150 FAN ESI 2010 PRETA EHU3F85 9C2KC1550AR142028</v>
      </c>
      <c r="F122" s="4">
        <f>IF(_xlfn.XLOOKUP(C122,SALVADOS!G:G,SALVADOS!AB:AB)="","",_xlfn.XLOOKUP(C122,SALVADOS!G:G,SALVADOS!AB:AB))</f>
        <v>295</v>
      </c>
      <c r="G122" s="35" t="s">
        <v>467</v>
      </c>
      <c r="H122" s="14">
        <f>IF(_xlfn.XLOOKUP(C122,VENDA!C:C,VENDA!M:M)="","",_xlfn.XLOOKUP(C122,VENDA!C:C,VENDA!M:M))</f>
        <v>44594</v>
      </c>
      <c r="I122" s="14">
        <f>VENDA!I122</f>
        <v>44582</v>
      </c>
      <c r="J122" s="116">
        <f>VENDA!J122</f>
        <v>5400</v>
      </c>
      <c r="K122" s="35" t="s">
        <v>467</v>
      </c>
    </row>
    <row r="123" spans="1:11" ht="28.8" hidden="1" x14ac:dyDescent="0.3">
      <c r="A123" s="35">
        <v>121</v>
      </c>
      <c r="B123" s="35">
        <f>SALVADOS!B123</f>
        <v>8282101499</v>
      </c>
      <c r="C123" s="35" t="str">
        <f>SALVADOS!G123</f>
        <v>ATH6855</v>
      </c>
      <c r="D123" s="14">
        <f>SALVADOS!C123</f>
        <v>44512</v>
      </c>
      <c r="E123" s="28" t="str">
        <f>$E$1&amp;SALVADOS!F123&amp;'CONTROLE I4PRO'!$G$1&amp;SALVADOS!I123</f>
        <v>Terceiro MOISES DE MELO - PEUGEOT 207 HB 2011 BRANCA ATH6855 9362LKFWXBB54104</v>
      </c>
      <c r="F123" s="4">
        <f>IF(_xlfn.XLOOKUP(C123,SALVADOS!G:G,SALVADOS!AB:AB)="","",_xlfn.XLOOKUP(C123,SALVADOS!G:G,SALVADOS!AB:AB))</f>
        <v>294</v>
      </c>
      <c r="G123" s="35" t="s">
        <v>467</v>
      </c>
      <c r="H123" s="14">
        <f>IF(_xlfn.XLOOKUP(C123,VENDA!C:C,VENDA!M:M)="","",_xlfn.XLOOKUP(C123,VENDA!C:C,VENDA!M:M))</f>
        <v>44587</v>
      </c>
      <c r="I123" s="14">
        <f>VENDA!I123</f>
        <v>44572</v>
      </c>
      <c r="J123" s="116">
        <f>VENDA!J123</f>
        <v>9000</v>
      </c>
      <c r="K123" s="35" t="s">
        <v>467</v>
      </c>
    </row>
    <row r="124" spans="1:11" ht="28.8" hidden="1" x14ac:dyDescent="0.3">
      <c r="A124" s="35">
        <v>122</v>
      </c>
      <c r="B124" s="35">
        <f>SALVADOS!B124</f>
        <v>8282101820</v>
      </c>
      <c r="C124" s="35" t="str">
        <f>SALVADOS!G124</f>
        <v>HEE9839</v>
      </c>
      <c r="D124" s="14">
        <f>SALVADOS!C124</f>
        <v>44546</v>
      </c>
      <c r="E124" s="28" t="str">
        <f>$E$1&amp;SALVADOS!F124&amp;'CONTROLE I4PRO'!$G$1&amp;SALVADOS!I124</f>
        <v>Terceiro WALDEMAR DE OLIVEIRA SILVA JUNIOR - HONDA CIVIC 2007 PRATA HEE8839 93HFA15307Z215535</v>
      </c>
      <c r="F124" s="4">
        <f>IF(_xlfn.XLOOKUP(C124,SALVADOS!G:G,SALVADOS!AB:AB)="","",_xlfn.XLOOKUP(C124,SALVADOS!G:G,SALVADOS!AB:AB))</f>
        <v>306</v>
      </c>
      <c r="G124" s="35" t="s">
        <v>467</v>
      </c>
      <c r="H124" s="14">
        <f>IF(_xlfn.XLOOKUP(C124,VENDA!C:C,VENDA!M:M)="","",_xlfn.XLOOKUP(C124,VENDA!C:C,VENDA!M:M))</f>
        <v>44937</v>
      </c>
      <c r="I124" s="14">
        <f>VENDA!I124</f>
        <v>44915</v>
      </c>
      <c r="J124" s="116">
        <f>VENDA!J124</f>
        <v>13400</v>
      </c>
      <c r="K124" s="35" t="s">
        <v>467</v>
      </c>
    </row>
    <row r="125" spans="1:11" ht="28.8" hidden="1" x14ac:dyDescent="0.3">
      <c r="A125" s="35">
        <v>123</v>
      </c>
      <c r="B125" s="35">
        <f>SALVADOS!B125</f>
        <v>8232100264</v>
      </c>
      <c r="C125" s="35" t="str">
        <f>SALVADOS!G125</f>
        <v>ODI1G18</v>
      </c>
      <c r="D125" s="14">
        <f>SALVADOS!C125</f>
        <v>44553</v>
      </c>
      <c r="E125" s="28" t="str">
        <f>$E$1&amp;SALVADOS!F125&amp;'CONTROLE I4PRO'!$G$1&amp;SALVADOS!I125</f>
        <v>Terceiro EDSON ANTONIO DE OLIVEIRA - VW GOL 2013 PRETA ODI1G18 9BWAAOSU2DP012733</v>
      </c>
      <c r="F125" s="4">
        <f>IF(_xlfn.XLOOKUP(C125,SALVADOS!G:G,SALVADOS!AB:AB)="","",_xlfn.XLOOKUP(C125,SALVADOS!G:G,SALVADOS!AB:AB))</f>
        <v>312</v>
      </c>
      <c r="G125" s="35" t="s">
        <v>467</v>
      </c>
      <c r="H125" s="14">
        <f>IF(_xlfn.XLOOKUP(C125,VENDA!C:C,VENDA!M:M)="","",_xlfn.XLOOKUP(C125,VENDA!C:C,VENDA!M:M))</f>
        <v>44664</v>
      </c>
      <c r="I125" s="14">
        <f>VENDA!I125</f>
        <v>44649</v>
      </c>
      <c r="J125" s="116">
        <f>VENDA!J125</f>
        <v>11600</v>
      </c>
      <c r="K125" s="35" t="s">
        <v>467</v>
      </c>
    </row>
    <row r="126" spans="1:11" ht="28.8" hidden="1" x14ac:dyDescent="0.3">
      <c r="A126" s="35">
        <v>124</v>
      </c>
      <c r="B126" s="35">
        <f>SALVADOS!B126</f>
        <v>8282101974</v>
      </c>
      <c r="C126" s="35" t="str">
        <f>SALVADOS!G126</f>
        <v>AWB4B84</v>
      </c>
      <c r="D126" s="14">
        <f>SALVADOS!C126</f>
        <v>44565</v>
      </c>
      <c r="E126" s="28" t="str">
        <f>$E$1&amp;SALVADOS!F126&amp;'CONTROLE I4PRO'!$G$1&amp;SALVADOS!I126</f>
        <v>Terceiro SISTEL MANUTENÇÃO CONT. ENGENHARIA - GM CLASSIC 2013 PRATA AWB4B84 8AGSU19F0DR124270</v>
      </c>
      <c r="F126" s="4">
        <f>IF(_xlfn.XLOOKUP(C126,SALVADOS!G:G,SALVADOS!AB:AB)="","",_xlfn.XLOOKUP(C126,SALVADOS!G:G,SALVADOS!AB:AB))</f>
        <v>314</v>
      </c>
      <c r="G126" s="35" t="s">
        <v>467</v>
      </c>
      <c r="H126" s="14">
        <f>IF(_xlfn.XLOOKUP(C126,VENDA!C:C,VENDA!M:M)="","",_xlfn.XLOOKUP(C126,VENDA!C:C,VENDA!M:M))</f>
        <v>44678</v>
      </c>
      <c r="I126" s="14">
        <f>VENDA!I126</f>
        <v>44663</v>
      </c>
      <c r="J126" s="116">
        <f>VENDA!J126</f>
        <v>10600</v>
      </c>
      <c r="K126" s="35" t="s">
        <v>467</v>
      </c>
    </row>
    <row r="127" spans="1:11" ht="28.8" hidden="1" x14ac:dyDescent="0.3">
      <c r="A127" s="35">
        <v>125</v>
      </c>
      <c r="B127" s="35">
        <f>SALVADOS!B127</f>
        <v>8282102161</v>
      </c>
      <c r="C127" s="35" t="str">
        <f>SALVADOS!G127</f>
        <v>EKI0966</v>
      </c>
      <c r="D127" s="14">
        <f>SALVADOS!C127</f>
        <v>44574</v>
      </c>
      <c r="E127" s="28" t="str">
        <f>$E$1&amp;SALVADOS!F127&amp;'CONTROLE I4PRO'!$G$1&amp;SALVADOS!I127</f>
        <v>Terceiro ODOIR MORENO MATURANA JUNIOR - YAMANHA FAZER 2012 ROXA EKI0966 9C6KG0460C0030392</v>
      </c>
      <c r="F127" s="4">
        <f>IF(_xlfn.XLOOKUP(C127,SALVADOS!G:G,SALVADOS!AB:AB)="","",_xlfn.XLOOKUP(C127,SALVADOS!G:G,SALVADOS!AB:AB))</f>
        <v>319</v>
      </c>
      <c r="G127" s="35" t="s">
        <v>467</v>
      </c>
      <c r="H127" s="14">
        <f>IF(_xlfn.XLOOKUP(C127,VENDA!C:C,VENDA!M:M)="","",_xlfn.XLOOKUP(C127,VENDA!C:C,VENDA!M:M))</f>
        <v>44686</v>
      </c>
      <c r="I127" s="14">
        <f>VENDA!I127</f>
        <v>44671</v>
      </c>
      <c r="J127" s="116">
        <f>VENDA!J127</f>
        <v>7600</v>
      </c>
      <c r="K127" s="35" t="s">
        <v>467</v>
      </c>
    </row>
    <row r="128" spans="1:11" ht="28.8" hidden="1" x14ac:dyDescent="0.3">
      <c r="A128" s="35">
        <v>126</v>
      </c>
      <c r="B128" s="35">
        <f>SALVADOS!B128</f>
        <v>8282102025</v>
      </c>
      <c r="C128" s="35" t="str">
        <f>SALVADOS!G128</f>
        <v>NXX6121</v>
      </c>
      <c r="D128" s="14">
        <f>SALVADOS!C128</f>
        <v>44575</v>
      </c>
      <c r="E128" s="28" t="str">
        <f>$E$1&amp;SALVADOS!F128&amp;'CONTROLE I4PRO'!$G$1&amp;SALVADOS!I128</f>
        <v>Terceiro 	JOSE MARIA CORREA - HYUNDAI TUCSON 2012 PRETA NXX6121 95PJN81BPCB031861</v>
      </c>
      <c r="F128" s="4">
        <f>IF(_xlfn.XLOOKUP(C128,SALVADOS!G:G,SALVADOS!AB:AB)="","",_xlfn.XLOOKUP(C128,SALVADOS!G:G,SALVADOS!AB:AB))</f>
        <v>310</v>
      </c>
      <c r="G128" s="35" t="s">
        <v>467</v>
      </c>
      <c r="H128" s="14">
        <f>IF(_xlfn.XLOOKUP(C128,VENDA!C:C,VENDA!M:M)="","",_xlfn.XLOOKUP(C128,VENDA!C:C,VENDA!M:M))</f>
        <v>44664</v>
      </c>
      <c r="I128" s="14">
        <f>VENDA!I128</f>
        <v>44649</v>
      </c>
      <c r="J128" s="116">
        <f>VENDA!J128</f>
        <v>20400</v>
      </c>
      <c r="K128" s="35" t="s">
        <v>467</v>
      </c>
    </row>
    <row r="129" spans="1:11" ht="28.8" hidden="1" x14ac:dyDescent="0.3">
      <c r="A129" s="35">
        <v>127</v>
      </c>
      <c r="B129" s="35">
        <f>SALVADOS!B129</f>
        <v>8282102128</v>
      </c>
      <c r="C129" s="35" t="str">
        <f>SALVADOS!G129</f>
        <v>PGZ2A62</v>
      </c>
      <c r="D129" s="14">
        <f>SALVADOS!C129</f>
        <v>44575</v>
      </c>
      <c r="E129" s="28" t="str">
        <f>$E$1&amp;SALVADOS!F129&amp;'CONTROLE I4PRO'!$G$1&amp;SALVADOS!I129</f>
        <v>Terceiro MATHEUS SILVA PICOLOMINI - CITROEN DS3 2015 AMARELA PGZ2A62 VF7SA5FMXFW502413</v>
      </c>
      <c r="F129" s="4">
        <f>IF(_xlfn.XLOOKUP(C129,SALVADOS!G:G,SALVADOS!AB:AB)="","",_xlfn.XLOOKUP(C129,SALVADOS!G:G,SALVADOS!AB:AB))</f>
        <v>308</v>
      </c>
      <c r="G129" s="35" t="s">
        <v>467</v>
      </c>
      <c r="H129" s="14">
        <f>IF(_xlfn.XLOOKUP(C129,VENDA!C:C,VENDA!M:M)="","",_xlfn.XLOOKUP(C129,VENDA!C:C,VENDA!M:M))</f>
        <v>45063</v>
      </c>
      <c r="I129" s="14">
        <f>VENDA!I129</f>
        <v>45055</v>
      </c>
      <c r="J129" s="116">
        <f>VENDA!J129</f>
        <v>41000</v>
      </c>
      <c r="K129" s="35" t="s">
        <v>467</v>
      </c>
    </row>
    <row r="130" spans="1:11" ht="28.8" hidden="1" x14ac:dyDescent="0.3">
      <c r="A130" s="35">
        <v>128</v>
      </c>
      <c r="B130" s="35">
        <f>SALVADOS!B130</f>
        <v>8282102037</v>
      </c>
      <c r="C130" s="35" t="str">
        <f>SALVADOS!G130</f>
        <v>JVU1638</v>
      </c>
      <c r="D130" s="14">
        <f>SALVADOS!C130</f>
        <v>44587</v>
      </c>
      <c r="E130" s="28" t="str">
        <f>$E$1&amp;SALVADOS!F130&amp;'CONTROLE I4PRO'!$G$1&amp;SALVADOS!I130</f>
        <v>Terceiro MARLUCE DE C. ALMEIDA M. NUNES - HONDA CIVIC 2008 PRATA JVU1638 93HFA66308Z266090</v>
      </c>
      <c r="F130" s="4">
        <f>IF(_xlfn.XLOOKUP(C130,SALVADOS!G:G,SALVADOS!AB:AB)="","",_xlfn.XLOOKUP(C130,SALVADOS!G:G,SALVADOS!AB:AB))</f>
        <v>318</v>
      </c>
      <c r="G130" s="35" t="s">
        <v>467</v>
      </c>
      <c r="H130" s="14">
        <f>IF(_xlfn.XLOOKUP(C130,VENDA!C:C,VENDA!M:M)="","",_xlfn.XLOOKUP(C130,VENDA!C:C,VENDA!M:M))</f>
        <v>44686</v>
      </c>
      <c r="I130" s="14">
        <f>VENDA!I130</f>
        <v>44671</v>
      </c>
      <c r="J130" s="116">
        <f>VENDA!J130</f>
        <v>14000</v>
      </c>
      <c r="K130" s="35" t="s">
        <v>467</v>
      </c>
    </row>
    <row r="131" spans="1:11" ht="28.8" hidden="1" x14ac:dyDescent="0.3">
      <c r="A131" s="35">
        <v>129</v>
      </c>
      <c r="B131" s="35">
        <f>SALVADOS!B131</f>
        <v>8282200040</v>
      </c>
      <c r="C131" s="35" t="str">
        <f>SALVADOS!G131</f>
        <v>EUE1788</v>
      </c>
      <c r="D131" s="14">
        <f>SALVADOS!C131</f>
        <v>44593</v>
      </c>
      <c r="E131" s="28" t="str">
        <f>$E$1&amp;SALVADOS!F131&amp;'CONTROLE I4PRO'!$G$1&amp;SALVADOS!I131</f>
        <v>Terceiro JOSE IRANDIR SANTOS	 - CITROEN C3 AIRCROSS 2011 CINZA EUE1788 935SUN6AYBB553145</v>
      </c>
      <c r="F131" s="4">
        <f>IF(_xlfn.XLOOKUP(C131,SALVADOS!G:G,SALVADOS!AB:AB)="","",_xlfn.XLOOKUP(C131,SALVADOS!G:G,SALVADOS!AB:AB))</f>
        <v>320</v>
      </c>
      <c r="G131" s="35" t="s">
        <v>467</v>
      </c>
      <c r="H131" s="14">
        <f>IF(_xlfn.XLOOKUP(C131,VENDA!C:C,VENDA!M:M)="","",_xlfn.XLOOKUP(C131,VENDA!C:C,VENDA!M:M))</f>
        <v>44764</v>
      </c>
      <c r="I131" s="14">
        <f>VENDA!I131</f>
        <v>44754</v>
      </c>
      <c r="J131" s="116">
        <f>VENDA!J131</f>
        <v>12500</v>
      </c>
      <c r="K131" s="35" t="s">
        <v>467</v>
      </c>
    </row>
    <row r="132" spans="1:11" ht="28.8" hidden="1" x14ac:dyDescent="0.3">
      <c r="A132" s="35">
        <v>130</v>
      </c>
      <c r="B132" s="35">
        <f>SALVADOS!B132</f>
        <v>8232200008</v>
      </c>
      <c r="C132" s="35" t="str">
        <f>SALVADOS!G132</f>
        <v>HNV7132</v>
      </c>
      <c r="D132" s="14">
        <f>SALVADOS!C132</f>
        <v>44594</v>
      </c>
      <c r="E132" s="28" t="str">
        <f>$E$1&amp;SALVADOS!F132&amp;'CONTROLE I4PRO'!$G$1&amp;SALVADOS!I132</f>
        <v>Terceiro 	ANDERSON DE SOUZA ROCHA - FIAT PUNTO 2013 PRETA HNV7132 9BD11812KD1234136</v>
      </c>
      <c r="F132" s="4">
        <f>IF(_xlfn.XLOOKUP(C132,SALVADOS!G:G,SALVADOS!AB:AB)="","",_xlfn.XLOOKUP(C132,SALVADOS!G:G,SALVADOS!AB:AB))</f>
        <v>311</v>
      </c>
      <c r="G132" s="35" t="s">
        <v>467</v>
      </c>
      <c r="H132" s="14">
        <f>IF(_xlfn.XLOOKUP(C132,VENDA!C:C,VENDA!M:M)="","",_xlfn.XLOOKUP(C132,VENDA!C:C,VENDA!M:M))</f>
        <v>44678</v>
      </c>
      <c r="I132" s="14">
        <f>VENDA!I132</f>
        <v>44658</v>
      </c>
      <c r="J132" s="116">
        <f>VENDA!J132</f>
        <v>12200</v>
      </c>
      <c r="K132" s="35" t="s">
        <v>467</v>
      </c>
    </row>
    <row r="133" spans="1:11" ht="28.8" hidden="1" x14ac:dyDescent="0.3">
      <c r="A133" s="35">
        <v>131</v>
      </c>
      <c r="B133" s="35">
        <f>SALVADOS!B133</f>
        <v>8282200062</v>
      </c>
      <c r="C133" s="35" t="str">
        <f>SALVADOS!G133</f>
        <v>DAP8348</v>
      </c>
      <c r="D133" s="14">
        <f>SALVADOS!C133</f>
        <v>44595</v>
      </c>
      <c r="E133" s="28" t="str">
        <f>$E$1&amp;SALVADOS!F133&amp;'CONTROLE I4PRO'!$G$1&amp;SALVADOS!I133</f>
        <v>Terceiro MATILDE APARECIDA FERNANDES - FIAT PALIO 2001 CINZA DAP8348 9BD17140212016123</v>
      </c>
      <c r="F133" s="4">
        <f>IF(_xlfn.XLOOKUP(C133,SALVADOS!G:G,SALVADOS!AB:AB)="","",_xlfn.XLOOKUP(C133,SALVADOS!G:G,SALVADOS!AB:AB))</f>
        <v>313</v>
      </c>
      <c r="G133" s="35" t="s">
        <v>467</v>
      </c>
      <c r="H133" s="14">
        <f>IF(_xlfn.XLOOKUP(C133,VENDA!C:C,VENDA!M:M)="","",_xlfn.XLOOKUP(C133,VENDA!C:C,VENDA!M:M))</f>
        <v>45028</v>
      </c>
      <c r="I133" s="14">
        <f>VENDA!I133</f>
        <v>45016</v>
      </c>
      <c r="J133" s="116">
        <f>VENDA!J133</f>
        <v>1600</v>
      </c>
      <c r="K133" s="35" t="s">
        <v>467</v>
      </c>
    </row>
    <row r="134" spans="1:11" ht="28.8" hidden="1" x14ac:dyDescent="0.3">
      <c r="A134" s="35">
        <v>132</v>
      </c>
      <c r="B134" s="35">
        <f>SALVADOS!B134</f>
        <v>8232100323</v>
      </c>
      <c r="C134" s="35" t="str">
        <f>SALVADOS!G134</f>
        <v>QTR1038</v>
      </c>
      <c r="D134" s="14">
        <f>SALVADOS!C134</f>
        <v>44596</v>
      </c>
      <c r="E134" s="28" t="str">
        <f>$E$1&amp;SALVADOS!F134&amp;'CONTROLE I4PRO'!$G$1&amp;SALVADOS!I134</f>
        <v>Terceiro MADALENA NUNES DE FRANCA RAMOS - FORDA KA 2020 CINZA QTR1038 9BFZH54S5L8438923</v>
      </c>
      <c r="F134" s="4">
        <f>IF(_xlfn.XLOOKUP(C134,SALVADOS!G:G,SALVADOS!AB:AB)="","",_xlfn.XLOOKUP(C134,SALVADOS!G:G,SALVADOS!AB:AB))</f>
        <v>315</v>
      </c>
      <c r="G134" s="35" t="s">
        <v>467</v>
      </c>
      <c r="H134" s="14">
        <f>IF(_xlfn.XLOOKUP(C134,VENDA!C:C,VENDA!M:M)="","",_xlfn.XLOOKUP(C134,VENDA!C:C,VENDA!M:M))</f>
        <v>44664</v>
      </c>
      <c r="I134" s="14">
        <f>VENDA!I134</f>
        <v>44649</v>
      </c>
      <c r="J134" s="116">
        <f>VENDA!J134</f>
        <v>25000</v>
      </c>
      <c r="K134" s="35" t="s">
        <v>467</v>
      </c>
    </row>
    <row r="135" spans="1:11" hidden="1" x14ac:dyDescent="0.3">
      <c r="A135" s="35">
        <v>133</v>
      </c>
      <c r="B135" s="35">
        <f>SALVADOS!B135</f>
        <v>8282102041</v>
      </c>
      <c r="C135" s="35" t="str">
        <f>SALVADOS!G135</f>
        <v>NJT1161</v>
      </c>
      <c r="D135" s="14">
        <f>SALVADOS!C135</f>
        <v>44606</v>
      </c>
      <c r="E135" s="28" t="str">
        <f>$E$1&amp;SALVADOS!F135&amp;'CONTROLE I4PRO'!$G$1&amp;SALVADOS!I135</f>
        <v>Terceiro JOSE CARLOS DE MELO - FORD FIESTA 2011 PRATA 9BFZF54P0B8166541</v>
      </c>
      <c r="F135" s="4">
        <f>IF(_xlfn.XLOOKUP(C135,SALVADOS!G:G,SALVADOS!AB:AB)="","",_xlfn.XLOOKUP(C135,SALVADOS!G:G,SALVADOS!AB:AB))</f>
        <v>324</v>
      </c>
      <c r="G135" s="35" t="s">
        <v>467</v>
      </c>
      <c r="H135" s="14">
        <f>IF(_xlfn.XLOOKUP(C135,VENDA!C:C,VENDA!M:M)="","",_xlfn.XLOOKUP(C135,VENDA!C:C,VENDA!M:M))</f>
        <v>44734</v>
      </c>
      <c r="I135" s="14">
        <f>VENDA!I135</f>
        <v>44721</v>
      </c>
      <c r="J135" s="116">
        <f>VENDA!J135</f>
        <v>8500</v>
      </c>
      <c r="K135" s="35" t="s">
        <v>467</v>
      </c>
    </row>
    <row r="136" spans="1:11" ht="28.8" hidden="1" x14ac:dyDescent="0.3">
      <c r="A136" s="35">
        <v>134</v>
      </c>
      <c r="B136" s="35">
        <f>SALVADOS!B136</f>
        <v>8282200192</v>
      </c>
      <c r="C136" s="35" t="str">
        <f>SALVADOS!G136</f>
        <v>AVG0071</v>
      </c>
      <c r="D136" s="14">
        <f>SALVADOS!C136</f>
        <v>44607</v>
      </c>
      <c r="E136" s="28" t="str">
        <f>$E$1&amp;SALVADOS!F136&amp;'CONTROLE I4PRO'!$G$1&amp;SALVADOS!I136</f>
        <v>Terceiro AURICELIA DA SILVA BARROS FERREIRA - VW GOLF 2003 BEGE AVG0071 9BWA501J154029242</v>
      </c>
      <c r="F136" s="4">
        <f>IF(_xlfn.XLOOKUP(C136,SALVADOS!G:G,SALVADOS!AB:AB)="","",_xlfn.XLOOKUP(C136,SALVADOS!G:G,SALVADOS!AB:AB))</f>
        <v>316</v>
      </c>
      <c r="G136" s="35" t="s">
        <v>467</v>
      </c>
      <c r="H136" s="14">
        <f>IF(_xlfn.XLOOKUP(C136,VENDA!C:C,VENDA!M:M)="","",_xlfn.XLOOKUP(C136,VENDA!C:C,VENDA!M:M))</f>
        <v>44664</v>
      </c>
      <c r="I136" s="14">
        <f>VENDA!I136</f>
        <v>44649</v>
      </c>
      <c r="J136" s="116">
        <f>VENDA!J136</f>
        <v>8400</v>
      </c>
      <c r="K136" s="35" t="s">
        <v>467</v>
      </c>
    </row>
    <row r="137" spans="1:11" ht="28.8" hidden="1" x14ac:dyDescent="0.3">
      <c r="A137" s="35">
        <v>135</v>
      </c>
      <c r="B137" s="35">
        <f>SALVADOS!B137</f>
        <v>8282102048</v>
      </c>
      <c r="C137" s="35" t="str">
        <f>SALVADOS!G137</f>
        <v>PUP9390</v>
      </c>
      <c r="D137" s="14">
        <f>SALVADOS!C137</f>
        <v>44636</v>
      </c>
      <c r="E137" s="28" t="str">
        <f>$E$1&amp;SALVADOS!F137&amp;'CONTROLE I4PRO'!$G$1&amp;SALVADOS!I137</f>
        <v>Terceiro ELICEIA MARIA CALADO - FORD KA 2015 BRANCA PUP9390 9BFZH55L2F8132144</v>
      </c>
      <c r="F137" s="4">
        <f>IF(_xlfn.XLOOKUP(C137,SALVADOS!G:G,SALVADOS!AB:AB)="","",_xlfn.XLOOKUP(C137,SALVADOS!G:G,SALVADOS!AB:AB))</f>
        <v>334</v>
      </c>
      <c r="G137" s="35" t="s">
        <v>467</v>
      </c>
      <c r="H137" s="14">
        <f>IF(_xlfn.XLOOKUP(C137,VENDA!C:C,VENDA!M:M)="","",_xlfn.XLOOKUP(C137,VENDA!C:C,VENDA!M:M))</f>
        <v>45014</v>
      </c>
      <c r="I137" s="14">
        <f>VENDA!I137</f>
        <v>45005</v>
      </c>
      <c r="J137" s="116">
        <f>VENDA!J137</f>
        <v>15900</v>
      </c>
      <c r="K137" s="35" t="s">
        <v>467</v>
      </c>
    </row>
    <row r="138" spans="1:11" ht="28.8" hidden="1" x14ac:dyDescent="0.3">
      <c r="A138" s="35">
        <v>136</v>
      </c>
      <c r="B138" s="35">
        <f>SALVADOS!B138</f>
        <v>8282200385</v>
      </c>
      <c r="C138" s="35" t="str">
        <f>SALVADOS!G138</f>
        <v>DFT6516</v>
      </c>
      <c r="D138" s="14">
        <f>SALVADOS!C138</f>
        <v>44636</v>
      </c>
      <c r="E138" s="28" t="str">
        <f>$E$1&amp;SALVADOS!F138&amp;'CONTROLE I4PRO'!$G$1&amp;SALVADOS!I138</f>
        <v>Terceiro ADEMIR ANTONIO MARTINS - FIAT SIENA 2002 PRETA DFT6516 9BD17202423018878</v>
      </c>
      <c r="F138" s="4">
        <f>IF(_xlfn.XLOOKUP(C138,SALVADOS!G:G,SALVADOS!AB:AB)="","",_xlfn.XLOOKUP(C138,SALVADOS!G:G,SALVADOS!AB:AB))</f>
        <v>323</v>
      </c>
      <c r="G138" s="35" t="s">
        <v>467</v>
      </c>
      <c r="H138" s="14">
        <f>IF(_xlfn.XLOOKUP(C138,VENDA!C:C,VENDA!M:M)="","",_xlfn.XLOOKUP(C138,VENDA!C:C,VENDA!M:M))</f>
        <v>45096</v>
      </c>
      <c r="I138" s="14">
        <f>VENDA!I138</f>
        <v>45083</v>
      </c>
      <c r="J138" s="129">
        <f>VENDA!J138</f>
        <v>2200</v>
      </c>
      <c r="K138" s="35" t="s">
        <v>467</v>
      </c>
    </row>
    <row r="139" spans="1:11" ht="28.8" hidden="1" x14ac:dyDescent="0.3">
      <c r="A139" s="35">
        <v>137</v>
      </c>
      <c r="B139" s="35">
        <f>SALVADOS!B139</f>
        <v>8282200269</v>
      </c>
      <c r="C139" s="35" t="str">
        <f>SALVADOS!G139</f>
        <v>EZM6F91</v>
      </c>
      <c r="D139" s="14">
        <f>SALVADOS!C139</f>
        <v>44637</v>
      </c>
      <c r="E139" s="28" t="str">
        <f>$E$1&amp;SALVADOS!F139&amp;'CONTROLE I4PRO'!$G$1&amp;SALVADOS!I139</f>
        <v>Terceiro THAIS CRSITINA DE JESUS SILVA - FORD FIESTA 2014 PRETA EZM6F91 9BFZF54P3E8044034</v>
      </c>
      <c r="F139" s="4">
        <f>IF(_xlfn.XLOOKUP(C139,SALVADOS!G:G,SALVADOS!AB:AB)="","",_xlfn.XLOOKUP(C139,SALVADOS!G:G,SALVADOS!AB:AB))</f>
        <v>331</v>
      </c>
      <c r="G139" s="35" t="s">
        <v>467</v>
      </c>
      <c r="H139" s="14">
        <f>IF(_xlfn.XLOOKUP(C139,VENDA!C:C,VENDA!M:M)="","",_xlfn.XLOOKUP(C139,VENDA!C:C,VENDA!M:M))</f>
        <v>44713</v>
      </c>
      <c r="I139" s="14">
        <f>VENDA!I139</f>
        <v>44705</v>
      </c>
      <c r="J139" s="131">
        <f>VENDA!J139</f>
        <v>5600</v>
      </c>
      <c r="K139" s="35" t="s">
        <v>467</v>
      </c>
    </row>
    <row r="140" spans="1:11" ht="28.8" hidden="1" x14ac:dyDescent="0.3">
      <c r="A140" s="35">
        <v>138</v>
      </c>
      <c r="B140" s="35">
        <f>SALVADOS!B140</f>
        <v>8282200548</v>
      </c>
      <c r="C140" s="35" t="str">
        <f>SALVADOS!G140</f>
        <v>DJZ0808</v>
      </c>
      <c r="D140" s="14">
        <f>SALVADOS!C140</f>
        <v>44656</v>
      </c>
      <c r="E140" s="28" t="str">
        <f>$E$1&amp;SALVADOS!F140&amp;'CONTROLE I4PRO'!$G$1&amp;SALVADOS!I140</f>
        <v>Terceiro DAVID WILLIAN CARDOSO MOREIRA - HONDA FALCON 2004 PRETA DJZ0808 9C2ND07004R012853</v>
      </c>
      <c r="F140" s="4">
        <f>IF(_xlfn.XLOOKUP(C140,SALVADOS!G:G,SALVADOS!AB:AB)="","",_xlfn.XLOOKUP(C140,SALVADOS!G:G,SALVADOS!AB:AB))</f>
        <v>332</v>
      </c>
      <c r="G140" s="35" t="s">
        <v>467</v>
      </c>
      <c r="H140" s="14">
        <f>IF(_xlfn.XLOOKUP(C140,VENDA!C:C,VENDA!M:M)="","",_xlfn.XLOOKUP(C140,VENDA!C:C,VENDA!M:M))</f>
        <v>44720</v>
      </c>
      <c r="I140" s="14">
        <f>VENDA!I140</f>
        <v>44706</v>
      </c>
      <c r="J140" s="131">
        <f>VENDA!J140</f>
        <v>6300</v>
      </c>
      <c r="K140" s="35" t="s">
        <v>467</v>
      </c>
    </row>
    <row r="141" spans="1:11" ht="28.8" hidden="1" x14ac:dyDescent="0.3">
      <c r="A141" s="35">
        <v>139</v>
      </c>
      <c r="B141" s="35">
        <f>SALVADOS!B141</f>
        <v>8282200600</v>
      </c>
      <c r="C141" s="35" t="str">
        <f>SALVADOS!G141</f>
        <v>DDB0103</v>
      </c>
      <c r="D141" s="14">
        <f>SALVADOS!C141</f>
        <v>44665</v>
      </c>
      <c r="E141" s="28" t="str">
        <f>$E$1&amp;SALVADOS!F141&amp;'CONTROLE I4PRO'!$G$1&amp;SALVADOS!I141</f>
        <v>Terceiro ELCIO BERTOZZI DE SOUZA - HONDA CIVIC 2001 PRATA DDB0103 93HES16801Z006008</v>
      </c>
      <c r="F141" s="4">
        <f>IF(_xlfn.XLOOKUP(C141,SALVADOS!G:G,SALVADOS!AB:AB)="","",_xlfn.XLOOKUP(C141,SALVADOS!G:G,SALVADOS!AB:AB))</f>
        <v>333</v>
      </c>
      <c r="G141" s="35" t="s">
        <v>467</v>
      </c>
      <c r="H141" s="14">
        <f>IF(_xlfn.XLOOKUP(C141,VENDA!C:C,VENDA!M:M)="","",_xlfn.XLOOKUP(C141,VENDA!C:C,VENDA!M:M))</f>
        <v>44720</v>
      </c>
      <c r="I141" s="14">
        <f>VENDA!I141</f>
        <v>44708</v>
      </c>
      <c r="J141" s="131">
        <f>VENDA!J141</f>
        <v>11200</v>
      </c>
      <c r="K141" s="35" t="s">
        <v>467</v>
      </c>
    </row>
    <row r="142" spans="1:11" ht="28.8" hidden="1" x14ac:dyDescent="0.3">
      <c r="A142" s="35">
        <v>140</v>
      </c>
      <c r="B142" s="35">
        <f>SALVADOS!B142</f>
        <v>8282200336</v>
      </c>
      <c r="C142" s="35" t="str">
        <f>SALVADOS!G142</f>
        <v>KNY0706</v>
      </c>
      <c r="D142" s="14">
        <f>SALVADOS!C142</f>
        <v>44677</v>
      </c>
      <c r="E142" s="28" t="str">
        <f>$E$1&amp;SALVADOS!F142&amp;'CONTROLE I4PRO'!$G$1&amp;SALVADOS!I142</f>
        <v>Terceiro JOSE DO CARMO SILVA - FORD FIESTA 2008 PRATA KNY0706 9BFZF10A588226686</v>
      </c>
      <c r="F142" s="4">
        <f>IF(_xlfn.XLOOKUP(C142,SALVADOS!G:G,SALVADOS!AB:AB)="","",_xlfn.XLOOKUP(C142,SALVADOS!G:G,SALVADOS!AB:AB))</f>
        <v>360</v>
      </c>
      <c r="G142" s="35" t="s">
        <v>467</v>
      </c>
      <c r="H142" s="14">
        <f>IF(_xlfn.XLOOKUP(C142,VENDA!C:C,VENDA!M:M)="","",_xlfn.XLOOKUP(C142,VENDA!C:C,VENDA!M:M))</f>
        <v>44854</v>
      </c>
      <c r="I142" s="14">
        <f>VENDA!I142</f>
        <v>44838</v>
      </c>
      <c r="J142" s="116">
        <f>VENDA!J142</f>
        <v>4600</v>
      </c>
      <c r="K142" s="35" t="s">
        <v>467</v>
      </c>
    </row>
    <row r="143" spans="1:11" ht="28.8" hidden="1" x14ac:dyDescent="0.3">
      <c r="A143" s="35">
        <v>141</v>
      </c>
      <c r="B143" s="35">
        <f>SALVADOS!B143</f>
        <v>8282102003</v>
      </c>
      <c r="C143" s="35" t="str">
        <f>SALVADOS!G143</f>
        <v>PJS5388</v>
      </c>
      <c r="D143" s="14">
        <f>SALVADOS!C143</f>
        <v>44683</v>
      </c>
      <c r="E143" s="28" t="str">
        <f>$E$1&amp;SALVADOS!F143&amp;'CONTROLE I4PRO'!$G$1&amp;SALVADOS!I143</f>
        <v>Terceiro KATESILENE FERNANDES DA SILVA - FIAT SIENA 2016 PRATA PJS5388 8AP37211AG6130263</v>
      </c>
      <c r="F143" s="4">
        <f>IF(_xlfn.XLOOKUP(C143,SALVADOS!G:G,SALVADOS!AB:AB)="","",_xlfn.XLOOKUP(C143,SALVADOS!G:G,SALVADOS!AB:AB))</f>
        <v>340</v>
      </c>
      <c r="G143" s="35" t="s">
        <v>467</v>
      </c>
      <c r="H143" s="14">
        <f>IF(_xlfn.XLOOKUP(C143,VENDA!C:C,VENDA!M:M)="","",_xlfn.XLOOKUP(C143,VENDA!C:C,VENDA!M:M))</f>
        <v>44764</v>
      </c>
      <c r="I143" s="14">
        <f>VENDA!I143</f>
        <v>44754</v>
      </c>
      <c r="J143" s="116">
        <f>VENDA!J143</f>
        <v>12000</v>
      </c>
      <c r="K143" s="35" t="s">
        <v>467</v>
      </c>
    </row>
    <row r="144" spans="1:11" ht="28.8" hidden="1" x14ac:dyDescent="0.3">
      <c r="A144" s="35">
        <v>142</v>
      </c>
      <c r="B144" s="35">
        <f>SALVADOS!B144</f>
        <v>8232200118</v>
      </c>
      <c r="C144" s="35" t="str">
        <f>SALVADOS!G144</f>
        <v>HEX7E40</v>
      </c>
      <c r="D144" s="14">
        <f>SALVADOS!C144</f>
        <v>44691</v>
      </c>
      <c r="E144" s="28" t="str">
        <f>$E$1&amp;SALVADOS!F144&amp;'CONTROLE I4PRO'!$G$1&amp;SALVADOS!I144</f>
        <v>Terceiro LUIZ CARLOS ALVES PEREIRA - FIAT PALIO 2013 PRATA HEX7E40 9DB196272D2049059</v>
      </c>
      <c r="F144" s="4">
        <f>IF(_xlfn.XLOOKUP(C144,SALVADOS!G:G,SALVADOS!AB:AB)="","",_xlfn.XLOOKUP(C144,SALVADOS!G:G,SALVADOS!AB:AB))</f>
        <v>348</v>
      </c>
      <c r="G144" s="35" t="s">
        <v>467</v>
      </c>
      <c r="H144" s="14">
        <f>IF(_xlfn.XLOOKUP(C144,VENDA!C:C,VENDA!M:M)="","",_xlfn.XLOOKUP(C144,VENDA!C:C,VENDA!M:M))</f>
        <v>44764</v>
      </c>
      <c r="I144" s="14">
        <f>VENDA!I144</f>
        <v>44754</v>
      </c>
      <c r="J144" s="116">
        <f>VENDA!J144</f>
        <v>21400</v>
      </c>
      <c r="K144" s="35" t="s">
        <v>467</v>
      </c>
    </row>
    <row r="145" spans="1:11" ht="28.8" hidden="1" x14ac:dyDescent="0.3">
      <c r="A145" s="35">
        <v>143</v>
      </c>
      <c r="B145" s="35" t="str">
        <f>SALVADOS!B145</f>
        <v xml:space="preserve">8282200764	</v>
      </c>
      <c r="C145" s="35" t="str">
        <f>SALVADOS!G145</f>
        <v>FRB1348</v>
      </c>
      <c r="D145" s="14">
        <f>SALVADOS!C145</f>
        <v>44691</v>
      </c>
      <c r="E145" s="28" t="str">
        <f>$E$1&amp;SALVADOS!F145&amp;'CONTROLE I4PRO'!$G$1&amp;SALVADOS!I145</f>
        <v>Terceiro IRACEMA DA SILVA SANTOS - FORD FIESTA 2014 PRATA FRB1348 9BFZD55J1EB722914</v>
      </c>
      <c r="F145" s="4">
        <f>IF(_xlfn.XLOOKUP(C145,SALVADOS!G:G,SALVADOS!AB:AB)="","",_xlfn.XLOOKUP(C145,SALVADOS!G:G,SALVADOS!AB:AB))</f>
        <v>342</v>
      </c>
      <c r="G145" s="35" t="s">
        <v>467</v>
      </c>
      <c r="H145" s="14">
        <f>IF(_xlfn.XLOOKUP(C145,VENDA!C:C,VENDA!M:M)="","",_xlfn.XLOOKUP(C145,VENDA!C:C,VENDA!M:M))</f>
        <v>44760</v>
      </c>
      <c r="I145" s="14">
        <f>VENDA!I145</f>
        <v>44750</v>
      </c>
      <c r="J145" s="116">
        <f>VENDA!J145</f>
        <v>14000</v>
      </c>
      <c r="K145" s="35" t="s">
        <v>467</v>
      </c>
    </row>
    <row r="146" spans="1:11" ht="28.8" hidden="1" x14ac:dyDescent="0.3">
      <c r="A146" s="35">
        <v>144</v>
      </c>
      <c r="B146" s="35">
        <f>SALVADOS!B146</f>
        <v>8282200809</v>
      </c>
      <c r="C146" s="35" t="str">
        <f>SALVADOS!G146</f>
        <v>HOB6325</v>
      </c>
      <c r="D146" s="14">
        <f>SALVADOS!C146</f>
        <v>44697</v>
      </c>
      <c r="E146" s="28" t="str">
        <f>$E$1&amp;SALVADOS!F146&amp;'CONTROLE I4PRO'!$G$1&amp;SALVADOS!I146</f>
        <v>Terceiro DANIELE DE ARAUJO CAMPOS - KIA PICANTO 2011 PRATA HOB6325 KNABK514BBT999681</v>
      </c>
      <c r="F146" s="4">
        <f>IF(_xlfn.XLOOKUP(C146,SALVADOS!G:G,SALVADOS!AB:AB)="","",_xlfn.XLOOKUP(C146,SALVADOS!G:G,SALVADOS!AB:AB))</f>
        <v>341</v>
      </c>
      <c r="G146" s="35" t="s">
        <v>467</v>
      </c>
      <c r="H146" s="14">
        <f>IF(_xlfn.XLOOKUP(C146,VENDA!C:C,VENDA!M:M)="","",_xlfn.XLOOKUP(C146,VENDA!C:C,VENDA!M:M))</f>
        <v>44764</v>
      </c>
      <c r="I146" s="14">
        <f>VENDA!I146</f>
        <v>44754</v>
      </c>
      <c r="J146" s="116">
        <f>VENDA!J146</f>
        <v>13000</v>
      </c>
      <c r="K146" s="35" t="s">
        <v>467</v>
      </c>
    </row>
    <row r="147" spans="1:11" ht="28.8" hidden="1" x14ac:dyDescent="0.3">
      <c r="A147" s="35">
        <v>145</v>
      </c>
      <c r="B147" s="35">
        <f>SALVADOS!B147</f>
        <v>8282200526</v>
      </c>
      <c r="C147" s="35" t="str">
        <f>SALVADOS!G147</f>
        <v>KPD5D18</v>
      </c>
      <c r="D147" s="14">
        <f>SALVADOS!C147</f>
        <v>44698</v>
      </c>
      <c r="E147" s="28" t="str">
        <f>$E$1&amp;SALVADOS!F147&amp;'CONTROLE I4PRO'!$G$1&amp;SALVADOS!I147</f>
        <v>Terceiro GUILHERME VICENTE SOUZA - VW JETTA 2.0 PRETO KPD5D18 3VWDJ2162DM002832</v>
      </c>
      <c r="F147" s="4">
        <f>IF(_xlfn.XLOOKUP(C147,SALVADOS!G:G,SALVADOS!AB:AB)="","",_xlfn.XLOOKUP(C147,SALVADOS!G:G,SALVADOS!AB:AB))</f>
        <v>350</v>
      </c>
      <c r="G147" s="35" t="s">
        <v>467</v>
      </c>
      <c r="H147" s="14">
        <f>IF(_xlfn.XLOOKUP(C147,VENDA!C:C,VENDA!M:M)="","",_xlfn.XLOOKUP(C147,VENDA!C:C,VENDA!M:M))</f>
        <v>45497</v>
      </c>
      <c r="I147" s="14">
        <v>45497</v>
      </c>
      <c r="J147" s="116">
        <f>VENDA!J147</f>
        <v>2000</v>
      </c>
      <c r="K147" s="14">
        <v>45497</v>
      </c>
    </row>
    <row r="148" spans="1:11" ht="28.8" hidden="1" x14ac:dyDescent="0.3">
      <c r="A148" s="35">
        <v>146</v>
      </c>
      <c r="B148" s="35">
        <f>SALVADOS!B148</f>
        <v>8282100462</v>
      </c>
      <c r="C148" s="35" t="str">
        <f>SALVADOS!G148</f>
        <v>LPZ1881</v>
      </c>
      <c r="D148" s="14">
        <f>SALVADOS!C148</f>
        <v>44700</v>
      </c>
      <c r="E148" s="28" t="str">
        <f>$E$1&amp;SALVADOS!F148&amp;'CONTROLE I4PRO'!$G$1&amp;SALVADOS!I148</f>
        <v>Terceiro ADAUTO ANTONIO RIBEIRO CARDOSO	 - GM ASTRA 2007 PRATA LPZ1I81 9BGTR0BW07B225448</v>
      </c>
      <c r="F148" s="4">
        <f>IF(_xlfn.XLOOKUP(C148,SALVADOS!G:G,SALVADOS!AB:AB)="","",_xlfn.XLOOKUP(C148,SALVADOS!G:G,SALVADOS!AB:AB))</f>
        <v>349</v>
      </c>
      <c r="G148" s="35" t="s">
        <v>467</v>
      </c>
      <c r="H148" s="14">
        <f>IF(_xlfn.XLOOKUP(C148,VENDA!C:C,VENDA!M:M)="","",_xlfn.XLOOKUP(C148,VENDA!C:C,VENDA!M:M))</f>
        <v>44937</v>
      </c>
      <c r="I148" s="14">
        <f>VENDA!I148</f>
        <v>44915</v>
      </c>
      <c r="J148" s="116">
        <f>VENDA!J148</f>
        <v>4000</v>
      </c>
      <c r="K148" s="35" t="s">
        <v>467</v>
      </c>
    </row>
    <row r="149" spans="1:11" ht="28.8" hidden="1" x14ac:dyDescent="0.3">
      <c r="A149" s="35">
        <v>147</v>
      </c>
      <c r="B149" s="35">
        <f>SALVADOS!B149</f>
        <v>8282200705</v>
      </c>
      <c r="C149" s="35" t="str">
        <f>SALVADOS!G149</f>
        <v>IMY0381</v>
      </c>
      <c r="D149" s="14">
        <f>SALVADOS!C149</f>
        <v>44705</v>
      </c>
      <c r="E149" s="28" t="str">
        <f>$E$1&amp;SALVADOS!F149&amp;'CONTROLE I4PRO'!$G$1&amp;SALVADOS!I149</f>
        <v>Terceiro KAREN LETICIA DE OLIVEIRA - PEUGEOT 206 2006 PRATA IMY0381 9362AKFW96B036558</v>
      </c>
      <c r="F149" s="4">
        <f>IF(_xlfn.XLOOKUP(C149,SALVADOS!G:G,SALVADOS!AB:AB)="","",_xlfn.XLOOKUP(C149,SALVADOS!G:G,SALVADOS!AB:AB))</f>
        <v>361</v>
      </c>
      <c r="G149" s="35" t="s">
        <v>467</v>
      </c>
      <c r="H149" s="14">
        <f>IF(_xlfn.XLOOKUP(C149,VENDA!C:C,VENDA!M:M)="","",_xlfn.XLOOKUP(C149,VENDA!C:C,VENDA!M:M))</f>
        <v>45084</v>
      </c>
      <c r="I149" s="14">
        <f>VENDA!I149</f>
        <v>45076</v>
      </c>
      <c r="J149" s="116">
        <f>VENDA!J149</f>
        <v>2700</v>
      </c>
      <c r="K149" s="35" t="s">
        <v>467</v>
      </c>
    </row>
    <row r="150" spans="1:11" ht="28.8" hidden="1" x14ac:dyDescent="0.3">
      <c r="A150" s="35">
        <v>148</v>
      </c>
      <c r="B150" s="35">
        <f>SALVADOS!B150</f>
        <v>8282200705</v>
      </c>
      <c r="C150" s="35" t="str">
        <f>SALVADOS!G150</f>
        <v>IWG6F83</v>
      </c>
      <c r="D150" s="14">
        <f>SALVADOS!C150</f>
        <v>44718</v>
      </c>
      <c r="E150" s="28" t="str">
        <f>$E$1&amp;SALVADOS!F150&amp;'CONTROLE I4PRO'!$G$1&amp;SALVADOS!I150</f>
        <v>Terceiro ALINE GARIBALDI FONSECA - GM CELTA 2014 BRANCO IWG6F83 9BGRP48F0FG305261</v>
      </c>
      <c r="F150" s="4">
        <f>IF(_xlfn.XLOOKUP(C150,SALVADOS!G:G,SALVADOS!AB:AB)="","",_xlfn.XLOOKUP(C150,SALVADOS!G:G,SALVADOS!AB:AB))</f>
        <v>352</v>
      </c>
      <c r="G150" s="35" t="s">
        <v>467</v>
      </c>
      <c r="H150" s="14">
        <f>IF(_xlfn.XLOOKUP(C150,VENDA!C:C,VENDA!M:M)="","",_xlfn.XLOOKUP(C150,VENDA!C:C,VENDA!M:M))</f>
        <v>45049</v>
      </c>
      <c r="I150" s="14">
        <f>VENDA!I150</f>
        <v>45034</v>
      </c>
      <c r="J150" s="116">
        <f>VENDA!J150</f>
        <v>5600</v>
      </c>
      <c r="K150" s="35" t="s">
        <v>467</v>
      </c>
    </row>
    <row r="151" spans="1:11" ht="28.8" hidden="1" x14ac:dyDescent="0.3">
      <c r="A151" s="35">
        <v>149</v>
      </c>
      <c r="B151" s="35">
        <f>SALVADOS!B151</f>
        <v>8282201007</v>
      </c>
      <c r="C151" s="35" t="str">
        <f>SALVADOS!G151</f>
        <v>PVG2I80</v>
      </c>
      <c r="D151" s="14">
        <f>SALVADOS!C151</f>
        <v>44722</v>
      </c>
      <c r="E151" s="28" t="str">
        <f>$E$1&amp;SALVADOS!F151&amp;'CONTROLE I4PRO'!$G$1&amp;SALVADOS!I151</f>
        <v>Terceiro TEREZA CRISTINA DE SOUZA LOPES - FIAT UNO 2015 VERMELHA PVG2I80 9BD195A62F0651619</v>
      </c>
      <c r="F151" s="4">
        <f>IF(_xlfn.XLOOKUP(C151,SALVADOS!G:G,SALVADOS!AB:AB)="","",_xlfn.XLOOKUP(C151,SALVADOS!G:G,SALVADOS!AB:AB))</f>
        <v>365</v>
      </c>
      <c r="G151" s="35" t="s">
        <v>467</v>
      </c>
      <c r="H151" s="14">
        <f>IF(_xlfn.XLOOKUP(C151,VENDA!C:C,VENDA!M:M)="","",_xlfn.XLOOKUP(C151,VENDA!C:C,VENDA!M:M))</f>
        <v>44900</v>
      </c>
      <c r="I151" s="14">
        <f>VENDA!I151</f>
        <v>44887</v>
      </c>
      <c r="J151" s="116">
        <f>VENDA!J151</f>
        <v>14800</v>
      </c>
      <c r="K151" s="35" t="s">
        <v>467</v>
      </c>
    </row>
    <row r="152" spans="1:11" hidden="1" x14ac:dyDescent="0.3">
      <c r="A152" s="35">
        <v>150</v>
      </c>
      <c r="B152" s="35">
        <f>SALVADOS!B152</f>
        <v>8232200181</v>
      </c>
      <c r="C152" s="35" t="str">
        <f>SALVADOS!G152</f>
        <v>ADN8688</v>
      </c>
      <c r="D152" s="14">
        <f>SALVADOS!C152</f>
        <v>44729</v>
      </c>
      <c r="E152" s="28" t="str">
        <f>$E$1&amp;SALVADOS!F152&amp;'CONTROLE I4PRO'!$G$1&amp;SALVADOS!I152</f>
        <v>Terceiro Flavia Novak - PEUGEOT 207 BRANCO ADN8688 9362MKFWXBB005437</v>
      </c>
      <c r="F152" s="4">
        <f>IF(_xlfn.XLOOKUP(C152,SALVADOS!G:G,SALVADOS!AB:AB)="","",_xlfn.XLOOKUP(C152,SALVADOS!G:G,SALVADOS!AB:AB))</f>
        <v>353</v>
      </c>
      <c r="G152" s="35" t="s">
        <v>467</v>
      </c>
      <c r="H152" s="14">
        <f>IF(_xlfn.XLOOKUP(C152,VENDA!C:C,VENDA!M:M)="","",_xlfn.XLOOKUP(C152,VENDA!C:C,VENDA!M:M))</f>
        <v>44854</v>
      </c>
      <c r="I152" s="14">
        <f>VENDA!I152</f>
        <v>44838</v>
      </c>
      <c r="J152" s="116">
        <f>VENDA!J152</f>
        <v>9700</v>
      </c>
      <c r="K152" s="35" t="s">
        <v>467</v>
      </c>
    </row>
    <row r="153" spans="1:11" ht="28.8" hidden="1" x14ac:dyDescent="0.3">
      <c r="A153" s="35">
        <v>151</v>
      </c>
      <c r="B153" s="35">
        <f>SALVADOS!B153</f>
        <v>8232200191</v>
      </c>
      <c r="C153" s="35" t="str">
        <f>SALVADOS!G153</f>
        <v>EYL0305</v>
      </c>
      <c r="D153" s="14">
        <f>SALVADOS!C153</f>
        <v>44735</v>
      </c>
      <c r="E153" s="28" t="str">
        <f>$E$1&amp;SALVADOS!F153&amp;'CONTROLE I4PRO'!$G$1&amp;SALVADOS!I153</f>
        <v>Terceiro OTACILIO MUNIZ MOURA - VW GOL 2012 PRATA EYL0305 9BWAA05U9CT033388</v>
      </c>
      <c r="F153" s="4">
        <f>IF(_xlfn.XLOOKUP(C153,SALVADOS!G:G,SALVADOS!AB:AB)="","",_xlfn.XLOOKUP(C153,SALVADOS!G:G,SALVADOS!AB:AB))</f>
        <v>354</v>
      </c>
      <c r="G153" s="35" t="s">
        <v>467</v>
      </c>
      <c r="H153" s="14">
        <f>IF(_xlfn.XLOOKUP(C153,VENDA!C:C,VENDA!M:M)="","",_xlfn.XLOOKUP(C153,VENDA!C:C,VENDA!M:M))</f>
        <v>44818</v>
      </c>
      <c r="I153" s="14">
        <f>VENDA!I153</f>
        <v>44803</v>
      </c>
      <c r="J153" s="116">
        <f>VENDA!J153</f>
        <v>9400</v>
      </c>
      <c r="K153" s="35" t="s">
        <v>467</v>
      </c>
    </row>
    <row r="154" spans="1:11" hidden="1" x14ac:dyDescent="0.3">
      <c r="A154" s="35">
        <v>152</v>
      </c>
      <c r="B154" s="35">
        <f>SALVADOS!B154</f>
        <v>8282201191</v>
      </c>
      <c r="C154" s="35" t="str">
        <f>SALVADOS!G154</f>
        <v>ALI9499</v>
      </c>
      <c r="D154" s="14">
        <f>SALVADOS!C154</f>
        <v>44747</v>
      </c>
      <c r="E154" s="28" t="str">
        <f>$E$1&amp;SALVADOS!F154&amp;'CONTROLE I4PRO'!$G$1&amp;SALVADOS!I154</f>
        <v>Terceiro LUANA TABORDA RISSA - GM CELTA 9BGBD08X04G138459</v>
      </c>
      <c r="F154" s="4">
        <f>IF(_xlfn.XLOOKUP(C154,SALVADOS!G:G,SALVADOS!AB:AB)="","",_xlfn.XLOOKUP(C154,SALVADOS!G:G,SALVADOS!AB:AB))</f>
        <v>362</v>
      </c>
      <c r="G154" s="35" t="s">
        <v>467</v>
      </c>
      <c r="H154" s="14">
        <f>IF(_xlfn.XLOOKUP(C154,VENDA!C:C,VENDA!M:M)="","",_xlfn.XLOOKUP(C154,VENDA!C:C,VENDA!M:M))</f>
        <v>44944</v>
      </c>
      <c r="I154" s="14">
        <f>VENDA!I154</f>
        <v>44936</v>
      </c>
      <c r="J154" s="116">
        <f>VENDA!J154</f>
        <v>3600</v>
      </c>
      <c r="K154" s="35" t="s">
        <v>467</v>
      </c>
    </row>
    <row r="155" spans="1:11" ht="28.8" hidden="1" x14ac:dyDescent="0.3">
      <c r="A155" s="35">
        <v>153</v>
      </c>
      <c r="B155" s="35">
        <f>SALVADOS!B155</f>
        <v>8232200195</v>
      </c>
      <c r="C155" s="35" t="str">
        <f>SALVADOS!G155</f>
        <v>JWV0J47</v>
      </c>
      <c r="D155" s="14">
        <f>SALVADOS!C155</f>
        <v>44747</v>
      </c>
      <c r="E155" s="28" t="str">
        <f>$E$1&amp;SALVADOS!F155&amp;'CONTROLE I4PRO'!$G$1&amp;SALVADOS!I155</f>
        <v>Terceiro JORGE TEIXEIRA DOS SANTOS - TOYOTA COROLLA 2003 PRETA JWV0J47 9BR53ZEC138500167</v>
      </c>
      <c r="F155" s="4">
        <f>IF(_xlfn.XLOOKUP(C155,SALVADOS!G:G,SALVADOS!AB:AB)="","",_xlfn.XLOOKUP(C155,SALVADOS!G:G,SALVADOS!AB:AB))</f>
        <v>364</v>
      </c>
      <c r="G155" s="35" t="s">
        <v>467</v>
      </c>
      <c r="H155" s="14">
        <f>IF(_xlfn.XLOOKUP(C155,VENDA!C:C,VENDA!M:M)="","",_xlfn.XLOOKUP(C155,VENDA!C:C,VENDA!M:M))</f>
        <v>44860</v>
      </c>
      <c r="I155" s="14">
        <f>VENDA!I155</f>
        <v>44852</v>
      </c>
      <c r="J155" s="116">
        <f>VENDA!J155</f>
        <v>6800</v>
      </c>
      <c r="K155" s="35" t="s">
        <v>467</v>
      </c>
    </row>
    <row r="156" spans="1:11" ht="28.8" hidden="1" x14ac:dyDescent="0.3">
      <c r="A156" s="35">
        <v>154</v>
      </c>
      <c r="B156" s="35">
        <f>SALVADOS!B156</f>
        <v>8282201463</v>
      </c>
      <c r="C156" s="35" t="str">
        <f>SALVADOS!G156</f>
        <v>CKL4I43</v>
      </c>
      <c r="D156" s="14">
        <f>SALVADOS!C156</f>
        <v>44763</v>
      </c>
      <c r="E156" s="28" t="str">
        <f>$E$1&amp;SALVADOS!F156&amp;'CONTROLE I4PRO'!$G$1&amp;SALVADOS!I156</f>
        <v>Terceiro PATRICIA APARECIDA ALBUQUERQUE DE PAULA - VW PARATI PRETA 1997 CKL4I43 9BWZZZ379VT040728</v>
      </c>
      <c r="F156" s="4">
        <f>IF(_xlfn.XLOOKUP(C156,SALVADOS!G:G,SALVADOS!AB:AB)="","",_xlfn.XLOOKUP(C156,SALVADOS!G:G,SALVADOS!AB:AB))</f>
        <v>366</v>
      </c>
      <c r="G156" s="35" t="s">
        <v>467</v>
      </c>
      <c r="H156" s="14">
        <f>IF(_xlfn.XLOOKUP(C156,VENDA!C:C,VENDA!M:M)="","",_xlfn.XLOOKUP(C156,VENDA!C:C,VENDA!M:M))</f>
        <v>44886</v>
      </c>
      <c r="I156" s="14">
        <f>VENDA!I156</f>
        <v>44873</v>
      </c>
      <c r="J156" s="116">
        <f>VENDA!J156</f>
        <v>2000</v>
      </c>
      <c r="K156" s="35" t="s">
        <v>467</v>
      </c>
    </row>
    <row r="157" spans="1:11" ht="28.8" hidden="1" x14ac:dyDescent="0.3">
      <c r="A157" s="35">
        <v>155</v>
      </c>
      <c r="B157" s="35">
        <f>SALVADOS!B157</f>
        <v>8282201485</v>
      </c>
      <c r="C157" s="35" t="str">
        <f>SALVADOS!G157</f>
        <v>OTM1208</v>
      </c>
      <c r="D157" s="14">
        <f>SALVADOS!C157</f>
        <v>44763</v>
      </c>
      <c r="E157" s="28" t="str">
        <f>$E$1&amp;SALVADOS!F157&amp;'CONTROLE I4PRO'!$G$1&amp;SALVADOS!I157</f>
        <v>Terceiro DENIS RODRIGUES XAVIER - CHEVROLET ONIX  2013 VERMELHO  OTM1208 9BGKS48B0EG217217</v>
      </c>
      <c r="F157" s="4">
        <f>IF(_xlfn.XLOOKUP(C157,SALVADOS!G:G,SALVADOS!AB:AB)="","",_xlfn.XLOOKUP(C157,SALVADOS!G:G,SALVADOS!AB:AB))</f>
        <v>368</v>
      </c>
      <c r="G157" s="35" t="s">
        <v>467</v>
      </c>
      <c r="H157" s="14">
        <f>IF(_xlfn.XLOOKUP(C157,VENDA!C:C,VENDA!M:M)="","",_xlfn.XLOOKUP(C157,VENDA!C:C,VENDA!M:M))</f>
        <v>45385</v>
      </c>
      <c r="I157" s="14">
        <f>VENDA!I157</f>
        <v>45370</v>
      </c>
      <c r="J157" s="116">
        <f>VENDA!J157</f>
        <v>5200</v>
      </c>
      <c r="K157" s="14">
        <v>45385</v>
      </c>
    </row>
    <row r="158" spans="1:11" ht="28.8" hidden="1" x14ac:dyDescent="0.3">
      <c r="A158" s="35">
        <v>156</v>
      </c>
      <c r="B158" s="35">
        <f>SALVADOS!B158</f>
        <v>8282201408</v>
      </c>
      <c r="C158" s="35" t="str">
        <f>SALVADOS!G158</f>
        <v>DSU0746</v>
      </c>
      <c r="D158" s="14">
        <f>SALVADOS!C158</f>
        <v>44763</v>
      </c>
      <c r="E158" s="28" t="str">
        <f>$E$1&amp;SALVADOS!F158&amp;'CONTROLE I4PRO'!$G$1&amp;SALVADOS!I158</f>
        <v>Terceiro KALINKA GOMES NUNES FERREIRA - VW KOMBI 2006 BRANCA DSU0746 9BWFF07X86P014603</v>
      </c>
      <c r="F158" s="4">
        <f>IF(_xlfn.XLOOKUP(C158,SALVADOS!G:G,SALVADOS!AB:AB)="","",_xlfn.XLOOKUP(C158,SALVADOS!G:G,SALVADOS!AB:AB))</f>
        <v>367</v>
      </c>
      <c r="G158" s="35" t="s">
        <v>467</v>
      </c>
      <c r="H158" s="14">
        <f>IF(_xlfn.XLOOKUP(C158,VENDA!C:C,VENDA!M:M)="","",_xlfn.XLOOKUP(C158,VENDA!C:C,VENDA!M:M))</f>
        <v>45006</v>
      </c>
      <c r="I158" s="14">
        <f>VENDA!I158</f>
        <v>44992</v>
      </c>
      <c r="J158" s="116">
        <f>VENDA!J158</f>
        <v>4900</v>
      </c>
      <c r="K158" s="35" t="s">
        <v>467</v>
      </c>
    </row>
    <row r="159" spans="1:11" hidden="1" x14ac:dyDescent="0.3">
      <c r="A159" s="35">
        <v>157</v>
      </c>
      <c r="B159" s="35">
        <f>SALVADOS!B159</f>
        <v>8282201861</v>
      </c>
      <c r="C159" s="35" t="str">
        <f>SALVADOS!G159</f>
        <v>DTT6B11</v>
      </c>
      <c r="D159" s="14">
        <f>SALVADOS!C159</f>
        <v>44804</v>
      </c>
      <c r="E159" s="28" t="str">
        <f>$E$1&amp;SALVADOS!F159&amp;'CONTROLE I4PRO'!$G$1&amp;SALVADOS!I159</f>
        <v>Terceiro ELCIO JACOB - RENAULT MAGANEGT DYN  DTT6B11 93YKM2N3A8J881515</v>
      </c>
      <c r="F159" s="4">
        <f>IF(_xlfn.XLOOKUP(C159,SALVADOS!G:G,SALVADOS!AB:AB)="","",_xlfn.XLOOKUP(C159,SALVADOS!G:G,SALVADOS!AB:AB))</f>
        <v>370</v>
      </c>
      <c r="G159" s="35" t="s">
        <v>467</v>
      </c>
      <c r="H159" s="14">
        <f>IF(_xlfn.XLOOKUP(C159,VENDA!C:C,VENDA!M:M)="","",_xlfn.XLOOKUP(C159,VENDA!C:C,VENDA!M:M))</f>
        <v>44958</v>
      </c>
      <c r="I159" s="14">
        <f>VENDA!I159</f>
        <v>44950</v>
      </c>
      <c r="J159" s="116">
        <f>VENDA!J159</f>
        <v>19500</v>
      </c>
      <c r="K159" s="35" t="s">
        <v>467</v>
      </c>
    </row>
    <row r="160" spans="1:11" ht="28.8" hidden="1" x14ac:dyDescent="0.3">
      <c r="A160" s="35">
        <v>158</v>
      </c>
      <c r="B160" s="35">
        <f>SALVADOS!B160</f>
        <v>8282201671</v>
      </c>
      <c r="C160" s="35" t="str">
        <f>SALVADOS!G160</f>
        <v>CFA3362</v>
      </c>
      <c r="D160" s="14">
        <f>SALVADOS!C160</f>
        <v>44804</v>
      </c>
      <c r="E160" s="28" t="str">
        <f>$E$1&amp;SALVADOS!F160&amp;'CONTROLE I4PRO'!$G$1&amp;SALVADOS!I160</f>
        <v>Terceiro LUCIANO CABRAL DA SILVA - FIAT UNO 1996 VERMELHA CFA3362 9BD146097T5729722</v>
      </c>
      <c r="F160" s="4">
        <f>IF(_xlfn.XLOOKUP(C160,SALVADOS!G:G,SALVADOS!AB:AB)="","",_xlfn.XLOOKUP(C160,SALVADOS!G:G,SALVADOS!AB:AB))</f>
        <v>371</v>
      </c>
      <c r="G160" s="35" t="s">
        <v>467</v>
      </c>
      <c r="H160" s="14">
        <f>IF(_xlfn.XLOOKUP(C160,VENDA!C:C,VENDA!M:M)="","",_xlfn.XLOOKUP(C160,VENDA!C:C,VENDA!M:M))</f>
        <v>44956</v>
      </c>
      <c r="I160" s="14">
        <f>VENDA!I160</f>
        <v>44943</v>
      </c>
      <c r="J160" s="116">
        <f>VENDA!J160</f>
        <v>800</v>
      </c>
      <c r="K160" s="35" t="s">
        <v>467</v>
      </c>
    </row>
    <row r="161" spans="1:11" ht="31.5" hidden="1" customHeight="1" x14ac:dyDescent="0.3">
      <c r="A161" s="35">
        <v>159</v>
      </c>
      <c r="B161" s="35">
        <f>SALVADOS!B161</f>
        <v>8232200344</v>
      </c>
      <c r="C161" s="35" t="str">
        <f>SALVADOS!G161</f>
        <v>AXF5993</v>
      </c>
      <c r="D161" s="14">
        <f>SALVADOS!C161</f>
        <v>44816</v>
      </c>
      <c r="E161" s="28" t="str">
        <f>$E$1&amp;SALVADOS!F161&amp;'CONTROLE I4PRO'!$G$1&amp;SALVADOS!I161</f>
        <v>Terceiro CARLOS EDUARDO POLLI SILVEIRA - FIAT STRADA WORKING AXF5993 9BD27805MD7705194</v>
      </c>
      <c r="F161" s="4">
        <f>IF(_xlfn.XLOOKUP(C161,SALVADOS!G:G,SALVADOS!AB:AB)="","",_xlfn.XLOOKUP(C161,SALVADOS!G:G,SALVADOS!AB:AB))</f>
        <v>376</v>
      </c>
      <c r="G161" s="35" t="s">
        <v>467</v>
      </c>
      <c r="H161" s="14">
        <f>IF(_xlfn.XLOOKUP(C161,VENDA!C:C,VENDA!M:M)="","",_xlfn.XLOOKUP(C161,VENDA!C:C,VENDA!M:M))</f>
        <v>44916</v>
      </c>
      <c r="I161" s="14">
        <f>VENDA!I161</f>
        <v>44896</v>
      </c>
      <c r="J161" s="116">
        <f>VENDA!J161</f>
        <v>17000</v>
      </c>
      <c r="K161" s="35" t="s">
        <v>467</v>
      </c>
    </row>
    <row r="162" spans="1:11" ht="28.8" hidden="1" x14ac:dyDescent="0.3">
      <c r="A162" s="35">
        <v>160</v>
      </c>
      <c r="B162" s="35">
        <f>SALVADOS!B162</f>
        <v>8282202160</v>
      </c>
      <c r="C162" s="35" t="str">
        <f>SALVADOS!G162</f>
        <v>PWW3079</v>
      </c>
      <c r="D162" s="14">
        <f>SALVADOS!C162</f>
        <v>44844</v>
      </c>
      <c r="E162" s="28" t="str">
        <f>$E$1&amp;SALVADOS!F162&amp;'CONTROLE I4PRO'!$G$1&amp;SALVADOS!I162</f>
        <v>Terceiro DENNER DE FARIA AMANTINO - YAMAHA YBR150 2016 VERMELHA PWW3079 9C6RG3120G0001176</v>
      </c>
      <c r="F162" s="4">
        <f>IF(_xlfn.XLOOKUP(C162,SALVADOS!G:G,SALVADOS!AB:AB)="","",_xlfn.XLOOKUP(C162,SALVADOS!G:G,SALVADOS!AB:AB))</f>
        <v>382</v>
      </c>
      <c r="G162" s="35" t="s">
        <v>467</v>
      </c>
      <c r="H162" s="14">
        <f>IF(_xlfn.XLOOKUP(C162,VENDA!C:C,VENDA!M:M)="","",_xlfn.XLOOKUP(C162,VENDA!C:C,VENDA!M:M))</f>
        <v>44937</v>
      </c>
      <c r="I162" s="14">
        <f>VENDA!I162</f>
        <v>44924</v>
      </c>
      <c r="J162" s="116">
        <f>VENDA!J162</f>
        <v>4400</v>
      </c>
      <c r="K162" s="35" t="s">
        <v>467</v>
      </c>
    </row>
    <row r="163" spans="1:11" ht="28.8" hidden="1" x14ac:dyDescent="0.3">
      <c r="A163" s="35">
        <v>161</v>
      </c>
      <c r="B163" s="35">
        <f>SALVADOS!B163</f>
        <v>8232200370</v>
      </c>
      <c r="C163" s="35" t="str">
        <f>SALVADOS!G163</f>
        <v>JHA8615</v>
      </c>
      <c r="D163" s="14">
        <f>SALVADOS!C163</f>
        <v>44848</v>
      </c>
      <c r="E163" s="28" t="str">
        <f>$E$1&amp;SALVADOS!F163&amp;'CONTROLE I4PRO'!$G$1&amp;SALVADOS!I163</f>
        <v>Terceiro ENIVALDO DA COSTA MEIRELLES - VW FOX 2006 PRETA JHA8615 9BWKA05Z364176545</v>
      </c>
      <c r="F163" s="4">
        <f>IF(_xlfn.XLOOKUP(C163,SALVADOS!G:G,SALVADOS!AB:AB)="","",_xlfn.XLOOKUP(C163,SALVADOS!G:G,SALVADOS!AB:AB))</f>
        <v>379</v>
      </c>
      <c r="G163" s="35" t="s">
        <v>467</v>
      </c>
      <c r="H163" s="14">
        <f>IF(_xlfn.XLOOKUP(C163,VENDA!C:C,VENDA!M:M)="","",_xlfn.XLOOKUP(C163,VENDA!C:C,VENDA!M:M))</f>
        <v>44944</v>
      </c>
      <c r="I163" s="14">
        <f>VENDA!I163</f>
        <v>44936</v>
      </c>
      <c r="J163" s="116">
        <f>VENDA!J163</f>
        <v>5800</v>
      </c>
      <c r="K163" s="35" t="s">
        <v>467</v>
      </c>
    </row>
    <row r="164" spans="1:11" ht="28.8" hidden="1" x14ac:dyDescent="0.3">
      <c r="A164" s="35">
        <v>162</v>
      </c>
      <c r="B164" s="35">
        <f>SALVADOS!B164</f>
        <v>8282202313</v>
      </c>
      <c r="C164" s="35" t="str">
        <f>SALVADOS!G164</f>
        <v>EIX1595</v>
      </c>
      <c r="D164" s="14">
        <f>SALVADOS!C164</f>
        <v>44852</v>
      </c>
      <c r="E164" s="28" t="str">
        <f>$E$1&amp;SALVADOS!F164&amp;'CONTROLE I4PRO'!$G$1&amp;SALVADOS!I164</f>
        <v>Terceiro MAYCON DOUGLAS MEDALHA - VW CROSSFOX PRATA EIX1595 9BWAB05Z394135801</v>
      </c>
      <c r="F164" s="4">
        <f>IF(_xlfn.XLOOKUP(C164,SALVADOS!G:G,SALVADOS!AB:AB)="","",_xlfn.XLOOKUP(C164,SALVADOS!G:G,SALVADOS!AB:AB))</f>
        <v>378</v>
      </c>
      <c r="G164" s="35" t="s">
        <v>467</v>
      </c>
      <c r="H164" s="14">
        <f>IF(_xlfn.XLOOKUP(C164,VENDA!C:C,VENDA!M:M)="","",_xlfn.XLOOKUP(C164,VENDA!C:C,VENDA!M:M))</f>
        <v>44923</v>
      </c>
      <c r="I164" s="14">
        <f>VENDA!I164</f>
        <v>44915</v>
      </c>
      <c r="J164" s="116">
        <f>VENDA!J164</f>
        <v>8500</v>
      </c>
      <c r="K164" s="35" t="s">
        <v>467</v>
      </c>
    </row>
    <row r="165" spans="1:11" ht="27.75" hidden="1" customHeight="1" x14ac:dyDescent="0.3">
      <c r="A165" s="35">
        <v>163</v>
      </c>
      <c r="B165" s="35">
        <f>SALVADOS!B165</f>
        <v>8282202087</v>
      </c>
      <c r="C165" s="35" t="str">
        <f>SALVADOS!G165</f>
        <v>MZB3G27</v>
      </c>
      <c r="D165" s="14">
        <f>SALVADOS!C165</f>
        <v>44854</v>
      </c>
      <c r="E165" s="28" t="str">
        <f>$E$1&amp;SALVADOS!F165&amp;'CONTROLE I4PRO'!$G$1&amp;SALVADOS!I165</f>
        <v>Terceiro CAROLINE ALVES BATISTA - FIAT PALIO 2005 AZUL MZB3G27 9BD17103G62638877</v>
      </c>
      <c r="F165" s="4">
        <f>IF(_xlfn.XLOOKUP(C165,SALVADOS!G:G,SALVADOS!AB:AB)="","",_xlfn.XLOOKUP(C165,SALVADOS!G:G,SALVADOS!AB:AB))</f>
        <v>417</v>
      </c>
      <c r="G165" s="35" t="s">
        <v>467</v>
      </c>
      <c r="H165" s="14">
        <v>45247</v>
      </c>
      <c r="I165" s="14">
        <f>VENDA!I165</f>
        <v>45238</v>
      </c>
      <c r="J165" s="116">
        <f>VENDA!J165</f>
        <v>400</v>
      </c>
      <c r="K165" s="35" t="s">
        <v>467</v>
      </c>
    </row>
    <row r="166" spans="1:11" ht="28.5" hidden="1" customHeight="1" x14ac:dyDescent="0.3">
      <c r="A166" s="35">
        <v>164</v>
      </c>
      <c r="B166" s="35">
        <f>SALVADOS!B166</f>
        <v>8282202345</v>
      </c>
      <c r="C166" s="35" t="str">
        <f>SALVADOS!G166</f>
        <v>EDY4H63</v>
      </c>
      <c r="D166" s="14">
        <f>SALVADOS!C166</f>
        <v>44855</v>
      </c>
      <c r="E166" s="28" t="str">
        <f>$E$1&amp;SALVADOS!F166&amp;'CONTROLE I4PRO'!$G$1&amp;SALVADOS!I166</f>
        <v>Terceiro CICERO PEREIRA MEDEIROS - HONDA SH 150I PRATA EDY4H63 9C2KF2700HR001821</v>
      </c>
      <c r="F166" s="4">
        <f>IF(_xlfn.XLOOKUP(C166,SALVADOS!G:G,SALVADOS!AB:AB)="","",_xlfn.XLOOKUP(C166,SALVADOS!G:G,SALVADOS!AB:AB))</f>
        <v>384</v>
      </c>
      <c r="G166" s="35" t="s">
        <v>467</v>
      </c>
      <c r="H166" s="14">
        <f>IF(_xlfn.XLOOKUP(C166,VENDA!C:C,VENDA!M:M)="","",_xlfn.XLOOKUP(C166,VENDA!C:C,VENDA!M:M))</f>
        <v>44943</v>
      </c>
      <c r="I166" s="14">
        <f>VENDA!I166</f>
        <v>44929</v>
      </c>
      <c r="J166" s="116">
        <f>VENDA!J166</f>
        <v>3000</v>
      </c>
      <c r="K166" s="35" t="s">
        <v>467</v>
      </c>
    </row>
    <row r="167" spans="1:11" ht="30" hidden="1" customHeight="1" x14ac:dyDescent="0.3">
      <c r="A167" s="35">
        <v>165</v>
      </c>
      <c r="B167" s="35">
        <f>SALVADOS!B167</f>
        <v>8282202063</v>
      </c>
      <c r="C167" s="35" t="str">
        <f>SALVADOS!G167</f>
        <v>RAS9H27</v>
      </c>
      <c r="D167" s="14">
        <f>SALVADOS!C167</f>
        <v>44860</v>
      </c>
      <c r="E167" s="28" t="str">
        <f>$E$1&amp;SALVADOS!F167&amp;'CONTROLE I4PRO'!$G$1&amp;SALVADOS!I167</f>
        <v>Terceiro ANDRESSA SILVA OLIVEIRA - HONDA BIZ 110 CINZA RAS9H27 9C2JC7000MR027121</v>
      </c>
      <c r="F167" s="4">
        <f>IF(_xlfn.XLOOKUP(C167,SALVADOS!G:G,SALVADOS!AB:AB)="","",_xlfn.XLOOKUP(C167,SALVADOS!G:G,SALVADOS!AB:AB))</f>
        <v>381</v>
      </c>
      <c r="G167" s="35" t="s">
        <v>467</v>
      </c>
      <c r="H167" s="14">
        <f>IF(_xlfn.XLOOKUP(C167,VENDA!C:C,VENDA!M:M)="","",_xlfn.XLOOKUP(C167,VENDA!C:C,VENDA!M:M))</f>
        <v>45014</v>
      </c>
      <c r="I167" s="14">
        <f>VENDA!I167</f>
        <v>45005</v>
      </c>
      <c r="J167" s="116">
        <f>VENDA!J167</f>
        <v>6600</v>
      </c>
      <c r="K167" s="35" t="s">
        <v>467</v>
      </c>
    </row>
    <row r="168" spans="1:11" ht="31.5" hidden="1" customHeight="1" x14ac:dyDescent="0.3">
      <c r="A168" s="35">
        <v>166</v>
      </c>
      <c r="B168" s="35">
        <f>SALVADOS!B168</f>
        <v>8282202101</v>
      </c>
      <c r="C168" s="35" t="str">
        <f>SALVADOS!G168</f>
        <v>RMD9H73</v>
      </c>
      <c r="D168" s="14">
        <f>SALVADOS!C168</f>
        <v>44861</v>
      </c>
      <c r="E168" s="28" t="str">
        <f>$E$1&amp;SALVADOS!F168&amp;'CONTROLE I4PRO'!$G$1&amp;SALVADOS!I168</f>
        <v>Terceiro CABLES CHICOTES ELETRICOS ESPECIAIS    - FIAT ARGO VERMELHO RMD9H73 9BD358A4NMYK71757</v>
      </c>
      <c r="F168" s="4">
        <f>IF(_xlfn.XLOOKUP(C168,SALVADOS!G:G,SALVADOS!AB:AB)="","",_xlfn.XLOOKUP(C168,SALVADOS!G:G,SALVADOS!AB:AB))</f>
        <v>395</v>
      </c>
      <c r="G168" s="35" t="s">
        <v>467</v>
      </c>
      <c r="H168" s="14">
        <f>IF(_xlfn.XLOOKUP(C168,VENDA!C:C,VENDA!M:M)="","",_xlfn.XLOOKUP(C168,VENDA!C:C,VENDA!M:M))</f>
        <v>45005</v>
      </c>
      <c r="I168" s="14">
        <f>VENDA!I168</f>
        <v>44992</v>
      </c>
      <c r="J168" s="116">
        <f>VENDA!J168</f>
        <v>24500</v>
      </c>
      <c r="K168" s="35" t="s">
        <v>467</v>
      </c>
    </row>
    <row r="169" spans="1:11" ht="28.8" hidden="1" x14ac:dyDescent="0.3">
      <c r="A169" s="35">
        <v>167</v>
      </c>
      <c r="B169" s="35">
        <f>SALVADOS!B169</f>
        <v>8232200381</v>
      </c>
      <c r="C169" s="35" t="str">
        <f>SALVADOS!G169</f>
        <v>BXJ3706</v>
      </c>
      <c r="D169" s="14">
        <f>SALVADOS!C169</f>
        <v>44865</v>
      </c>
      <c r="E169" s="28" t="str">
        <f>$E$1&amp;SALVADOS!F169&amp;'CONTROLE I4PRO'!$G$1&amp;SALVADOS!I169</f>
        <v>Terceiro SIDNEI FELIX DE OLIVEIRA - MBENZ L1313 1981  VERMELHA BXJ3706 34502112565723</v>
      </c>
      <c r="F169" s="4" t="str">
        <f>IF(_xlfn.XLOOKUP(C169,SALVADOS!G:G,SALVADOS!AB:AB)="","",_xlfn.XLOOKUP(C169,SALVADOS!G:G,SALVADOS!AB:AB))</f>
        <v/>
      </c>
      <c r="G169" s="35" t="s">
        <v>467</v>
      </c>
      <c r="H169" s="14" t="str">
        <f>IF(_xlfn.XLOOKUP(C169,VENDA!C:C,VENDA!M:M)="","",_xlfn.XLOOKUP(C169,VENDA!C:C,VENDA!M:M))</f>
        <v/>
      </c>
      <c r="I169" s="14" t="str">
        <f>VENDA!I169</f>
        <v/>
      </c>
      <c r="J169" s="116">
        <f>VENDA!J169</f>
        <v>0</v>
      </c>
      <c r="K169" s="35"/>
    </row>
    <row r="170" spans="1:11" ht="28.8" hidden="1" x14ac:dyDescent="0.3">
      <c r="A170" s="35">
        <v>168</v>
      </c>
      <c r="B170" s="35">
        <f>SALVADOS!B170</f>
        <v>8282202409</v>
      </c>
      <c r="C170" s="35" t="str">
        <f>SALVADOS!G170</f>
        <v>CGO8F74</v>
      </c>
      <c r="D170" s="14">
        <f>SALVADOS!C170</f>
        <v>44865</v>
      </c>
      <c r="E170" s="28" t="str">
        <f>$E$1&amp;SALVADOS!F170&amp;'CONTROLE I4PRO'!$G$1&amp;SALVADOS!I170</f>
        <v>Terceiro VICTOR HENRIQUE DE SOUZA BISPO - FIAT PALIO 1996 AZUL CGO8F74 9BD17823T0050608</v>
      </c>
      <c r="F170" s="4">
        <f>IF(_xlfn.XLOOKUP(C170,SALVADOS!G:G,SALVADOS!AB:AB)="","",_xlfn.XLOOKUP(C170,SALVADOS!G:G,SALVADOS!AB:AB))</f>
        <v>380</v>
      </c>
      <c r="G170" s="35" t="s">
        <v>467</v>
      </c>
      <c r="H170" s="14">
        <f>IF(_xlfn.XLOOKUP(C170,VENDA!C:C,VENDA!M:M)="","",_xlfn.XLOOKUP(C170,VENDA!C:C,VENDA!M:M))</f>
        <v>44943</v>
      </c>
      <c r="I170" s="14">
        <f>VENDA!I170</f>
        <v>44929</v>
      </c>
      <c r="J170" s="116">
        <f>VENDA!J170</f>
        <v>1000</v>
      </c>
      <c r="K170" s="35" t="s">
        <v>467</v>
      </c>
    </row>
    <row r="171" spans="1:11" ht="28.8" hidden="1" x14ac:dyDescent="0.3">
      <c r="A171" s="35">
        <v>169</v>
      </c>
      <c r="B171" s="35">
        <f>SALVADOS!B171</f>
        <v>8232200396</v>
      </c>
      <c r="C171" s="35" t="str">
        <f>SALVADOS!G171</f>
        <v>NWJ6925</v>
      </c>
      <c r="D171" s="14">
        <f>SALVADOS!C171</f>
        <v>44866</v>
      </c>
      <c r="E171" s="28" t="str">
        <f>$E$1&amp;SALVADOS!F171&amp;'CONTROLE I4PRO'!$G$1&amp;SALVADOS!I171</f>
        <v>Terceiro CLEIDE APARECIDA ALVES - GM PRISMA 2012 CINZA NWJ6925 9BGRP69X0CG140578</v>
      </c>
      <c r="F171" s="4">
        <f>IF(_xlfn.XLOOKUP(C171,SALVADOS!G:G,SALVADOS!AB:AB)="","",_xlfn.XLOOKUP(C171,SALVADOS!G:G,SALVADOS!AB:AB))</f>
        <v>390</v>
      </c>
      <c r="G171" s="35" t="s">
        <v>467</v>
      </c>
      <c r="H171" s="14" t="str">
        <f>IF(_xlfn.XLOOKUP(C171,VENDA!C:C,VENDA!M:M)="","",_xlfn.XLOOKUP(C171,VENDA!C:C,VENDA!M:M))</f>
        <v/>
      </c>
      <c r="I171" s="14" t="str">
        <f>VENDA!I171</f>
        <v/>
      </c>
      <c r="J171" s="116">
        <f>VENDA!J171</f>
        <v>0</v>
      </c>
      <c r="K171" s="35"/>
    </row>
    <row r="172" spans="1:11" ht="28.8" hidden="1" x14ac:dyDescent="0.3">
      <c r="A172" s="35">
        <v>170</v>
      </c>
      <c r="B172" s="35">
        <f>SALVADOS!B172</f>
        <v>8282202160</v>
      </c>
      <c r="C172" s="35" t="str">
        <f>SALVADOS!G172</f>
        <v>GUZ3302</v>
      </c>
      <c r="D172" s="14">
        <f>SALVADOS!C172</f>
        <v>44868</v>
      </c>
      <c r="E172" s="28" t="str">
        <f>$E$1&amp;SALVADOS!F172&amp;'CONTROLE I4PRO'!$G$1&amp;SALVADOS!I172</f>
        <v>Terceiro LARISSA MAISA V. FERREIRA   - GM CORSA 1997 VERDE GUZ3302 9BGSD68ZVTC629512</v>
      </c>
      <c r="F172" s="4">
        <f>IF(_xlfn.XLOOKUP(C172,SALVADOS!G:G,SALVADOS!AB:AB)="","",_xlfn.XLOOKUP(C172,SALVADOS!G:G,SALVADOS!AB:AB))</f>
        <v>396</v>
      </c>
      <c r="G172" s="35" t="s">
        <v>467</v>
      </c>
      <c r="H172" s="14">
        <f>IF(_xlfn.XLOOKUP(C172,VENDA!C:C,VENDA!M:M)="","",_xlfn.XLOOKUP(C172,VENDA!C:C,VENDA!M:M))</f>
        <v>45014</v>
      </c>
      <c r="I172" s="14">
        <f>VENDA!I172</f>
        <v>45005</v>
      </c>
      <c r="J172" s="116">
        <f>VENDA!J172</f>
        <v>5100</v>
      </c>
      <c r="K172" s="35" t="s">
        <v>467</v>
      </c>
    </row>
    <row r="173" spans="1:11" ht="31.5" hidden="1" customHeight="1" x14ac:dyDescent="0.3">
      <c r="A173" s="35">
        <v>171</v>
      </c>
      <c r="B173" s="35">
        <f>SALVADOS!B173</f>
        <v>8282202324</v>
      </c>
      <c r="C173" s="35" t="str">
        <f>SALVADOS!G173</f>
        <v>OYW6277</v>
      </c>
      <c r="D173" s="14">
        <f>SALVADOS!C173</f>
        <v>44868</v>
      </c>
      <c r="E173" s="28" t="str">
        <f>$E$1&amp;SALVADOS!F173&amp;'CONTROLE I4PRO'!$G$1&amp;SALVADOS!I173</f>
        <v>Terceiro ADRIANO DE BRITO SOUZA  - HYUNDAI HB20 2014 PRATA OYW6277 9BHBG41DBEP291041</v>
      </c>
      <c r="F173" s="4">
        <f>IF(_xlfn.XLOOKUP(C173,SALVADOS!G:G,SALVADOS!AB:AB)="","",_xlfn.XLOOKUP(C173,SALVADOS!G:G,SALVADOS!AB:AB))</f>
        <v>383</v>
      </c>
      <c r="G173" s="35" t="s">
        <v>467</v>
      </c>
      <c r="H173" s="14">
        <f>IF(_xlfn.XLOOKUP(C173,VENDA!C:C,VENDA!M:M)="","",_xlfn.XLOOKUP(C173,VENDA!C:C,VENDA!M:M))</f>
        <v>44923</v>
      </c>
      <c r="I173" s="14">
        <f>VENDA!I173</f>
        <v>44918</v>
      </c>
      <c r="J173" s="116">
        <f>VENDA!J173</f>
        <v>16500</v>
      </c>
      <c r="K173" s="35" t="s">
        <v>467</v>
      </c>
    </row>
    <row r="174" spans="1:11" ht="28.8" hidden="1" x14ac:dyDescent="0.3">
      <c r="A174" s="35">
        <v>172</v>
      </c>
      <c r="B174" s="35">
        <f>SALVADOS!B174</f>
        <v>8232200462</v>
      </c>
      <c r="C174" s="35" t="str">
        <f>SALVADOS!G174</f>
        <v>OXO1G28</v>
      </c>
      <c r="D174" s="14">
        <f>SALVADOS!C174</f>
        <v>44902</v>
      </c>
      <c r="E174" s="28" t="str">
        <f>$E$1&amp;SALVADOS!F174&amp;'CONTROLE I4PRO'!$G$1&amp;SALVADOS!I174</f>
        <v>Terceiro ROSIMAR BATISTA DA SILVA - FIAT PALIO 2014 BRANCA OXO1G28 9BD196263E2202257</v>
      </c>
      <c r="F174" s="4">
        <f>IF(_xlfn.XLOOKUP(C174,SALVADOS!G:G,SALVADOS!AB:AB)="","",_xlfn.XLOOKUP(C174,SALVADOS!G:G,SALVADOS!AB:AB))</f>
        <v>394</v>
      </c>
      <c r="G174" s="35" t="s">
        <v>467</v>
      </c>
      <c r="H174" s="14">
        <f>IF(_xlfn.XLOOKUP(C174,VENDA!C:C,VENDA!M:M)="","",_xlfn.XLOOKUP(C174,VENDA!C:C,VENDA!M:M))</f>
        <v>44986</v>
      </c>
      <c r="I174" s="14">
        <f>VENDA!I174</f>
        <v>44971</v>
      </c>
      <c r="J174" s="116">
        <f>VENDA!J174</f>
        <v>7200</v>
      </c>
      <c r="K174" s="35" t="s">
        <v>467</v>
      </c>
    </row>
    <row r="175" spans="1:11" ht="28.8" hidden="1" x14ac:dyDescent="0.3">
      <c r="A175" s="35">
        <v>173</v>
      </c>
      <c r="B175" s="35">
        <f>SALVADOS!B175</f>
        <v>8282202822</v>
      </c>
      <c r="C175" s="35" t="str">
        <f>SALVADOS!G175</f>
        <v>EHR8722</v>
      </c>
      <c r="D175" s="14">
        <f>SALVADOS!C175</f>
        <v>44936</v>
      </c>
      <c r="E175" s="28" t="str">
        <f>$E$1&amp;SALVADOS!F175&amp;'CONTROLE I4PRO'!$G$1&amp;SALVADOS!I175</f>
        <v>Terceiro MAIARA DE CASSIA TOLEDO - HONDA LEAD 110 2010 VERMELHA EHR8722 9C2JF2500AR005646</v>
      </c>
      <c r="F175" s="4">
        <f>IF(_xlfn.XLOOKUP(C175,SALVADOS!G:G,SALVADOS!AB:AB)="","",_xlfn.XLOOKUP(C175,SALVADOS!G:G,SALVADOS!AB:AB))</f>
        <v>408</v>
      </c>
      <c r="G175" s="35" t="s">
        <v>467</v>
      </c>
      <c r="H175" s="14">
        <f>IF(_xlfn.XLOOKUP(C175,VENDA!C:C,VENDA!M:M)="","",_xlfn.XLOOKUP(C175,VENDA!C:C,VENDA!M:M))</f>
        <v>45064</v>
      </c>
      <c r="I175" s="14">
        <f>VENDA!I175</f>
        <v>45056</v>
      </c>
      <c r="J175" s="116">
        <f>VENDA!J175</f>
        <v>4200</v>
      </c>
      <c r="K175" s="35" t="s">
        <v>467</v>
      </c>
    </row>
    <row r="176" spans="1:11" hidden="1" x14ac:dyDescent="0.3">
      <c r="A176" s="35">
        <v>174</v>
      </c>
      <c r="B176" s="35">
        <f>SALVADOS!B176</f>
        <v>8232200484</v>
      </c>
      <c r="C176" s="35" t="str">
        <f>SALVADOS!G176</f>
        <v>APU7H92</v>
      </c>
      <c r="D176" s="14">
        <f>SALVADOS!C176</f>
        <v>44946</v>
      </c>
      <c r="E176" s="28" t="str">
        <f>$E$1&amp;SALVADOS!F176&amp;'CONTROLE I4PRO'!$G$1&amp;SALVADOS!I176</f>
        <v>Terceiro Daniel Vaz - SUZUKI EN125 YES 2008 PRATA APU7H92 9CDNF41LJ8M109017</v>
      </c>
      <c r="F176" s="4">
        <f>IF(_xlfn.XLOOKUP(C176,SALVADOS!G:G,SALVADOS!AB:AB)="","",_xlfn.XLOOKUP(C176,SALVADOS!G:G,SALVADOS!AB:AB))</f>
        <v>415</v>
      </c>
      <c r="G176" s="35" t="s">
        <v>467</v>
      </c>
      <c r="H176" s="14">
        <f>IF(_xlfn.XLOOKUP(C176,VENDA!C:C,VENDA!M:M)="","",_xlfn.XLOOKUP(C176,VENDA!C:C,VENDA!M:M))</f>
        <v>45014</v>
      </c>
      <c r="I176" s="14">
        <f>VENDA!I176</f>
        <v>45005</v>
      </c>
      <c r="J176" s="116">
        <f>VENDA!J176</f>
        <v>2300</v>
      </c>
      <c r="K176" s="35" t="s">
        <v>467</v>
      </c>
    </row>
    <row r="177" spans="1:11" ht="28.8" hidden="1" x14ac:dyDescent="0.3">
      <c r="A177" s="35">
        <v>175</v>
      </c>
      <c r="B177" s="35">
        <f>SALVADOS!B177</f>
        <v>8282300045</v>
      </c>
      <c r="C177" s="35" t="str">
        <f>SALVADOS!G177</f>
        <v>GCN1291</v>
      </c>
      <c r="D177" s="14">
        <f>SALVADOS!C177</f>
        <v>44946</v>
      </c>
      <c r="E177" s="28" t="str">
        <f>$E$1&amp;SALVADOS!F177&amp;'CONTROLE I4PRO'!$G$1&amp;SALVADOS!I177</f>
        <v>Terceiro ROSANGELA LOPES DE SOUZA - TOYOTA ETIOS 2016 CINZA GCN1291 9BRK19BT6G2064116</v>
      </c>
      <c r="F177" s="4">
        <f>IF(_xlfn.XLOOKUP(C177,SALVADOS!G:G,SALVADOS!AB:AB)="","",_xlfn.XLOOKUP(C177,SALVADOS!G:G,SALVADOS!AB:AB))</f>
        <v>416</v>
      </c>
      <c r="G177" s="35" t="s">
        <v>467</v>
      </c>
      <c r="H177" s="14">
        <f>IF(_xlfn.XLOOKUP(C177,VENDA!C:C,VENDA!M:M)="","",_xlfn.XLOOKUP(C177,VENDA!C:C,VENDA!M:M))</f>
        <v>45036</v>
      </c>
      <c r="I177" s="14">
        <f>VENDA!I177</f>
        <v>45027</v>
      </c>
      <c r="J177" s="116">
        <f>VENDA!J177</f>
        <v>23000</v>
      </c>
      <c r="K177" s="35" t="s">
        <v>467</v>
      </c>
    </row>
    <row r="178" spans="1:11" ht="28.8" hidden="1" x14ac:dyDescent="0.3">
      <c r="A178" s="35">
        <v>176</v>
      </c>
      <c r="B178" s="35">
        <f>SALVADOS!B178</f>
        <v>8282203051</v>
      </c>
      <c r="C178" s="35" t="str">
        <f>SALVADOS!G178</f>
        <v>EIU8871</v>
      </c>
      <c r="D178" s="14">
        <f>SALVADOS!C178</f>
        <v>44949</v>
      </c>
      <c r="E178" s="28" t="str">
        <f>$E$1&amp;SALVADOS!F178&amp;'CONTROLE I4PRO'!$G$1&amp;SALVADOS!I178</f>
        <v>Terceiro ADRIANA VALERIO BARBOSA DOS SANTOS - VW FOX 2009 VERMELHA EIU8871 9BWAB05Z594025994</v>
      </c>
      <c r="F178" s="4">
        <f>IF(_xlfn.XLOOKUP(C178,SALVADOS!G:G,SALVADOS!AB:AB)="","",_xlfn.XLOOKUP(C178,SALVADOS!G:G,SALVADOS!AB:AB))</f>
        <v>422</v>
      </c>
      <c r="G178" s="35" t="s">
        <v>467</v>
      </c>
      <c r="H178" s="14">
        <f>IF(_xlfn.XLOOKUP(C178,VENDA!C:C,VENDA!M:M)="","",_xlfn.XLOOKUP(C178,VENDA!C:C,VENDA!M:M))</f>
        <v>45041</v>
      </c>
      <c r="I178" s="14">
        <f>VENDA!I178</f>
        <v>45030</v>
      </c>
      <c r="J178" s="116">
        <f>VENDA!J178</f>
        <v>13000</v>
      </c>
      <c r="K178" s="35" t="s">
        <v>467</v>
      </c>
    </row>
    <row r="179" spans="1:11" ht="28.5" hidden="1" customHeight="1" x14ac:dyDescent="0.3">
      <c r="A179" s="35">
        <v>177</v>
      </c>
      <c r="B179" s="35">
        <f>SALVADOS!B179</f>
        <v>8282300057</v>
      </c>
      <c r="C179" s="35" t="str">
        <f>SALVADOS!G179</f>
        <v>GIZ6H63</v>
      </c>
      <c r="D179" s="14">
        <f>SALVADOS!C179</f>
        <v>44950</v>
      </c>
      <c r="E179" s="28" t="str">
        <f>$E$1&amp;SALVADOS!F179&amp;'CONTROLE I4PRO'!$G$1&amp;SALVADOS!I179</f>
        <v>Terceiro EDINEI ALMEIDA FREIRE - CHEVROLET COBALT 2018 BRANCA GIZ6H63 9BGJE920JB197239</v>
      </c>
      <c r="F179" s="4">
        <f>IF(_xlfn.XLOOKUP(C179,SALVADOS!G:G,SALVADOS!AB:AB)="","",_xlfn.XLOOKUP(C179,SALVADOS!G:G,SALVADOS!AB:AB))</f>
        <v>440</v>
      </c>
      <c r="G179" s="35" t="s">
        <v>467</v>
      </c>
      <c r="H179" s="14">
        <f>IF(_xlfn.XLOOKUP(C179,VENDA!C:C,VENDA!M:M)="","",_xlfn.XLOOKUP(C179,VENDA!C:C,VENDA!M:M))</f>
        <v>45541</v>
      </c>
      <c r="I179" s="14">
        <f>VENDA!I179</f>
        <v>45527</v>
      </c>
      <c r="J179" s="116">
        <f>VENDA!J179</f>
        <v>26000</v>
      </c>
      <c r="K179" s="14">
        <v>45541</v>
      </c>
    </row>
    <row r="180" spans="1:11" ht="28.8" hidden="1" x14ac:dyDescent="0.3">
      <c r="A180" s="35">
        <v>178</v>
      </c>
      <c r="B180" s="35">
        <f>SALVADOS!B180</f>
        <v>8282202973</v>
      </c>
      <c r="C180" s="35" t="str">
        <f>SALVADOS!G180</f>
        <v>FBM7I29</v>
      </c>
      <c r="D180" s="14">
        <f>SALVADOS!C180</f>
        <v>44953</v>
      </c>
      <c r="E180" s="28" t="str">
        <f>$E$1&amp;SALVADOS!F180&amp;'CONTROLE I4PRO'!$G$1&amp;SALVADOS!I180</f>
        <v>Terceiro RISOLEIDE CAVALCANTI MACHADO - NISSAN VERSA 2013 PRATA FBM7I29 3N1CN7AD3DL802577</v>
      </c>
      <c r="F180" s="4">
        <f>IF(_xlfn.XLOOKUP(C180,SALVADOS!G:G,SALVADOS!AB:AB)="","",_xlfn.XLOOKUP(C180,SALVADOS!G:G,SALVADOS!AB:AB))</f>
        <v>413</v>
      </c>
      <c r="G180" s="35" t="s">
        <v>467</v>
      </c>
      <c r="H180" s="14">
        <f>IF(_xlfn.XLOOKUP(C180,VENDA!C:C,VENDA!M:M)="","",_xlfn.XLOOKUP(C180,VENDA!C:C,VENDA!M:M))</f>
        <v>45007</v>
      </c>
      <c r="I180" s="14">
        <f>VENDA!I180</f>
        <v>44999</v>
      </c>
      <c r="J180" s="116">
        <f>VENDA!J180</f>
        <v>15500</v>
      </c>
      <c r="K180" s="35" t="s">
        <v>467</v>
      </c>
    </row>
    <row r="181" spans="1:11" ht="28.8" hidden="1" x14ac:dyDescent="0.3">
      <c r="A181" s="35">
        <v>179</v>
      </c>
      <c r="B181" s="35">
        <f>SALVADOS!B181</f>
        <v>8282203177</v>
      </c>
      <c r="C181" s="35" t="str">
        <f>SALVADOS!G181</f>
        <v>HND1348</v>
      </c>
      <c r="D181" s="14">
        <f>SALVADOS!C181</f>
        <v>44957</v>
      </c>
      <c r="E181" s="28" t="str">
        <f>$E$1&amp;SALVADOS!F181&amp;'CONTROLE I4PRO'!$G$1&amp;SALVADOS!I181</f>
        <v>Terceiro EDUARDO FIGUEIREDO DOS S JUNIOR - HONDA CG 150 2010 VERMELHA HND1348 9C2KC1640AR009859</v>
      </c>
      <c r="F181" s="4">
        <f>IF(_xlfn.XLOOKUP(C181,SALVADOS!G:G,SALVADOS!AB:AB)="","",_xlfn.XLOOKUP(C181,SALVADOS!G:G,SALVADOS!AB:AB))</f>
        <v>423</v>
      </c>
      <c r="G181" s="35" t="s">
        <v>467</v>
      </c>
      <c r="H181" s="14">
        <f>IF(_xlfn.XLOOKUP(C181,VENDA!C:C,VENDA!M:M)="","",_xlfn.XLOOKUP(C181,VENDA!C:C,VENDA!M:M))</f>
        <v>45425</v>
      </c>
      <c r="I181" s="14">
        <f>VENDA!I181</f>
        <v>45412</v>
      </c>
      <c r="J181" s="116">
        <f>VENDA!J181</f>
        <v>1600</v>
      </c>
      <c r="K181" s="14">
        <v>45425</v>
      </c>
    </row>
    <row r="182" spans="1:11" ht="29.25" hidden="1" customHeight="1" x14ac:dyDescent="0.3">
      <c r="A182" s="35">
        <v>180</v>
      </c>
      <c r="B182" s="35">
        <f>SALVADOS!B182</f>
        <v>8282203111</v>
      </c>
      <c r="C182" s="35" t="str">
        <f>SALVADOS!G182</f>
        <v>EDF0318</v>
      </c>
      <c r="D182" s="14">
        <f>SALVADOS!C182</f>
        <v>44957</v>
      </c>
      <c r="E182" s="28" t="str">
        <f>$E$1&amp;SALVADOS!F182&amp;'CONTROLE I4PRO'!$G$1&amp;SALVADOS!I182</f>
        <v>Terceiro KARINA JULIANA GODOI - GM CLASSIC 2008 PRATA EDF0318 9BGSA19908B252189</v>
      </c>
      <c r="F182" s="4">
        <f>IF(_xlfn.XLOOKUP(C182,SALVADOS!G:G,SALVADOS!AB:AB)="","",_xlfn.XLOOKUP(C182,SALVADOS!G:G,SALVADOS!AB:AB))</f>
        <v>424</v>
      </c>
      <c r="G182" s="35" t="s">
        <v>467</v>
      </c>
      <c r="H182" s="14">
        <f>IF(_xlfn.XLOOKUP(C182,VENDA!C:C,VENDA!M:M)="","",_xlfn.XLOOKUP(C182,VENDA!C:C,VENDA!M:M))</f>
        <v>45076</v>
      </c>
      <c r="I182" s="14">
        <f>VENDA!I182</f>
        <v>45063</v>
      </c>
      <c r="J182" s="116">
        <f>VENDA!J182</f>
        <v>1200</v>
      </c>
      <c r="K182" s="35" t="s">
        <v>467</v>
      </c>
    </row>
    <row r="183" spans="1:11" ht="28.8" hidden="1" x14ac:dyDescent="0.3">
      <c r="A183" s="35">
        <v>181</v>
      </c>
      <c r="B183" s="35">
        <f>SALVADOS!B183</f>
        <v>8232200554</v>
      </c>
      <c r="C183" s="35" t="str">
        <f>SALVADOS!G183</f>
        <v>RLO3J12</v>
      </c>
      <c r="D183" s="14">
        <f>SALVADOS!C183</f>
        <v>44964</v>
      </c>
      <c r="E183" s="28" t="str">
        <f>$E$1&amp;SALVADOS!F183&amp;'CONTROLE I4PRO'!$G$1&amp;SALVADOS!I183</f>
        <v>Terceiro 	Marcos Roberto Provevezi - HONDA BIZ 125 2022 MARROM RLO3J12 9C2JC4830NR042065</v>
      </c>
      <c r="F183" s="4">
        <f>IF(_xlfn.XLOOKUP(C183,SALVADOS!G:G,SALVADOS!AB:AB)="","",_xlfn.XLOOKUP(C183,SALVADOS!G:G,SALVADOS!AB:AB))</f>
        <v>420</v>
      </c>
      <c r="G183" s="35" t="s">
        <v>467</v>
      </c>
      <c r="H183" s="14">
        <f>IF(_xlfn.XLOOKUP(C183,VENDA!C:C,VENDA!M:M)="","",_xlfn.XLOOKUP(C183,VENDA!C:C,VENDA!M:M))</f>
        <v>45057</v>
      </c>
      <c r="I183" s="14">
        <f>VENDA!I183</f>
        <v>45048</v>
      </c>
      <c r="J183" s="116">
        <f>VENDA!J183</f>
        <v>12300</v>
      </c>
      <c r="K183" s="35" t="s">
        <v>467</v>
      </c>
    </row>
    <row r="184" spans="1:11" ht="31.5" hidden="1" customHeight="1" x14ac:dyDescent="0.3">
      <c r="A184" s="35">
        <v>182</v>
      </c>
      <c r="B184" s="35">
        <f>SALVADOS!B184</f>
        <v>8282300176</v>
      </c>
      <c r="C184" s="35" t="str">
        <f>SALVADOS!G184</f>
        <v>HAB3878</v>
      </c>
      <c r="D184" s="14">
        <f>SALVADOS!C184</f>
        <v>44965</v>
      </c>
      <c r="E184" s="28" t="str">
        <f>$E$1&amp;SALVADOS!F184&amp;'CONTROLE I4PRO'!$G$1&amp;SALVADOS!I184</f>
        <v>Terceiro MIRIAN DA COSTA RODRIGUES - FIAT PALIO FIRE 2003 CINZA HAB3878 9BD17103232200773</v>
      </c>
      <c r="F184" s="4">
        <f>IF(_xlfn.XLOOKUP(C184,SALVADOS!G:G,SALVADOS!AB:AB)="","",_xlfn.XLOOKUP(C184,SALVADOS!G:G,SALVADOS!AB:AB))</f>
        <v>419</v>
      </c>
      <c r="G184" s="35" t="s">
        <v>467</v>
      </c>
      <c r="H184" s="14">
        <f>IF(_xlfn.XLOOKUP(C184,VENDA!C:C,VENDA!M:M)="","",_xlfn.XLOOKUP(C184,VENDA!C:C,VENDA!M:M))</f>
        <v>45034</v>
      </c>
      <c r="I184" s="14">
        <f>VENDA!I184</f>
        <v>45022</v>
      </c>
      <c r="J184" s="116">
        <f>VENDA!J184</f>
        <v>3600</v>
      </c>
      <c r="K184" s="35" t="s">
        <v>467</v>
      </c>
    </row>
    <row r="185" spans="1:11" ht="28.8" hidden="1" x14ac:dyDescent="0.3">
      <c r="A185" s="35">
        <v>183</v>
      </c>
      <c r="B185" s="35">
        <f>SALVADOS!B185</f>
        <v>8282203116</v>
      </c>
      <c r="C185" s="35" t="str">
        <f>SALVADOS!G185</f>
        <v>QNM7392</v>
      </c>
      <c r="D185" s="14">
        <f>SALVADOS!C185</f>
        <v>44974</v>
      </c>
      <c r="E185" s="28" t="str">
        <f>$E$1&amp;SALVADOS!F185&amp;'CONTROLE I4PRO'!$G$1&amp;SALVADOS!I185</f>
        <v>Terceiro CREUZA OLIVEIRA TEIXEIRA - RENAULT SANDERO 2018 BRANCA QNM7392 93Y5SRF84JJ155232</v>
      </c>
      <c r="F185" s="4">
        <f>IF(_xlfn.XLOOKUP(C185,SALVADOS!G:G,SALVADOS!AB:AB)="","",_xlfn.XLOOKUP(C185,SALVADOS!G:G,SALVADOS!AB:AB))</f>
        <v>466</v>
      </c>
      <c r="G185" s="35" t="s">
        <v>467</v>
      </c>
      <c r="H185" s="14">
        <f>IF(_xlfn.XLOOKUP(C185,VENDA!C:C,VENDA!M:M)="","",_xlfn.XLOOKUP(C185,VENDA!C:C,VENDA!M:M))</f>
        <v>45425</v>
      </c>
      <c r="I185" s="14">
        <f>VENDA!I185</f>
        <v>45412</v>
      </c>
      <c r="J185" s="116">
        <f>VENDA!J185</f>
        <v>11600</v>
      </c>
      <c r="K185" s="14">
        <v>45425</v>
      </c>
    </row>
    <row r="186" spans="1:11" ht="28.8" hidden="1" x14ac:dyDescent="0.3">
      <c r="A186" s="35">
        <v>184</v>
      </c>
      <c r="B186" s="35">
        <f>SALVADOS!B186</f>
        <v>8232300020</v>
      </c>
      <c r="C186" s="35" t="str">
        <f>SALVADOS!G186</f>
        <v>HHE8429</v>
      </c>
      <c r="D186" s="14">
        <f>SALVADOS!C186</f>
        <v>44987</v>
      </c>
      <c r="E186" s="28" t="str">
        <f>$E$1&amp;SALVADOS!F186&amp;'CONTROLE I4PRO'!$G$1&amp;SALVADOS!I186</f>
        <v>Terceiro ELAINE DA SILVA PEREIRA - VW GOL 2008 cinza HHE8429 9BWCA05WX8T156103</v>
      </c>
      <c r="F186" s="4">
        <f>IF(_xlfn.XLOOKUP(C186,SALVADOS!G:G,SALVADOS!AB:AB)="","",_xlfn.XLOOKUP(C186,SALVADOS!G:G,SALVADOS!AB:AB))</f>
        <v>435</v>
      </c>
      <c r="G186" s="35" t="s">
        <v>467</v>
      </c>
      <c r="H186" s="14">
        <f>IF(_xlfn.XLOOKUP(C186,VENDA!C:C,VENDA!M:M)="","",_xlfn.XLOOKUP(C186,VENDA!C:C,VENDA!M:M))</f>
        <v>45120</v>
      </c>
      <c r="I186" s="14">
        <f>VENDA!I186</f>
        <v>45111</v>
      </c>
      <c r="J186" s="116">
        <f>VENDA!J186</f>
        <v>8000</v>
      </c>
      <c r="K186" s="35" t="s">
        <v>1320</v>
      </c>
    </row>
    <row r="187" spans="1:11" ht="28.8" hidden="1" x14ac:dyDescent="0.3">
      <c r="A187" s="35">
        <v>185</v>
      </c>
      <c r="B187" s="35">
        <f>SALVADOS!B187</f>
        <v>8282300094</v>
      </c>
      <c r="C187" s="35" t="str">
        <f>SALVADOS!G187</f>
        <v>FFE7C96</v>
      </c>
      <c r="D187" s="14">
        <f>SALVADOS!C187</f>
        <v>44988</v>
      </c>
      <c r="E187" s="28" t="str">
        <f>$E$1&amp;SALVADOS!F187&amp;'CONTROLE I4PRO'!$G$1&amp;SALVADOS!I187</f>
        <v>Terceiro CRISTIANE MARIA DE LIMA - NISSAN MARCH 2013 PRETA FFE7C96 3N1CK3CD1DL220329</v>
      </c>
      <c r="F187" s="4">
        <f>IF(_xlfn.XLOOKUP(C187,SALVADOS!G:G,SALVADOS!AB:AB)="","",_xlfn.XLOOKUP(C187,SALVADOS!G:G,SALVADOS!AB:AB))</f>
        <v>421</v>
      </c>
      <c r="G187" s="35" t="s">
        <v>467</v>
      </c>
      <c r="H187" s="14">
        <f>IF(_xlfn.XLOOKUP(C187,VENDA!C:C,VENDA!M:M)="","",_xlfn.XLOOKUP(C187,VENDA!C:C,VENDA!M:M))</f>
        <v>45057</v>
      </c>
      <c r="I187" s="14">
        <f>VENDA!I187</f>
        <v>45044</v>
      </c>
      <c r="J187" s="116">
        <f>VENDA!J187</f>
        <v>15200</v>
      </c>
      <c r="K187" s="35" t="s">
        <v>467</v>
      </c>
    </row>
    <row r="188" spans="1:11" ht="28.8" hidden="1" x14ac:dyDescent="0.3">
      <c r="A188" s="35">
        <v>186</v>
      </c>
      <c r="B188" s="35">
        <f>SALVADOS!B188</f>
        <v>8282300539</v>
      </c>
      <c r="C188" s="35" t="str">
        <f>SALVADOS!G188</f>
        <v>EMX0575</v>
      </c>
      <c r="D188" s="14">
        <f>SALVADOS!C188</f>
        <v>44995</v>
      </c>
      <c r="E188" s="28" t="str">
        <f>$E$1&amp;SALVADOS!F188&amp;'CONTROLE I4PRO'!$G$1&amp;SALVADOS!I188</f>
        <v>Terceiro FRANCISCO DOS SANTOS MARTINS - FIAT SIENA 2010 PRETA EMX0575 9BD17201MA3548547</v>
      </c>
      <c r="F188" s="4">
        <f>IF(_xlfn.XLOOKUP(C188,SALVADOS!G:G,SALVADOS!AB:AB)="","",_xlfn.XLOOKUP(C188,SALVADOS!G:G,SALVADOS!AB:AB))</f>
        <v>433</v>
      </c>
      <c r="G188" s="35" t="s">
        <v>467</v>
      </c>
      <c r="H188" s="14">
        <f>IF(_xlfn.XLOOKUP(C188,VENDA!C:C,VENDA!M:M)="","",_xlfn.XLOOKUP(C188,VENDA!C:C,VENDA!M:M))</f>
        <v>45079</v>
      </c>
      <c r="I188" s="14">
        <f>VENDA!I188</f>
        <v>45069</v>
      </c>
      <c r="J188" s="116">
        <f>VENDA!J188</f>
        <v>9500</v>
      </c>
      <c r="K188" s="35" t="s">
        <v>467</v>
      </c>
    </row>
    <row r="189" spans="1:11" ht="28.8" hidden="1" x14ac:dyDescent="0.3">
      <c r="A189" s="35">
        <v>187</v>
      </c>
      <c r="B189" s="35">
        <f>SALVADOS!B189</f>
        <v>8282203223</v>
      </c>
      <c r="C189" s="35" t="str">
        <f>SALVADOS!G189</f>
        <v>QNQ2564</v>
      </c>
      <c r="D189" s="14">
        <f>SALVADOS!C189</f>
        <v>44998</v>
      </c>
      <c r="E189" s="28" t="str">
        <f>$E$1&amp;SALVADOS!F189&amp;'CONTROLE I4PRO'!$G$1&amp;SALVADOS!I189</f>
        <v>Terceiro PORTO E PORTO DE MELLO LTDA - FIAT TORO 2018 BRANCA QNQ2564  98822611XJKB71837</v>
      </c>
      <c r="F189" s="4">
        <f>IF(_xlfn.XLOOKUP(C189,SALVADOS!G:G,SALVADOS!AB:AB)="","",_xlfn.XLOOKUP(C189,SALVADOS!G:G,SALVADOS!AB:AB))</f>
        <v>465</v>
      </c>
      <c r="G189" s="35" t="s">
        <v>467</v>
      </c>
      <c r="H189" s="14">
        <f>IF(_xlfn.XLOOKUP(C189,VENDA!C:C,VENDA!M:M)="","",_xlfn.XLOOKUP(C189,VENDA!C:C,VENDA!M:M))</f>
        <v>45188</v>
      </c>
      <c r="I189" s="14">
        <f>VENDA!I189</f>
        <v>45167</v>
      </c>
      <c r="J189" s="116">
        <f>VENDA!J189</f>
        <v>40500</v>
      </c>
      <c r="K189" s="35" t="s">
        <v>467</v>
      </c>
    </row>
    <row r="190" spans="1:11" ht="28.8" hidden="1" x14ac:dyDescent="0.3">
      <c r="A190" s="35">
        <v>188</v>
      </c>
      <c r="B190" s="35">
        <f>SALVADOS!B190</f>
        <v>8282300610</v>
      </c>
      <c r="C190" s="35" t="str">
        <f>SALVADOS!G190</f>
        <v>OAQ3H09</v>
      </c>
      <c r="D190" s="14">
        <f>SALVADOS!C190</f>
        <v>45001</v>
      </c>
      <c r="E190" s="28" t="str">
        <f>$E$1&amp;SALVADOS!F190&amp;'CONTROLE I4PRO'!$G$1&amp;SALVADOS!I190</f>
        <v>Terceiro VALDELEI JESUS F. DE OLIVEIRA	 - HYUNDAI HB20 2014 PRATA OAQ3H09 9BHBG51CAEP128905</v>
      </c>
      <c r="F190" s="4">
        <f>IF(_xlfn.XLOOKUP(C190,SALVADOS!G:G,SALVADOS!AB:AB)="","",_xlfn.XLOOKUP(C190,SALVADOS!G:G,SALVADOS!AB:AB))</f>
        <v>476</v>
      </c>
      <c r="G190" s="35" t="s">
        <v>467</v>
      </c>
      <c r="H190" s="14">
        <f>IF(_xlfn.XLOOKUP(C190,VENDA!C:C,VENDA!M:M)="","",_xlfn.XLOOKUP(C190,VENDA!C:C,VENDA!M:M))</f>
        <v>45188</v>
      </c>
      <c r="I190" s="14">
        <f>VENDA!I190</f>
        <v>45174</v>
      </c>
      <c r="J190" s="116">
        <f>VENDA!J190</f>
        <v>17600</v>
      </c>
      <c r="K190" s="35" t="s">
        <v>467</v>
      </c>
    </row>
    <row r="191" spans="1:11" ht="28.8" hidden="1" x14ac:dyDescent="0.3">
      <c r="A191" s="35">
        <v>189</v>
      </c>
      <c r="B191" s="35">
        <f>SALVADOS!B191</f>
        <v>8282300597</v>
      </c>
      <c r="C191" s="35" t="str">
        <f>SALVADOS!G191</f>
        <v>HYM0031</v>
      </c>
      <c r="D191" s="14">
        <f>SALVADOS!C191</f>
        <v>45007</v>
      </c>
      <c r="E191" s="28" t="str">
        <f>$E$1&amp;SALVADOS!F191&amp;'CONTROLE I4PRO'!$G$1&amp;SALVADOS!I191</f>
        <v>Terceiro CICERA DE LIMA SILVA - VW GOL 2004 CINZA HYM0031 9BWCA05XX4T068252</v>
      </c>
      <c r="F191" s="4">
        <f>IF(_xlfn.XLOOKUP(C191,SALVADOS!G:G,SALVADOS!AB:AB)="","",_xlfn.XLOOKUP(C191,SALVADOS!G:G,SALVADOS!AB:AB))</f>
        <v>447</v>
      </c>
      <c r="G191" s="35" t="s">
        <v>467</v>
      </c>
      <c r="H191" s="14">
        <f>IF(_xlfn.XLOOKUP(C191,VENDA!C:C,VENDA!M:M)="","",_xlfn.XLOOKUP(C191,VENDA!C:C,VENDA!M:M))</f>
        <v>45118</v>
      </c>
      <c r="I191" s="14">
        <f>VENDA!I191</f>
        <v>45104</v>
      </c>
      <c r="J191" s="116">
        <f>VENDA!J191</f>
        <v>4000</v>
      </c>
      <c r="K191" s="14" t="s">
        <v>467</v>
      </c>
    </row>
    <row r="192" spans="1:11" ht="28.8" hidden="1" x14ac:dyDescent="0.3">
      <c r="A192" s="35">
        <v>190</v>
      </c>
      <c r="B192" s="35">
        <f>SALVADOS!B192</f>
        <v>8282300571</v>
      </c>
      <c r="C192" s="35" t="str">
        <f>SALVADOS!G192</f>
        <v>EIR1185</v>
      </c>
      <c r="D192" s="14">
        <f>SALVADOS!C192</f>
        <v>45008</v>
      </c>
      <c r="E192" s="28" t="str">
        <f>$E$1&amp;SALVADOS!F192&amp;'CONTROLE I4PRO'!$G$1&amp;SALVADOS!I192</f>
        <v>Terceiro DONIZETTI ANTONIO DA SILVA - GM AGILE 2011 PRETA EIR1185 8AGCB48X0BR183902</v>
      </c>
      <c r="F192" s="4">
        <f>IF(_xlfn.XLOOKUP(C192,SALVADOS!G:G,SALVADOS!AB:AB)="","",_xlfn.XLOOKUP(C192,SALVADOS!G:G,SALVADOS!AB:AB))</f>
        <v>444</v>
      </c>
      <c r="G192" s="35" t="s">
        <v>467</v>
      </c>
      <c r="H192" s="14">
        <f>IF(_xlfn.XLOOKUP(C192,VENDA!C:C,VENDA!M:M)="","",_xlfn.XLOOKUP(C192,VENDA!C:C,VENDA!M:M))</f>
        <v>45215</v>
      </c>
      <c r="I192" s="14">
        <f>VENDA!I192</f>
        <v>45201</v>
      </c>
      <c r="J192" s="116">
        <f>VENDA!J192</f>
        <v>6500</v>
      </c>
      <c r="K192" s="35" t="s">
        <v>467</v>
      </c>
    </row>
    <row r="193" spans="1:11" ht="28.8" hidden="1" x14ac:dyDescent="0.3">
      <c r="A193" s="35">
        <v>191</v>
      </c>
      <c r="B193" s="35">
        <f>SALVADOS!B193</f>
        <v>8282300520</v>
      </c>
      <c r="C193" s="35" t="str">
        <f>SALVADOS!G193</f>
        <v>EWQ6174</v>
      </c>
      <c r="D193" s="14">
        <f>SALVADOS!C193</f>
        <v>45008</v>
      </c>
      <c r="E193" s="28" t="str">
        <f>$E$1&amp;SALVADOS!F193&amp;'CONTROLE I4PRO'!$G$1&amp;SALVADOS!I193</f>
        <v>Terceiro Joyce Felix de Oliveira - Peugeot 3008 Griffe 2012 Branca EWQ6174 VF30U5FVACS007060</v>
      </c>
      <c r="F193" s="4">
        <f>IF(_xlfn.XLOOKUP(C193,SALVADOS!G:G,SALVADOS!AB:AB)="","",_xlfn.XLOOKUP(C193,SALVADOS!G:G,SALVADOS!AB:AB))</f>
        <v>438</v>
      </c>
      <c r="G193" s="35" t="s">
        <v>467</v>
      </c>
      <c r="H193" s="14">
        <v>45456</v>
      </c>
      <c r="I193" s="14">
        <f>VENDA!I193</f>
        <v>45446</v>
      </c>
      <c r="J193" s="116">
        <f>VENDA!J193</f>
        <v>15700</v>
      </c>
      <c r="K193" s="35" t="s">
        <v>467</v>
      </c>
    </row>
    <row r="194" spans="1:11" ht="28.8" hidden="1" x14ac:dyDescent="0.3">
      <c r="A194" s="35">
        <v>192</v>
      </c>
      <c r="B194" s="35">
        <f>SALVADOS!B194</f>
        <v>8282300192</v>
      </c>
      <c r="C194" s="35" t="str">
        <f>SALVADOS!G194</f>
        <v>OZX4617</v>
      </c>
      <c r="D194" s="14">
        <f>SALVADOS!C194</f>
        <v>44995</v>
      </c>
      <c r="E194" s="28" t="str">
        <f>$E$1&amp;SALVADOS!F194&amp;'CONTROLE I4PRO'!$G$1&amp;SALVADOS!I194</f>
        <v>Terceiro ANGELO MICHELIN BOEMO - FIAT IDEA 2015 BRANCA OZX4617 9BD13571AF2273279</v>
      </c>
      <c r="F194" s="4">
        <f>IF(_xlfn.XLOOKUP(C194,SALVADOS!G:G,SALVADOS!AB:AB)="","",_xlfn.XLOOKUP(C194,SALVADOS!G:G,SALVADOS!AB:AB))</f>
        <v>436</v>
      </c>
      <c r="G194" s="35" t="s">
        <v>467</v>
      </c>
      <c r="H194" s="14">
        <f>IF(_xlfn.XLOOKUP(C194,VENDA!C:C,VENDA!M:M)="","",_xlfn.XLOOKUP(C194,VENDA!C:C,VENDA!M:M))</f>
        <v>45489</v>
      </c>
      <c r="I194" s="14">
        <f>VENDA!I194</f>
        <v>45478</v>
      </c>
      <c r="J194" s="116">
        <f>VENDA!J194</f>
        <v>6500</v>
      </c>
      <c r="K194" s="35" t="s">
        <v>467</v>
      </c>
    </row>
    <row r="195" spans="1:11" ht="28.8" hidden="1" x14ac:dyDescent="0.3">
      <c r="A195" s="35">
        <v>193</v>
      </c>
      <c r="B195" s="35">
        <f>SALVADOS!B195</f>
        <v>8282300519</v>
      </c>
      <c r="C195" s="35" t="str">
        <f>SALVADOS!G195</f>
        <v>FAB2C37</v>
      </c>
      <c r="D195" s="14">
        <f>SALVADOS!C195</f>
        <v>45019</v>
      </c>
      <c r="E195" s="28" t="str">
        <f>$E$1&amp;SALVADOS!F195&amp;'CONTROLE I4PRO'!$G$1&amp;SALVADOS!I195</f>
        <v>Terceiro GABRIEL HENRIQUE BELINO DA SILVA - AUDI A1 2011 BRANCA FAB2C37 WAUAYA8X4CB013666</v>
      </c>
      <c r="F195" s="4">
        <f>IF(_xlfn.XLOOKUP(C195,SALVADOS!G:G,SALVADOS!AB:AB)="","",_xlfn.XLOOKUP(C195,SALVADOS!G:G,SALVADOS!AB:AB))</f>
        <v>437</v>
      </c>
      <c r="G195" s="35" t="s">
        <v>467</v>
      </c>
      <c r="H195" s="14">
        <f>IF(_xlfn.XLOOKUP(C195,VENDA!C:C,VENDA!M:M)="","",_xlfn.XLOOKUP(C195,VENDA!C:C,VENDA!M:M))</f>
        <v>45084</v>
      </c>
      <c r="I195" s="14">
        <f>VENDA!I195</f>
        <v>45072</v>
      </c>
      <c r="J195" s="116">
        <f>VENDA!J195</f>
        <v>28000</v>
      </c>
      <c r="K195" s="35" t="s">
        <v>467</v>
      </c>
    </row>
    <row r="196" spans="1:11" ht="28.8" hidden="1" x14ac:dyDescent="0.3">
      <c r="A196" s="35">
        <v>194</v>
      </c>
      <c r="B196" s="35">
        <f>SALVADOS!B196</f>
        <v>8282300743</v>
      </c>
      <c r="C196" s="35" t="str">
        <f>SALVADOS!G196</f>
        <v>HLJ6036</v>
      </c>
      <c r="D196" s="14">
        <f>SALVADOS!C196</f>
        <v>45030</v>
      </c>
      <c r="E196" s="28" t="str">
        <f>$E$1&amp;SALVADOS!F196&amp;'CONTROLE I4PRO'!$G$1&amp;SALVADOS!I196</f>
        <v>Terceiro Marcos José de Araújo - Fiat PALIO FIRE ECONOMY 2010 Preta HLJ6036 9BD17106LA5466658</v>
      </c>
      <c r="F196" s="4">
        <f>IF(_xlfn.XLOOKUP(C196,SALVADOS!G:G,SALVADOS!AB:AB)="","",_xlfn.XLOOKUP(C196,SALVADOS!G:G,SALVADOS!AB:AB))</f>
        <v>445</v>
      </c>
      <c r="G196" s="35" t="s">
        <v>467</v>
      </c>
      <c r="H196" s="14">
        <f>IF(_xlfn.XLOOKUP(C196,VENDA!C:C,VENDA!M:M)="","",_xlfn.XLOOKUP(C196,VENDA!C:C,VENDA!M:M))</f>
        <v>45153</v>
      </c>
      <c r="I196" s="14">
        <f>VENDA!I196</f>
        <v>45142</v>
      </c>
      <c r="J196" s="116">
        <f>VENDA!J196</f>
        <v>2600</v>
      </c>
      <c r="K196" s="35" t="s">
        <v>467</v>
      </c>
    </row>
    <row r="197" spans="1:11" ht="28.8" hidden="1" x14ac:dyDescent="0.3">
      <c r="A197" s="35">
        <v>195</v>
      </c>
      <c r="B197" s="35">
        <f>SALVADOS!B197</f>
        <v>8282300424</v>
      </c>
      <c r="C197" s="35" t="str">
        <f>SALVADOS!G197</f>
        <v>RDV9H88</v>
      </c>
      <c r="D197" s="14">
        <f>SALVADOS!C197</f>
        <v>45030</v>
      </c>
      <c r="E197" s="28" t="str">
        <f>$E$1&amp;SALVADOS!F197&amp;'CONTROLE I4PRO'!$G$1&amp;SALVADOS!I197</f>
        <v>Terceiro JOVANIR CARDOSO DE OLIVEIRA CARNIEL - GM TRACKER 2021 VERMELHA RDV9H88 9BGEB76H0MB150108</v>
      </c>
      <c r="F197" s="4">
        <f>IF(_xlfn.XLOOKUP(C197,SALVADOS!G:G,SALVADOS!AB:AB)="","",_xlfn.XLOOKUP(C197,SALVADOS!G:G,SALVADOS!AB:AB))</f>
        <v>448</v>
      </c>
      <c r="G197" s="35" t="s">
        <v>467</v>
      </c>
      <c r="H197" s="14">
        <f>IF(_xlfn.XLOOKUP(C197,VENDA!C:C,VENDA!M:M)="","",_xlfn.XLOOKUP(C197,VENDA!C:C,VENDA!M:M))</f>
        <v>45118</v>
      </c>
      <c r="I197" s="14">
        <f>VENDA!I197</f>
        <v>45104</v>
      </c>
      <c r="J197" s="116">
        <f>VENDA!J197</f>
        <v>39000</v>
      </c>
      <c r="K197" s="35" t="s">
        <v>467</v>
      </c>
    </row>
    <row r="198" spans="1:11" ht="28.8" hidden="1" x14ac:dyDescent="0.3">
      <c r="A198" s="35">
        <v>196</v>
      </c>
      <c r="B198" s="35">
        <f>SALVADOS!B198</f>
        <v>8282301008</v>
      </c>
      <c r="C198" s="35" t="str">
        <f>SALVADOS!G198</f>
        <v>AIY3H17</v>
      </c>
      <c r="D198" s="14">
        <f>SALVADOS!C198</f>
        <v>45043</v>
      </c>
      <c r="E198" s="28" t="str">
        <f>$E$1&amp;SALVADOS!F198&amp;'CONTROLE I4PRO'!$G$1&amp;SALVADOS!I198</f>
        <v>Terceiro DEBORA DE SA SILVEIRA - FORDA KA 2000 PRATA AIY3H17 9BFBDZGDAYB672834</v>
      </c>
      <c r="F198" s="4">
        <f>IF(_xlfn.XLOOKUP(C198,SALVADOS!G:G,SALVADOS!AB:AB)="","",_xlfn.XLOOKUP(C198,SALVADOS!G:G,SALVADOS!AB:AB))</f>
        <v>456</v>
      </c>
      <c r="G198" s="35" t="s">
        <v>467</v>
      </c>
      <c r="H198" s="14">
        <f>IF(_xlfn.XLOOKUP(C198,VENDA!C:C,VENDA!M:M)="","",_xlfn.XLOOKUP(C198,VENDA!C:C,VENDA!M:M))</f>
        <v>45106</v>
      </c>
      <c r="I198" s="14">
        <f>VENDA!I198</f>
        <v>45097</v>
      </c>
      <c r="J198" s="116">
        <f>VENDA!J198</f>
        <v>4400</v>
      </c>
      <c r="K198" s="35" t="s">
        <v>467</v>
      </c>
    </row>
    <row r="199" spans="1:11" ht="28.8" hidden="1" x14ac:dyDescent="0.3">
      <c r="A199" s="35">
        <v>197</v>
      </c>
      <c r="B199" s="35">
        <f>SALVADOS!B199</f>
        <v>8282300894</v>
      </c>
      <c r="C199" s="35" t="str">
        <f>SALVADOS!G199</f>
        <v>PVC9E58</v>
      </c>
      <c r="D199" s="14">
        <f>SALVADOS!C199</f>
        <v>45043</v>
      </c>
      <c r="E199" s="28" t="str">
        <f>$E$1&amp;SALVADOS!F199&amp;'CONTROLE I4PRO'!$G$1&amp;SALVADOS!I199</f>
        <v>Terceiro Lielza Fernandes Bahia - Chevrolet Cruze LTZ NB 2014 Cinza PVC9E58 9BGPN69M0EB308481</v>
      </c>
      <c r="F199" s="4">
        <f>IF(_xlfn.XLOOKUP(C199,SALVADOS!G:G,SALVADOS!AB:AB)="","",_xlfn.XLOOKUP(C199,SALVADOS!G:G,SALVADOS!AB:AB))</f>
        <v>457</v>
      </c>
      <c r="G199" s="35" t="s">
        <v>467</v>
      </c>
      <c r="H199" s="14">
        <f>IF(_xlfn.XLOOKUP(C199,VENDA!C:C,VENDA!M:M)="","",_xlfn.XLOOKUP(C199,VENDA!C:C,VENDA!M:M))</f>
        <v>45464</v>
      </c>
      <c r="I199" s="14">
        <f>VENDA!I199</f>
        <v>45456</v>
      </c>
      <c r="J199" s="116">
        <f>VENDA!J199</f>
        <v>17000</v>
      </c>
      <c r="K199" s="14" t="s">
        <v>467</v>
      </c>
    </row>
    <row r="200" spans="1:11" ht="28.8" hidden="1" x14ac:dyDescent="0.3">
      <c r="A200" s="35">
        <v>198</v>
      </c>
      <c r="B200" s="35">
        <f>SALVADOS!B200</f>
        <v>8282300743</v>
      </c>
      <c r="C200" s="35" t="str">
        <f>SALVADOS!G200</f>
        <v>EZS5A30</v>
      </c>
      <c r="D200" s="14">
        <f>SALVADOS!C200</f>
        <v>45043</v>
      </c>
      <c r="E200" s="28" t="str">
        <f>$E$1&amp;SALVADOS!F200&amp;'CONTROLE I4PRO'!$G$1&amp;SALVADOS!I200</f>
        <v>Terceiro MARCOS ROGERIO NOVAES RAMOS - Renault  Duster 2013 Verde EZS5A30 93YHSR2LADJ344542</v>
      </c>
      <c r="F200" s="4">
        <f>IF(_xlfn.XLOOKUP(C200,SALVADOS!G:G,SALVADOS!AB:AB)="","",_xlfn.XLOOKUP(C200,SALVADOS!G:G,SALVADOS!AB:AB))</f>
        <v>474</v>
      </c>
      <c r="G200" s="35" t="s">
        <v>467</v>
      </c>
      <c r="H200" s="14">
        <v>45188</v>
      </c>
      <c r="I200" s="14">
        <f>VENDA!I200</f>
        <v>45170</v>
      </c>
      <c r="J200" s="116">
        <f>VENDA!J200</f>
        <v>14700</v>
      </c>
      <c r="K200" s="14" t="s">
        <v>467</v>
      </c>
    </row>
    <row r="201" spans="1:11" ht="28.8" hidden="1" x14ac:dyDescent="0.3">
      <c r="A201" s="35">
        <v>199</v>
      </c>
      <c r="B201" s="35">
        <f>SALVADOS!B201</f>
        <v>8282301052</v>
      </c>
      <c r="C201" s="35" t="str">
        <f>SALVADOS!G201</f>
        <v>IVW3C55</v>
      </c>
      <c r="D201" s="14">
        <f>SALVADOS!C201</f>
        <v>45051</v>
      </c>
      <c r="E201" s="28" t="str">
        <f>$E$1&amp;SALVADOS!F201&amp;'CONTROLE I4PRO'!$G$1&amp;SALVADOS!I201</f>
        <v>Terceiro Paulo de Jesus da Silva - Volksvagem Voyage TL MB 2015 Vermelha IVW3C55 9bwdb45u3ft039029</v>
      </c>
      <c r="F201" s="4">
        <f>IF(_xlfn.XLOOKUP(C201,SALVADOS!G:G,SALVADOS!AB:AB)="","",_xlfn.XLOOKUP(C201,SALVADOS!G:G,SALVADOS!AB:AB))</f>
        <v>460</v>
      </c>
      <c r="G201" s="35" t="s">
        <v>467</v>
      </c>
      <c r="H201" s="14">
        <f>IF(_xlfn.XLOOKUP(C201,VENDA!C:C,VENDA!M:M)="","",_xlfn.XLOOKUP(C201,VENDA!C:C,VENDA!M:M))</f>
        <v>45201</v>
      </c>
      <c r="I201" s="14">
        <f>VENDA!I201</f>
        <v>45188</v>
      </c>
      <c r="J201" s="116">
        <f>VENDA!J201</f>
        <v>14500</v>
      </c>
      <c r="K201" s="35" t="s">
        <v>1320</v>
      </c>
    </row>
    <row r="202" spans="1:11" ht="28.8" hidden="1" x14ac:dyDescent="0.3">
      <c r="A202" s="35">
        <v>200</v>
      </c>
      <c r="B202" s="35">
        <f>SALVADOS!B202</f>
        <v>8282301024</v>
      </c>
      <c r="C202" s="35" t="str">
        <f>SALVADOS!G202</f>
        <v>BJH7010</v>
      </c>
      <c r="D202" s="14">
        <f>SALVADOS!C202</f>
        <v>45069</v>
      </c>
      <c r="E202" s="28" t="str">
        <f>$E$1&amp;SALVADOS!F202&amp;'CONTROLE I4PRO'!$G$1&amp;SALVADOS!I202</f>
        <v>Terceiro Diogo Pereira da Silva - Ford ESCORT 1.8 GL 1993 Vermelha BJH7010 9BFZZZ54ZPB323431</v>
      </c>
      <c r="F202" s="4">
        <f>IF(_xlfn.XLOOKUP(C202,SALVADOS!G:G,SALVADOS!AB:AB)="","",_xlfn.XLOOKUP(C202,SALVADOS!G:G,SALVADOS!AB:AB))</f>
        <v>473</v>
      </c>
      <c r="G202" s="35" t="s">
        <v>467</v>
      </c>
      <c r="H202" s="14">
        <f>IF(_xlfn.XLOOKUP(C202,VENDA!C:C,VENDA!M:M)="","",_xlfn.XLOOKUP(C202,VENDA!C:C,VENDA!M:M))</f>
        <v>45188</v>
      </c>
      <c r="I202" s="14">
        <f>VENDA!I202</f>
        <v>45170</v>
      </c>
      <c r="J202" s="116">
        <f>VENDA!J202</f>
        <v>3000</v>
      </c>
      <c r="K202" s="35" t="s">
        <v>1320</v>
      </c>
    </row>
    <row r="203" spans="1:11" ht="28.8" hidden="1" x14ac:dyDescent="0.3">
      <c r="A203" s="35">
        <v>201</v>
      </c>
      <c r="B203" s="35">
        <f>SALVADOS!B203</f>
        <v>8232300126</v>
      </c>
      <c r="C203" s="35" t="str">
        <f>SALVADOS!G203</f>
        <v>CBZ3551</v>
      </c>
      <c r="D203" s="14">
        <f>SALVADOS!C203</f>
        <v>45072</v>
      </c>
      <c r="E203" s="28" t="str">
        <f>$E$1&amp;SALVADOS!F203&amp;'CONTROLE I4PRO'!$G$1&amp;SALVADOS!I203</f>
        <v>Terceiro NEI FRANCISCO DOS SANTOS - VW GOL 1995 VERMELHA CBZ3551 9BWZZZ377ST080617</v>
      </c>
      <c r="F203" s="4">
        <f>IF(_xlfn.XLOOKUP(C203,SALVADOS!G:G,SALVADOS!AB:AB)="","",_xlfn.XLOOKUP(C203,SALVADOS!G:G,SALVADOS!AB:AB))</f>
        <v>458</v>
      </c>
      <c r="G203" s="35" t="s">
        <v>467</v>
      </c>
      <c r="H203" s="14">
        <f>IF(_xlfn.XLOOKUP(C203,VENDA!C:C,VENDA!M:M)="","",_xlfn.XLOOKUP(C203,VENDA!C:C,VENDA!M:M))</f>
        <v>45230</v>
      </c>
      <c r="I203" s="14">
        <f>VENDA!I203</f>
        <v>45216</v>
      </c>
      <c r="J203" s="116">
        <f>VENDA!J203</f>
        <v>800</v>
      </c>
      <c r="K203" s="35" t="s">
        <v>467</v>
      </c>
    </row>
    <row r="204" spans="1:11" ht="28.8" hidden="1" x14ac:dyDescent="0.3">
      <c r="A204" s="35">
        <v>202</v>
      </c>
      <c r="B204" s="35">
        <f>SALVADOS!B204</f>
        <v>8282300678</v>
      </c>
      <c r="C204" s="35" t="str">
        <f>SALVADOS!G204</f>
        <v>AMD5444</v>
      </c>
      <c r="D204" s="14">
        <f>SALVADOS!C204</f>
        <v>45084</v>
      </c>
      <c r="E204" s="28" t="str">
        <f>$E$1&amp;SALVADOS!F204&amp;'CONTROLE I4PRO'!$G$1&amp;SALVADOS!I204</f>
        <v>Terceiro JOÃO DOS SANTOS RAMOS - CHEVROLET VECTRA SEDAN ELEGANCE 2007 AZUL AMD544 9BGAB69W07B220409</v>
      </c>
      <c r="F204" s="4">
        <f>IF(_xlfn.XLOOKUP(C204,SALVADOS!G:G,SALVADOS!AB:AB)="","",_xlfn.XLOOKUP(C204,SALVADOS!G:G,SALVADOS!AB:AB))</f>
        <v>567</v>
      </c>
      <c r="G204" s="14">
        <v>45350</v>
      </c>
      <c r="H204" s="14">
        <f>IF(_xlfn.XLOOKUP(C204,VENDA!C:C,VENDA!M:M)="","",_xlfn.XLOOKUP(C204,VENDA!C:C,VENDA!M:M))</f>
        <v>45441</v>
      </c>
      <c r="I204" s="14">
        <f>VENDA!I204</f>
        <v>45432</v>
      </c>
      <c r="J204" s="116">
        <f>VENDA!J204</f>
        <v>10000</v>
      </c>
      <c r="K204" s="35" t="s">
        <v>467</v>
      </c>
    </row>
    <row r="205" spans="1:11" ht="28.8" hidden="1" x14ac:dyDescent="0.3">
      <c r="A205" s="35">
        <v>203</v>
      </c>
      <c r="B205" s="35">
        <f>SALVADOS!B205</f>
        <v>8232300255</v>
      </c>
      <c r="C205" s="35" t="str">
        <f>SALVADOS!G205</f>
        <v>EWM8C89</v>
      </c>
      <c r="D205" s="14">
        <f>SALVADOS!C205</f>
        <v>45086</v>
      </c>
      <c r="E205" s="28" t="str">
        <f>$E$1&amp;SALVADOS!F205&amp;'CONTROLE I4PRO'!$G$1&amp;SALVADOS!I205</f>
        <v>Terceiro DSA Negicios Imobiliarios Ltda - FIAT DUCATO 2012 BRANCA EWM8C89 93W244F24C2088896</v>
      </c>
      <c r="F205" s="4">
        <f>IF(_xlfn.XLOOKUP(C205,SALVADOS!G:G,SALVADOS!AB:AB)="","",_xlfn.XLOOKUP(C205,SALVADOS!G:G,SALVADOS!AB:AB))</f>
        <v>483</v>
      </c>
      <c r="G205" s="35" t="s">
        <v>467</v>
      </c>
      <c r="H205" s="14">
        <f>IF(_xlfn.XLOOKUP(C205,VENDA!C:C,VENDA!M:M)="","",_xlfn.XLOOKUP(C205,VENDA!C:C,VENDA!M:M))</f>
        <v>45190</v>
      </c>
      <c r="I205" s="14">
        <f>VENDA!I205</f>
        <v>45181</v>
      </c>
      <c r="J205" s="116">
        <f>VENDA!J205</f>
        <v>22700</v>
      </c>
      <c r="K205" s="35" t="s">
        <v>467</v>
      </c>
    </row>
    <row r="206" spans="1:11" ht="28.8" hidden="1" x14ac:dyDescent="0.3">
      <c r="A206" s="35">
        <v>204</v>
      </c>
      <c r="B206" s="35">
        <f>SALVADOS!B206</f>
        <v>8282301395</v>
      </c>
      <c r="C206" s="35" t="str">
        <f>SALVADOS!G206</f>
        <v>PYH8H83</v>
      </c>
      <c r="D206" s="14">
        <f>SALVADOS!C206</f>
        <v>45091</v>
      </c>
      <c r="E206" s="28" t="str">
        <f>$E$1&amp;SALVADOS!F206&amp;'CONTROLE I4PRO'!$G$1&amp;SALVADOS!I206</f>
        <v>Terceiro Thaina Nadalon Grassi - Hundai HB20 2017 cinza PYH8H83 9BHBG51CAHP666936</v>
      </c>
      <c r="F206" s="4">
        <f>IF(_xlfn.XLOOKUP(C206,SALVADOS!G:G,SALVADOS!AB:AB)="","",_xlfn.XLOOKUP(C206,SALVADOS!G:G,SALVADOS!AB:AB))</f>
        <v>475</v>
      </c>
      <c r="G206" s="35" t="s">
        <v>467</v>
      </c>
      <c r="H206" s="14">
        <f>IF(_xlfn.XLOOKUP(C206,VENDA!C:C,VENDA!M:M)="","",_xlfn.XLOOKUP(C206,VENDA!C:C,VENDA!M:M))</f>
        <v>45190</v>
      </c>
      <c r="I206" s="14">
        <f>VENDA!I206</f>
        <v>45181</v>
      </c>
      <c r="J206" s="116">
        <f>VENDA!J206</f>
        <v>23000</v>
      </c>
      <c r="K206" s="35" t="s">
        <v>467</v>
      </c>
    </row>
    <row r="207" spans="1:11" ht="28.8" hidden="1" x14ac:dyDescent="0.3">
      <c r="A207" s="35">
        <v>205</v>
      </c>
      <c r="B207" s="35">
        <f>SALVADOS!B207</f>
        <v>8282301548</v>
      </c>
      <c r="C207" s="35" t="str">
        <f>SALVADOS!G207</f>
        <v>BXZ4I18</v>
      </c>
      <c r="D207" s="14">
        <f>SALVADOS!C207</f>
        <v>45093</v>
      </c>
      <c r="E207" s="28" t="str">
        <f>$E$1&amp;SALVADOS!F207&amp;'CONTROLE I4PRO'!$G$1&amp;SALVADOS!I207</f>
        <v>Terceiro ANDROMEDA TERCEIRIZAÇÃO DE MAO DE OBRA - CHERY TIGGO5 2021 CINZA BXZ4I18 95PBAK51BMB014965</v>
      </c>
      <c r="F207" s="4">
        <f>IF(_xlfn.XLOOKUP(C207,SALVADOS!G:G,SALVADOS!AB:AB)="","",_xlfn.XLOOKUP(C207,SALVADOS!G:G,SALVADOS!AB:AB))</f>
        <v>487</v>
      </c>
      <c r="G207" s="35" t="s">
        <v>467</v>
      </c>
      <c r="H207" s="14">
        <f>IF(_xlfn.XLOOKUP(C207,VENDA!C:C,VENDA!M:M)="","",_xlfn.XLOOKUP(C207,VENDA!C:C,VENDA!M:M))</f>
        <v>45190</v>
      </c>
      <c r="I207" s="14">
        <f>VENDA!I207</f>
        <v>45181</v>
      </c>
      <c r="J207" s="116">
        <f>VENDA!J207</f>
        <v>38000</v>
      </c>
      <c r="K207" s="35" t="s">
        <v>467</v>
      </c>
    </row>
    <row r="208" spans="1:11" ht="28.8" hidden="1" x14ac:dyDescent="0.3">
      <c r="A208" s="35">
        <v>206</v>
      </c>
      <c r="B208" s="35">
        <f>SALVADOS!B208</f>
        <v>8282301149</v>
      </c>
      <c r="C208" s="35" t="str">
        <f>SALVADOS!G208</f>
        <v>AHF9F35</v>
      </c>
      <c r="D208" s="14">
        <f>SALVADOS!C208</f>
        <v>45098</v>
      </c>
      <c r="E208" s="28" t="str">
        <f>$E$1&amp;SALVADOS!F208&amp;'CONTROLE I4PRO'!$G$1&amp;SALVADOS!I208</f>
        <v>Terceiro JOAO VITOR DOS SANTOS FALARZ - FIAT PALIO 1997 vermelha ahf9f35 9bd178016v0397019</v>
      </c>
      <c r="F208" s="4">
        <f>IF(_xlfn.XLOOKUP(C208,SALVADOS!G:G,SALVADOS!AB:AB)="","",_xlfn.XLOOKUP(C208,SALVADOS!G:G,SALVADOS!AB:AB))</f>
        <v>477</v>
      </c>
      <c r="G208" s="35" t="s">
        <v>467</v>
      </c>
      <c r="H208" s="14">
        <v>45376</v>
      </c>
      <c r="I208" s="14">
        <f>VENDA!I208</f>
        <v>45365</v>
      </c>
      <c r="J208" s="116">
        <f>VENDA!J208</f>
        <v>800</v>
      </c>
      <c r="K208" s="35" t="s">
        <v>1320</v>
      </c>
    </row>
    <row r="209" spans="1:11" ht="28.8" hidden="1" x14ac:dyDescent="0.3">
      <c r="A209" s="35">
        <v>207</v>
      </c>
      <c r="B209" s="35">
        <f>SALVADOS!B209</f>
        <v>8282301141</v>
      </c>
      <c r="C209" s="35" t="str">
        <f>SALVADOS!G209</f>
        <v>EKD9I84</v>
      </c>
      <c r="D209" s="14">
        <f>SALVADOS!C209</f>
        <v>45098</v>
      </c>
      <c r="E209" s="28" t="str">
        <f>$E$1&amp;SALVADOS!F209&amp;'CONTROLE I4PRO'!$G$1&amp;SALVADOS!I209</f>
        <v>Terceiro ELAINE CRISTINA DE CARVALHO - HONDA CB 300 2012 BRANCA EKD9I84 9C2NC4310CR044987</v>
      </c>
      <c r="F209" s="4">
        <f>IF(_xlfn.XLOOKUP(C209,SALVADOS!G:G,SALVADOS!AB:AB)="","",_xlfn.XLOOKUP(C209,SALVADOS!G:G,SALVADOS!AB:AB))</f>
        <v>471</v>
      </c>
      <c r="G209" s="35" t="s">
        <v>467</v>
      </c>
      <c r="H209" s="14">
        <f>IF(_xlfn.XLOOKUP(C209,VENDA!C:C,VENDA!M:M)="","",_xlfn.XLOOKUP(C209,VENDA!C:C,VENDA!M:M))</f>
        <v>45188</v>
      </c>
      <c r="I209" s="14">
        <f>VENDA!I209</f>
        <v>45174</v>
      </c>
      <c r="J209" s="116">
        <f>VENDA!J209</f>
        <v>7300</v>
      </c>
      <c r="K209" s="35" t="s">
        <v>467</v>
      </c>
    </row>
    <row r="210" spans="1:11" ht="28.8" hidden="1" x14ac:dyDescent="0.3">
      <c r="A210" s="35">
        <v>208</v>
      </c>
      <c r="B210" s="35">
        <f>SALVADOS!B210</f>
        <v>8232300272</v>
      </c>
      <c r="C210" s="35" t="str">
        <f>SALVADOS!G210</f>
        <v>PAZ8242</v>
      </c>
      <c r="D210" s="14">
        <f>SALVADOS!C210</f>
        <v>45105</v>
      </c>
      <c r="E210" s="28" t="str">
        <f>$E$1&amp;SALVADOS!F210&amp;'CONTROLE I4PRO'!$G$1&amp;SALVADOS!I210</f>
        <v>Terceiro Fabiana Cristina Bezerra Galvão - Peugeot  208 Active Pack  2015 Branca  PAZ8242 933CLYFYYFB04016</v>
      </c>
      <c r="F210" s="4">
        <f>IF(_xlfn.XLOOKUP(C210,SALVADOS!G:G,SALVADOS!AB:AB)="","",_xlfn.XLOOKUP(C210,SALVADOS!G:G,SALVADOS!AB:AB))</f>
        <v>514</v>
      </c>
      <c r="G210" s="35" t="s">
        <v>467</v>
      </c>
      <c r="H210" s="14">
        <v>45385</v>
      </c>
      <c r="I210" s="14">
        <v>45370</v>
      </c>
      <c r="J210" s="116">
        <f>VENDA!J210</f>
        <v>14500</v>
      </c>
      <c r="K210" s="35" t="s">
        <v>1320</v>
      </c>
    </row>
    <row r="211" spans="1:11" ht="28.8" hidden="1" x14ac:dyDescent="0.3">
      <c r="A211" s="35">
        <v>209</v>
      </c>
      <c r="B211" s="35">
        <f>SALVADOS!B211</f>
        <v>8282301205</v>
      </c>
      <c r="C211" s="35" t="str">
        <f>SALVADOS!G211</f>
        <v>QXF3001</v>
      </c>
      <c r="D211" s="14">
        <f>SALVADOS!C211</f>
        <v>45105</v>
      </c>
      <c r="E211" s="28" t="str">
        <f>$E$1&amp;SALVADOS!F211&amp;'CONTROLE I4PRO'!$G$1&amp;SALVADOS!I211</f>
        <v>Terceiro TECIDOS E A MIGUEL BARTOLOMEU AS - VW GOL 2020 BRANCA QXF3001 9BWAB45U9LT092767</v>
      </c>
      <c r="F211" s="4">
        <f>IF(_xlfn.XLOOKUP(C211,SALVADOS!G:G,SALVADOS!AB:AB)="","",_xlfn.XLOOKUP(C211,SALVADOS!G:G,SALVADOS!AB:AB))</f>
        <v>485</v>
      </c>
      <c r="G211" s="35" t="s">
        <v>467</v>
      </c>
      <c r="H211" s="14">
        <f>IF(_xlfn.XLOOKUP(C211,VENDA!C:C,VENDA!M:M)="","",_xlfn.XLOOKUP(C211,VENDA!C:C,VENDA!M:M))</f>
        <v>45435</v>
      </c>
      <c r="I211" s="14">
        <f>VENDA!I211</f>
        <v>45426</v>
      </c>
      <c r="J211" s="116">
        <f>VENDA!J211</f>
        <v>5000</v>
      </c>
      <c r="K211" s="35" t="s">
        <v>1320</v>
      </c>
    </row>
    <row r="212" spans="1:11" ht="28.8" hidden="1" x14ac:dyDescent="0.3">
      <c r="A212" s="35">
        <v>210</v>
      </c>
      <c r="B212" s="35">
        <f>SALVADOS!B212</f>
        <v>8282301602</v>
      </c>
      <c r="C212" s="35" t="str">
        <f>SALVADOS!G212</f>
        <v>MFV4E35</v>
      </c>
      <c r="D212" s="14">
        <f>SALVADOS!C212</f>
        <v>45112</v>
      </c>
      <c r="E212" s="28" t="str">
        <f>$E$1&amp;SALVADOS!F212&amp;'CONTROLE I4PRO'!$G$1&amp;SALVADOS!I212</f>
        <v>Terceiro JOSE MARQUES BARBOZA LIMA - GM VECTRA HATCH 2009 Vermelha  MFV4E35 9BGAV48C09B264619</v>
      </c>
      <c r="F212" s="4">
        <f>IF(_xlfn.XLOOKUP(C212,SALVADOS!G:G,SALVADOS!AB:AB)="","",_xlfn.XLOOKUP(C212,SALVADOS!G:G,SALVADOS!AB:AB))</f>
        <v>480</v>
      </c>
      <c r="G212" s="35" t="s">
        <v>467</v>
      </c>
      <c r="H212" s="14">
        <f>IF(_xlfn.XLOOKUP(C212,VENDA!C:C,VENDA!M:M)="","",_xlfn.XLOOKUP(C212,VENDA!C:C,VENDA!M:M))</f>
        <v>45188</v>
      </c>
      <c r="I212" s="14">
        <f>VENDA!I212</f>
        <v>45168</v>
      </c>
      <c r="J212" s="116">
        <f>VENDA!J212</f>
        <v>9100</v>
      </c>
      <c r="K212" s="35" t="s">
        <v>1320</v>
      </c>
    </row>
    <row r="213" spans="1:11" ht="28.8" hidden="1" x14ac:dyDescent="0.3">
      <c r="A213" s="35">
        <v>211</v>
      </c>
      <c r="B213" s="35">
        <f>SALVADOS!B213</f>
        <v>8282301384</v>
      </c>
      <c r="C213" s="35" t="str">
        <f>SALVADOS!G213</f>
        <v>GKI7F48</v>
      </c>
      <c r="D213" s="14">
        <f>SALVADOS!C213</f>
        <v>45118</v>
      </c>
      <c r="E213" s="28" t="str">
        <f>$E$1&amp;SALVADOS!F213&amp;'CONTROLE I4PRO'!$G$1&amp;SALVADOS!I213</f>
        <v>Terceiro PAMELA APARECIDA AGOSTINHO - GM ONIX 2019 BRANCA GKI7F48 9BGKL48U0KB255427</v>
      </c>
      <c r="F213" s="4">
        <f>IF(_xlfn.XLOOKUP(C213,SALVADOS!G:G,SALVADOS!AB:AB)="","",_xlfn.XLOOKUP(C213,SALVADOS!G:G,SALVADOS!AB:AB))</f>
        <v>484</v>
      </c>
      <c r="G213" s="35" t="s">
        <v>467</v>
      </c>
      <c r="H213" s="14">
        <f>IF(_xlfn.XLOOKUP(C213,VENDA!C:C,VENDA!M:M)="","",_xlfn.XLOOKUP(C213,VENDA!C:C,VENDA!M:M))</f>
        <v>45190</v>
      </c>
      <c r="I213" s="14">
        <f>VENDA!I213</f>
        <v>45181</v>
      </c>
      <c r="J213" s="116">
        <f>VENDA!J213</f>
        <v>23500</v>
      </c>
      <c r="K213" s="35" t="s">
        <v>467</v>
      </c>
    </row>
    <row r="214" spans="1:11" hidden="1" x14ac:dyDescent="0.3">
      <c r="A214" s="35">
        <v>212</v>
      </c>
      <c r="B214" s="35">
        <f>SALVADOS!B214</f>
        <v>8282301122</v>
      </c>
      <c r="C214" s="35" t="str">
        <f>SALVADOS!G214</f>
        <v>JEI9387</v>
      </c>
      <c r="D214" s="14">
        <f>SALVADOS!C214</f>
        <v>45119</v>
      </c>
      <c r="E214" s="28" t="str">
        <f>$E$1&amp;SALVADOS!F214&amp;'CONTROLE I4PRO'!$G$1&amp;SALVADOS!I214</f>
        <v xml:space="preserve">Terceiro Luismar Pontes - GM Monza  Sle 1992 JEI9387 9BGJK69RNNB038730 </v>
      </c>
      <c r="F214" s="4">
        <f>IF(_xlfn.XLOOKUP(C214,SALVADOS!G:G,SALVADOS!AB:AB)="","",_xlfn.XLOOKUP(C214,SALVADOS!G:G,SALVADOS!AB:AB))</f>
        <v>481</v>
      </c>
      <c r="G214" s="35" t="s">
        <v>467</v>
      </c>
      <c r="H214" s="14">
        <f>IF(_xlfn.XLOOKUP(C214,VENDA!C:C,VENDA!M:M)="","",_xlfn.XLOOKUP(C214,VENDA!C:C,VENDA!M:M))</f>
        <v>45190</v>
      </c>
      <c r="I214" s="14">
        <f>VENDA!I214</f>
        <v>45188</v>
      </c>
      <c r="J214" s="116">
        <f>VENDA!J214</f>
        <v>400</v>
      </c>
      <c r="K214" s="35" t="s">
        <v>467</v>
      </c>
    </row>
    <row r="215" spans="1:11" ht="28.8" hidden="1" x14ac:dyDescent="0.3">
      <c r="A215" s="35">
        <v>213</v>
      </c>
      <c r="B215" s="35">
        <f>SALVADOS!B215</f>
        <v>8282301655</v>
      </c>
      <c r="C215" s="35" t="str">
        <f>SALVADOS!G215</f>
        <v>IKE7A01</v>
      </c>
      <c r="D215" s="14">
        <f>SALVADOS!C215</f>
        <v>45120</v>
      </c>
      <c r="E215" s="28" t="str">
        <f>$E$1&amp;SALVADOS!F215&amp;'CONTROLE I4PRO'!$G$1&amp;SALVADOS!I215</f>
        <v>Terceiro Eliandra Regina dos Santos - FIAT PALIO EX 2001 VERDE IKE7A01 9BD17140212092827</v>
      </c>
      <c r="F215" s="4">
        <f>IF(_xlfn.XLOOKUP(C215,SALVADOS!G:G,SALVADOS!AB:AB)="","",_xlfn.XLOOKUP(C215,SALVADOS!G:G,SALVADOS!AB:AB))</f>
        <v>478</v>
      </c>
      <c r="G215" s="35" t="s">
        <v>467</v>
      </c>
      <c r="H215" s="14">
        <f>IF(_xlfn.XLOOKUP(C215,VENDA!C:C,VENDA!M:M)="","",_xlfn.XLOOKUP(C215,VENDA!C:C,VENDA!M:M))</f>
        <v>45190</v>
      </c>
      <c r="I215" s="14">
        <f>VENDA!I215</f>
        <v>45181</v>
      </c>
      <c r="J215" s="116">
        <f>VENDA!J215</f>
        <v>8500</v>
      </c>
      <c r="K215" s="35" t="s">
        <v>467</v>
      </c>
    </row>
    <row r="216" spans="1:11" ht="28.8" hidden="1" x14ac:dyDescent="0.3">
      <c r="A216" s="35">
        <v>214</v>
      </c>
      <c r="B216" s="35">
        <f>SALVADOS!B216</f>
        <v>8282301790</v>
      </c>
      <c r="C216" s="35" t="str">
        <f>SALVADOS!G216</f>
        <v>EFW5214</v>
      </c>
      <c r="D216" s="14">
        <f>SALVADOS!C216</f>
        <v>45124</v>
      </c>
      <c r="E216" s="28" t="str">
        <f>$E$1&amp;SALVADOS!F216&amp;'CONTROLE I4PRO'!$G$1&amp;SALVADOS!I216</f>
        <v>Terceiro Amarildo de Lima - CHEVROLET CLASSIC LS 2012 BRANCA EFW5214 9BGSU19F0CC104516</v>
      </c>
      <c r="F216" s="4">
        <f>IF(_xlfn.XLOOKUP(C216,SALVADOS!G:G,SALVADOS!AB:AB)="","",_xlfn.XLOOKUP(C216,SALVADOS!G:G,SALVADOS!AB:AB))</f>
        <v>479</v>
      </c>
      <c r="G216" s="35" t="s">
        <v>467</v>
      </c>
      <c r="H216" s="14">
        <f>IF(_xlfn.XLOOKUP(C216,VENDA!C:C,VENDA!M:M)="","",_xlfn.XLOOKUP(C216,VENDA!C:C,VENDA!M:M))</f>
        <v>45188</v>
      </c>
      <c r="I216" s="14">
        <f>VENDA!I216</f>
        <v>45167</v>
      </c>
      <c r="J216" s="116">
        <f>VENDA!J216</f>
        <v>10500</v>
      </c>
      <c r="K216" s="35" t="s">
        <v>1320</v>
      </c>
    </row>
    <row r="217" spans="1:11" ht="28.8" hidden="1" x14ac:dyDescent="0.3">
      <c r="A217" s="35">
        <v>215</v>
      </c>
      <c r="B217" s="35">
        <f>SALVADOS!B217</f>
        <v>8232300314</v>
      </c>
      <c r="C217" s="35" t="str">
        <f>SALVADOS!G217</f>
        <v>JZH8F30</v>
      </c>
      <c r="D217" s="14">
        <f>SALVADOS!C217</f>
        <v>45128</v>
      </c>
      <c r="E217" s="28" t="str">
        <f>$E$1&amp;SALVADOS!F217&amp;'CONTROLE I4PRO'!$G$1&amp;SALVADOS!I217</f>
        <v>Terceiro DONIZETE PEREIRA DA SILVA - TOYOTA COROLLA 2006 PRATA JZH8F30 9BR53ZEC168535190</v>
      </c>
      <c r="F217" s="4">
        <f>IF(_xlfn.XLOOKUP(C217,SALVADOS!G:G,SALVADOS!AB:AB)="","",_xlfn.XLOOKUP(C217,SALVADOS!G:G,SALVADOS!AB:AB))</f>
        <v>490</v>
      </c>
      <c r="G217" s="35" t="s">
        <v>467</v>
      </c>
      <c r="H217" s="14">
        <f>IF(_xlfn.XLOOKUP(C217,VENDA!C:C,VENDA!M:M)="","",_xlfn.XLOOKUP(C217,VENDA!C:C,VENDA!M:M))</f>
        <v>45201</v>
      </c>
      <c r="I217" s="14">
        <f>VENDA!I217</f>
        <v>45188</v>
      </c>
      <c r="J217" s="116">
        <f>VENDA!J217</f>
        <v>11500</v>
      </c>
      <c r="K217" s="35" t="s">
        <v>467</v>
      </c>
    </row>
    <row r="218" spans="1:11" ht="28.8" hidden="1" x14ac:dyDescent="0.3">
      <c r="A218" s="35">
        <v>216</v>
      </c>
      <c r="B218" s="35">
        <f>SALVADOS!B218</f>
        <v>8282301078</v>
      </c>
      <c r="C218" s="35" t="str">
        <f>SALVADOS!G218</f>
        <v>DYH4760</v>
      </c>
      <c r="D218" s="14">
        <f>SALVADOS!C218</f>
        <v>45133</v>
      </c>
      <c r="E218" s="28" t="str">
        <f>$E$1&amp;SALVADOS!F218&amp;'CONTROLE I4PRO'!$G$1&amp;SALVADOS!I218</f>
        <v>Terceiro Claudio Gonzalez - Volksvagem Gol 1.6 Power 2008 Cinza DYH4760 9BWCB05WX8T111840</v>
      </c>
      <c r="F218" s="4">
        <f>IF(_xlfn.XLOOKUP(C218,SALVADOS!G:G,SALVADOS!AB:AB)="","",_xlfn.XLOOKUP(C218,SALVADOS!G:G,SALVADOS!AB:AB))</f>
        <v>489</v>
      </c>
      <c r="G218" s="35" t="s">
        <v>467</v>
      </c>
      <c r="H218" s="14">
        <f>IF(_xlfn.XLOOKUP(C218,VENDA!C:C,VENDA!M:M)="","",_xlfn.XLOOKUP(C218,VENDA!C:C,VENDA!M:M))</f>
        <v>45201</v>
      </c>
      <c r="I218" s="14">
        <f>VENDA!I218</f>
        <v>45188</v>
      </c>
      <c r="J218" s="116">
        <f>VENDA!J218</f>
        <v>9400</v>
      </c>
      <c r="K218" s="35" t="s">
        <v>467</v>
      </c>
    </row>
    <row r="219" spans="1:11" ht="28.8" hidden="1" x14ac:dyDescent="0.3">
      <c r="A219" s="35">
        <v>217</v>
      </c>
      <c r="B219" s="35">
        <f>SALVADOS!B219</f>
        <v>8232300387</v>
      </c>
      <c r="C219" s="35" t="str">
        <f>SALVADOS!G219</f>
        <v>FCQ4244</v>
      </c>
      <c r="D219" s="14">
        <f>SALVADOS!C219</f>
        <v>45142</v>
      </c>
      <c r="E219" s="28" t="str">
        <f>$E$1&amp;SALVADOS!F219&amp;'CONTROLE I4PRO'!$G$1&amp;SALVADOS!I219</f>
        <v>Terceiro Altair Laurindo Barboza - KIA MOTORS CERATO SX AUT. 2017/108 - PRETO - FCQ4244 - 3KPFN414BJE159788</v>
      </c>
      <c r="F219" s="4">
        <f>IF(_xlfn.XLOOKUP(C219,SALVADOS!G:G,SALVADOS!AB:AB)="","",_xlfn.XLOOKUP(C219,SALVADOS!G:G,SALVADOS!AB:AB))</f>
        <v>491</v>
      </c>
      <c r="G219" s="35" t="s">
        <v>467</v>
      </c>
      <c r="H219" s="14">
        <f>IF(_xlfn.XLOOKUP(C219,VENDA!C:C,VENDA!M:M)="","",_xlfn.XLOOKUP(C219,VENDA!C:C,VENDA!M:M))</f>
        <v>45205</v>
      </c>
      <c r="I219" s="14">
        <f>VENDA!I219</f>
        <v>45195</v>
      </c>
      <c r="J219" s="116">
        <f>VENDA!J219</f>
        <v>41500</v>
      </c>
      <c r="K219" s="35" t="s">
        <v>467</v>
      </c>
    </row>
    <row r="220" spans="1:11" ht="28.8" hidden="1" x14ac:dyDescent="0.3">
      <c r="A220" s="35">
        <v>218</v>
      </c>
      <c r="B220" s="35">
        <f>SALVADOS!B220</f>
        <v>8232300327</v>
      </c>
      <c r="C220" s="35" t="str">
        <f>SALVADOS!G220</f>
        <v>BSH9645</v>
      </c>
      <c r="D220" s="14">
        <f>SALVADOS!C220</f>
        <v>45142</v>
      </c>
      <c r="E220" s="28" t="str">
        <f>$E$1&amp;SALVADOS!F220&amp;'CONTROLE I4PRO'!$G$1&amp;SALVADOS!I220</f>
        <v>Terceiro HAROLDO PEREIRA MARTINS JUNIOR - FIAT TIPO 1.6 IE 1995 CINZA BSH9645 ZFA1600000S5094870</v>
      </c>
      <c r="F220" s="4">
        <f>IF(_xlfn.XLOOKUP(C220,SALVADOS!G:G,SALVADOS!AB:AB)="","",_xlfn.XLOOKUP(C220,SALVADOS!G:G,SALVADOS!AB:AB))</f>
        <v>519</v>
      </c>
      <c r="G220" s="35" t="s">
        <v>467</v>
      </c>
      <c r="H220" s="14">
        <f>IF(_xlfn.XLOOKUP(C220,VENDA!C:C,VENDA!M:M)="","",_xlfn.XLOOKUP(C220,VENDA!C:C,VENDA!M:M))</f>
        <v>45321</v>
      </c>
      <c r="I220" s="14">
        <f>VENDA!I220</f>
        <v>45306</v>
      </c>
      <c r="J220" s="116">
        <f>VENDA!J220</f>
        <v>1200</v>
      </c>
      <c r="K220" s="14">
        <v>45322</v>
      </c>
    </row>
    <row r="221" spans="1:11" ht="28.8" hidden="1" x14ac:dyDescent="0.3">
      <c r="A221" s="35">
        <v>219</v>
      </c>
      <c r="B221" s="35">
        <f>SALVADOS!B221</f>
        <v>8282302119</v>
      </c>
      <c r="C221" s="35" t="str">
        <f>SALVADOS!G221</f>
        <v>RWM2B39</v>
      </c>
      <c r="D221" s="14">
        <f>SALVADOS!C221</f>
        <v>45147</v>
      </c>
      <c r="E221" s="28" t="str">
        <f>$E$1&amp;SALVADOS!F221&amp;'CONTROLE I4PRO'!$G$1&amp;SALVADOS!I221</f>
        <v>Terceiro WENDER NASCIMENTO BASTOS - HONDA XRE CINZA 2022 RWM2B39 9C2ND1120NR004998</v>
      </c>
      <c r="F221" s="4">
        <f>IF(_xlfn.XLOOKUP(C221,SALVADOS!G:G,SALVADOS!AB:AB)="","",_xlfn.XLOOKUP(C221,SALVADOS!G:G,SALVADOS!AB:AB))</f>
        <v>494</v>
      </c>
      <c r="G221" s="35" t="s">
        <v>467</v>
      </c>
      <c r="H221" s="14">
        <f>IF(_xlfn.XLOOKUP(C221,VENDA!C:C,VENDA!M:M)="","",_xlfn.XLOOKUP(C221,VENDA!C:C,VENDA!M:M))</f>
        <v>45215</v>
      </c>
      <c r="I221" s="14">
        <f>VENDA!I221</f>
        <v>45201</v>
      </c>
      <c r="J221" s="116">
        <f>VENDA!J221</f>
        <v>17700</v>
      </c>
      <c r="K221" s="35" t="s">
        <v>467</v>
      </c>
    </row>
    <row r="222" spans="1:11" hidden="1" x14ac:dyDescent="0.3">
      <c r="A222" s="35">
        <v>220</v>
      </c>
      <c r="B222" s="35">
        <f>SALVADOS!B222</f>
        <v>8282302023</v>
      </c>
      <c r="C222" s="35" t="str">
        <f>SALVADOS!G222</f>
        <v>EGA6J44</v>
      </c>
      <c r="D222" s="14">
        <f>SALVADOS!C222</f>
        <v>45149</v>
      </c>
      <c r="E222" s="28" t="str">
        <f>$E$1&amp;SALVADOS!F222&amp;'CONTROLE I4PRO'!$G$1&amp;SALVADOS!I222</f>
        <v>Terceiro SILVERIO CURI - FORD ECOSPORT PRATA 2009 EGA6J44 9BFZE55P498526440</v>
      </c>
      <c r="F222" s="4">
        <f>IF(_xlfn.XLOOKUP(C222,SALVADOS!G:G,SALVADOS!AB:AB)="","",_xlfn.XLOOKUP(C222,SALVADOS!G:G,SALVADOS!AB:AB))</f>
        <v>495</v>
      </c>
      <c r="G222" s="35" t="s">
        <v>467</v>
      </c>
      <c r="H222" s="14">
        <f>IF(_xlfn.XLOOKUP(C222,VENDA!C:C,VENDA!M:M)="","",_xlfn.XLOOKUP(C222,VENDA!C:C,VENDA!M:M))</f>
        <v>45264</v>
      </c>
      <c r="I222" s="14">
        <f>VENDA!I222</f>
        <v>45251</v>
      </c>
      <c r="J222" s="116">
        <f>VENDA!J222</f>
        <v>6500</v>
      </c>
      <c r="K222" s="35" t="s">
        <v>467</v>
      </c>
    </row>
    <row r="223" spans="1:11" ht="28.8" hidden="1" x14ac:dyDescent="0.3">
      <c r="A223" s="35">
        <v>221</v>
      </c>
      <c r="B223" s="35">
        <f>SALVADOS!B223</f>
        <v>8232300401</v>
      </c>
      <c r="C223" s="35" t="str">
        <f>SALVADOS!G223</f>
        <v>DWG7477</v>
      </c>
      <c r="D223" s="14">
        <f>SALVADOS!C223</f>
        <v>45156</v>
      </c>
      <c r="E223" s="28" t="str">
        <f>$E$1&amp;SALVADOS!F223&amp;'CONTROLE I4PRO'!$G$1&amp;SALVADOS!I223</f>
        <v>Terceiro BRUNO DAVID LAUREANO - VW POLO 2008 PRATA DWG7477 9BWHB09N98P018453</v>
      </c>
      <c r="F223" s="4">
        <f>IF(_xlfn.XLOOKUP(C223,SALVADOS!G:G,SALVADOS!AB:AB)="","",_xlfn.XLOOKUP(C223,SALVADOS!G:G,SALVADOS!AB:AB))</f>
        <v>492</v>
      </c>
      <c r="G223" s="35" t="s">
        <v>467</v>
      </c>
      <c r="H223" s="14">
        <f>IF(_xlfn.XLOOKUP(C223,VENDA!C:C,VENDA!M:M)="","",_xlfn.XLOOKUP(C223,VENDA!C:C,VENDA!M:M))</f>
        <v>45286</v>
      </c>
      <c r="I223" s="14">
        <f>VENDA!I223</f>
        <v>45272</v>
      </c>
      <c r="J223" s="116">
        <f>VENDA!J223</f>
        <v>2200</v>
      </c>
      <c r="K223" s="35" t="s">
        <v>467</v>
      </c>
    </row>
    <row r="224" spans="1:11" ht="28.8" hidden="1" x14ac:dyDescent="0.3">
      <c r="A224" s="35">
        <v>222</v>
      </c>
      <c r="B224" s="35">
        <f>SALVADOS!B224</f>
        <v>8282302418</v>
      </c>
      <c r="C224" s="35" t="str">
        <f>SALVADOS!G224</f>
        <v>MTX6B08</v>
      </c>
      <c r="D224" s="14">
        <f>SALVADOS!C224</f>
        <v>45163</v>
      </c>
      <c r="E224" s="28" t="str">
        <f>$E$1&amp;SALVADOS!F224&amp;'CONTROLE I4PRO'!$G$1&amp;SALVADOS!I224</f>
        <v>Terceiro ROBSON DOS SANTOS CORREA - CITROEN C3 2011 PRETA MTX6B08 935SUN6AYBB556095</v>
      </c>
      <c r="F224" s="4">
        <f>IF(_xlfn.XLOOKUP(C224,SALVADOS!G:G,SALVADOS!AB:AB)="","",_xlfn.XLOOKUP(C224,SALVADOS!G:G,SALVADOS!AB:AB))</f>
        <v>507</v>
      </c>
      <c r="G224" s="35" t="s">
        <v>467</v>
      </c>
      <c r="H224" s="14">
        <f>IF(_xlfn.XLOOKUP(C224,VENDA!C:C,VENDA!M:M)="","",_xlfn.XLOOKUP(C224,VENDA!C:C,VENDA!M:M))</f>
        <v>45321</v>
      </c>
      <c r="I224" s="14">
        <f>VENDA!I224</f>
        <v>45296</v>
      </c>
      <c r="J224" s="116">
        <f>VENDA!J224</f>
        <v>5200</v>
      </c>
      <c r="K224" s="14" t="s">
        <v>467</v>
      </c>
    </row>
    <row r="225" spans="1:11" ht="43.2" hidden="1" x14ac:dyDescent="0.3">
      <c r="A225" s="35">
        <v>223</v>
      </c>
      <c r="B225" s="35">
        <f>SALVADOS!B225</f>
        <v>8282302122</v>
      </c>
      <c r="C225" s="35" t="str">
        <f>SALVADOS!G225</f>
        <v>ELT2E11</v>
      </c>
      <c r="D225" s="14">
        <f>SALVADOS!C225</f>
        <v>45163</v>
      </c>
      <c r="E225" s="28" t="str">
        <f>$E$1&amp;SALVADOS!F225&amp;'CONTROLE I4PRO'!$G$1&amp;SALVADOS!I225</f>
        <v>Terceiro MARCELO DE JESUS PEREIRA TRANSPORTES - FIAT FIORINO 2011 BRANCO ELT2E11 9BD255049B8884105</v>
      </c>
      <c r="F225" s="4" t="str">
        <f>IF(_xlfn.XLOOKUP(C225,SALVADOS!G:G,SALVADOS!AB:AB)="","",_xlfn.XLOOKUP(C225,SALVADOS!G:G,SALVADOS!AB:AB))</f>
        <v>NF NÃO GERADA DEVIDO IE PROP. DO VEÍCULO.</v>
      </c>
      <c r="G225" s="35" t="s">
        <v>467</v>
      </c>
      <c r="H225" s="14">
        <f>IF(_xlfn.XLOOKUP(C225,VENDA!C:C,VENDA!M:M)="","",_xlfn.XLOOKUP(C225,VENDA!C:C,VENDA!M:M))</f>
        <v>45433</v>
      </c>
      <c r="I225" s="14">
        <f>VENDA!I225</f>
        <v>45422</v>
      </c>
      <c r="J225" s="116">
        <f>VENDA!J225</f>
        <v>10500</v>
      </c>
      <c r="K225" s="14" t="s">
        <v>467</v>
      </c>
    </row>
    <row r="226" spans="1:11" ht="28.8" hidden="1" x14ac:dyDescent="0.3">
      <c r="A226" s="35">
        <v>224</v>
      </c>
      <c r="B226" s="35">
        <f>SALVADOS!B226</f>
        <v>8232200583</v>
      </c>
      <c r="C226" s="35" t="str">
        <f>SALVADOS!G226</f>
        <v>EID8750</v>
      </c>
      <c r="D226" s="14">
        <f>SALVADOS!C226</f>
        <v>45163</v>
      </c>
      <c r="E226" s="28" t="str">
        <f>$E$1&amp;SALVADOS!F226&amp;'CONTROLE I4PRO'!$G$1&amp;SALVADOS!I226</f>
        <v>Terceiro SHA COMERCIO DE ALIMENTOS LTDA - FIAT FIORINO 2010 BRANCO EID8750 9BD255049A8862184</v>
      </c>
      <c r="F226" s="4">
        <f>IF(_xlfn.XLOOKUP(C226,SALVADOS!G:G,SALVADOS!AB:AB)="","",_xlfn.XLOOKUP(C226,SALVADOS!G:G,SALVADOS!AB:AB))</f>
        <v>506</v>
      </c>
      <c r="G226" s="35" t="s">
        <v>467</v>
      </c>
      <c r="H226" s="14">
        <f>IF(_xlfn.XLOOKUP(C226,VENDA!C:C,VENDA!M:M)="","",_xlfn.XLOOKUP(C226,VENDA!C:C,VENDA!M:M))</f>
        <v>45271</v>
      </c>
      <c r="I226" s="14">
        <f>VENDA!I226</f>
        <v>45253</v>
      </c>
      <c r="J226" s="116">
        <f>VENDA!J226</f>
        <v>10100</v>
      </c>
      <c r="K226" s="35" t="s">
        <v>467</v>
      </c>
    </row>
    <row r="227" spans="1:11" ht="28.8" hidden="1" x14ac:dyDescent="0.3">
      <c r="A227" s="35">
        <v>225</v>
      </c>
      <c r="B227" s="35">
        <f>SALVADOS!B227</f>
        <v>8282302418</v>
      </c>
      <c r="C227" s="35" t="str">
        <f>SALVADOS!G227</f>
        <v>FPA6044</v>
      </c>
      <c r="D227" s="14">
        <f>SALVADOS!C227</f>
        <v>45163</v>
      </c>
      <c r="E227" s="28" t="str">
        <f>$E$1&amp;SALVADOS!F227&amp;'CONTROLE I4PRO'!$G$1&amp;SALVADOS!I227</f>
        <v>Terceiro SERGIO EDUARDO RAZZULI - CHEVROLET ONIX 2015 PRATA FPA6044 9BGKS48G0FG342848</v>
      </c>
      <c r="F227" s="4">
        <f>IF(_xlfn.XLOOKUP(C227,SALVADOS!G:G,SALVADOS!AB:AB)="","",_xlfn.XLOOKUP(C227,SALVADOS!G:G,SALVADOS!AB:AB))</f>
        <v>493</v>
      </c>
      <c r="G227" s="35" t="s">
        <v>467</v>
      </c>
      <c r="H227" s="14">
        <f>IF(_xlfn.XLOOKUP(C227,VENDA!C:C,VENDA!M:M)="","",_xlfn.XLOOKUP(C227,VENDA!C:C,VENDA!M:M))</f>
        <v>45237</v>
      </c>
      <c r="I227" s="14">
        <f>VENDA!I227</f>
        <v>45226</v>
      </c>
      <c r="J227" s="116">
        <f>VENDA!J227</f>
        <v>28500</v>
      </c>
      <c r="K227" s="35" t="s">
        <v>467</v>
      </c>
    </row>
    <row r="228" spans="1:11" ht="28.8" hidden="1" x14ac:dyDescent="0.3">
      <c r="A228" s="35">
        <v>226</v>
      </c>
      <c r="B228" s="35">
        <f>SALVADOS!B228</f>
        <v>8282302453</v>
      </c>
      <c r="C228" s="35" t="str">
        <f>SALVADOS!G228</f>
        <v>GFR9426</v>
      </c>
      <c r="D228" s="14">
        <f>SALVADOS!C228</f>
        <v>45167</v>
      </c>
      <c r="E228" s="28" t="str">
        <f>$E$1&amp;SALVADOS!F228&amp;'CONTROLE I4PRO'!$G$1&amp;SALVADOS!I228</f>
        <v>Terceiro NCA ASSESSORIA DESENVOLVIMENTO TECNICO  - TOYOTA COROLLA 2018 CINZA GFR9426 9BRBD3HEXJ0383387</v>
      </c>
      <c r="F228" s="4">
        <f>IF(_xlfn.XLOOKUP(C228,SALVADOS!G:G,SALVADOS!AB:AB)="","",_xlfn.XLOOKUP(C228,SALVADOS!G:G,SALVADOS!AB:AB))</f>
        <v>504</v>
      </c>
      <c r="G228" s="35" t="s">
        <v>467</v>
      </c>
      <c r="H228" s="14">
        <f>IF(_xlfn.XLOOKUP(C228,VENDA!C:C,VENDA!M:M)="","",_xlfn.XLOOKUP(C228,VENDA!C:C,VENDA!M:M))</f>
        <v>45253</v>
      </c>
      <c r="I228" s="14">
        <f>VENDA!I228</f>
        <v>45240</v>
      </c>
      <c r="J228" s="116">
        <f>VENDA!J228</f>
        <v>52000</v>
      </c>
      <c r="K228" s="35" t="s">
        <v>467</v>
      </c>
    </row>
    <row r="229" spans="1:11" ht="28.8" hidden="1" x14ac:dyDescent="0.3">
      <c r="A229" s="35">
        <v>227</v>
      </c>
      <c r="B229" s="35">
        <f>SALVADOS!B229</f>
        <v>8282302653</v>
      </c>
      <c r="C229" s="35" t="str">
        <f>SALVADOS!G229</f>
        <v>EBJ7517</v>
      </c>
      <c r="D229" s="14">
        <f>SALVADOS!C229</f>
        <v>45169</v>
      </c>
      <c r="E229" s="28" t="str">
        <f>$E$1&amp;SALVADOS!F229&amp;'CONTROLE I4PRO'!$G$1&amp;SALVADOS!I229</f>
        <v>Terceiro JARDIVINO ALVES DA SILVA - FIAT PUNTO 2008 CINZA EBJ7517 9BD11812181052926</v>
      </c>
      <c r="F229" s="4">
        <f>IF(_xlfn.XLOOKUP(C229,SALVADOS!G:G,SALVADOS!AB:AB)="","",_xlfn.XLOOKUP(C229,SALVADOS!G:G,SALVADOS!AB:AB))</f>
        <v>524</v>
      </c>
      <c r="G229" s="35" t="s">
        <v>467</v>
      </c>
      <c r="H229" s="14">
        <f>IF(_xlfn.XLOOKUP(C229,VENDA!C:C,VENDA!M:M)="","",_xlfn.XLOOKUP(C229,VENDA!C:C,VENDA!M:M))</f>
        <v>45253</v>
      </c>
      <c r="I229" s="14">
        <f>VENDA!I229</f>
        <v>45240</v>
      </c>
      <c r="J229" s="116">
        <f>VENDA!J229</f>
        <v>8900</v>
      </c>
      <c r="K229" s="35" t="s">
        <v>467</v>
      </c>
    </row>
    <row r="230" spans="1:11" ht="28.8" hidden="1" x14ac:dyDescent="0.3">
      <c r="A230" s="35">
        <v>228</v>
      </c>
      <c r="B230" s="35">
        <f>SALVADOS!B230</f>
        <v>8282302253</v>
      </c>
      <c r="C230" s="35" t="str">
        <f>SALVADOS!G230</f>
        <v>GXM5694</v>
      </c>
      <c r="D230" s="14">
        <f>SALVADOS!C230</f>
        <v>45170</v>
      </c>
      <c r="E230" s="28" t="str">
        <f>$E$1&amp;SALVADOS!F230&amp;'CONTROLE I4PRO'!$G$1&amp;SALVADOS!I230</f>
        <v>Terceiro GRANJA BRASILIA AGROIND AVICOLA - IVECO DAILY 55C16 2008 BRANCA GXM5694 93ZC53B0188404065</v>
      </c>
      <c r="F230" s="4">
        <f>IF(_xlfn.XLOOKUP(C230,SALVADOS!G:G,SALVADOS!AB:AB)="","",_xlfn.XLOOKUP(C230,SALVADOS!G:G,SALVADOS!AB:AB))</f>
        <v>515</v>
      </c>
      <c r="G230" s="35" t="s">
        <v>467</v>
      </c>
      <c r="H230" s="14">
        <f>IF(_xlfn.XLOOKUP(C230,VENDA!C:C,VENDA!M:M)="","",_xlfn.XLOOKUP(C230,VENDA!C:C,VENDA!M:M))</f>
        <v>45247</v>
      </c>
      <c r="I230" s="14">
        <f>VENDA!I230</f>
        <v>45237</v>
      </c>
      <c r="J230" s="116">
        <f>VENDA!J230</f>
        <v>30500</v>
      </c>
      <c r="K230" s="35" t="s">
        <v>467</v>
      </c>
    </row>
    <row r="231" spans="1:11" ht="28.8" hidden="1" x14ac:dyDescent="0.3">
      <c r="A231" s="35">
        <v>229</v>
      </c>
      <c r="B231" s="35">
        <f>SALVADOS!B231</f>
        <v>8282302599</v>
      </c>
      <c r="C231" s="35" t="str">
        <f>SALVADOS!G231</f>
        <v>JAI4E54</v>
      </c>
      <c r="D231" s="14">
        <f>SALVADOS!C231</f>
        <v>45170</v>
      </c>
      <c r="E231" s="28" t="str">
        <f>$E$1&amp;SALVADOS!F231&amp;'CONTROLE I4PRO'!$G$1&amp;SALVADOS!I231</f>
        <v>Terceiro DEISE BRUNA MASSENA LEITE - NISSAN V-DRIVE 2021 PRATA JAI4E54 94DBCAN17MB200472</v>
      </c>
      <c r="F231" s="4">
        <f>IF(_xlfn.XLOOKUP(C231,SALVADOS!G:G,SALVADOS!AB:AB)="","",_xlfn.XLOOKUP(C231,SALVADOS!G:G,SALVADOS!AB:AB))</f>
        <v>523</v>
      </c>
      <c r="G231" s="35" t="s">
        <v>467</v>
      </c>
      <c r="H231" s="14">
        <f>IF(_xlfn.XLOOKUP(C231,VENDA!C:C,VENDA!M:M)="","",_xlfn.XLOOKUP(C231,VENDA!C:C,VENDA!M:M))</f>
        <v>45252</v>
      </c>
      <c r="I231" s="14">
        <f>VENDA!I231</f>
        <v>45237</v>
      </c>
      <c r="J231" s="116">
        <f>VENDA!J231</f>
        <v>25500</v>
      </c>
      <c r="K231" s="35" t="s">
        <v>467</v>
      </c>
    </row>
    <row r="232" spans="1:11" ht="28.8" hidden="1" x14ac:dyDescent="0.3">
      <c r="A232" s="35">
        <v>230</v>
      </c>
      <c r="B232" s="35">
        <f>SALVADOS!B232</f>
        <v>8282302376</v>
      </c>
      <c r="C232" s="35" t="str">
        <f>SALVADOS!G232</f>
        <v>DAN2I58</v>
      </c>
      <c r="D232" s="14">
        <f>SALVADOS!C232</f>
        <v>45174</v>
      </c>
      <c r="E232" s="28" t="str">
        <f>$E$1&amp;SALVADOS!F232&amp;'CONTROLE I4PRO'!$G$1&amp;SALVADOS!I232</f>
        <v>Terceiro IZABEL MARIA MACHADO - GM CORSA 2001 PRATA DAN2I58 9BGSD19401C273221</v>
      </c>
      <c r="F232" s="4">
        <f>IF(_xlfn.XLOOKUP(C232,SALVADOS!G:G,SALVADOS!AB:AB)="","",_xlfn.XLOOKUP(C232,SALVADOS!G:G,SALVADOS!AB:AB))</f>
        <v>503</v>
      </c>
      <c r="G232" s="35" t="s">
        <v>467</v>
      </c>
      <c r="H232" s="14">
        <f>IF(_xlfn.XLOOKUP(C232,VENDA!C:C,VENDA!M:M)="","",_xlfn.XLOOKUP(C232,VENDA!C:C,VENDA!M:M))</f>
        <v>45240</v>
      </c>
      <c r="I232" s="14">
        <f>VENDA!I232</f>
        <v>45230</v>
      </c>
      <c r="J232" s="116">
        <f>VENDA!J232</f>
        <v>4000</v>
      </c>
      <c r="K232" s="35" t="s">
        <v>467</v>
      </c>
    </row>
    <row r="233" spans="1:11" ht="28.8" hidden="1" x14ac:dyDescent="0.3">
      <c r="A233" s="35">
        <v>231</v>
      </c>
      <c r="B233" s="35">
        <f>SALVADOS!B233</f>
        <v>8282302496</v>
      </c>
      <c r="C233" s="35" t="str">
        <f>SALVADOS!G233</f>
        <v>DAX4409</v>
      </c>
      <c r="D233" s="14">
        <f>SALVADOS!C233</f>
        <v>45173</v>
      </c>
      <c r="E233" s="28" t="str">
        <f>$E$1&amp;SALVADOS!F233&amp;'CONTROLE I4PRO'!$G$1&amp;SALVADOS!I233</f>
        <v>Terceiro Adelmo Carneiro de Sousa - FORD KA GL 1999 BRANCO DAX4409 9BFBSZGDAYB681594</v>
      </c>
      <c r="F233" s="4">
        <f>IF(_xlfn.XLOOKUP(C233,SALVADOS!G:G,SALVADOS!AB:AB)="","",_xlfn.XLOOKUP(C233,SALVADOS!G:G,SALVADOS!AB:AB))</f>
        <v>529</v>
      </c>
      <c r="G233" s="35" t="s">
        <v>467</v>
      </c>
      <c r="H233" s="14">
        <f>IF(_xlfn.XLOOKUP(C233,VENDA!C:C,VENDA!M:M)="","",_xlfn.XLOOKUP(C233,VENDA!C:C,VENDA!M:M))</f>
        <v>45481</v>
      </c>
      <c r="I233" s="14">
        <f>VENDA!I233</f>
        <v>45468</v>
      </c>
      <c r="J233" s="116">
        <f>VENDA!J233</f>
        <v>2200</v>
      </c>
      <c r="K233" s="14">
        <v>45481</v>
      </c>
    </row>
    <row r="234" spans="1:11" ht="28.8" hidden="1" x14ac:dyDescent="0.3">
      <c r="A234" s="35">
        <v>232</v>
      </c>
      <c r="B234" s="35">
        <f>SALVADOS!B234</f>
        <v>8282001194</v>
      </c>
      <c r="C234" s="35" t="str">
        <f>SALVADOS!G234</f>
        <v>LNG4018</v>
      </c>
      <c r="D234" s="14">
        <f>SALVADOS!C234</f>
        <v>45188</v>
      </c>
      <c r="E234" s="28" t="str">
        <f>$E$1&amp;SALVADOS!F234&amp;'CONTROLE I4PRO'!$G$1&amp;SALVADOS!I234</f>
        <v>Terceiro VITOR DIEGUES FERREIRA DO BEM - GM S10 2000 AZUL ING4018 9BG138CC0YC444407</v>
      </c>
      <c r="F234" s="4">
        <f>IF(_xlfn.XLOOKUP(C234,SALVADOS!G:G,SALVADOS!AB:AB)="","",_xlfn.XLOOKUP(C234,SALVADOS!G:G,SALVADOS!AB:AB))</f>
        <v>525</v>
      </c>
      <c r="G234" s="35" t="s">
        <v>467</v>
      </c>
      <c r="H234" s="14">
        <f>IF(_xlfn.XLOOKUP(C234,VENDA!C:C,VENDA!M:M)="","",_xlfn.XLOOKUP(C234,VENDA!C:C,VENDA!M:M))</f>
        <v>45425</v>
      </c>
      <c r="I234" s="14">
        <f>VENDA!I234</f>
        <v>45414</v>
      </c>
      <c r="J234" s="116">
        <f>VENDA!J234</f>
        <v>8200</v>
      </c>
      <c r="K234" s="14">
        <v>45425</v>
      </c>
    </row>
    <row r="235" spans="1:11" ht="28.8" hidden="1" x14ac:dyDescent="0.3">
      <c r="A235" s="35">
        <v>233</v>
      </c>
      <c r="B235" s="35">
        <f>SALVADOS!B235</f>
        <v>8282302440</v>
      </c>
      <c r="C235" s="35" t="str">
        <f>SALVADOS!G235</f>
        <v>AVU2025</v>
      </c>
      <c r="D235" s="14">
        <f>SALVADOS!C235</f>
        <v>45195</v>
      </c>
      <c r="E235" s="28" t="str">
        <f>$E$1&amp;SALVADOS!F235&amp;'CONTROLE I4PRO'!$G$1&amp;SALVADOS!I235</f>
        <v>Terceiro Andrey Siqueira Roehrs - FIAT STRADA ADVENT 2012 BRANCA AVU2025 9BD27804PD7557933</v>
      </c>
      <c r="F235" s="4">
        <f>IF(_xlfn.XLOOKUP(C235,SALVADOS!G:G,SALVADOS!AB:AB)="","",_xlfn.XLOOKUP(C235,SALVADOS!G:G,SALVADOS!AB:AB))</f>
        <v>528</v>
      </c>
      <c r="G235" s="35" t="s">
        <v>467</v>
      </c>
      <c r="H235" s="14">
        <v>45321</v>
      </c>
      <c r="I235" s="14">
        <f>VENDA!I235</f>
        <v>45307</v>
      </c>
      <c r="J235" s="116">
        <f>VENDA!J235</f>
        <v>26000</v>
      </c>
      <c r="K235" s="35" t="s">
        <v>1320</v>
      </c>
    </row>
    <row r="236" spans="1:11" ht="28.8" hidden="1" x14ac:dyDescent="0.3">
      <c r="A236" s="35">
        <v>234</v>
      </c>
      <c r="B236" s="35">
        <f>SALVADOS!B236</f>
        <v>8282303057</v>
      </c>
      <c r="C236" s="35" t="str">
        <f>SALVADOS!G236</f>
        <v>FMR8146</v>
      </c>
      <c r="D236" s="14">
        <f>SALVADOS!C236</f>
        <v>45215</v>
      </c>
      <c r="E236" s="28" t="str">
        <f>$E$1&amp;SALVADOS!F236&amp;'CONTROLE I4PRO'!$G$1&amp;SALVADOS!I236</f>
        <v xml:space="preserve">Terceiro ALESSANDRO DE MEDEIROS DANTAS - FORD FIESTA 2014 BRANCA FMR8146 3FAFP4WJ5EM167347 </v>
      </c>
      <c r="F236" s="4">
        <f>IF(_xlfn.XLOOKUP(C236,SALVADOS!G:G,SALVADOS!AB:AB)="","",_xlfn.XLOOKUP(C236,SALVADOS!G:G,SALVADOS!AB:AB))</f>
        <v>526</v>
      </c>
      <c r="G236" s="35" t="s">
        <v>467</v>
      </c>
      <c r="H236" s="14">
        <f>IF(_xlfn.XLOOKUP(C236,VENDA!C:C,VENDA!M:M)="","",_xlfn.XLOOKUP(C236,VENDA!C:C,VENDA!M:M))</f>
        <v>45279</v>
      </c>
      <c r="I236" s="14">
        <f>VENDA!I236</f>
        <v>45268</v>
      </c>
      <c r="J236" s="116">
        <f>VENDA!J236</f>
        <v>21500</v>
      </c>
      <c r="K236" s="35" t="s">
        <v>467</v>
      </c>
    </row>
    <row r="237" spans="1:11" ht="28.8" hidden="1" x14ac:dyDescent="0.3">
      <c r="A237" s="35">
        <v>235</v>
      </c>
      <c r="B237" s="35">
        <f>SALVADOS!B237</f>
        <v>8282302862</v>
      </c>
      <c r="C237" s="35" t="str">
        <f>SALVADOS!G237</f>
        <v>AZB3913</v>
      </c>
      <c r="D237" s="14">
        <f>SALVADOS!C237</f>
        <v>45216</v>
      </c>
      <c r="E237" s="28" t="str">
        <f>$E$1&amp;SALVADOS!F237&amp;'CONTROLE I4PRO'!$G$1&amp;SALVADOS!I237</f>
        <v>Terceiro GERALDO POLATO - GM CAPTIVA 2014 VERMELHA AZB3913 3GNALZEK2E8633332</v>
      </c>
      <c r="F237" s="4">
        <f>IF(_xlfn.XLOOKUP(C237,SALVADOS!G:G,SALVADOS!AB:AB)="","",_xlfn.XLOOKUP(C237,SALVADOS!G:G,SALVADOS!AB:AB))</f>
        <v>532</v>
      </c>
      <c r="G237" s="35" t="s">
        <v>467</v>
      </c>
      <c r="H237" s="14">
        <f>IF(_xlfn.XLOOKUP(C237,VENDA!C:C,VENDA!M:M)="","",_xlfn.XLOOKUP(C237,VENDA!C:C,VENDA!M:M))</f>
        <v>45364</v>
      </c>
      <c r="I237" s="14">
        <f>VENDA!I237</f>
        <v>45357</v>
      </c>
      <c r="J237" s="116">
        <f>VENDA!J237</f>
        <v>29000</v>
      </c>
      <c r="K237" s="35" t="s">
        <v>1320</v>
      </c>
    </row>
    <row r="238" spans="1:11" ht="28.8" hidden="1" x14ac:dyDescent="0.3">
      <c r="A238" s="35">
        <v>236</v>
      </c>
      <c r="B238" s="35">
        <f>SALVADOS!B238</f>
        <v>8282303240</v>
      </c>
      <c r="C238" s="35" t="str">
        <f>SALVADOS!G238</f>
        <v>HAD8B00</v>
      </c>
      <c r="D238" s="14">
        <f>SALVADOS!C238</f>
        <v>45230</v>
      </c>
      <c r="E238" s="28" t="str">
        <f>$E$1&amp;SALVADOS!F238&amp;'CONTROLE I4PRO'!$G$1&amp;SALVADOS!I238</f>
        <v>Terceiro HIGOR FERREIRA DAMBROSIO - HONDA CIVIC 2003 VERDE HAD8B00 93HES16503Z101878</v>
      </c>
      <c r="F238" s="4">
        <f>IF(_xlfn.XLOOKUP(C238,SALVADOS!G:G,SALVADOS!AB:AB)="","",_xlfn.XLOOKUP(C238,SALVADOS!G:G,SALVADOS!AB:AB))</f>
        <v>537</v>
      </c>
      <c r="G238" s="35" t="s">
        <v>467</v>
      </c>
      <c r="H238" s="14">
        <f>IF(_xlfn.XLOOKUP(C238,VENDA!C:C,VENDA!M:M)="","",_xlfn.XLOOKUP(C238,VENDA!C:C,VENDA!M:M))</f>
        <v>45337</v>
      </c>
      <c r="I238" s="14">
        <f>VENDA!I238</f>
        <v>45321</v>
      </c>
      <c r="J238" s="116">
        <f>VENDA!J238</f>
        <v>4000</v>
      </c>
      <c r="K238" s="14">
        <v>45337</v>
      </c>
    </row>
    <row r="239" spans="1:11" ht="28.8" hidden="1" x14ac:dyDescent="0.3">
      <c r="A239" s="35">
        <v>237</v>
      </c>
      <c r="B239" s="35">
        <f>SALVADOS!B239</f>
        <v>8282303156</v>
      </c>
      <c r="C239" s="35" t="str">
        <f>SALVADOS!G239</f>
        <v>EKL4245</v>
      </c>
      <c r="D239" s="14">
        <f>SALVADOS!C239</f>
        <v>45231</v>
      </c>
      <c r="E239" s="28" t="str">
        <f>$E$1&amp;SALVADOS!F239&amp;'CONTROLE I4PRO'!$G$1&amp;SALVADOS!I239</f>
        <v>Terceiro Andreia Aparecida Ferrara Morais da Cruz - GM Celta 2010 Verde EKL4245 9BGRX4810AG213565</v>
      </c>
      <c r="F239" s="4">
        <f>IF(_xlfn.XLOOKUP(C239,SALVADOS!G:G,SALVADOS!AB:AB)="","",_xlfn.XLOOKUP(C239,SALVADOS!G:G,SALVADOS!AB:AB))</f>
        <v>544</v>
      </c>
      <c r="G239" s="35" t="s">
        <v>1320</v>
      </c>
      <c r="H239" s="14">
        <f>IF(_xlfn.XLOOKUP(C239,VENDA!C:C,VENDA!M:M)="","",_xlfn.XLOOKUP(C239,VENDA!C:C,VENDA!M:M))</f>
        <v>45394</v>
      </c>
      <c r="I239" s="14">
        <f>VENDA!I239</f>
        <v>45338</v>
      </c>
      <c r="J239" s="116">
        <f>VENDA!J239</f>
        <v>7800</v>
      </c>
      <c r="K239" s="35" t="s">
        <v>1320</v>
      </c>
    </row>
    <row r="240" spans="1:11" hidden="1" x14ac:dyDescent="0.3">
      <c r="A240" s="35">
        <v>238</v>
      </c>
      <c r="B240" s="35">
        <f>SALVADOS!B240</f>
        <v>8232300520</v>
      </c>
      <c r="C240" s="35" t="str">
        <f>SALVADOS!G240</f>
        <v>DYE2G11</v>
      </c>
      <c r="D240" s="14">
        <f>SALVADOS!C240</f>
        <v>45236</v>
      </c>
      <c r="E240" s="28" t="str">
        <f>$E$1&amp;SALVADOS!F240&amp;'CONTROLE I4PRO'!$G$1&amp;SALVADOS!I240</f>
        <v>Terceiro Amanda Gerude Sales - VW FOX 2007 PRATA DYE2G11 9BWKA05ZX74134942</v>
      </c>
      <c r="F240" s="4">
        <f>IF(_xlfn.XLOOKUP(C240,SALVADOS!G:G,SALVADOS!AB:AB)="","",_xlfn.XLOOKUP(C240,SALVADOS!G:G,SALVADOS!AB:AB))</f>
        <v>536</v>
      </c>
      <c r="G240" s="35" t="s">
        <v>467</v>
      </c>
      <c r="H240" s="14">
        <f>IF(_xlfn.XLOOKUP(C240,VENDA!C:C,VENDA!M:M)="","",_xlfn.XLOOKUP(C240,VENDA!C:C,VENDA!M:M))</f>
        <v>45373</v>
      </c>
      <c r="I240" s="14">
        <f>VENDA!I240</f>
        <v>45359</v>
      </c>
      <c r="J240" s="116">
        <f>VENDA!J240</f>
        <v>1400</v>
      </c>
      <c r="K240" s="14">
        <v>45373</v>
      </c>
    </row>
    <row r="241" spans="1:11" ht="28.8" hidden="1" x14ac:dyDescent="0.3">
      <c r="A241" s="35">
        <v>239</v>
      </c>
      <c r="B241" s="35">
        <f>SALVADOS!B241</f>
        <v>8282303519</v>
      </c>
      <c r="C241" s="35" t="str">
        <f>SALVADOS!G241</f>
        <v>EMM7400</v>
      </c>
      <c r="D241" s="14">
        <f>SALVADOS!C241</f>
        <v>45238</v>
      </c>
      <c r="E241" s="28" t="str">
        <f>$E$1&amp;SALVADOS!F241&amp;'CONTROLE I4PRO'!$G$1&amp;SALVADOS!I241</f>
        <v>Terceiro EDNEIA CRISTINA DA SILVA - PEUGEOT 207 2012 PRETA EMM7400 936PKFWXCB22152</v>
      </c>
      <c r="F241" s="4">
        <f>IF(_xlfn.XLOOKUP(C241,SALVADOS!G:G,SALVADOS!AB:AB)="","",_xlfn.XLOOKUP(C241,SALVADOS!G:G,SALVADOS!AB:AB))</f>
        <v>541</v>
      </c>
      <c r="G241" s="35" t="s">
        <v>467</v>
      </c>
      <c r="H241" s="14">
        <f>IF(_xlfn.XLOOKUP(C241,VENDA!C:C,VENDA!M:M)="","",_xlfn.XLOOKUP(C241,VENDA!C:C,VENDA!M:M))</f>
        <v>45323</v>
      </c>
      <c r="I241" s="14">
        <f>VENDA!I241</f>
        <v>45315</v>
      </c>
      <c r="J241" s="116">
        <f>VENDA!J241</f>
        <v>6000</v>
      </c>
      <c r="K241" s="35" t="s">
        <v>1320</v>
      </c>
    </row>
    <row r="242" spans="1:11" ht="28.8" hidden="1" x14ac:dyDescent="0.3">
      <c r="A242" s="35">
        <v>240</v>
      </c>
      <c r="B242" s="35">
        <f>SALVADOS!B242</f>
        <v>8232300514</v>
      </c>
      <c r="C242" s="35" t="str">
        <f>SALVADOS!G242</f>
        <v>DJF7B50</v>
      </c>
      <c r="D242" s="14">
        <f>SALVADOS!C242</f>
        <v>45243</v>
      </c>
      <c r="E242" s="28" t="str">
        <f>$E$1&amp;SALVADOS!F242&amp;'CONTROLE I4PRO'!$G$1&amp;SALVADOS!I242</f>
        <v>Terceiro SILVANA BACCON BACINELLO - GM ASTRA 2007 BRANCA DJF7B50 9BGTR48W07B119946</v>
      </c>
      <c r="F242" s="4">
        <f>IF(_xlfn.XLOOKUP(C242,SALVADOS!G:G,SALVADOS!AB:AB)="","",_xlfn.XLOOKUP(C242,SALVADOS!G:G,SALVADOS!AB:AB))</f>
        <v>546</v>
      </c>
      <c r="G242" s="35" t="s">
        <v>467</v>
      </c>
      <c r="H242" s="14" t="str">
        <f>IF(_xlfn.XLOOKUP(C242,VENDA!C:C,VENDA!M:M)="","",_xlfn.XLOOKUP(C242,VENDA!C:C,VENDA!M:M))</f>
        <v/>
      </c>
      <c r="I242" s="14" t="str">
        <f>VENDA!I242</f>
        <v/>
      </c>
      <c r="J242" s="116">
        <f>VENDA!J242</f>
        <v>0</v>
      </c>
      <c r="K242" s="35"/>
    </row>
    <row r="243" spans="1:11" ht="28.8" hidden="1" x14ac:dyDescent="0.3">
      <c r="A243" s="35">
        <v>241</v>
      </c>
      <c r="B243" s="35">
        <f>SALVADOS!B243</f>
        <v>8232300573</v>
      </c>
      <c r="C243" s="35" t="str">
        <f>SALVADOS!G243</f>
        <v>QHX8D19</v>
      </c>
      <c r="D243" s="14">
        <f>SALVADOS!C243</f>
        <v>45251</v>
      </c>
      <c r="E243" s="28" t="str">
        <f>$E$1&amp;SALVADOS!F243&amp;'CONTROLE I4PRO'!$G$1&amp;SALVADOS!I243</f>
        <v>Terceiro Marcos Gomes Cordeiro - Chevrolet Prisma 1.0 2017 Prata QHX8D19 9BGKL69U0HG158398</v>
      </c>
      <c r="F243" s="4">
        <f>IF(_xlfn.XLOOKUP(C243,SALVADOS!G:G,SALVADOS!AB:AB)="","",_xlfn.XLOOKUP(C243,SALVADOS!G:G,SALVADOS!AB:AB))</f>
        <v>547</v>
      </c>
      <c r="G243" s="35" t="s">
        <v>467</v>
      </c>
      <c r="H243" s="14">
        <f>IF(_xlfn.XLOOKUP(C243,VENDA!C:C,VENDA!M:M)="","",_xlfn.XLOOKUP(C243,VENDA!C:C,VENDA!M:M))</f>
        <v>45336</v>
      </c>
      <c r="I243" s="14">
        <f>VENDA!I243</f>
        <v>45321</v>
      </c>
      <c r="J243" s="116">
        <f>VENDA!J243</f>
        <v>22500</v>
      </c>
      <c r="K243" s="35" t="s">
        <v>1320</v>
      </c>
    </row>
    <row r="244" spans="1:11" ht="28.8" hidden="1" x14ac:dyDescent="0.3">
      <c r="A244" s="35">
        <v>242</v>
      </c>
      <c r="B244" s="35">
        <f>SALVADOS!B244</f>
        <v>8282303279</v>
      </c>
      <c r="C244" s="35" t="str">
        <f>SALVADOS!G244</f>
        <v>RHJ4G86</v>
      </c>
      <c r="D244" s="14">
        <f>SALVADOS!C244</f>
        <v>45253</v>
      </c>
      <c r="E244" s="28" t="str">
        <f>$E$1&amp;SALVADOS!F244&amp;'CONTROLE I4PRO'!$G$1&amp;SALVADOS!I244</f>
        <v>Terceiro LETICIA RODRIGUES - HONDA CG 160 TITAN 2022 VERMELHA RHJ4G86 9C2KC2210NR004592</v>
      </c>
      <c r="F244" s="4">
        <f>IF(_xlfn.XLOOKUP(C244,SALVADOS!G:G,SALVADOS!AB:AB)="","",_xlfn.XLOOKUP(C244,SALVADOS!G:G,SALVADOS!AB:AB))</f>
        <v>609</v>
      </c>
      <c r="G244" s="14">
        <v>45426</v>
      </c>
      <c r="H244" s="14">
        <f>IF(_xlfn.XLOOKUP(C244,VENDA!C:C,VENDA!M:M)="","",_xlfn.XLOOKUP(C244,VENDA!C:C,VENDA!M:M))</f>
        <v>45491</v>
      </c>
      <c r="I244" s="14">
        <f>VENDA!I244</f>
        <v>45482</v>
      </c>
      <c r="J244" s="116">
        <f>VENDA!J244</f>
        <v>7400</v>
      </c>
      <c r="K244" s="14">
        <v>45497</v>
      </c>
    </row>
    <row r="245" spans="1:11" ht="28.8" hidden="1" x14ac:dyDescent="0.3">
      <c r="A245" s="35">
        <v>243</v>
      </c>
      <c r="B245" s="35">
        <f>SALVADOS!B245</f>
        <v>8232300565</v>
      </c>
      <c r="C245" s="35" t="str">
        <f>SALVADOS!G245</f>
        <v>IRX7525</v>
      </c>
      <c r="D245" s="14">
        <f>SALVADOS!C245</f>
        <v>45258</v>
      </c>
      <c r="E245" s="28" t="str">
        <f>$E$1&amp;SALVADOS!F245&amp;'CONTROLE I4PRO'!$G$1&amp;SALVADOS!I245</f>
        <v>Terceiro CLÉSIO DA SILVA EUFRÁSIO - Chery QQ3 2011 Vermelha IRX7525 LVVDB12B6BD079109</v>
      </c>
      <c r="F245" s="4">
        <f>IF(_xlfn.XLOOKUP(C245,SALVADOS!G:G,SALVADOS!AB:AB)="","",_xlfn.XLOOKUP(C245,SALVADOS!G:G,SALVADOS!AB:AB))</f>
        <v>557</v>
      </c>
      <c r="G245" s="35" t="s">
        <v>1320</v>
      </c>
      <c r="H245" s="14">
        <f>IF(_xlfn.XLOOKUP(C245,VENDA!C:C,VENDA!M:M)="","",_xlfn.XLOOKUP(C245,VENDA!C:C,VENDA!M:M))</f>
        <v>45364</v>
      </c>
      <c r="I245" s="14">
        <f>VENDA!I245</f>
        <v>45357</v>
      </c>
      <c r="J245" s="116">
        <f>VENDA!J245</f>
        <v>3900</v>
      </c>
      <c r="K245" s="35" t="s">
        <v>1320</v>
      </c>
    </row>
    <row r="246" spans="1:11" ht="28.8" hidden="1" x14ac:dyDescent="0.3">
      <c r="A246" s="35">
        <v>244</v>
      </c>
      <c r="B246" s="35">
        <f>SALVADOS!B246</f>
        <v>8232300496</v>
      </c>
      <c r="C246" s="35" t="str">
        <f>SALVADOS!G246</f>
        <v>AFQ8I96</v>
      </c>
      <c r="D246" s="14">
        <f>SALVADOS!C246</f>
        <v>45260</v>
      </c>
      <c r="E246" s="28" t="str">
        <f>$E$1&amp;SALVADOS!F246&amp;'CONTROLE I4PRO'!$G$1&amp;SALVADOS!I246</f>
        <v>Terceiro PAULO SERGIO DE ARAUJO - GM OMEGA 1995 VERMELHA AFQ8I96 9BGVP19HSSB210436</v>
      </c>
      <c r="F246" s="4">
        <v>550</v>
      </c>
      <c r="G246" s="14">
        <v>45300</v>
      </c>
      <c r="H246" s="14">
        <f>IF(_xlfn.XLOOKUP(C246,VENDA!C:C,VENDA!M:M)="","",_xlfn.XLOOKUP(C246,VENDA!C:C,VENDA!M:M))</f>
        <v>45427</v>
      </c>
      <c r="I246" s="14">
        <f>VENDA!I246</f>
        <v>45419</v>
      </c>
      <c r="J246" s="116">
        <f>VENDA!J246</f>
        <v>2100</v>
      </c>
      <c r="K246" s="14">
        <v>45427</v>
      </c>
    </row>
    <row r="247" spans="1:11" ht="28.8" hidden="1" x14ac:dyDescent="0.3">
      <c r="A247" s="35">
        <v>245</v>
      </c>
      <c r="B247" s="35">
        <f>SALVADOS!B247</f>
        <v>8282303160</v>
      </c>
      <c r="C247" s="35" t="str">
        <f>SALVADOS!G247</f>
        <v>DXZ7536</v>
      </c>
      <c r="D247" s="14">
        <f>SALVADOS!C247</f>
        <v>45264</v>
      </c>
      <c r="E247" s="28" t="str">
        <f>$E$1&amp;SALVADOS!F247&amp;'CONTROLE I4PRO'!$G$1&amp;SALVADOS!I247</f>
        <v>Terceiro Israel Rodrigues dos Santos - GM Meriva Joy 2008 Preta DXZ7536 9BGXl75g08c707979</v>
      </c>
      <c r="F247" s="4">
        <f>IF(_xlfn.XLOOKUP(C247,SALVADOS!G:G,SALVADOS!AB:AB)="","",_xlfn.XLOOKUP(C247,SALVADOS!G:G,SALVADOS!AB:AB))</f>
        <v>559</v>
      </c>
      <c r="G247" s="35" t="s">
        <v>1320</v>
      </c>
      <c r="H247" s="14">
        <f>IF(_xlfn.XLOOKUP(C247,VENDA!C:C,VENDA!M:M)="","",_xlfn.XLOOKUP(C247,VENDA!C:C,VENDA!M:M))</f>
        <v>45352</v>
      </c>
      <c r="I247" s="14">
        <f>VENDA!I247</f>
        <v>45349</v>
      </c>
      <c r="J247" s="116">
        <f>VENDA!J247</f>
        <v>8500</v>
      </c>
      <c r="K247" s="35" t="s">
        <v>1320</v>
      </c>
    </row>
    <row r="248" spans="1:11" ht="28.8" hidden="1" x14ac:dyDescent="0.3">
      <c r="A248" s="35">
        <v>246</v>
      </c>
      <c r="B248" s="35">
        <f>SALVADOS!B248</f>
        <v>8232300599</v>
      </c>
      <c r="C248" s="35" t="str">
        <f>SALVADOS!G248</f>
        <v>EFP1588</v>
      </c>
      <c r="D248" s="14">
        <f>SALVADOS!C248</f>
        <v>45271</v>
      </c>
      <c r="E248" s="28" t="str">
        <f>$E$1&amp;SALVADOS!F248&amp;'CONTROLE I4PRO'!$G$1&amp;SALVADOS!I248</f>
        <v>Terceiro Ronaldo Martins de Melo - Fiat Uno 2008 Vermelha EFP1588 9BD15822786143852</v>
      </c>
      <c r="F248" s="4">
        <f>IF(_xlfn.XLOOKUP(C248,SALVADOS!G:G,SALVADOS!AB:AB)="","",_xlfn.XLOOKUP(C248,SALVADOS!G:G,SALVADOS!AB:AB))</f>
        <v>560</v>
      </c>
      <c r="G248" s="35" t="s">
        <v>1320</v>
      </c>
      <c r="H248" s="14">
        <f>IF(_xlfn.XLOOKUP(C248,VENDA!C:C,VENDA!M:M)="","",_xlfn.XLOOKUP(C248,VENDA!C:C,VENDA!M:M))</f>
        <v>45433</v>
      </c>
      <c r="I248" s="14">
        <f>VENDA!I248</f>
        <v>45419</v>
      </c>
      <c r="J248" s="116">
        <f>VENDA!J248</f>
        <v>3400</v>
      </c>
      <c r="K248" s="14">
        <v>45433</v>
      </c>
    </row>
    <row r="249" spans="1:11" ht="28.8" hidden="1" x14ac:dyDescent="0.3">
      <c r="A249" s="35">
        <v>247</v>
      </c>
      <c r="B249" s="35">
        <f>SALVADOS!B249</f>
        <v>8232300562</v>
      </c>
      <c r="C249" s="35" t="str">
        <f>SALVADOS!G249</f>
        <v>LZN0E00</v>
      </c>
      <c r="D249" s="14">
        <f>SALVADOS!C249</f>
        <v>45271</v>
      </c>
      <c r="E249" s="28" t="str">
        <f>$E$1&amp;SALVADOS!F249&amp;'CONTROLE I4PRO'!$G$1&amp;SALVADOS!I249</f>
        <v>Terceiro Dheison Wynderson de Andrade Xavier - VW PASSAT 1980 VERDE LZN0E00 BT356301</v>
      </c>
      <c r="F249" s="4">
        <f>IF(_xlfn.XLOOKUP(C249,SALVADOS!G:G,SALVADOS!AB:AB)="","",_xlfn.XLOOKUP(C249,SALVADOS!G:G,SALVADOS!AB:AB))</f>
        <v>549</v>
      </c>
      <c r="G249" s="14">
        <v>45293</v>
      </c>
      <c r="H249" s="14">
        <f>IF(_xlfn.XLOOKUP(C249,VENDA!C:C,VENDA!M:M)="","",_xlfn.XLOOKUP(C249,VENDA!C:C,VENDA!M:M))</f>
        <v>45456</v>
      </c>
      <c r="I249" s="14">
        <f>VENDA!I249</f>
        <v>45446</v>
      </c>
      <c r="J249" s="116">
        <f>VENDA!J249</f>
        <v>400</v>
      </c>
      <c r="K249" s="14">
        <v>45456</v>
      </c>
    </row>
    <row r="250" spans="1:11" ht="28.8" hidden="1" x14ac:dyDescent="0.3">
      <c r="A250" s="35">
        <v>248</v>
      </c>
      <c r="B250" s="35">
        <f>SALVADOS!B250</f>
        <v>8282301835</v>
      </c>
      <c r="C250" s="35" t="str">
        <f>SALVADOS!G250</f>
        <v>GPZ6080</v>
      </c>
      <c r="D250" s="14">
        <f>SALVADOS!C250</f>
        <v>45278</v>
      </c>
      <c r="E250" s="28" t="str">
        <f>$E$1&amp;SALVADOS!F250&amp;'CONTROLE I4PRO'!$G$1&amp;SALVADOS!I250</f>
        <v>Terceiro Bruno Eduardo Almeida Costa - FIAT STRADA 2011 PRETA GPZ6080 9BD27802MB7359479</v>
      </c>
      <c r="F250" s="4">
        <f>IF(_xlfn.XLOOKUP(C250,SALVADOS!G:G,SALVADOS!AB:AB)="","",_xlfn.XLOOKUP(C250,SALVADOS!G:G,SALVADOS!AB:AB))</f>
        <v>553</v>
      </c>
      <c r="G250" s="14">
        <v>45321</v>
      </c>
      <c r="H250" s="14">
        <f>IF(_xlfn.XLOOKUP(C250,VENDA!C:C,VENDA!M:M)="","",_xlfn.XLOOKUP(C250,VENDA!C:C,VENDA!M:M))</f>
        <v>45497</v>
      </c>
      <c r="I250" s="14">
        <f>VENDA!I250</f>
        <v>45482</v>
      </c>
      <c r="J250" s="116">
        <f>VENDA!J250</f>
        <v>8900</v>
      </c>
      <c r="K250" s="14">
        <v>45497</v>
      </c>
    </row>
    <row r="251" spans="1:11" ht="28.8" hidden="1" x14ac:dyDescent="0.3">
      <c r="A251" s="35">
        <v>249</v>
      </c>
      <c r="B251" s="35">
        <f>SALVADOS!B251</f>
        <v>8282304010</v>
      </c>
      <c r="C251" s="35" t="str">
        <f>SALVADOS!G251</f>
        <v>DBH2B02</v>
      </c>
      <c r="D251" s="14">
        <f>SALVADOS!C251</f>
        <v>45279</v>
      </c>
      <c r="E251" s="28" t="str">
        <f>$E$1&amp;SALVADOS!F251&amp;'CONTROLE I4PRO'!$G$1&amp;SALVADOS!I251</f>
        <v>Terceiro Kelly Cristina da Silva Afonso	 - VW QUANTUM 2000 PRETA DBH2B02 9BWBC13X0YP020949</v>
      </c>
      <c r="F251" s="4">
        <f>IF(_xlfn.XLOOKUP(C251,SALVADOS!G:G,SALVADOS!AB:AB)="","",_xlfn.XLOOKUP(C251,SALVADOS!G:G,SALVADOS!AB:AB))</f>
        <v>554</v>
      </c>
      <c r="G251" s="14">
        <v>45321</v>
      </c>
      <c r="H251" s="14">
        <f>IF(_xlfn.XLOOKUP(C251,VENDA!C:C,VENDA!M:M)="","",_xlfn.XLOOKUP(C251,VENDA!C:C,VENDA!M:M))</f>
        <v>45516</v>
      </c>
      <c r="I251" s="14">
        <f>VENDA!I251</f>
        <v>45499</v>
      </c>
      <c r="J251" s="116">
        <f>VENDA!J251</f>
        <v>1500</v>
      </c>
      <c r="K251" s="14">
        <v>45519</v>
      </c>
    </row>
    <row r="252" spans="1:11" ht="28.8" hidden="1" x14ac:dyDescent="0.3">
      <c r="A252" s="35">
        <v>250</v>
      </c>
      <c r="B252" s="35">
        <f>SALVADOS!B252</f>
        <v>8282303982</v>
      </c>
      <c r="C252" s="35" t="str">
        <f>SALVADOS!G252</f>
        <v>BVY1B53</v>
      </c>
      <c r="D252" s="14">
        <f>SALVADOS!C252</f>
        <v>45280</v>
      </c>
      <c r="E252" s="28" t="str">
        <f>$E$1&amp;SALVADOS!F252&amp;'CONTROLE I4PRO'!$G$1&amp;SALVADOS!I252</f>
        <v>Terceiro RUBENS ALVIRA VASQUES JUNIOR - Fiat UNO S 1990 CINZA BVY1B53 9BD146000L3603530</v>
      </c>
      <c r="F252" s="4" t="str">
        <f>IF(_xlfn.XLOOKUP(C252,SALVADOS!G:G,SALVADOS!AB:AB)="","",_xlfn.XLOOKUP(C252,SALVADOS!G:G,SALVADOS!AB:AB))</f>
        <v/>
      </c>
      <c r="G252" s="35"/>
      <c r="H252" s="14" t="str">
        <f>IF(_xlfn.XLOOKUP(C252,VENDA!C:C,VENDA!M:M)="","",_xlfn.XLOOKUP(C252,VENDA!C:C,VENDA!M:M))</f>
        <v/>
      </c>
      <c r="I252" s="14" t="str">
        <f>VENDA!I252</f>
        <v/>
      </c>
      <c r="J252" s="116">
        <f>VENDA!J252</f>
        <v>0</v>
      </c>
      <c r="K252" s="35"/>
    </row>
    <row r="253" spans="1:11" ht="28.8" hidden="1" x14ac:dyDescent="0.3">
      <c r="A253" s="35">
        <v>251</v>
      </c>
      <c r="B253" s="35">
        <f>SALVADOS!B253</f>
        <v>8282303719</v>
      </c>
      <c r="C253" s="35" t="str">
        <f>SALVADOS!G253</f>
        <v>PDQ4C66</v>
      </c>
      <c r="D253" s="14">
        <f>SALVADOS!C253</f>
        <v>45282</v>
      </c>
      <c r="E253" s="28" t="str">
        <f>$E$1&amp;SALVADOS!F253&amp;'CONTROLE I4PRO'!$G$1&amp;SALVADOS!I253</f>
        <v>Terceiro 	Marcos Roberto Bento de Carvalho	 - FIAT TORO 2017 VERMELHA PDQ4C66 988226175HKA67590</v>
      </c>
      <c r="F253" s="4">
        <f>IF(_xlfn.XLOOKUP(C253,SALVADOS!G:G,SALVADOS!AB:AB)="","",_xlfn.XLOOKUP(C253,SALVADOS!G:G,SALVADOS!AB:AB))</f>
        <v>552</v>
      </c>
      <c r="G253" s="35" t="s">
        <v>467</v>
      </c>
      <c r="H253" s="14">
        <f>IF(_xlfn.XLOOKUP(C253,VENDA!C:C,VENDA!M:M)="","",_xlfn.XLOOKUP(C253,VENDA!C:C,VENDA!M:M))</f>
        <v>45373</v>
      </c>
      <c r="I253" s="14">
        <f>VENDA!I253</f>
        <v>45359</v>
      </c>
      <c r="J253" s="116">
        <f>VENDA!J253</f>
        <v>57000</v>
      </c>
      <c r="K253" s="14">
        <v>45373</v>
      </c>
    </row>
    <row r="254" spans="1:11" ht="28.8" hidden="1" x14ac:dyDescent="0.3">
      <c r="A254" s="35">
        <v>252</v>
      </c>
      <c r="B254" s="35">
        <f>SALVADOS!B254</f>
        <v>8282303979</v>
      </c>
      <c r="C254" s="35" t="str">
        <f>SALVADOS!G254</f>
        <v>FEY2B61</v>
      </c>
      <c r="D254" s="14">
        <f>SALVADOS!C254</f>
        <v>45294</v>
      </c>
      <c r="E254" s="28" t="str">
        <f>$E$1&amp;SALVADOS!F254&amp;'CONTROLE I4PRO'!$G$1&amp;SALVADOS!I254</f>
        <v>Terceiro Maria Aldeni de Melo Franco - Nissan Versa 16SL Flex 2014 vermelha FEY2B61 3N1CN7ADXEK446961</v>
      </c>
      <c r="F254" s="4">
        <f>IF(_xlfn.XLOOKUP(C254,SALVADOS!G:G,SALVADOS!AB:AB)="","",_xlfn.XLOOKUP(C254,SALVADOS!G:G,SALVADOS!AB:AB))</f>
        <v>558</v>
      </c>
      <c r="G254" s="35" t="s">
        <v>1320</v>
      </c>
      <c r="H254" s="14">
        <f>IF(_xlfn.XLOOKUP(C254,VENDA!C:C,VENDA!M:M)="","",_xlfn.XLOOKUP(C254,VENDA!C:C,VENDA!M:M))</f>
        <v>45364</v>
      </c>
      <c r="I254" s="14">
        <f>VENDA!I254</f>
        <v>45345</v>
      </c>
      <c r="J254" s="116">
        <f>VENDA!J254</f>
        <v>18500</v>
      </c>
      <c r="K254" s="35" t="s">
        <v>1320</v>
      </c>
    </row>
    <row r="255" spans="1:11" ht="28.8" hidden="1" x14ac:dyDescent="0.3">
      <c r="A255" s="35">
        <v>253</v>
      </c>
      <c r="B255" s="35">
        <f>SALVADOS!B255</f>
        <v>8232300177</v>
      </c>
      <c r="C255" s="35" t="str">
        <f>SALVADOS!G255</f>
        <v>REO4H81</v>
      </c>
      <c r="D255" s="14">
        <f>SALVADOS!C255</f>
        <v>45294</v>
      </c>
      <c r="E255" s="28" t="str">
        <f>$E$1&amp;SALVADOS!F255&amp;'CONTROLE I4PRO'!$G$1&amp;SALVADOS!I255</f>
        <v>Terceiro Douglas Fernando Santos da Silva - Renault Kwid Zen 1.0 2022 Prata REO4H81 93YRBB002NJ982970</v>
      </c>
      <c r="F255" s="4">
        <f>IF(_xlfn.XLOOKUP(C255,SALVADOS!G:G,SALVADOS!AB:AB)="","",_xlfn.XLOOKUP(C255,SALVADOS!G:G,SALVADOS!AB:AB))</f>
        <v>571</v>
      </c>
      <c r="G255" s="35" t="s">
        <v>1320</v>
      </c>
      <c r="H255" s="14">
        <v>45407</v>
      </c>
      <c r="I255" s="14">
        <f>VENDA!I255</f>
        <v>45398</v>
      </c>
      <c r="J255" s="116">
        <f>VENDA!J255</f>
        <v>8000</v>
      </c>
      <c r="K255" s="14">
        <v>45411</v>
      </c>
    </row>
    <row r="256" spans="1:11" ht="28.8" hidden="1" x14ac:dyDescent="0.3">
      <c r="A256" s="35">
        <v>254</v>
      </c>
      <c r="B256" s="35">
        <f>SALVADOS!B256</f>
        <v>8282304069</v>
      </c>
      <c r="C256" s="35" t="str">
        <f>SALVADOS!G256</f>
        <v>QGT1A05</v>
      </c>
      <c r="D256" s="14">
        <f>SALVADOS!C256</f>
        <v>45296</v>
      </c>
      <c r="E256" s="28" t="str">
        <f>$E$1&amp;SALVADOS!F256&amp;'CONTROLE I4PRO'!$G$1&amp;SALVADOS!I256</f>
        <v>Terceiro MATHEUS MAIA DA SILVA - Audi A3 LM 2015 Branco QGT1A05 WAUAYJ8V9F1128952</v>
      </c>
      <c r="F256" s="4">
        <f>IF(_xlfn.XLOOKUP(C256,SALVADOS!G:G,SALVADOS!AB:AB)="","",_xlfn.XLOOKUP(C256,SALVADOS!G:G,SALVADOS!AB:AB))</f>
        <v>564</v>
      </c>
      <c r="G256" s="14">
        <v>45343</v>
      </c>
      <c r="H256" s="14">
        <f>IF(_xlfn.XLOOKUP(C256,VENDA!C:C,VENDA!M:M)="","",_xlfn.XLOOKUP(C256,VENDA!C:C,VENDA!M:M))</f>
        <v>45369</v>
      </c>
      <c r="I256" s="14">
        <f>VENDA!I256</f>
        <v>45358</v>
      </c>
      <c r="J256" s="116">
        <f>VENDA!J256</f>
        <v>51000</v>
      </c>
      <c r="K256" s="14">
        <v>45369</v>
      </c>
    </row>
    <row r="257" spans="1:11" ht="28.8" hidden="1" x14ac:dyDescent="0.3">
      <c r="A257" s="35">
        <v>255</v>
      </c>
      <c r="B257" s="35">
        <f>SALVADOS!B257</f>
        <v>8282303880</v>
      </c>
      <c r="C257" s="35" t="str">
        <f>SALVADOS!G257</f>
        <v>PFH2I32</v>
      </c>
      <c r="D257" s="14">
        <f>SALVADOS!C257</f>
        <v>45300</v>
      </c>
      <c r="E257" s="28" t="str">
        <f>$E$1&amp;SALVADOS!F257&amp;'CONTROLE I4PRO'!$G$1&amp;SALVADOS!I257</f>
        <v>Terceiro FLAVIA CARVALHO RODRIGUES - MITSUBISH PAJERO 2011 PRETA PFH2I32 93XFNH77WBCA56402</v>
      </c>
      <c r="F257" s="4" t="str">
        <f>IF(_xlfn.XLOOKUP(C257,SALVADOS!G:G,SALVADOS!AB:AB)="","",_xlfn.XLOOKUP(C257,SALVADOS!G:G,SALVADOS!AB:AB))</f>
        <v>-</v>
      </c>
      <c r="G257" s="35" t="s">
        <v>273</v>
      </c>
      <c r="H257" s="14" t="s">
        <v>273</v>
      </c>
      <c r="I257" s="14" t="s">
        <v>273</v>
      </c>
      <c r="J257" s="116" t="s">
        <v>273</v>
      </c>
      <c r="K257" s="35" t="s">
        <v>273</v>
      </c>
    </row>
    <row r="258" spans="1:11" ht="28.8" hidden="1" x14ac:dyDescent="0.3">
      <c r="A258" s="35">
        <v>256</v>
      </c>
      <c r="B258" s="35">
        <f>SALVADOS!B258</f>
        <v>8282304253</v>
      </c>
      <c r="C258" s="35" t="str">
        <f>SALVADOS!G258</f>
        <v>CJE8036</v>
      </c>
      <c r="D258" s="14">
        <f>SALVADOS!C258</f>
        <v>45302</v>
      </c>
      <c r="E258" s="28" t="str">
        <f>$E$1&amp;SALVADOS!F258&amp;'CONTROLE I4PRO'!$G$1&amp;SALVADOS!I258</f>
        <v>Terceiro Jose Pereira da Silva Filho - VW GOL PLUS MI 1996 BRANCA CJE8036 9BWZZZ377TT244859</v>
      </c>
      <c r="F258" s="4">
        <f>IF(_xlfn.XLOOKUP(C258,SALVADOS!G:G,SALVADOS!AB:AB)="","",_xlfn.XLOOKUP(C258,SALVADOS!G:G,SALVADOS!AB:AB))</f>
        <v>574</v>
      </c>
      <c r="G258" s="14">
        <v>45383</v>
      </c>
      <c r="H258" s="14">
        <f>IF(_xlfn.XLOOKUP(C258,VENDA!C:C,VENDA!M:M)="","",_xlfn.XLOOKUP(C258,VENDA!C:C,VENDA!M:M))</f>
        <v>45433</v>
      </c>
      <c r="I258" s="14">
        <f>VENDA!I258</f>
        <v>45421</v>
      </c>
      <c r="J258" s="116">
        <f>VENDA!J258</f>
        <v>1800</v>
      </c>
      <c r="K258" s="14">
        <v>45433</v>
      </c>
    </row>
    <row r="259" spans="1:11" ht="28.8" hidden="1" x14ac:dyDescent="0.3">
      <c r="A259" s="35">
        <v>257</v>
      </c>
      <c r="B259" s="35">
        <f>SALVADOS!B259</f>
        <v>8282304412</v>
      </c>
      <c r="C259" s="35" t="str">
        <f>SALVADOS!G259</f>
        <v>QBJ5193</v>
      </c>
      <c r="D259" s="14">
        <f>SALVADOS!C259</f>
        <v>45315</v>
      </c>
      <c r="E259" s="28" t="str">
        <f>$E$1&amp;SALVADOS!F259&amp;'CONTROLE I4PRO'!$G$1&amp;SALVADOS!I259</f>
        <v>Terceiro LEONARDO MARCIANO DE ANDRADE - VW NOVO GOL 2017 BRANCA QBJ5B93 9BWAG45U6HT004895</v>
      </c>
      <c r="F259" s="4">
        <f>IF(_xlfn.XLOOKUP(C259,SALVADOS!G:G,SALVADOS!AB:AB)="","",_xlfn.XLOOKUP(C259,SALVADOS!G:G,SALVADOS!AB:AB))</f>
        <v>570</v>
      </c>
      <c r="G259" s="14">
        <v>45350</v>
      </c>
      <c r="H259" s="14">
        <f>IF(_xlfn.XLOOKUP(C259,VENDA!C:C,VENDA!M:M)="","",_xlfn.XLOOKUP(C259,VENDA!C:C,VENDA!M:M))</f>
        <v>45441</v>
      </c>
      <c r="I259" s="14">
        <f>VENDA!I259</f>
        <v>45432</v>
      </c>
      <c r="J259" s="116">
        <f>VENDA!J259</f>
        <v>16500</v>
      </c>
      <c r="K259" s="14">
        <v>45441</v>
      </c>
    </row>
    <row r="260" spans="1:11" ht="28.8" hidden="1" x14ac:dyDescent="0.3">
      <c r="A260" s="35">
        <v>258</v>
      </c>
      <c r="B260" s="35">
        <f>SALVADOS!B260</f>
        <v>8232300693</v>
      </c>
      <c r="C260" s="35" t="str">
        <f>SALVADOS!G260</f>
        <v>JJF6G81</v>
      </c>
      <c r="D260" s="14">
        <f>SALVADOS!C260</f>
        <v>45317</v>
      </c>
      <c r="E260" s="28" t="str">
        <f>$E$1&amp;SALVADOS!F260&amp;'CONTROLE I4PRO'!$G$1&amp;SALVADOS!I260</f>
        <v>Terceiro 	IVONEIDE ROCHA DA SILVA	 - GM ASTRA 2009 PRETA JJF6G81 9BGTR69W09B209100</v>
      </c>
      <c r="F260" s="4">
        <f>IF(_xlfn.XLOOKUP(C260,SALVADOS!G:G,SALVADOS!AB:AB)="","",_xlfn.XLOOKUP(C260,SALVADOS!G:G,SALVADOS!AB:AB))</f>
        <v>565</v>
      </c>
      <c r="G260" s="14">
        <v>45345</v>
      </c>
      <c r="H260" s="14">
        <f>IF(_xlfn.XLOOKUP(C260,VENDA!C:C,VENDA!M:M)="","",_xlfn.XLOOKUP(C260,VENDA!C:C,VENDA!M:M))</f>
        <v>45385</v>
      </c>
      <c r="I260" s="14">
        <f>VENDA!I260</f>
        <v>45370</v>
      </c>
      <c r="J260" s="116">
        <f>VENDA!J260</f>
        <v>9000</v>
      </c>
      <c r="K260" s="14">
        <v>45385</v>
      </c>
    </row>
    <row r="261" spans="1:11" ht="28.8" hidden="1" x14ac:dyDescent="0.3">
      <c r="A261" s="35">
        <v>259</v>
      </c>
      <c r="B261" s="35">
        <f>SALVADOS!B261</f>
        <v>8282300788</v>
      </c>
      <c r="C261" s="35" t="str">
        <f>SALVADOS!G261</f>
        <v>CDQ7894</v>
      </c>
      <c r="D261" s="14">
        <f>SALVADOS!C261</f>
        <v>45320</v>
      </c>
      <c r="E261" s="28" t="str">
        <f>$E$1&amp;SALVADOS!F261&amp;'CONTROLE I4PRO'!$G$1&amp;SALVADOS!I261</f>
        <v>Terceiro Roberto Travangin Troiano - FIAT UNO 1996 VERDE CDQ7894 9BD146097T5724517</v>
      </c>
      <c r="F261" s="4">
        <f>IF(_xlfn.XLOOKUP(C261,SALVADOS!G:G,SALVADOS!AB:AB)="","",_xlfn.XLOOKUP(C261,SALVADOS!G:G,SALVADOS!AB:AB))</f>
        <v>566</v>
      </c>
      <c r="G261" s="14">
        <v>45345</v>
      </c>
      <c r="H261" s="14">
        <f>IF(_xlfn.XLOOKUP(C261,VENDA!C:C,VENDA!M:M)="","",_xlfn.XLOOKUP(C261,VENDA!C:C,VENDA!M:M))</f>
        <v>45412</v>
      </c>
      <c r="I261" s="14">
        <f>VENDA!I261</f>
        <v>45401</v>
      </c>
      <c r="J261" s="116">
        <f>VENDA!J261</f>
        <v>300</v>
      </c>
      <c r="K261" s="35" t="s">
        <v>1320</v>
      </c>
    </row>
    <row r="262" spans="1:11" ht="28.8" hidden="1" x14ac:dyDescent="0.3">
      <c r="A262" s="35">
        <v>260</v>
      </c>
      <c r="B262" s="35">
        <f>SALVADOS!B262</f>
        <v>8232300643</v>
      </c>
      <c r="C262" s="35" t="str">
        <f>SALVADOS!G262</f>
        <v>AUK5J19</v>
      </c>
      <c r="D262" s="14">
        <f>SALVADOS!C262</f>
        <v>45320</v>
      </c>
      <c r="E262" s="28" t="str">
        <f>$E$1&amp;SALVADOS!F262&amp;'CONTROLE I4PRO'!$G$1&amp;SALVADOS!I262</f>
        <v>Terceiro OLMIRO MIGUEL LANGENDOLFF FELTRIN - FIAT MAREA 2006 PRETA AUK5J19 9BD18524067068976</v>
      </c>
      <c r="F262" s="4">
        <f>IF(_xlfn.XLOOKUP(C262,SALVADOS!G:G,SALVADOS!AB:AB)="","",_xlfn.XLOOKUP(C262,SALVADOS!G:G,SALVADOS!AB:AB))</f>
        <v>569</v>
      </c>
      <c r="G262" s="14">
        <v>45350</v>
      </c>
      <c r="H262" s="14">
        <f>IF(_xlfn.XLOOKUP(C262,VENDA!C:C,VENDA!M:M)="","",_xlfn.XLOOKUP(C262,VENDA!C:C,VENDA!M:M))</f>
        <v>45414</v>
      </c>
      <c r="I262" s="14">
        <f>VENDA!I262</f>
        <v>45405</v>
      </c>
      <c r="J262" s="116">
        <f>VENDA!J262</f>
        <v>7000</v>
      </c>
      <c r="K262" s="14">
        <v>45415</v>
      </c>
    </row>
    <row r="263" spans="1:11" ht="28.8" hidden="1" x14ac:dyDescent="0.3">
      <c r="A263" s="35">
        <v>261</v>
      </c>
      <c r="B263" s="35">
        <f>SALVADOS!B263</f>
        <v>8282303844</v>
      </c>
      <c r="C263" s="35" t="str">
        <f>SALVADOS!G263</f>
        <v>INK9821</v>
      </c>
      <c r="D263" s="14">
        <f>SALVADOS!C263</f>
        <v>45320</v>
      </c>
      <c r="E263" s="28" t="str">
        <f>$E$1&amp;SALVADOS!F263&amp;'CONTROLE I4PRO'!$G$1&amp;SALVADOS!I263</f>
        <v>Terceiro Felipe Henrique da Silva - Volksvagem Gol 1.6 2007 Preta INK9821 9BWCB05W07T063165</v>
      </c>
      <c r="F263" s="4">
        <f>IF(_xlfn.XLOOKUP(C263,SALVADOS!G:G,SALVADOS!AB:AB)="","",_xlfn.XLOOKUP(C263,SALVADOS!G:G,SALVADOS!AB:AB))</f>
        <v>568</v>
      </c>
      <c r="G263" s="35" t="s">
        <v>1320</v>
      </c>
      <c r="H263" s="14">
        <v>45407</v>
      </c>
      <c r="I263" s="14">
        <f>VENDA!I263</f>
        <v>45398</v>
      </c>
      <c r="J263" s="116">
        <f>VENDA!J263</f>
        <v>6900</v>
      </c>
      <c r="K263" s="14">
        <v>45411</v>
      </c>
    </row>
    <row r="264" spans="1:11" ht="28.8" hidden="1" x14ac:dyDescent="0.3">
      <c r="A264" s="35">
        <v>262</v>
      </c>
      <c r="B264" s="35">
        <f>SALVADOS!B264</f>
        <v>8282304340</v>
      </c>
      <c r="C264" s="35" t="str">
        <f>SALVADOS!G264</f>
        <v>DCL1I89</v>
      </c>
      <c r="D264" s="14">
        <f>SALVADOS!C264</f>
        <v>45322</v>
      </c>
      <c r="E264" s="28" t="str">
        <f>$E$1&amp;SALVADOS!F264&amp;'CONTROLE I4PRO'!$G$1&amp;SALVADOS!I264</f>
        <v>Terceiro Emerson Menezes Gonzaga - HONDA CBX 250 AZUL 2002 DCL1I89 9C2MC35002R038728</v>
      </c>
      <c r="F264" s="4">
        <f>IF(_xlfn.XLOOKUP(C264,SALVADOS!G:G,SALVADOS!AB:AB)="","",_xlfn.XLOOKUP(C264,SALVADOS!G:G,SALVADOS!AB:AB))</f>
        <v>576</v>
      </c>
      <c r="G264" s="14">
        <v>45364</v>
      </c>
      <c r="H264" s="14">
        <f>IF(_xlfn.XLOOKUP(C264,VENDA!C:C,VENDA!M:M)="","",_xlfn.XLOOKUP(C264,VENDA!C:C,VENDA!M:M))</f>
        <v>45400</v>
      </c>
      <c r="I264" s="14">
        <f>VENDA!I264</f>
        <v>45387</v>
      </c>
      <c r="J264" s="116">
        <f>VENDA!J264</f>
        <v>3500</v>
      </c>
      <c r="K264" s="14">
        <v>45400</v>
      </c>
    </row>
    <row r="265" spans="1:11" ht="28.8" hidden="1" x14ac:dyDescent="0.3">
      <c r="A265" s="35">
        <v>263</v>
      </c>
      <c r="B265" s="35">
        <f>SALVADOS!B265</f>
        <v>8282400164</v>
      </c>
      <c r="C265" s="35" t="str">
        <f>SALVADOS!G265</f>
        <v>EMV4E15</v>
      </c>
      <c r="D265" s="14">
        <f>SALVADOS!C265</f>
        <v>45324</v>
      </c>
      <c r="E265" s="28" t="str">
        <f>$E$1&amp;SALVADOS!F265&amp;'CONTROLE I4PRO'!$G$1&amp;SALVADOS!I265</f>
        <v>Terceiro ERICK HERMES DA SILVA - HONDA FIT 2010 PRETA EMV4E15 93HGE6750AZ20995</v>
      </c>
      <c r="F265" s="4">
        <f>IF(_xlfn.XLOOKUP(C265,SALVADOS!G:G,SALVADOS!AB:AB)="","",_xlfn.XLOOKUP(C265,SALVADOS!G:G,SALVADOS!AB:AB))</f>
        <v>581</v>
      </c>
      <c r="G265" s="14">
        <v>45383</v>
      </c>
      <c r="H265" s="14">
        <f>IF(_xlfn.XLOOKUP(C265,VENDA!C:C,VENDA!M:M)="","",_xlfn.XLOOKUP(C265,VENDA!C:C,VENDA!M:M))</f>
        <v>45404</v>
      </c>
      <c r="I265" s="14">
        <f>VENDA!I265</f>
        <v>45394</v>
      </c>
      <c r="J265" s="116">
        <f>VENDA!J265</f>
        <v>25500</v>
      </c>
      <c r="K265" s="14">
        <v>45405</v>
      </c>
    </row>
    <row r="266" spans="1:11" ht="28.8" hidden="1" x14ac:dyDescent="0.3">
      <c r="A266" s="35">
        <v>264</v>
      </c>
      <c r="B266" s="35">
        <f>SALVADOS!B266</f>
        <v>8282304317</v>
      </c>
      <c r="C266" s="35" t="str">
        <f>SALVADOS!G266</f>
        <v>SBI4G28</v>
      </c>
      <c r="D266" s="14">
        <f>SALVADOS!C266</f>
        <v>45328</v>
      </c>
      <c r="E266" s="28" t="str">
        <f>$E$1&amp;SALVADOS!F266&amp;'CONTROLE I4PRO'!$G$1&amp;SALVADOS!I266</f>
        <v>Terceiro 	RAFAEL INACIO TEIXEIRA - HONDA NXR160 PRETA 2023 SBI4G28 9C2KD0810PR245898</v>
      </c>
      <c r="F266" s="4">
        <f>IF(_xlfn.XLOOKUP(C266,SALVADOS!G:G,SALVADOS!AB:AB)="","",_xlfn.XLOOKUP(C266,SALVADOS!G:G,SALVADOS!AB:AB))</f>
        <v>577</v>
      </c>
      <c r="G266" s="14">
        <v>45364</v>
      </c>
      <c r="H266" s="14">
        <f>IF(_xlfn.XLOOKUP(C266,VENDA!C:C,VENDA!M:M)="","",_xlfn.XLOOKUP(C266,VENDA!C:C,VENDA!M:M))</f>
        <v>45427</v>
      </c>
      <c r="I266" s="14">
        <f>VENDA!I266</f>
        <v>45419</v>
      </c>
      <c r="J266" s="116">
        <f>VENDA!J266</f>
        <v>13400</v>
      </c>
      <c r="K266" s="14">
        <v>45427</v>
      </c>
    </row>
    <row r="267" spans="1:11" ht="28.8" hidden="1" x14ac:dyDescent="0.3">
      <c r="A267" s="35">
        <v>265</v>
      </c>
      <c r="B267" s="35">
        <f>SALVADOS!B267</f>
        <v>34</v>
      </c>
      <c r="C267" s="35" t="str">
        <f>SALVADOS!G267</f>
        <v>DSS9258</v>
      </c>
      <c r="D267" s="14">
        <f>SALVADOS!C267</f>
        <v>45331</v>
      </c>
      <c r="E267" s="28" t="str">
        <f>$E$1&amp;SALVADOS!F267&amp;'CONTROLE I4PRO'!$G$1&amp;SALVADOS!I267</f>
        <v>Terceiro LETICIA DE SOUZA GONÇALVEZ NACRETA - FIAT IDEA 2006 VERMELHO 9BD13561362012485</v>
      </c>
      <c r="F267" s="4">
        <f>IF(_xlfn.XLOOKUP(C267,SALVADOS!G:G,SALVADOS!AB:AB)="","",_xlfn.XLOOKUP(C267,SALVADOS!G:G,SALVADOS!AB:AB))</f>
        <v>580</v>
      </c>
      <c r="G267" s="35" t="s">
        <v>1320</v>
      </c>
      <c r="H267" s="14">
        <f>IF(_xlfn.XLOOKUP(C267,VENDA!C:C,VENDA!M:M)="","",_xlfn.XLOOKUP(C267,VENDA!C:C,VENDA!M:M))</f>
        <v>45404</v>
      </c>
      <c r="I267" s="14">
        <f>VENDA!I267</f>
        <v>45392</v>
      </c>
      <c r="J267" s="116">
        <f>VENDA!J267</f>
        <v>7500</v>
      </c>
      <c r="K267" s="35" t="s">
        <v>1320</v>
      </c>
    </row>
    <row r="268" spans="1:11" ht="28.8" hidden="1" x14ac:dyDescent="0.3">
      <c r="A268" s="35">
        <v>266</v>
      </c>
      <c r="B268" s="35">
        <f>SALVADOS!B268</f>
        <v>8282304199</v>
      </c>
      <c r="C268" s="35" t="str">
        <f>SALVADOS!G268</f>
        <v>KFX0A35</v>
      </c>
      <c r="D268" s="14">
        <f>SALVADOS!C268</f>
        <v>45336</v>
      </c>
      <c r="E268" s="28" t="str">
        <f>$E$1&amp;SALVADOS!F268&amp;'CONTROLE I4PRO'!$G$1&amp;SALVADOS!I268</f>
        <v>Terceiro 	Izaias Rodrigues das Neves - FIAT DUCATO 2007 BRANCA KFX0A35 93W244F1372014856</v>
      </c>
      <c r="F268" s="4">
        <f>IF(_xlfn.XLOOKUP(C268,SALVADOS!G:G,SALVADOS!AB:AB)="","",_xlfn.XLOOKUP(C268,SALVADOS!G:G,SALVADOS!AB:AB))</f>
        <v>572</v>
      </c>
      <c r="G268" s="14">
        <v>45350</v>
      </c>
      <c r="H268" s="14">
        <f>IF(_xlfn.XLOOKUP(C268,VENDA!C:C,VENDA!M:M)="","",_xlfn.XLOOKUP(C268,VENDA!C:C,VENDA!M:M))</f>
        <v>45400</v>
      </c>
      <c r="I268" s="14">
        <f>VENDA!I268</f>
        <v>45390</v>
      </c>
      <c r="J268" s="116">
        <f>VENDA!J268</f>
        <v>20500</v>
      </c>
      <c r="K268" s="14">
        <v>45400</v>
      </c>
    </row>
    <row r="269" spans="1:11" ht="28.8" hidden="1" x14ac:dyDescent="0.3">
      <c r="A269" s="35">
        <v>267</v>
      </c>
      <c r="B269" s="35">
        <f>SALVADOS!B269</f>
        <v>8282400353</v>
      </c>
      <c r="C269" s="35" t="str">
        <f>SALVADOS!G269</f>
        <v>GBU0G97</v>
      </c>
      <c r="D269" s="14">
        <f>SALVADOS!C269</f>
        <v>45337</v>
      </c>
      <c r="E269" s="28" t="str">
        <f>$E$1&amp;SALVADOS!F269&amp;'CONTROLE I4PRO'!$G$1&amp;SALVADOS!I269</f>
        <v>Terceiro Carlos Henrique Marinho Oliveira - Dafra NH 190 2022 Cinza GBU0G97 95VZB1L5MM001676</v>
      </c>
      <c r="F269" s="4">
        <f>IF(_xlfn.XLOOKUP(C269,SALVADOS!G:G,SALVADOS!AB:AB)="","",_xlfn.XLOOKUP(C269,SALVADOS!G:G,SALVADOS!AB:AB))</f>
        <v>594</v>
      </c>
      <c r="G269" s="14">
        <v>45400</v>
      </c>
      <c r="H269" s="14">
        <f>IF(_xlfn.XLOOKUP(C269,VENDA!C:C,VENDA!M:M)="","",_xlfn.XLOOKUP(C269,VENDA!C:C,VENDA!M:M))</f>
        <v>45456</v>
      </c>
      <c r="I269" s="14">
        <f>VENDA!I269</f>
        <v>45447</v>
      </c>
      <c r="J269" s="116">
        <f>VENDA!J269</f>
        <v>7800</v>
      </c>
      <c r="K269" s="14">
        <v>45460</v>
      </c>
    </row>
    <row r="270" spans="1:11" ht="28.8" hidden="1" x14ac:dyDescent="0.3">
      <c r="A270" s="35">
        <v>268</v>
      </c>
      <c r="B270" s="35">
        <f>SALVADOS!B270</f>
        <v>8282400353</v>
      </c>
      <c r="C270" s="35" t="str">
        <f>SALVADOS!G270</f>
        <v>DFS9C43</v>
      </c>
      <c r="D270" s="14">
        <f>SALVADOS!C270</f>
        <v>45348</v>
      </c>
      <c r="E270" s="28" t="str">
        <f>$E$1&amp;SALVADOS!F270&amp;'CONTROLE I4PRO'!$G$1&amp;SALVADOS!I270</f>
        <v>Terceiro Pablo Ewerton Souza de Medeiros - FORD FIESTA 2003 PRATA DFS9C43 9BFZF10B038090050</v>
      </c>
      <c r="F270" s="4">
        <f>IF(_xlfn.XLOOKUP(C270,SALVADOS!G:G,SALVADOS!AB:AB)="","",_xlfn.XLOOKUP(C270,SALVADOS!G:G,SALVADOS!AB:AB))</f>
        <v>583</v>
      </c>
      <c r="G270" s="14">
        <v>45371</v>
      </c>
      <c r="H270" s="14">
        <f>IF(_xlfn.XLOOKUP(C270,VENDA!C:C,VENDA!M:M)="","",_xlfn.XLOOKUP(C270,VENDA!C:C,VENDA!M:M))</f>
        <v>45400</v>
      </c>
      <c r="I270" s="14">
        <f>VENDA!I270</f>
        <v>45387</v>
      </c>
      <c r="J270" s="116">
        <f>VENDA!J270</f>
        <v>9300</v>
      </c>
      <c r="K270" s="14">
        <v>45400</v>
      </c>
    </row>
    <row r="271" spans="1:11" ht="28.8" hidden="1" x14ac:dyDescent="0.3">
      <c r="A271" s="35">
        <v>269</v>
      </c>
      <c r="B271" s="35">
        <f>SALVADOS!B271</f>
        <v>36</v>
      </c>
      <c r="C271" s="35" t="str">
        <f>SALVADOS!G271</f>
        <v>DIO5972</v>
      </c>
      <c r="D271" s="14">
        <f>SALVADOS!C271</f>
        <v>45351</v>
      </c>
      <c r="E271" s="28" t="str">
        <f>$E$1&amp;SALVADOS!F271&amp;'CONTROLE I4PRO'!$G$1&amp;SALVADOS!I271</f>
        <v>Terceiro VINICIUS AMORIM MALAGRINE - FIAT/UNO MILLE 2008 PRETA DIO5972 9BD15802A96186390</v>
      </c>
      <c r="F271" s="4">
        <f>IF(_xlfn.XLOOKUP(C271,SALVADOS!G:G,SALVADOS!AB:AB)="","",_xlfn.XLOOKUP(C271,SALVADOS!G:G,SALVADOS!AB:AB))</f>
        <v>590</v>
      </c>
      <c r="G271" s="14">
        <v>45392</v>
      </c>
      <c r="H271" s="14">
        <f>IF(_xlfn.XLOOKUP(C271,VENDA!C:C,VENDA!M:M)="","",_xlfn.XLOOKUP(C271,VENDA!C:C,VENDA!M:M))</f>
        <v>45449</v>
      </c>
      <c r="I271" s="14">
        <f>VENDA!I271</f>
        <v>45433</v>
      </c>
      <c r="J271" s="116">
        <f>VENDA!J271</f>
        <v>8500</v>
      </c>
      <c r="K271" s="35" t="s">
        <v>467</v>
      </c>
    </row>
    <row r="272" spans="1:11" ht="28.8" hidden="1" x14ac:dyDescent="0.3">
      <c r="A272" s="35">
        <v>270</v>
      </c>
      <c r="B272" s="35">
        <f>SALVADOS!B272</f>
        <v>8282303717</v>
      </c>
      <c r="C272" s="35" t="str">
        <f>SALVADOS!G272</f>
        <v>MSA8A89</v>
      </c>
      <c r="D272" s="14">
        <f>SALVADOS!C272</f>
        <v>45351</v>
      </c>
      <c r="E272" s="28" t="str">
        <f>$E$1&amp;SALVADOS!F272&amp;'CONTROLE I4PRO'!$G$1&amp;SALVADOS!I272</f>
        <v>Terceiro Lucilene da Silva C. Fernandes -  Fiat Palio  2000 Cinza MSA8A89 9BD178296Y0941874</v>
      </c>
      <c r="F272" s="4">
        <f>IF(_xlfn.XLOOKUP(C272,SALVADOS!G:G,SALVADOS!AB:AB)="","",_xlfn.XLOOKUP(C272,SALVADOS!G:G,SALVADOS!AB:AB))</f>
        <v>651</v>
      </c>
      <c r="G272" s="14">
        <v>45490</v>
      </c>
      <c r="H272" s="14">
        <f>IF(_xlfn.XLOOKUP(C272,VENDA!C:C,VENDA!M:M)="","",_xlfn.XLOOKUP(C272,VENDA!C:C,VENDA!M:M))</f>
        <v>45559</v>
      </c>
      <c r="I272" s="14">
        <f>VENDA!I272</f>
        <v>45545</v>
      </c>
      <c r="J272" s="116">
        <f>VENDA!J272</f>
        <v>1300</v>
      </c>
      <c r="K272" s="14">
        <v>45565</v>
      </c>
    </row>
    <row r="273" spans="1:11" ht="28.8" hidden="1" x14ac:dyDescent="0.3">
      <c r="A273" s="35">
        <v>271</v>
      </c>
      <c r="B273" s="35">
        <f>SALVADOS!B273</f>
        <v>44</v>
      </c>
      <c r="C273" s="35" t="str">
        <f>SALVADOS!G273</f>
        <v>OLO3933</v>
      </c>
      <c r="D273" s="14">
        <f>SALVADOS!C273</f>
        <v>45362</v>
      </c>
      <c r="E273" s="28" t="str">
        <f>$E$1&amp;SALVADOS!F273&amp;'CONTROLE I4PRO'!$G$1&amp;SALVADOS!I273</f>
        <v>Terceiro VALDENICE FILGUEIRA DE OUSA - VW GOL 2013 PRATA OLO3933 9BWAA05U8DT084141</v>
      </c>
      <c r="F273" s="4">
        <f>IF(_xlfn.XLOOKUP(C273,SALVADOS!G:G,SALVADOS!AB:AB)="","",_xlfn.XLOOKUP(C273,SALVADOS!G:G,SALVADOS!AB:AB))</f>
        <v>591</v>
      </c>
      <c r="G273" s="14">
        <v>45393</v>
      </c>
      <c r="H273" s="14">
        <f>IF(_xlfn.XLOOKUP(C273,VENDA!C:C,VENDA!M:M)="","",_xlfn.XLOOKUP(C273,VENDA!C:C,VENDA!M:M))</f>
        <v>45524</v>
      </c>
      <c r="I273" s="14">
        <f>VENDA!I273</f>
        <v>45503</v>
      </c>
      <c r="J273" s="116">
        <f>VENDA!J273</f>
        <v>4100</v>
      </c>
      <c r="K273" s="14">
        <v>45525</v>
      </c>
    </row>
    <row r="274" spans="1:11" ht="28.8" hidden="1" x14ac:dyDescent="0.3">
      <c r="A274" s="35">
        <v>272</v>
      </c>
      <c r="B274" s="35">
        <f>SALVADOS!B274</f>
        <v>8282400561</v>
      </c>
      <c r="C274" s="35" t="str">
        <f>SALVADOS!G274</f>
        <v>PQL3484</v>
      </c>
      <c r="D274" s="14">
        <f>SALVADOS!C274</f>
        <v>45369</v>
      </c>
      <c r="E274" s="28" t="str">
        <f>$E$1&amp;SALVADOS!F274&amp;'CONTROLE I4PRO'!$G$1&amp;SALVADOS!I274</f>
        <v>Terceiro Maria Francisca Gomes da Silva - Honda Biz 125 ES 2015 prata PQL3484 9C2JC4820FR57461</v>
      </c>
      <c r="F274" s="4">
        <f>IF(_xlfn.XLOOKUP(C274,SALVADOS!G:G,SALVADOS!AB:AB)="","",_xlfn.XLOOKUP(C274,SALVADOS!G:G,SALVADOS!AB:AB))</f>
        <v>592</v>
      </c>
      <c r="G274" s="14">
        <v>45392</v>
      </c>
      <c r="H274" s="14">
        <f>IF(_xlfn.XLOOKUP(C274,VENDA!C:C,VENDA!M:M)="","",_xlfn.XLOOKUP(C274,VENDA!C:C,VENDA!M:M))</f>
        <v>45441</v>
      </c>
      <c r="I274" s="14">
        <f>VENDA!I274</f>
        <v>45432</v>
      </c>
      <c r="J274" s="116">
        <f>VENDA!J274</f>
        <v>5800</v>
      </c>
      <c r="K274" s="35" t="s">
        <v>467</v>
      </c>
    </row>
    <row r="275" spans="1:11" ht="28.8" hidden="1" x14ac:dyDescent="0.3">
      <c r="A275" s="35">
        <v>273</v>
      </c>
      <c r="B275" s="35">
        <f>SALVADOS!B275</f>
        <v>8282400976</v>
      </c>
      <c r="C275" s="35" t="str">
        <f>SALVADOS!G275</f>
        <v>EUC1C71</v>
      </c>
      <c r="D275" s="14">
        <f>SALVADOS!C275</f>
        <v>45379</v>
      </c>
      <c r="E275" s="28" t="str">
        <f>$E$1&amp;SALVADOS!F275&amp;'CONTROLE I4PRO'!$G$1&amp;SALVADOS!I275</f>
        <v>Terceiro Jose Geraldo Pontes Vasconcelos - HONDA CITY 2011 CINZA EUC1C71 93HGM2510BZ115839</v>
      </c>
      <c r="F275" s="4">
        <f>IF(_xlfn.XLOOKUP(C275,SALVADOS!G:G,SALVADOS!AB:AB)="","",_xlfn.XLOOKUP(C275,SALVADOS!G:G,SALVADOS!AB:AB))</f>
        <v>612</v>
      </c>
      <c r="G275" s="14">
        <v>45426</v>
      </c>
      <c r="H275" s="14">
        <f>IF(_xlfn.XLOOKUP(C275,VENDA!C:C,VENDA!M:M)="","",_xlfn.XLOOKUP(C275,VENDA!C:C,VENDA!M:M))</f>
        <v>45489</v>
      </c>
      <c r="I275" s="14">
        <f>VENDA!I275</f>
        <v>45475</v>
      </c>
      <c r="J275" s="116">
        <f>VENDA!J275</f>
        <v>8400</v>
      </c>
      <c r="K275" s="14">
        <v>45489</v>
      </c>
    </row>
    <row r="276" spans="1:11" ht="28.8" hidden="1" x14ac:dyDescent="0.3">
      <c r="A276" s="35">
        <v>274</v>
      </c>
      <c r="B276" s="35">
        <f>SALVADOS!B276</f>
        <v>8282401065</v>
      </c>
      <c r="C276" s="35" t="str">
        <f>SALVADOS!G276</f>
        <v>BAA9H98</v>
      </c>
      <c r="D276" s="14">
        <f>SALVADOS!C276</f>
        <v>45387</v>
      </c>
      <c r="E276" s="28" t="str">
        <f>$E$1&amp;SALVADOS!F276&amp;'CONTROLE I4PRO'!$G$1&amp;SALVADOS!I276</f>
        <v>Terceiro CLEVERSON DOS SANTOS FERNANDES - CITROEN C3 2016 BRANCA BAA9H98 935SLNFN2GB508541</v>
      </c>
      <c r="F276" s="4">
        <f>IF(_xlfn.XLOOKUP(C276,SALVADOS!G:G,SALVADOS!AB:AB)="","",_xlfn.XLOOKUP(C276,SALVADOS!G:G,SALVADOS!AB:AB))</f>
        <v>636</v>
      </c>
      <c r="G276" s="35" t="s">
        <v>1320</v>
      </c>
      <c r="H276" s="14" t="str">
        <f>IF(_xlfn.XLOOKUP(C276,VENDA!C:C,VENDA!M:M)="","",_xlfn.XLOOKUP(C276,VENDA!C:C,VENDA!M:M))</f>
        <v/>
      </c>
      <c r="I276" s="14" t="str">
        <f>VENDA!I276</f>
        <v/>
      </c>
      <c r="J276" s="116">
        <f>VENDA!J276</f>
        <v>0</v>
      </c>
      <c r="K276" s="35"/>
    </row>
    <row r="277" spans="1:11" ht="28.8" hidden="1" x14ac:dyDescent="0.3">
      <c r="A277" s="35">
        <v>275</v>
      </c>
      <c r="B277" s="35">
        <f>SALVADOS!B277</f>
        <v>8282400742</v>
      </c>
      <c r="C277" s="35" t="str">
        <f>SALVADOS!G277</f>
        <v>QVW1G86</v>
      </c>
      <c r="D277" s="14">
        <f>SALVADOS!C277</f>
        <v>45391</v>
      </c>
      <c r="E277" s="28" t="str">
        <f>$E$1&amp;SALVADOS!F277&amp;'CONTROLE I4PRO'!$G$1&amp;SALVADOS!I277</f>
        <v>Terceiro Caio Carmello Rocha Lobo - NISSAN KICKS BRANCA QVW1G86 94DFCAP15NB113707</v>
      </c>
      <c r="F277" s="4">
        <f>IF(_xlfn.XLOOKUP(C277,SALVADOS!G:G,SALVADOS!AB:AB)="","",_xlfn.XLOOKUP(C277,SALVADOS!G:G,SALVADOS!AB:AB))</f>
        <v>610</v>
      </c>
      <c r="G277" s="14">
        <v>45426</v>
      </c>
      <c r="H277" s="14">
        <f>IF(_xlfn.XLOOKUP(C277,VENDA!C:C,VENDA!M:M)="","",_xlfn.XLOOKUP(C277,VENDA!C:C,VENDA!M:M))</f>
        <v>45491</v>
      </c>
      <c r="I277" s="14">
        <f>VENDA!I277</f>
        <v>45482</v>
      </c>
      <c r="J277" s="116">
        <f>VENDA!J277</f>
        <v>62000</v>
      </c>
      <c r="K277" s="14">
        <v>45497</v>
      </c>
    </row>
    <row r="278" spans="1:11" ht="28.8" hidden="1" x14ac:dyDescent="0.3">
      <c r="A278" s="35">
        <v>276</v>
      </c>
      <c r="B278" s="35">
        <f>SALVADOS!B278</f>
        <v>8282400952</v>
      </c>
      <c r="C278" s="35" t="str">
        <f>SALVADOS!G278</f>
        <v>QNL1314</v>
      </c>
      <c r="D278" s="14">
        <f>SALVADOS!C278</f>
        <v>45391</v>
      </c>
      <c r="E278" s="28" t="str">
        <f>$E$1&amp;SALVADOS!F278&amp;'CONTROLE I4PRO'!$G$1&amp;SALVADOS!I278</f>
        <v>Terceiro Angela Souza Sena Fonseca - Ford Fiesta 2017 BRANCA QNL1314 9BFZD55P6HB579662</v>
      </c>
      <c r="F278" s="4">
        <f>IF(_xlfn.XLOOKUP(C278,SALVADOS!G:G,SALVADOS!AB:AB)="","",_xlfn.XLOOKUP(C278,SALVADOS!G:G,SALVADOS!AB:AB))</f>
        <v>621</v>
      </c>
      <c r="G278" s="14">
        <v>45441</v>
      </c>
      <c r="H278" s="14">
        <f>IF(_xlfn.XLOOKUP(C278,VENDA!C:C,VENDA!M:M)="","",_xlfn.XLOOKUP(C278,VENDA!C:C,VENDA!M:M))</f>
        <v>45497</v>
      </c>
      <c r="I278" s="14">
        <f>VENDA!I278</f>
        <v>45482</v>
      </c>
      <c r="J278" s="116">
        <f>VENDA!J278</f>
        <v>20000</v>
      </c>
      <c r="K278" s="35" t="s">
        <v>1320</v>
      </c>
    </row>
    <row r="279" spans="1:11" ht="28.8" hidden="1" x14ac:dyDescent="0.3">
      <c r="A279" s="35">
        <v>277</v>
      </c>
      <c r="B279" s="35">
        <f>SALVADOS!B279</f>
        <v>8282401071</v>
      </c>
      <c r="C279" s="35" t="str">
        <f>SALVADOS!G279</f>
        <v>PWC6453</v>
      </c>
      <c r="D279" s="14">
        <f>SALVADOS!C279</f>
        <v>45392</v>
      </c>
      <c r="E279" s="28" t="str">
        <f>$E$1&amp;SALVADOS!F279&amp;'CONTROLE I4PRO'!$G$1&amp;SALVADOS!I279</f>
        <v>Terceiro MARINEIDE SANTOS DA SILVA - FORD KA 2015 VERMELHA PWC6453 9BFZH55J8F8250990</v>
      </c>
      <c r="F279" s="4">
        <f>IF(_xlfn.XLOOKUP(C279,SALVADOS!G:G,SALVADOS!AB:AB)="","",_xlfn.XLOOKUP(C279,SALVADOS!G:G,SALVADOS!AB:AB))</f>
        <v>613</v>
      </c>
      <c r="G279" s="14">
        <v>45426</v>
      </c>
      <c r="H279" s="14">
        <f>IF(_xlfn.XLOOKUP(C279,VENDA!C:C,VENDA!M:M)="","",_xlfn.XLOOKUP(C279,VENDA!C:C,VENDA!M:M))</f>
        <v>45497</v>
      </c>
      <c r="I279" s="14">
        <f>VENDA!I279</f>
        <v>45489</v>
      </c>
      <c r="J279" s="116">
        <f>VENDA!J279</f>
        <v>5800</v>
      </c>
      <c r="K279" s="14">
        <v>45498</v>
      </c>
    </row>
    <row r="280" spans="1:11" ht="28.8" hidden="1" x14ac:dyDescent="0.3">
      <c r="A280" s="35">
        <v>278</v>
      </c>
      <c r="B280" s="35">
        <f>SALVADOS!B280</f>
        <v>8232400109</v>
      </c>
      <c r="C280" s="35" t="str">
        <f>SALVADOS!G280</f>
        <v>NGF5630</v>
      </c>
      <c r="D280" s="14">
        <f>SALVADOS!C280</f>
        <v>45392</v>
      </c>
      <c r="E280" s="28" t="str">
        <f>$E$1&amp;SALVADOS!F280&amp;'CONTROLE I4PRO'!$G$1&amp;SALVADOS!I280</f>
        <v>Terceiro RAFAEL FRANCISCO FEITOSA - Volksvagem GOL 1.0 2006 BRANCA NGF5630 9BWCA05W66T109146</v>
      </c>
      <c r="F280" s="4">
        <f>IF(_xlfn.XLOOKUP(C280,SALVADOS!G:G,SALVADOS!AB:AB)="","",_xlfn.XLOOKUP(C280,SALVADOS!G:G,SALVADOS!AB:AB))</f>
        <v>635</v>
      </c>
      <c r="G280" s="35" t="s">
        <v>1320</v>
      </c>
      <c r="H280" s="14">
        <f>IF(_xlfn.XLOOKUP(C280,VENDA!C:C,VENDA!M:M)="","",_xlfn.XLOOKUP(C280,VENDA!C:C,VENDA!M:M))</f>
        <v>45561</v>
      </c>
      <c r="I280" s="14">
        <f>VENDA!I280</f>
        <v>45551</v>
      </c>
      <c r="J280" s="116">
        <f>VENDA!J280</f>
        <v>1500</v>
      </c>
      <c r="K280" s="14">
        <v>45562</v>
      </c>
    </row>
    <row r="281" spans="1:11" ht="28.8" hidden="1" x14ac:dyDescent="0.3">
      <c r="A281" s="35">
        <v>279</v>
      </c>
      <c r="B281" s="35">
        <f>SALVADOS!B281</f>
        <v>8282400773</v>
      </c>
      <c r="C281" s="35" t="str">
        <f>SALVADOS!G281</f>
        <v>MDJ4786</v>
      </c>
      <c r="D281" s="14">
        <f>SALVADOS!C281</f>
        <v>45400</v>
      </c>
      <c r="E281" s="28" t="str">
        <f>$E$1&amp;SALVADOS!F281&amp;'CONTROLE I4PRO'!$G$1&amp;SALVADOS!I281</f>
        <v>Terceiro Bianca Cardoso Pastorini Brancki - HONDA CG 150 2006 PRATA MDJ4786 9C2KC08106R006982</v>
      </c>
      <c r="F281" s="4">
        <f>IF(_xlfn.XLOOKUP(C281,SALVADOS!G:G,SALVADOS!AB:AB)="","",_xlfn.XLOOKUP(C281,SALVADOS!G:G,SALVADOS!AB:AB))</f>
        <v>611</v>
      </c>
      <c r="G281" s="14">
        <v>45426</v>
      </c>
      <c r="H281" s="14">
        <f>IF(_xlfn.XLOOKUP(C281,VENDA!C:C,VENDA!M:M)="","",_xlfn.XLOOKUP(C281,VENDA!C:C,VENDA!M:M))</f>
        <v>45481</v>
      </c>
      <c r="I281" s="14">
        <f>VENDA!I281</f>
        <v>45468</v>
      </c>
      <c r="J281" s="116">
        <f>VENDA!J281</f>
        <v>3700</v>
      </c>
      <c r="K281" s="14">
        <v>45481</v>
      </c>
    </row>
    <row r="282" spans="1:11" ht="28.8" hidden="1" x14ac:dyDescent="0.3">
      <c r="A282" s="35">
        <v>280</v>
      </c>
      <c r="B282" s="35">
        <f>SALVADOS!B282</f>
        <v>8282401297</v>
      </c>
      <c r="C282" s="35" t="str">
        <f>SALVADOS!G282</f>
        <v>CXJ8468</v>
      </c>
      <c r="D282" s="14">
        <f>SALVADOS!C282</f>
        <v>45400</v>
      </c>
      <c r="E282" s="28" t="str">
        <f>$E$1&amp;SALVADOS!F282&amp;'CONTROLE I4PRO'!$G$1&amp;SALVADOS!I282</f>
        <v>Terceiro ROBINSON SOUSA DE CARVALHO - GM CORSA 2003 CINZA CXJ8468 8AGSB19Z03R111928</v>
      </c>
      <c r="F282" s="4">
        <f>IF(_xlfn.XLOOKUP(C282,SALVADOS!G:G,SALVADOS!AB:AB)="","",_xlfn.XLOOKUP(C282,SALVADOS!G:G,SALVADOS!AB:AB))</f>
        <v>634</v>
      </c>
      <c r="G282" s="35" t="s">
        <v>1320</v>
      </c>
      <c r="H282" s="14">
        <f>IF(_xlfn.XLOOKUP(C282,VENDA!C:C,VENDA!M:M)="","",_xlfn.XLOOKUP(C282,VENDA!C:C,VENDA!M:M))</f>
        <v>45530</v>
      </c>
      <c r="I282" s="14">
        <f>VENDA!I282</f>
        <v>45517</v>
      </c>
      <c r="J282" s="116">
        <f>VENDA!J282</f>
        <v>3900</v>
      </c>
      <c r="K282" s="14">
        <v>45533</v>
      </c>
    </row>
    <row r="283" spans="1:11" ht="28.8" hidden="1" x14ac:dyDescent="0.3">
      <c r="A283" s="35">
        <v>281</v>
      </c>
      <c r="B283" s="35">
        <f>SALVADOS!B283</f>
        <v>8282400001</v>
      </c>
      <c r="C283" s="35" t="str">
        <f>SALVADOS!G283</f>
        <v>RBB4G65</v>
      </c>
      <c r="D283" s="14">
        <f>SALVADOS!C283</f>
        <v>45405</v>
      </c>
      <c r="E283" s="28" t="str">
        <f>$E$1&amp;SALVADOS!F283&amp;'CONTROLE I4PRO'!$G$1&amp;SALVADOS!I283</f>
        <v>Terceiro Eliane Vieira Leite da Silva - HONDA CG 160 VERMELHA RBB4G65  9C2KC2210LR038324</v>
      </c>
      <c r="F283" s="4">
        <f>IF(_xlfn.XLOOKUP(C283,SALVADOS!G:G,SALVADOS!AB:AB)="","",_xlfn.XLOOKUP(C283,SALVADOS!G:G,SALVADOS!AB:AB))</f>
        <v>605</v>
      </c>
      <c r="G283" s="14">
        <v>45425</v>
      </c>
      <c r="H283" s="14">
        <f>IF(_xlfn.XLOOKUP(C283,VENDA!C:C,VENDA!M:M)="","",_xlfn.XLOOKUP(C283,VENDA!C:C,VENDA!M:M))</f>
        <v>45604</v>
      </c>
      <c r="I283" s="14">
        <f>VENDA!I283</f>
        <v>45587</v>
      </c>
      <c r="J283" s="116">
        <f>VENDA!J283</f>
        <v>9000</v>
      </c>
      <c r="K283" s="14">
        <v>45604</v>
      </c>
    </row>
    <row r="284" spans="1:11" ht="28.8" hidden="1" x14ac:dyDescent="0.3">
      <c r="A284" s="35">
        <v>282</v>
      </c>
      <c r="B284" s="35">
        <f>SALVADOS!B284</f>
        <v>8282401052</v>
      </c>
      <c r="C284" s="35" t="str">
        <f>SALVADOS!G284</f>
        <v>SHK6B61</v>
      </c>
      <c r="D284" s="14">
        <f>SALVADOS!C284</f>
        <v>45419</v>
      </c>
      <c r="E284" s="28" t="str">
        <f>$E$1&amp;SALVADOS!F284&amp;'CONTROLE I4PRO'!$G$1&amp;SALVADOS!I284</f>
        <v>Terceiro Marcelo dos Santos Pinto - HONDA CG 160 CINZA SHK6B61 9C2KC2210PR048049</v>
      </c>
      <c r="F284" s="4">
        <f>IF(_xlfn.XLOOKUP(C284,SALVADOS!G:G,SALVADOS!AB:AB)="","",_xlfn.XLOOKUP(C284,SALVADOS!G:G,SALVADOS!AB:AB))</f>
        <v>628</v>
      </c>
      <c r="G284" s="14">
        <v>45456</v>
      </c>
      <c r="H284" s="14">
        <f>IF(_xlfn.XLOOKUP(C284,VENDA!C:C,VENDA!M:M)="","",_xlfn.XLOOKUP(C284,VENDA!C:C,VENDA!M:M))</f>
        <v>45491</v>
      </c>
      <c r="I284" s="14">
        <f>VENDA!I284</f>
        <v>45482</v>
      </c>
      <c r="J284" s="116">
        <f>VENDA!J284</f>
        <v>11800</v>
      </c>
      <c r="K284" s="14">
        <v>45497</v>
      </c>
    </row>
    <row r="285" spans="1:11" ht="28.8" hidden="1" x14ac:dyDescent="0.3">
      <c r="A285" s="35">
        <v>283</v>
      </c>
      <c r="B285" s="35">
        <f>SALVADOS!B285</f>
        <v>8282401236</v>
      </c>
      <c r="C285" s="35" t="str">
        <f>SALVADOS!G285</f>
        <v>DGH7E81</v>
      </c>
      <c r="D285" s="14">
        <f>SALVADOS!C285</f>
        <v>45420</v>
      </c>
      <c r="E285" s="28" t="str">
        <f>$E$1&amp;SALVADOS!F285&amp;'CONTROLE I4PRO'!$G$1&amp;SALVADOS!I285</f>
        <v>Terceiro RENAN MARCEL CUSTODIO DOS SANTOS - JTA Suzuki GS500 2002 Preta DGH7E81 9CDGM51AJ2M003550</v>
      </c>
      <c r="F285" s="4">
        <f>IF(_xlfn.XLOOKUP(C285,SALVADOS!G:G,SALVADOS!AB:AB)="","",_xlfn.XLOOKUP(C285,SALVADOS!G:G,SALVADOS!AB:AB))</f>
        <v>633</v>
      </c>
      <c r="G285" s="35" t="s">
        <v>1320</v>
      </c>
      <c r="H285" s="14">
        <v>45722</v>
      </c>
      <c r="I285" s="14">
        <f>VENDA!I285</f>
        <v>45701</v>
      </c>
      <c r="J285" s="116">
        <f>VENDA!J285</f>
        <v>3700</v>
      </c>
      <c r="K285" s="14">
        <v>45722</v>
      </c>
    </row>
    <row r="286" spans="1:11" ht="28.8" hidden="1" x14ac:dyDescent="0.3">
      <c r="A286" s="35">
        <v>284</v>
      </c>
      <c r="B286" s="35">
        <f>SALVADOS!B286</f>
        <v>8282401015</v>
      </c>
      <c r="C286" s="35" t="str">
        <f>SALVADOS!G286</f>
        <v>HMS9253</v>
      </c>
      <c r="D286" s="14">
        <f>SALVADOS!C286</f>
        <v>45425</v>
      </c>
      <c r="E286" s="28" t="str">
        <f>$E$1&amp;SALVADOS!F286&amp;'CONTROLE I4PRO'!$G$1&amp;SALVADOS!I286</f>
        <v>Terceiro Jonatan de Andrade Rufino - Chevrolet Corsa Hatch 2004 preta HMS9253 9BGXFG8X04C115396</v>
      </c>
      <c r="F286" s="4">
        <f>IF(_xlfn.XLOOKUP(C286,SALVADOS!G:G,SALVADOS!AB:AB)="","",_xlfn.XLOOKUP(C286,SALVADOS!G:G,SALVADOS!AB:AB))</f>
        <v>639</v>
      </c>
      <c r="G286" s="35" t="s">
        <v>467</v>
      </c>
      <c r="H286" s="14" t="str">
        <f>IF(_xlfn.XLOOKUP(C286,VENDA!C:C,VENDA!M:M)="","",_xlfn.XLOOKUP(C286,VENDA!C:C,VENDA!M:M))</f>
        <v/>
      </c>
      <c r="I286" s="14" t="str">
        <f>VENDA!I286</f>
        <v/>
      </c>
      <c r="J286" s="116">
        <f>VENDA!J286</f>
        <v>0</v>
      </c>
      <c r="K286" s="35"/>
    </row>
    <row r="287" spans="1:11" ht="28.8" hidden="1" x14ac:dyDescent="0.3">
      <c r="A287" s="35">
        <v>285</v>
      </c>
      <c r="B287" s="35">
        <f>SALVADOS!B287</f>
        <v>8282401416</v>
      </c>
      <c r="C287" s="35" t="str">
        <f>SALVADOS!G287</f>
        <v>PZU4992</v>
      </c>
      <c r="D287" s="14">
        <f>SALVADOS!C287</f>
        <v>45427</v>
      </c>
      <c r="E287" s="28" t="str">
        <f>$E$1&amp;SALVADOS!F287&amp;'CONTROLE I4PRO'!$G$1&amp;SALVADOS!I287</f>
        <v>Terceiro 	MR TERCEIRIZAÇÃO DE MAO DE OBRA LTDA - FIAT MOBI 2018 BRANCA PZU4992 9BD341A4XJY487594</v>
      </c>
      <c r="F287" s="4">
        <f>IF(_xlfn.XLOOKUP(C287,SALVADOS!G:G,SALVADOS!AB:AB)="","",_xlfn.XLOOKUP(C287,SALVADOS!G:G,SALVADOS!AB:AB))</f>
        <v>626</v>
      </c>
      <c r="G287" s="14">
        <v>45449</v>
      </c>
      <c r="H287" s="14">
        <f>IF(_xlfn.XLOOKUP(C287,VENDA!C:C,VENDA!M:M)="","",_xlfn.XLOOKUP(C287,VENDA!C:C,VENDA!M:M))</f>
        <v>45533</v>
      </c>
      <c r="I287" s="14">
        <f>VENDA!I287</f>
        <v>45524</v>
      </c>
      <c r="J287" s="116">
        <f>VENDA!J287</f>
        <v>6000</v>
      </c>
      <c r="K287" s="14">
        <v>45534</v>
      </c>
    </row>
    <row r="288" spans="1:11" ht="28.8" hidden="1" x14ac:dyDescent="0.3">
      <c r="A288" s="35">
        <v>286</v>
      </c>
      <c r="B288" s="35">
        <f>SALVADOS!B288</f>
        <v>8282401266</v>
      </c>
      <c r="C288" s="35" t="str">
        <f>SALVADOS!G288</f>
        <v>HGX8B58</v>
      </c>
      <c r="D288" s="14">
        <f>SALVADOS!C288</f>
        <v>45432</v>
      </c>
      <c r="E288" s="28" t="str">
        <f>$E$1&amp;SALVADOS!F288&amp;'CONTROLE I4PRO'!$G$1&amp;SALVADOS!I288</f>
        <v>Terceiro RICARDO FERNANDES DA SILVA - FIAT SIENA 2007 PRETA HGX8B58 9BD17201A73357364</v>
      </c>
      <c r="F288" s="4">
        <f>IF(_xlfn.XLOOKUP(C288,SALVADOS!G:G,SALVADOS!AB:AB)="","",_xlfn.XLOOKUP(C288,SALVADOS!G:G,SALVADOS!AB:AB))</f>
        <v>629</v>
      </c>
      <c r="G288" s="14">
        <v>45460</v>
      </c>
      <c r="H288" s="14" t="str">
        <f>IF(_xlfn.XLOOKUP(C288,VENDA!C:C,VENDA!M:M)="","",_xlfn.XLOOKUP(C288,VENDA!C:C,VENDA!M:M))</f>
        <v/>
      </c>
      <c r="I288" s="14" t="str">
        <f>VENDA!I288</f>
        <v/>
      </c>
      <c r="J288" s="116">
        <f>VENDA!J288</f>
        <v>0</v>
      </c>
      <c r="K288" s="35"/>
    </row>
    <row r="289" spans="1:11" ht="28.8" hidden="1" x14ac:dyDescent="0.3">
      <c r="A289" s="35">
        <v>287</v>
      </c>
      <c r="B289" s="35">
        <f>SALVADOS!B289</f>
        <v>8282401616</v>
      </c>
      <c r="C289" s="35" t="str">
        <f>SALVADOS!G289</f>
        <v>AXN1391</v>
      </c>
      <c r="D289" s="14">
        <f>SALVADOS!C289</f>
        <v>45433</v>
      </c>
      <c r="E289" s="28" t="str">
        <f>$E$1&amp;SALVADOS!F289&amp;'CONTROLE I4PRO'!$G$1&amp;SALVADOS!I289</f>
        <v>Terceiro Cleila Cristiane Nascimento Reche Pereira - RENAULT FLUENCE 2013 BRANCA AXN1391 8A1LZBW3TDL641210</v>
      </c>
      <c r="F289" s="4">
        <f>IF(_xlfn.XLOOKUP(C289,SALVADOS!G:G,SALVADOS!AB:AB)="","",_xlfn.XLOOKUP(C289,SALVADOS!G:G,SALVADOS!AB:AB))</f>
        <v>627</v>
      </c>
      <c r="G289" s="14">
        <v>45449</v>
      </c>
      <c r="H289" s="14">
        <f>IF(_xlfn.XLOOKUP(C289,VENDA!C:C,VENDA!M:M)="","",_xlfn.XLOOKUP(C289,VENDA!C:C,VENDA!M:M))</f>
        <v>45497</v>
      </c>
      <c r="I289" s="14">
        <f>VENDA!I289</f>
        <v>45489</v>
      </c>
      <c r="J289" s="116">
        <f>VENDA!J289</f>
        <v>16500</v>
      </c>
      <c r="K289" s="14">
        <v>45498</v>
      </c>
    </row>
    <row r="290" spans="1:11" ht="28.8" hidden="1" x14ac:dyDescent="0.3">
      <c r="A290" s="35">
        <v>288</v>
      </c>
      <c r="B290" s="35">
        <f>SALVADOS!B290</f>
        <v>8232400180</v>
      </c>
      <c r="C290" s="35" t="str">
        <f>SALVADOS!G290</f>
        <v>MLU1158</v>
      </c>
      <c r="D290" s="14">
        <f>SALVADOS!C290</f>
        <v>45448</v>
      </c>
      <c r="E290" s="28" t="str">
        <f>$E$1&amp;SALVADOS!F290&amp;'CONTROLE I4PRO'!$G$1&amp;SALVADOS!I290</f>
        <v>Terceiro Guilherme Bisswurn - Fiat Uno Vivace 2014 branca MLU1158 9BD195102E0533019</v>
      </c>
      <c r="F290" s="4">
        <f>IF(_xlfn.XLOOKUP(C290,SALVADOS!G:G,SALVADOS!AB:AB)="","",_xlfn.XLOOKUP(C290,SALVADOS!G:G,SALVADOS!AB:AB))</f>
        <v>667</v>
      </c>
      <c r="G290" s="35" t="s">
        <v>1320</v>
      </c>
      <c r="H290" s="14">
        <f>IF(_xlfn.XLOOKUP(C290,VENDA!C:C,VENDA!M:M)="","",_xlfn.XLOOKUP(C290,VENDA!C:C,VENDA!M:M))</f>
        <v>45587</v>
      </c>
      <c r="I290" s="14">
        <f>VENDA!I290</f>
        <v>45574</v>
      </c>
      <c r="J290" s="116">
        <f>VENDA!J290</f>
        <v>15100</v>
      </c>
      <c r="K290" s="14">
        <v>45587</v>
      </c>
    </row>
    <row r="291" spans="1:11" ht="28.8" hidden="1" x14ac:dyDescent="0.3">
      <c r="A291" s="35">
        <v>289</v>
      </c>
      <c r="B291" s="35">
        <f>SALVADOS!B291</f>
        <v>8282401481</v>
      </c>
      <c r="C291" s="35" t="str">
        <f>SALVADOS!G291</f>
        <v>ETQ4H59</v>
      </c>
      <c r="D291" s="14">
        <f>SALVADOS!C291</f>
        <v>45448</v>
      </c>
      <c r="E291" s="28" t="str">
        <f>$E$1&amp;SALVADOS!F291&amp;'CONTROLE I4PRO'!$G$1&amp;SALVADOS!I291</f>
        <v>Terceiro ANNELISE DA SILVA M F CHAGAS - VW FOX 2011 PRATA ETQ4H59 9BWAA05Z3B4123236</v>
      </c>
      <c r="F291" s="4">
        <f>IF(_xlfn.XLOOKUP(C291,SALVADOS!G:G,SALVADOS!AB:AB)="","",_xlfn.XLOOKUP(C291,SALVADOS!G:G,SALVADOS!AB:AB))</f>
        <v>638</v>
      </c>
      <c r="G291" s="14">
        <v>45470</v>
      </c>
      <c r="H291" s="14">
        <f>IF(_xlfn.XLOOKUP(C291,VENDA!C:C,VENDA!M:M)="","",_xlfn.XLOOKUP(C291,VENDA!C:C,VENDA!M:M))</f>
        <v>45523</v>
      </c>
      <c r="I291" s="14">
        <f>VENDA!I291</f>
        <v>45503</v>
      </c>
      <c r="J291" s="116">
        <f>VENDA!J291</f>
        <v>13200</v>
      </c>
      <c r="K291" s="14">
        <v>45524</v>
      </c>
    </row>
    <row r="292" spans="1:11" ht="28.8" hidden="1" x14ac:dyDescent="0.3">
      <c r="A292" s="35">
        <v>290</v>
      </c>
      <c r="B292" s="35">
        <f>SALVADOS!B292</f>
        <v>8282401274</v>
      </c>
      <c r="C292" s="35" t="str">
        <f>SALVADOS!G292</f>
        <v>FVR1A41</v>
      </c>
      <c r="D292" s="14">
        <f>SALVADOS!C292</f>
        <v>45454</v>
      </c>
      <c r="E292" s="28" t="str">
        <f>$E$1&amp;SALVADOS!F292&amp;'CONTROLE I4PRO'!$G$1&amp;SALVADOS!I292</f>
        <v>Terceiro REGINA MARIA BIGLIA - JEEP COMPASS 2020 VERDE FVR1A41 98867515WLKJ97558</v>
      </c>
      <c r="F292" s="4">
        <f>IF(_xlfn.XLOOKUP(C292,SALVADOS!G:G,SALVADOS!AB:AB)="","",_xlfn.XLOOKUP(C292,SALVADOS!G:G,SALVADOS!AB:AB))</f>
        <v>646</v>
      </c>
      <c r="G292" s="14">
        <v>45489</v>
      </c>
      <c r="H292" s="14">
        <f>IF(_xlfn.XLOOKUP(C292,VENDA!C:C,VENDA!M:M)="","",_xlfn.XLOOKUP(C292,VENDA!C:C,VENDA!M:M))</f>
        <v>45534</v>
      </c>
      <c r="I292" s="14">
        <f>VENDA!I292</f>
        <v>45524</v>
      </c>
      <c r="J292" s="116">
        <f>VENDA!J292</f>
        <v>50500</v>
      </c>
      <c r="K292" s="14">
        <v>45534</v>
      </c>
    </row>
    <row r="293" spans="1:11" ht="28.8" hidden="1" x14ac:dyDescent="0.3">
      <c r="A293" s="35">
        <v>291</v>
      </c>
      <c r="B293" s="35">
        <f>SALVADOS!B293</f>
        <v>8282401196</v>
      </c>
      <c r="C293" s="35" t="str">
        <f>SALVADOS!G293</f>
        <v>MTQ9I63</v>
      </c>
      <c r="D293" s="14">
        <f>SALVADOS!C293</f>
        <v>45460</v>
      </c>
      <c r="E293" s="28" t="str">
        <f>$E$1&amp;SALVADOS!F293&amp;'CONTROLE I4PRO'!$G$1&amp;SALVADOS!I293</f>
        <v>Terceiro Keitty de S. Fernandes - CITROEN PICASSO 2011 PRATA MTQ9I63 935CHN6AVBB528094</v>
      </c>
      <c r="F293" s="4">
        <f>IF(_xlfn.XLOOKUP(C293,SALVADOS!G:G,SALVADOS!AB:AB)="","",_xlfn.XLOOKUP(C293,SALVADOS!G:G,SALVADOS!AB:AB))</f>
        <v>645</v>
      </c>
      <c r="G293" s="14">
        <v>45489</v>
      </c>
      <c r="H293" s="14">
        <f>IF(_xlfn.XLOOKUP(C293,VENDA!C:C,VENDA!M:M)="","",_xlfn.XLOOKUP(C293,VENDA!C:C,VENDA!M:M))</f>
        <v>45541</v>
      </c>
      <c r="I293" s="14">
        <f>VENDA!I293</f>
        <v>45531</v>
      </c>
      <c r="J293" s="116">
        <f>VENDA!J293</f>
        <v>6000</v>
      </c>
      <c r="K293" s="14">
        <v>45541</v>
      </c>
    </row>
    <row r="294" spans="1:11" ht="28.8" hidden="1" x14ac:dyDescent="0.3">
      <c r="A294" s="35">
        <v>292</v>
      </c>
      <c r="B294" s="35">
        <f>SALVADOS!B294</f>
        <v>8282401710</v>
      </c>
      <c r="C294" s="35" t="str">
        <f>SALVADOS!G294</f>
        <v>DUU4A53</v>
      </c>
      <c r="D294" s="14">
        <f>SALVADOS!C294</f>
        <v>45461</v>
      </c>
      <c r="E294" s="28" t="str">
        <f>$E$1&amp;SALVADOS!F294&amp;'CONTROLE I4PRO'!$G$1&amp;SALVADOS!I294</f>
        <v>Terceiro Gabriela Segger Caruso - RENAULT CLIO 2007 PRATA DUU4A53 93YBB8B157J796558</v>
      </c>
      <c r="F294" s="4">
        <f>IF(_xlfn.XLOOKUP(C294,SALVADOS!G:G,SALVADOS!AB:AB)="","",_xlfn.XLOOKUP(C294,SALVADOS!G:G,SALVADOS!AB:AB))</f>
        <v>642</v>
      </c>
      <c r="G294" s="14">
        <v>45485</v>
      </c>
      <c r="H294" s="14">
        <f>IF(_xlfn.XLOOKUP(C294,VENDA!C:C,VENDA!M:M)="","",_xlfn.XLOOKUP(C294,VENDA!C:C,VENDA!M:M))</f>
        <v>45523</v>
      </c>
      <c r="I294" s="14">
        <f>VENDA!I294</f>
        <v>45503</v>
      </c>
      <c r="J294" s="116">
        <f>VENDA!J294</f>
        <v>5500</v>
      </c>
      <c r="K294" s="14">
        <v>45524</v>
      </c>
    </row>
    <row r="295" spans="1:11" ht="28.8" hidden="1" x14ac:dyDescent="0.3">
      <c r="A295" s="35">
        <v>293</v>
      </c>
      <c r="B295" s="35">
        <f>SALVADOS!B295</f>
        <v>8282402049</v>
      </c>
      <c r="C295" s="35" t="str">
        <f>SALVADOS!G295</f>
        <v>ACJ8A31</v>
      </c>
      <c r="D295" s="14">
        <f>SALVADOS!C295</f>
        <v>45461</v>
      </c>
      <c r="E295" s="28" t="str">
        <f>$E$1&amp;SALVADOS!F295&amp;'CONTROLE I4PRO'!$G$1&amp;SALVADOS!I295</f>
        <v>Terceiro Junior Ribeiro de Lima -  Volkswagem Parati GLS 1988 Verde ACJ8A31 9BWZZZ30ZJP218854</v>
      </c>
      <c r="F295" s="4">
        <f>IF(_xlfn.XLOOKUP(C295,SALVADOS!G:G,SALVADOS!AB:AB)="","",_xlfn.XLOOKUP(C295,SALVADOS!G:G,SALVADOS!AB:AB))</f>
        <v>648</v>
      </c>
      <c r="G295" s="14">
        <v>45489</v>
      </c>
      <c r="H295" s="14">
        <f>IF(_xlfn.XLOOKUP(C295,VENDA!C:C,VENDA!M:M)="","",_xlfn.XLOOKUP(C295,VENDA!C:C,VENDA!M:M))</f>
        <v>45692</v>
      </c>
      <c r="I295" s="14">
        <f>VENDA!I295</f>
        <v>45678</v>
      </c>
      <c r="J295" s="116">
        <f>VENDA!J295</f>
        <v>2100</v>
      </c>
      <c r="K295" s="14">
        <v>45692</v>
      </c>
    </row>
    <row r="296" spans="1:11" ht="28.8" hidden="1" x14ac:dyDescent="0.3">
      <c r="A296" s="35">
        <v>294</v>
      </c>
      <c r="B296" s="35">
        <f>SALVADOS!B296</f>
        <v>116</v>
      </c>
      <c r="C296" s="35" t="str">
        <f>SALVADOS!G296</f>
        <v>FAM0C06</v>
      </c>
      <c r="D296" s="14">
        <f>SALVADOS!C296</f>
        <v>45463</v>
      </c>
      <c r="E296" s="28" t="str">
        <f>$E$1&amp;SALVADOS!F296&amp;'CONTROLE I4PRO'!$G$1&amp;SALVADOS!I296</f>
        <v>Terceiro GEORGE MARCU - RENAULT SANDERO 2008 PRATA FAM0C06 93YBSR2TH9J144729</v>
      </c>
      <c r="F296" s="4">
        <f>IF(_xlfn.XLOOKUP(C296,SALVADOS!G:G,SALVADOS!AB:AB)="","",_xlfn.XLOOKUP(C296,SALVADOS!G:G,SALVADOS!AB:AB))</f>
        <v>653</v>
      </c>
      <c r="G296" s="14">
        <v>45497</v>
      </c>
      <c r="H296" s="14">
        <f>IF(_xlfn.XLOOKUP(C296,VENDA!C:C,VENDA!M:M)="","",_xlfn.XLOOKUP(C296,VENDA!C:C,VENDA!M:M))</f>
        <v>45541</v>
      </c>
      <c r="I296" s="14">
        <f>VENDA!I296</f>
        <v>45531</v>
      </c>
      <c r="J296" s="116">
        <f>VENDA!J296</f>
        <v>8500</v>
      </c>
      <c r="K296" s="14">
        <v>45544</v>
      </c>
    </row>
    <row r="297" spans="1:11" ht="28.8" hidden="1" x14ac:dyDescent="0.3">
      <c r="A297" s="35">
        <v>295</v>
      </c>
      <c r="B297" s="35">
        <f>SALVADOS!B297</f>
        <v>8282402080</v>
      </c>
      <c r="C297" s="35" t="str">
        <f>SALVADOS!G297</f>
        <v>CXZ5324</v>
      </c>
      <c r="D297" s="14">
        <f>SALVADOS!C297</f>
        <v>45463</v>
      </c>
      <c r="E297" s="28" t="str">
        <f>$E$1&amp;SALVADOS!F297&amp;'CONTROLE I4PRO'!$G$1&amp;SALVADOS!I297</f>
        <v>Terceiro LENON DO AMARAL VIEIRA - FIAT SIENA 2000 AZUL CXZ5324 9BD178530Y0962667</v>
      </c>
      <c r="F297" s="4">
        <f>IF(_xlfn.XLOOKUP(C297,SALVADOS!G:G,SALVADOS!AB:AB)="","",_xlfn.XLOOKUP(C297,SALVADOS!G:G,SALVADOS!AB:AB))</f>
        <v>644</v>
      </c>
      <c r="G297" s="14">
        <v>45485</v>
      </c>
      <c r="H297" s="14">
        <f>IF(_xlfn.XLOOKUP(C297,VENDA!C:C,VENDA!M:M)="","",_xlfn.XLOOKUP(C297,VENDA!C:C,VENDA!M:M))</f>
        <v>45516</v>
      </c>
      <c r="I297" s="14">
        <f>VENDA!I297</f>
        <v>45499</v>
      </c>
      <c r="J297" s="116">
        <f>VENDA!J297</f>
        <v>4500</v>
      </c>
      <c r="K297" s="14">
        <v>45519</v>
      </c>
    </row>
    <row r="298" spans="1:11" ht="28.8" hidden="1" x14ac:dyDescent="0.3">
      <c r="A298" s="35">
        <v>296</v>
      </c>
      <c r="B298" s="35">
        <f>SALVADOS!B298</f>
        <v>8282402073</v>
      </c>
      <c r="C298" s="35" t="str">
        <f>SALVADOS!G298</f>
        <v>ELC7H98</v>
      </c>
      <c r="D298" s="14">
        <f>SALVADOS!C298</f>
        <v>45467</v>
      </c>
      <c r="E298" s="28" t="str">
        <f>$E$1&amp;SALVADOS!F298&amp;'CONTROLE I4PRO'!$G$1&amp;SALVADOS!I298</f>
        <v>Terceiro Sanderson Rosa Amaral - Peugeot 207 Passaion XR 2010 cinza ELC7H98 9362NKWXAB028421</v>
      </c>
      <c r="F298" s="4">
        <f>IF(_xlfn.XLOOKUP(C298,SALVADOS!G:G,SALVADOS!AB:AB)="","",_xlfn.XLOOKUP(C298,SALVADOS!G:G,SALVADOS!AB:AB))</f>
        <v>647</v>
      </c>
      <c r="G298" s="14">
        <v>45489</v>
      </c>
      <c r="H298" s="14">
        <f>IF(_xlfn.XLOOKUP(C298,VENDA!C:C,VENDA!M:M)="","",_xlfn.XLOOKUP(C298,VENDA!C:C,VENDA!M:M))</f>
        <v>45607</v>
      </c>
      <c r="I298" s="14">
        <f>VENDA!I298</f>
        <v>45593</v>
      </c>
      <c r="J298" s="116">
        <f>VENDA!J298</f>
        <v>1500</v>
      </c>
      <c r="K298" s="14">
        <v>45608</v>
      </c>
    </row>
    <row r="299" spans="1:11" ht="28.8" hidden="1" x14ac:dyDescent="0.3">
      <c r="A299" s="35">
        <v>297</v>
      </c>
      <c r="B299" s="35">
        <f>SALVADOS!B299</f>
        <v>8282401645</v>
      </c>
      <c r="C299" s="35" t="str">
        <f>SALVADOS!G299</f>
        <v>DYS7288</v>
      </c>
      <c r="D299" s="14">
        <f>SALVADOS!C299</f>
        <v>45468</v>
      </c>
      <c r="E299" s="28" t="str">
        <f>$E$1&amp;SALVADOS!F299&amp;'CONTROLE I4PRO'!$G$1&amp;SALVADOS!I299</f>
        <v>Terceiro 	Fernando Henrique Soares Correa - YAMAHA/FAZER YS250 2008 PRETA DYS7288 9C6KG017080094860</v>
      </c>
      <c r="F299" s="4">
        <f>IF(_xlfn.XLOOKUP(C299,SALVADOS!G:G,SALVADOS!AB:AB)="","",_xlfn.XLOOKUP(C299,SALVADOS!G:G,SALVADOS!AB:AB))</f>
        <v>643</v>
      </c>
      <c r="G299" s="14">
        <v>45485</v>
      </c>
      <c r="H299" s="14">
        <f>IF(_xlfn.XLOOKUP(C299,VENDA!C:C,VENDA!M:M)="","",_xlfn.XLOOKUP(C299,VENDA!C:C,VENDA!M:M))</f>
        <v>45534</v>
      </c>
      <c r="I299" s="14">
        <f>VENDA!I299</f>
        <v>45524</v>
      </c>
      <c r="J299" s="116">
        <f>VENDA!J299</f>
        <v>5300</v>
      </c>
      <c r="K299" s="14">
        <v>45534</v>
      </c>
    </row>
    <row r="300" spans="1:11" ht="28.8" hidden="1" x14ac:dyDescent="0.3">
      <c r="A300" s="35">
        <v>298</v>
      </c>
      <c r="B300" s="35">
        <f>SALVADOS!B300</f>
        <v>8282402422</v>
      </c>
      <c r="C300" s="35" t="str">
        <f>SALVADOS!G300</f>
        <v>HJQ5D41</v>
      </c>
      <c r="D300" s="14">
        <f>SALVADOS!C300</f>
        <v>45491</v>
      </c>
      <c r="E300" s="28" t="str">
        <f>$E$1&amp;SALVADOS!F300&amp;'CONTROLE I4PRO'!$G$1&amp;SALVADOS!I300</f>
        <v>Terceiro Antonio Carvalho de Oliveira - HONDA/CG 150 FAN ESI PRETA HJQ5D41 9C2KC1550AR064310</v>
      </c>
      <c r="F300" s="4">
        <f>IF(_xlfn.XLOOKUP(C300,SALVADOS!G:G,SALVADOS!AB:AB)="","",_xlfn.XLOOKUP(C300,SALVADOS!G:G,SALVADOS!AB:AB))</f>
        <v>666</v>
      </c>
      <c r="G300" s="35" t="s">
        <v>1320</v>
      </c>
      <c r="H300" s="14">
        <f>IF(_xlfn.XLOOKUP(C300,VENDA!C:C,VENDA!M:M)="","",_xlfn.XLOOKUP(C300,VENDA!C:C,VENDA!M:M))</f>
        <v>45587</v>
      </c>
      <c r="I300" s="14">
        <f>VENDA!I300</f>
        <v>45574</v>
      </c>
      <c r="J300" s="116">
        <f>VENDA!J300</f>
        <v>4550</v>
      </c>
      <c r="K300" s="14">
        <v>45589</v>
      </c>
    </row>
    <row r="301" spans="1:11" ht="28.8" hidden="1" x14ac:dyDescent="0.3">
      <c r="A301" s="35">
        <v>299</v>
      </c>
      <c r="B301" s="35">
        <f>SALVADOS!B301</f>
        <v>8282402411</v>
      </c>
      <c r="C301" s="35" t="str">
        <f>SALVADOS!G301</f>
        <v>PUN8D33</v>
      </c>
      <c r="D301" s="14">
        <f>SALVADOS!C301</f>
        <v>45496</v>
      </c>
      <c r="E301" s="28" t="str">
        <f>$E$1&amp;SALVADOS!F301&amp;'CONTROLE I4PRO'!$G$1&amp;SALVADOS!I301</f>
        <v>Terceiro Guilherme de Faria - Fiat Uno Vivace 2014 prata PUN8D33 9BD195152E0617409</v>
      </c>
      <c r="F301" s="4" t="str">
        <f>IF(_xlfn.XLOOKUP(C301,SALVADOS!G:G,SALVADOS!AB:AB)="","",_xlfn.XLOOKUP(C301,SALVADOS!G:G,SALVADOS!AB:AB))</f>
        <v/>
      </c>
      <c r="G301" s="35"/>
      <c r="H301" s="14" t="str">
        <f>IF(_xlfn.XLOOKUP(C301,VENDA!C:C,VENDA!M:M)="","",_xlfn.XLOOKUP(C301,VENDA!C:C,VENDA!M:M))</f>
        <v/>
      </c>
      <c r="I301" s="14" t="str">
        <f>VENDA!I301</f>
        <v/>
      </c>
      <c r="J301" s="116">
        <f>VENDA!J301</f>
        <v>0</v>
      </c>
      <c r="K301" s="35"/>
    </row>
    <row r="302" spans="1:11" ht="28.8" hidden="1" x14ac:dyDescent="0.3">
      <c r="A302" s="35">
        <v>300</v>
      </c>
      <c r="B302" s="35">
        <f>SALVADOS!B302</f>
        <v>8282402448</v>
      </c>
      <c r="C302" s="35" t="str">
        <f>SALVADOS!G302</f>
        <v>EMM9960</v>
      </c>
      <c r="D302" s="14">
        <f>SALVADOS!C302</f>
        <v>45498</v>
      </c>
      <c r="E302" s="28" t="str">
        <f>$E$1&amp;SALVADOS!F302&amp;'CONTROLE I4PRO'!$G$1&amp;SALVADOS!I302</f>
        <v>Terceiro Edson Estevam da Silva	 - HONDA CITY 2011 PRETA EMM9960 93HGM22640BZ210835</v>
      </c>
      <c r="F302" s="4">
        <f>IF(_xlfn.XLOOKUP(C302,SALVADOS!G:G,SALVADOS!AB:AB)="","",_xlfn.XLOOKUP(C302,SALVADOS!G:G,SALVADOS!AB:AB))</f>
        <v>668</v>
      </c>
      <c r="G302" s="35" t="s">
        <v>1320</v>
      </c>
      <c r="H302" s="14">
        <f>IF(_xlfn.XLOOKUP(C302,VENDA!C:C,VENDA!M:M)="","",_xlfn.XLOOKUP(C302,VENDA!C:C,VENDA!M:M))</f>
        <v>45581</v>
      </c>
      <c r="I302" s="14">
        <f>VENDA!I302</f>
        <v>45567</v>
      </c>
      <c r="J302" s="116">
        <f>VENDA!J302</f>
        <v>27000</v>
      </c>
      <c r="K302" s="14">
        <v>45582</v>
      </c>
    </row>
    <row r="303" spans="1:11" ht="28.8" hidden="1" x14ac:dyDescent="0.3">
      <c r="A303" s="35">
        <v>301</v>
      </c>
      <c r="B303" s="35">
        <f>[1]ENTRADA!K217</f>
        <v>8282402240</v>
      </c>
      <c r="C303" s="35" t="str">
        <f>SALVADOS!G303</f>
        <v>GEB2A74</v>
      </c>
      <c r="D303" s="14">
        <f>SALVADOS!C303</f>
        <v>45503</v>
      </c>
      <c r="E303" s="28" t="str">
        <f>$E$1&amp;SALVADOS!F303&amp;'CONTROLE I4PRO'!$G$1&amp;SALVADOS!I303</f>
        <v>Terceiro GUSTAVO NOGUEIRA - Honda ELITE 125 2023 Prata GEB2A74 9C2JF8500PR009108</v>
      </c>
      <c r="F303" s="4">
        <f>IF(_xlfn.XLOOKUP(C303,SALVADOS!G:G,SALVADOS!AB:AB)="","",_xlfn.XLOOKUP(C303,SALVADOS!G:G,SALVADOS!AB:AB))</f>
        <v>683</v>
      </c>
      <c r="G303" s="14">
        <v>45541</v>
      </c>
      <c r="H303" s="14">
        <f>IF(_xlfn.XLOOKUP(C303,VENDA!C:C,VENDA!M:M)="","",_xlfn.XLOOKUP(C303,VENDA!C:C,VENDA!M:M))</f>
        <v>45623</v>
      </c>
      <c r="I303" s="14">
        <f>VENDA!I303</f>
        <v>45608</v>
      </c>
      <c r="J303" s="116">
        <f>VENDA!J303</f>
        <v>7300</v>
      </c>
      <c r="K303" s="14">
        <v>45625</v>
      </c>
    </row>
    <row r="304" spans="1:11" ht="28.8" hidden="1" x14ac:dyDescent="0.3">
      <c r="A304" s="35">
        <v>302</v>
      </c>
      <c r="B304" s="35">
        <f>SALVADOS!B304</f>
        <v>8282402059</v>
      </c>
      <c r="C304" s="35" t="str">
        <f>SALVADOS!G304</f>
        <v>JKF4590</v>
      </c>
      <c r="D304" s="14">
        <f>SALVADOS!C304</f>
        <v>45506</v>
      </c>
      <c r="E304" s="28" t="str">
        <f>$E$1&amp;SALVADOS!F304&amp;'CONTROLE I4PRO'!$G$1&amp;SALVADOS!I304</f>
        <v>Terceiro IOLANDA MARIA RIBEIRO SOARES - FIAT PALIO 2013 VERMELHA JKF4590 8AP196272D4003226</v>
      </c>
      <c r="F304" s="4">
        <f>IF(_xlfn.XLOOKUP(C304,SALVADOS!G:G,SALVADOS!AB:AB)="","",_xlfn.XLOOKUP(C304,SALVADOS!G:G,SALVADOS!AB:AB))</f>
        <v>680</v>
      </c>
      <c r="G304" s="14">
        <v>45545</v>
      </c>
      <c r="H304" s="14">
        <f>IF(_xlfn.XLOOKUP(C304,VENDA!C:C,VENDA!M:M)="","",_xlfn.XLOOKUP(C304,VENDA!C:C,VENDA!M:M))</f>
        <v>45603</v>
      </c>
      <c r="I304" s="14">
        <f>VENDA!I304</f>
        <v>45587</v>
      </c>
      <c r="J304" s="116">
        <f>VENDA!J304</f>
        <v>5000</v>
      </c>
      <c r="K304" s="35"/>
    </row>
    <row r="305" spans="1:11" ht="28.8" hidden="1" x14ac:dyDescent="0.3">
      <c r="A305" s="35">
        <v>303</v>
      </c>
      <c r="B305" s="35">
        <f>SALVADOS!B305</f>
        <v>8282402062</v>
      </c>
      <c r="C305" s="35" t="str">
        <f>SALVADOS!G305</f>
        <v>HIO6742</v>
      </c>
      <c r="D305" s="14">
        <f>SALVADOS!C305</f>
        <v>45510</v>
      </c>
      <c r="E305" s="28" t="str">
        <f>$E$1&amp;SALVADOS!F305&amp;'CONTROLE I4PRO'!$G$1&amp;SALVADOS!I305</f>
        <v>Terceiro Cledison Silva Rocha - GM  Classic Spirit 2008 Prata HIO6742 9BGSN19908B294206</v>
      </c>
      <c r="F305" s="4">
        <f>IF(_xlfn.XLOOKUP(C305,SALVADOS!G:G,SALVADOS!AB:AB)="","",_xlfn.XLOOKUP(C305,SALVADOS!G:G,SALVADOS!AB:AB))</f>
        <v>673</v>
      </c>
      <c r="G305" s="14">
        <v>45527</v>
      </c>
      <c r="H305" s="14">
        <f>IF(_xlfn.XLOOKUP(C305,VENDA!C:C,VENDA!M:M)="","",_xlfn.XLOOKUP(C305,VENDA!C:C,VENDA!M:M))</f>
        <v>45581</v>
      </c>
      <c r="I305" s="14">
        <f>VENDA!I305</f>
        <v>45569</v>
      </c>
      <c r="J305" s="116">
        <f>VENDA!J305</f>
        <v>7100</v>
      </c>
      <c r="K305" s="14">
        <v>45582</v>
      </c>
    </row>
    <row r="306" spans="1:11" ht="28.8" hidden="1" x14ac:dyDescent="0.3">
      <c r="A306" s="35">
        <v>304</v>
      </c>
      <c r="B306" s="35">
        <f>SALVADOS!B306</f>
        <v>8282402465</v>
      </c>
      <c r="C306" s="35" t="str">
        <f>SALVADOS!G306</f>
        <v>FCX5A38</v>
      </c>
      <c r="D306" s="14">
        <f>SALVADOS!C306</f>
        <v>45513</v>
      </c>
      <c r="E306" s="28" t="str">
        <f>$E$1&amp;SALVADOS!F306&amp;'CONTROLE I4PRO'!$G$1&amp;SALVADOS!I306</f>
        <v>Terceiro SOARES TRANSPORTES E SERVIÇOS LTDA - MBENZ MICROONIBUS 2014 BRANCA FCX5A38 8AC906633EE096700</v>
      </c>
      <c r="F306" s="4">
        <f>IF(_xlfn.XLOOKUP(C306,SALVADOS!G:G,SALVADOS!AB:AB)="","",_xlfn.XLOOKUP(C306,SALVADOS!G:G,SALVADOS!AB:AB))</f>
        <v>695</v>
      </c>
      <c r="G306" s="14">
        <v>45565</v>
      </c>
      <c r="H306" s="14">
        <v>45652</v>
      </c>
      <c r="I306" s="14">
        <f>VENDA!I306</f>
        <v>45615</v>
      </c>
      <c r="J306" s="116">
        <f>VENDA!J306</f>
        <v>44000</v>
      </c>
      <c r="K306" s="14">
        <v>45656</v>
      </c>
    </row>
    <row r="307" spans="1:11" ht="28.8" hidden="1" x14ac:dyDescent="0.3">
      <c r="A307" s="35">
        <v>305</v>
      </c>
      <c r="B307" s="35">
        <f>SALVADOS!B307</f>
        <v>8282402062</v>
      </c>
      <c r="C307" s="35" t="str">
        <f>SALVADOS!G307</f>
        <v>MHV8C24</v>
      </c>
      <c r="D307" s="14">
        <f>SALVADOS!C307</f>
        <v>45513</v>
      </c>
      <c r="E307" s="28" t="str">
        <f>$E$1&amp;SALVADOS!F307&amp;'CONTROLE I4PRO'!$G$1&amp;SALVADOS!I307</f>
        <v>Terceiro PROJINOX INDUSTRIA - FIAT PALIO WEEK 2010 CINZA MHV8C24 9BD17301MA4316908</v>
      </c>
      <c r="F307" s="4">
        <f>IF(_xlfn.XLOOKUP(C307,SALVADOS!G:G,SALVADOS!AB:AB)="","",_xlfn.XLOOKUP(C307,SALVADOS!G:G,SALVADOS!AB:AB))</f>
        <v>672</v>
      </c>
      <c r="G307" s="14">
        <v>45526</v>
      </c>
      <c r="H307" s="14">
        <f>IF(_xlfn.XLOOKUP(C307,VENDA!C:C,VENDA!M:M)="","",_xlfn.XLOOKUP(C307,VENDA!C:C,VENDA!M:M))</f>
        <v>45581</v>
      </c>
      <c r="I307" s="14">
        <f>VENDA!I307</f>
        <v>45569</v>
      </c>
      <c r="J307" s="116">
        <f>VENDA!J307</f>
        <v>1600</v>
      </c>
      <c r="K307" s="14">
        <v>45582</v>
      </c>
    </row>
    <row r="308" spans="1:11" ht="28.8" hidden="1" x14ac:dyDescent="0.3">
      <c r="A308" s="35">
        <v>306</v>
      </c>
      <c r="B308" s="35">
        <f>SALVADOS!B308</f>
        <v>8282402520</v>
      </c>
      <c r="C308" s="35" t="str">
        <f>SALVADOS!G308</f>
        <v>OWT2165</v>
      </c>
      <c r="D308" s="14">
        <f>SALVADOS!C308</f>
        <v>45516</v>
      </c>
      <c r="E308" s="28" t="str">
        <f>$E$1&amp;SALVADOS!F308&amp;'CONTROLE I4PRO'!$G$1&amp;SALVADOS!I308</f>
        <v>Terceiro Leticia Carolino Figueiredo - Renault Sandero Aut1016V 2014 vermelha OWT2165 93YBSR6RHEJ858879</v>
      </c>
      <c r="F308" s="4">
        <f>IF(_xlfn.XLOOKUP(C308,SALVADOS!G:G,SALVADOS!AB:AB)="","",_xlfn.XLOOKUP(C308,SALVADOS!G:G,SALVADOS!AB:AB))</f>
        <v>687</v>
      </c>
      <c r="G308" s="14">
        <v>45553</v>
      </c>
      <c r="H308" s="14">
        <f>IF(_xlfn.XLOOKUP(C308,VENDA!C:C,VENDA!M:M)="","",_xlfn.XLOOKUP(C308,VENDA!C:C,VENDA!M:M))</f>
        <v>45623</v>
      </c>
      <c r="I308" s="14">
        <f>VENDA!I308</f>
        <v>45608</v>
      </c>
      <c r="J308" s="116">
        <f>VENDA!J308</f>
        <v>10300</v>
      </c>
      <c r="K308" s="14">
        <v>45625</v>
      </c>
    </row>
    <row r="309" spans="1:11" ht="28.8" hidden="1" x14ac:dyDescent="0.3">
      <c r="A309" s="35">
        <v>307</v>
      </c>
      <c r="B309" s="35">
        <f>SALVADOS!B309</f>
        <v>8282402239</v>
      </c>
      <c r="C309" s="35" t="str">
        <f>SALVADOS!G309</f>
        <v>FXG8531</v>
      </c>
      <c r="D309" s="14">
        <f>SALVADOS!C309</f>
        <v>45517</v>
      </c>
      <c r="E309" s="28" t="str">
        <f>$E$1&amp;SALVADOS!F309&amp;'CONTROLE I4PRO'!$G$1&amp;SALVADOS!I309</f>
        <v>Terceiro 	Jose Carlos Dias Fernandes - HONDA CG 160 CARGO 2017 BRANCA FXG8531 9C2KC2220HR002408</v>
      </c>
      <c r="F309" s="4">
        <f>IF(_xlfn.XLOOKUP(C309,SALVADOS!G:G,SALVADOS!AB:AB)="","",_xlfn.XLOOKUP(C309,SALVADOS!G:G,SALVADOS!AB:AB))</f>
        <v>682</v>
      </c>
      <c r="G309" s="14">
        <v>45545</v>
      </c>
      <c r="H309" s="14">
        <v>45581</v>
      </c>
      <c r="I309" s="14">
        <v>45567</v>
      </c>
      <c r="J309" s="116">
        <v>5800</v>
      </c>
      <c r="K309" s="14">
        <v>45582</v>
      </c>
    </row>
    <row r="310" spans="1:11" ht="28.8" hidden="1" x14ac:dyDescent="0.3">
      <c r="A310" s="35">
        <v>308</v>
      </c>
      <c r="B310" s="35">
        <f>SALVADOS!B310</f>
        <v>8232400416</v>
      </c>
      <c r="C310" s="35" t="str">
        <f>SALVADOS!G310</f>
        <v>PYY9A13</v>
      </c>
      <c r="D310" s="14">
        <f>SALVADOS!C310</f>
        <v>45527</v>
      </c>
      <c r="E310" s="28" t="str">
        <f>$E$1&amp;SALVADOS!F310&amp;'CONTROLE I4PRO'!$G$1&amp;SALVADOS!I310</f>
        <v>Terceiro KENIA TEODORA DA SILVA - FORD KA 2018 VERMELHA PYY9A13 9BFZH55L8J8456580</v>
      </c>
      <c r="F310" s="4">
        <f>IF(_xlfn.XLOOKUP(C310,SALVADOS!G:G,SALVADOS!AB:AB)="","",_xlfn.XLOOKUP(C310,SALVADOS!G:G,SALVADOS!AB:AB))</f>
        <v>707</v>
      </c>
      <c r="G310" s="14">
        <v>45593</v>
      </c>
      <c r="H310" s="14" t="str">
        <f>IF(_xlfn.XLOOKUP(C310,VENDA!C:C,VENDA!M:M)="","",_xlfn.XLOOKUP(C310,VENDA!C:C,VENDA!M:M))</f>
        <v/>
      </c>
      <c r="I310" s="14" t="str">
        <f>VENDA!I310</f>
        <v/>
      </c>
      <c r="J310" s="116">
        <f>VENDA!J310</f>
        <v>0</v>
      </c>
      <c r="K310" s="35"/>
    </row>
    <row r="311" spans="1:11" ht="28.8" hidden="1" x14ac:dyDescent="0.3">
      <c r="A311" s="35">
        <v>309</v>
      </c>
      <c r="B311" s="35">
        <f>SALVADOS!B311</f>
        <v>8282402638</v>
      </c>
      <c r="C311" s="35" t="str">
        <f>SALVADOS!G311</f>
        <v>DPP3E33</v>
      </c>
      <c r="D311" s="14">
        <f>SALVADOS!C311</f>
        <v>45531</v>
      </c>
      <c r="E311" s="28" t="str">
        <f>$E$1&amp;SALVADOS!F311&amp;'CONTROLE I4PRO'!$G$1&amp;SALVADOS!I311</f>
        <v>Terceiro ERICK PEREIRA	 - CHEVROLET CELTA 2005 PRATA DPP3E33 9BGRY48X05G168824</v>
      </c>
      <c r="F311" s="4">
        <f>IF(_xlfn.XLOOKUP(C311,SALVADOS!G:G,SALVADOS!AB:AB)="","",_xlfn.XLOOKUP(C311,SALVADOS!G:G,SALVADOS!AB:AB))</f>
        <v>691</v>
      </c>
      <c r="G311" s="14">
        <v>45559</v>
      </c>
      <c r="H311" s="14">
        <f>IF(_xlfn.XLOOKUP(C311,VENDA!C:C,VENDA!M:M)="","",_xlfn.XLOOKUP(C311,VENDA!C:C,VENDA!M:M))</f>
        <v>45615</v>
      </c>
      <c r="I311" s="14">
        <f>VENDA!I311</f>
        <v>45601</v>
      </c>
      <c r="J311" s="116">
        <f>VENDA!J311</f>
        <v>6500</v>
      </c>
      <c r="K311" s="14">
        <v>45618</v>
      </c>
    </row>
    <row r="312" spans="1:11" ht="28.8" hidden="1" x14ac:dyDescent="0.3">
      <c r="A312" s="35">
        <v>310</v>
      </c>
      <c r="B312" s="35">
        <f>SALVADOS!B312</f>
        <v>8282402374</v>
      </c>
      <c r="C312" s="35" t="str">
        <f>SALVADOS!G312</f>
        <v>CNB1G55</v>
      </c>
      <c r="D312" s="14">
        <f>SALVADOS!C312</f>
        <v>45531</v>
      </c>
      <c r="E312" s="28" t="str">
        <f>$E$1&amp;SALVADOS!F312&amp;'CONTROLE I4PRO'!$G$1&amp;SALVADOS!I312</f>
        <v>Terceiro Rafael da Costa Nunes - GM  Corsa GL 1.6 1998 Verde CNB1G55 9BGSE19NWVC625080</v>
      </c>
      <c r="F312" s="4">
        <f>IF(_xlfn.XLOOKUP(C312,SALVADOS!G:G,SALVADOS!AB:AB)="","",_xlfn.XLOOKUP(C312,SALVADOS!G:G,SALVADOS!AB:AB))</f>
        <v>690</v>
      </c>
      <c r="G312" s="14">
        <v>45565</v>
      </c>
      <c r="H312" s="14">
        <f>IF(_xlfn.XLOOKUP(C312,VENDA!C:C,VENDA!M:M)="","",_xlfn.XLOOKUP(C312,VENDA!C:C,VENDA!M:M))</f>
        <v>45607</v>
      </c>
      <c r="I312" s="14">
        <f>VENDA!I312</f>
        <v>45593</v>
      </c>
      <c r="J312" s="116">
        <f>VENDA!J312</f>
        <v>3900</v>
      </c>
      <c r="K312" s="14">
        <v>44512</v>
      </c>
    </row>
    <row r="313" spans="1:11" ht="28.8" hidden="1" x14ac:dyDescent="0.3">
      <c r="A313" s="35">
        <v>311</v>
      </c>
      <c r="B313" s="35">
        <f>SALVADOS!B313</f>
        <v>8282403050</v>
      </c>
      <c r="C313" s="35" t="str">
        <f>SALVADOS!G313</f>
        <v>FWQ4B38</v>
      </c>
      <c r="D313" s="14">
        <f>SALVADOS!C313</f>
        <v>45532</v>
      </c>
      <c r="E313" s="28" t="str">
        <f>$E$1&amp;SALVADOS!F313&amp;'CONTROLE I4PRO'!$G$1&amp;SALVADOS!I313</f>
        <v>Terceiro VINICIUS BUZZO MENEZES - CHEVROLET ONIX 2015 PRATA FWQ4B38 9BGKS48B0FG282829</v>
      </c>
      <c r="F313" s="4">
        <f>IF(_xlfn.XLOOKUP(C313,SALVADOS!G:G,SALVADOS!AB:AB)="","",_xlfn.XLOOKUP(C313,SALVADOS!G:G,SALVADOS!AB:AB))</f>
        <v>688</v>
      </c>
      <c r="G313" s="14">
        <v>45561</v>
      </c>
      <c r="H313" s="14">
        <f>IF(_xlfn.XLOOKUP(C313,VENDA!C:C,VENDA!M:M)="","",_xlfn.XLOOKUP(C313,VENDA!C:C,VENDA!M:M))</f>
        <v>45609</v>
      </c>
      <c r="I313" s="14">
        <f>VENDA!I313</f>
        <v>45595</v>
      </c>
      <c r="J313" s="116">
        <f>VENDA!J313</f>
        <v>15500</v>
      </c>
      <c r="K313" s="14">
        <v>45618</v>
      </c>
    </row>
    <row r="314" spans="1:11" ht="28.8" hidden="1" x14ac:dyDescent="0.3">
      <c r="A314" s="35">
        <v>312</v>
      </c>
      <c r="B314" s="35">
        <f>SALVADOS!B314</f>
        <v>8232400406</v>
      </c>
      <c r="C314" s="35" t="str">
        <f>SALVADOS!G314</f>
        <v>OKD9J84</v>
      </c>
      <c r="D314" s="14">
        <f>SALVADOS!C314</f>
        <v>45532</v>
      </c>
      <c r="E314" s="28" t="str">
        <f>$E$1&amp;SALVADOS!F314&amp;'CONTROLE I4PRO'!$G$1&amp;SALVADOS!I314</f>
        <v>Terceiro SADIR PEDRO MILAN - HONDA XRE 190 2019 VERMELHA OKD9J84 9C2MD4100KR007719</v>
      </c>
      <c r="F314" s="4">
        <f>IF(_xlfn.XLOOKUP(C314,SALVADOS!G:G,SALVADOS!AB:AB)="","",_xlfn.XLOOKUP(C314,SALVADOS!G:G,SALVADOS!AB:AB))</f>
        <v>696</v>
      </c>
      <c r="G314" s="14">
        <v>45565</v>
      </c>
      <c r="H314" s="14">
        <f>IF(_xlfn.XLOOKUP(C314,VENDA!C:C,VENDA!M:M)="","",_xlfn.XLOOKUP(C314,VENDA!C:C,VENDA!M:M))</f>
        <v>45645</v>
      </c>
      <c r="I314" s="14">
        <f>VENDA!I314</f>
        <v>45631</v>
      </c>
      <c r="J314" s="116">
        <f>VENDA!J314</f>
        <v>9400</v>
      </c>
      <c r="K314" s="14">
        <v>45646</v>
      </c>
    </row>
    <row r="315" spans="1:11" ht="28.8" hidden="1" x14ac:dyDescent="0.3">
      <c r="A315" s="35">
        <v>313</v>
      </c>
      <c r="B315" s="35" t="str">
        <f>SALVADOS!B315</f>
        <v xml:space="preserve">8282402276	</v>
      </c>
      <c r="C315" s="35" t="str">
        <f>SALVADOS!G315</f>
        <v>EAV1E98</v>
      </c>
      <c r="D315" s="14">
        <f>SALVADOS!C315</f>
        <v>45534</v>
      </c>
      <c r="E315" s="28" t="str">
        <f>$E$1&amp;SALVADOS!F315&amp;'CONTROLE I4PRO'!$G$1&amp;SALVADOS!I315</f>
        <v>Terceiro ANABELA LUCHETTI PEDRINA ME - PEUGEOT 206 2008 PRETA EAV1E98 9362AKFW98B031952</v>
      </c>
      <c r="F315" s="4">
        <f>IF(_xlfn.XLOOKUP(C315,SALVADOS!G:G,SALVADOS!AB:AB)="","",_xlfn.XLOOKUP(C315,SALVADOS!G:G,SALVADOS!AB:AB))</f>
        <v>689</v>
      </c>
      <c r="G315" s="14">
        <v>45561</v>
      </c>
      <c r="H315" s="14">
        <f>IF(_xlfn.XLOOKUP(C315,VENDA!C:C,VENDA!M:M)="","",_xlfn.XLOOKUP(C315,VENDA!C:C,VENDA!M:M))</f>
        <v>45708</v>
      </c>
      <c r="I315" s="14">
        <f>VENDA!I315</f>
        <v>45700</v>
      </c>
      <c r="J315" s="116">
        <f>VENDA!J315</f>
        <v>4800</v>
      </c>
      <c r="K315" s="14">
        <v>45708</v>
      </c>
    </row>
    <row r="316" spans="1:11" ht="28.8" hidden="1" x14ac:dyDescent="0.3">
      <c r="A316" s="35">
        <v>314</v>
      </c>
      <c r="B316" s="35">
        <f>SALVADOS!B316</f>
        <v>8282401470</v>
      </c>
      <c r="C316" s="35" t="str">
        <f>SALVADOS!G316</f>
        <v>SGD9H55</v>
      </c>
      <c r="D316" s="14">
        <f>SALVADOS!C316</f>
        <v>45546</v>
      </c>
      <c r="E316" s="28" t="str">
        <f>$E$1&amp;SALVADOS!F316&amp;'CONTROLE I4PRO'!$G$1&amp;SALVADOS!I316</f>
        <v>Terceiro PEDRO HENRIQUE LINO ARAUJO DA SILVA - HONDA CG 160 START 2024 PRATA SGD9H55 9C2KC2500RR033741</v>
      </c>
      <c r="F316" s="4">
        <f>IF(_xlfn.XLOOKUP(C316,SALVADOS!G:G,SALVADOS!AB:AB)="","",_xlfn.XLOOKUP(C316,SALVADOS!G:G,SALVADOS!AB:AB))</f>
        <v>708</v>
      </c>
      <c r="G316" s="14">
        <v>45593</v>
      </c>
      <c r="H316" s="14">
        <f>IF(_xlfn.XLOOKUP(C316,VENDA!C:C,VENDA!M:M)="","",_xlfn.XLOOKUP(C316,VENDA!C:C,VENDA!M:M))</f>
        <v>45650</v>
      </c>
      <c r="I316" s="14">
        <f>VENDA!I316</f>
        <v>45636</v>
      </c>
      <c r="J316" s="116">
        <f>VENDA!J316</f>
        <v>9400</v>
      </c>
      <c r="K316" s="14">
        <v>45652</v>
      </c>
    </row>
    <row r="317" spans="1:11" ht="28.8" hidden="1" x14ac:dyDescent="0.3">
      <c r="A317" s="35">
        <v>315</v>
      </c>
      <c r="B317" s="35">
        <f>SALVADOS!B317</f>
        <v>8282403203</v>
      </c>
      <c r="C317" s="35" t="str">
        <f>SALVADOS!G317</f>
        <v>DEW7355</v>
      </c>
      <c r="D317" s="14">
        <f>SALVADOS!C317</f>
        <v>45547</v>
      </c>
      <c r="E317" s="28" t="str">
        <f>$E$1&amp;SALVADOS!F317&amp;'CONTROLE I4PRO'!$G$1&amp;SALVADOS!I317</f>
        <v>Terceiro Josimar Francisco da Silva - FIAT PALIO 2002 PRETA DEW7355 9BD17140222145091</v>
      </c>
      <c r="F317" s="4">
        <f>IF(_xlfn.XLOOKUP(C317,SALVADOS!G:G,SALVADOS!AB:AB)="","",_xlfn.XLOOKUP(C317,SALVADOS!G:G,SALVADOS!AB:AB))</f>
        <v>694</v>
      </c>
      <c r="G317" s="14">
        <v>45565</v>
      </c>
      <c r="H317" s="14">
        <f>IF(_xlfn.XLOOKUP(C317,VENDA!C:C,VENDA!M:M)="","",_xlfn.XLOOKUP(C317,VENDA!C:C,VENDA!M:M))</f>
        <v>45621</v>
      </c>
      <c r="I317" s="14">
        <f>VENDA!I317</f>
        <v>45608</v>
      </c>
      <c r="J317" s="116">
        <f>VENDA!J317</f>
        <v>3000</v>
      </c>
      <c r="K317" s="14">
        <v>45622</v>
      </c>
    </row>
    <row r="318" spans="1:11" ht="28.8" hidden="1" x14ac:dyDescent="0.3">
      <c r="A318" s="35">
        <v>316</v>
      </c>
      <c r="B318" s="35">
        <f>SALVADOS!B318</f>
        <v>8282403046</v>
      </c>
      <c r="C318" s="35" t="str">
        <f>SALVADOS!G318</f>
        <v>AZU2867</v>
      </c>
      <c r="D318" s="14">
        <f>SALVADOS!C318</f>
        <v>45558</v>
      </c>
      <c r="E318" s="28" t="str">
        <f>$E$1&amp;SALVADOS!F318&amp;'CONTROLE I4PRO'!$G$1&amp;SALVADOS!I318</f>
        <v xml:space="preserve">Terceiro TATIANE BALDOINO - HONDA CG TITAN 2015 PRETO AZU2867 9C2KC1650FR209187 </v>
      </c>
      <c r="F318" s="4">
        <f>IF(_xlfn.XLOOKUP(C318,SALVADOS!G:G,SALVADOS!AB:AB)="","",_xlfn.XLOOKUP(C318,SALVADOS!G:G,SALVADOS!AB:AB))</f>
        <v>709</v>
      </c>
      <c r="G318" s="14">
        <v>45593</v>
      </c>
      <c r="H318" s="14">
        <f>IF(_xlfn.XLOOKUP(C318,VENDA!C:C,VENDA!M:M)="","",_xlfn.XLOOKUP(C318,VENDA!C:C,VENDA!M:M))</f>
        <v>45645</v>
      </c>
      <c r="I318" s="14">
        <f>VENDA!I318</f>
        <v>45631</v>
      </c>
      <c r="J318" s="116">
        <f>VENDA!J318</f>
        <v>4800</v>
      </c>
      <c r="K318" s="14">
        <v>45646</v>
      </c>
    </row>
    <row r="319" spans="1:11" ht="28.8" hidden="1" x14ac:dyDescent="0.3">
      <c r="A319" s="35">
        <v>317</v>
      </c>
      <c r="B319" s="35">
        <f>SALVADOS!B319</f>
        <v>8282402059</v>
      </c>
      <c r="C319" s="35" t="str">
        <f>SALVADOS!G319</f>
        <v>NDC3A05</v>
      </c>
      <c r="D319" s="14">
        <f>SALVADOS!C319</f>
        <v>45560</v>
      </c>
      <c r="E319" s="28" t="str">
        <f>$E$1&amp;SALVADOS!F319&amp;'CONTROLE I4PRO'!$G$1&amp;SALVADOS!I319</f>
        <v>Terceiro ARLENCIO GOMES ANDRADE - VW GOL 2008 PRETA NDC3A05 9BWCA05W18T075491</v>
      </c>
      <c r="F319" s="4">
        <f>IF(_xlfn.XLOOKUP(C319,SALVADOS!G:G,SALVADOS!AB:AB)="","",_xlfn.XLOOKUP(C319,SALVADOS!G:G,SALVADOS!AB:AB))</f>
        <v>702</v>
      </c>
      <c r="G319" s="14">
        <v>45583</v>
      </c>
      <c r="H319" s="14" t="str">
        <f>IF(_xlfn.XLOOKUP(C319,VENDA!C:C,VENDA!M:M)="","",_xlfn.XLOOKUP(C319,VENDA!C:C,VENDA!M:M))</f>
        <v/>
      </c>
      <c r="I319" s="14" t="str">
        <f>VENDA!I319</f>
        <v/>
      </c>
      <c r="J319" s="116">
        <f>VENDA!J319</f>
        <v>0</v>
      </c>
      <c r="K319" s="35"/>
    </row>
    <row r="320" spans="1:11" ht="28.8" hidden="1" x14ac:dyDescent="0.3">
      <c r="A320" s="35">
        <v>318</v>
      </c>
      <c r="B320" s="35">
        <f>SALVADOS!B320</f>
        <v>8282402653</v>
      </c>
      <c r="C320" s="35" t="str">
        <f>SALVADOS!G320</f>
        <v>JJV7J50</v>
      </c>
      <c r="D320" s="14">
        <f>SALVADOS!C320</f>
        <v>45561</v>
      </c>
      <c r="E320" s="28" t="str">
        <f>$E$1&amp;SALVADOS!F320&amp;'CONTROLE I4PRO'!$G$1&amp;SALVADOS!I320</f>
        <v>Terceiro Osvaldino José de Resende - Ford Fiesta 2013 vermelha JJV7J50 9BFZF55P8D8407599</v>
      </c>
      <c r="F320" s="4">
        <f>IF(_xlfn.XLOOKUP(C320,SALVADOS!G:G,SALVADOS!AB:AB)="","",_xlfn.XLOOKUP(C320,SALVADOS!G:G,SALVADOS!AB:AB))</f>
        <v>730</v>
      </c>
      <c r="G320" s="14">
        <v>45643</v>
      </c>
      <c r="H320" s="14" t="str">
        <f>IF(_xlfn.XLOOKUP(C320,VENDA!C:C,VENDA!M:M)="","",_xlfn.XLOOKUP(C320,VENDA!C:C,VENDA!M:M))</f>
        <v/>
      </c>
      <c r="I320" s="14" t="str">
        <f>VENDA!I320</f>
        <v/>
      </c>
      <c r="J320" s="116">
        <f>VENDA!J320</f>
        <v>0</v>
      </c>
      <c r="K320" s="35"/>
    </row>
    <row r="321" spans="1:11" ht="28.8" hidden="1" x14ac:dyDescent="0.3">
      <c r="A321" s="35">
        <v>319</v>
      </c>
      <c r="B321" s="35">
        <f>SALVADOS!B321</f>
        <v>8282401967</v>
      </c>
      <c r="C321" s="35" t="str">
        <f>SALVADOS!G321</f>
        <v>KMT8D19</v>
      </c>
      <c r="D321" s="14">
        <f>SALVADOS!C321</f>
        <v>45561</v>
      </c>
      <c r="E321" s="28" t="str">
        <f>$E$1&amp;SALVADOS!F321&amp;'CONTROLE I4PRO'!$G$1&amp;SALVADOS!I321</f>
        <v>Terceiro Izabel Cristina Ribeiro de Souza Dutra - GM CELTA 2008 CINZA KMT8D19 9BGRZ08908G141668</v>
      </c>
      <c r="F321" s="4">
        <f>IF(_xlfn.XLOOKUP(C321,SALVADOS!G:G,SALVADOS!AB:AB)="","",_xlfn.XLOOKUP(C321,SALVADOS!G:G,SALVADOS!AB:AB))</f>
        <v>699</v>
      </c>
      <c r="G321" s="14">
        <v>45589</v>
      </c>
      <c r="H321" s="14">
        <f>IF(_xlfn.XLOOKUP(C321,VENDA!C:C,VENDA!M:M)="","",_xlfn.XLOOKUP(C321,VENDA!C:C,VENDA!M:M))</f>
        <v>45674</v>
      </c>
      <c r="I321" s="14">
        <f>VENDA!I321</f>
        <v>45653</v>
      </c>
      <c r="J321" s="116">
        <f>VENDA!J321</f>
        <v>6500</v>
      </c>
      <c r="K321" s="14">
        <v>45674</v>
      </c>
    </row>
    <row r="322" spans="1:11" ht="28.8" hidden="1" x14ac:dyDescent="0.3">
      <c r="A322" s="35">
        <v>320</v>
      </c>
      <c r="B322" s="35">
        <f>SALVADOS!B322</f>
        <v>8282402391</v>
      </c>
      <c r="C322" s="35" t="str">
        <f>SALVADOS!G322</f>
        <v>SCR0G26</v>
      </c>
      <c r="D322" s="14">
        <f>SALVADOS!C322</f>
        <v>45568</v>
      </c>
      <c r="E322" s="28" t="str">
        <f>$E$1&amp;SALVADOS!F322&amp;'CONTROLE I4PRO'!$G$1&amp;SALVADOS!I322</f>
        <v>Terceiro S E TRANSPORTES E REPRESENTACOES LTDA -  VW POLO TRACK MA 2024 BRANCA  SCR0G26 9BWAG5R18RT005439</v>
      </c>
      <c r="F322" s="4">
        <f>IF(_xlfn.XLOOKUP(C322,SALVADOS!G:G,SALVADOS!AB:AB)="","",_xlfn.XLOOKUP(C322,SALVADOS!G:G,SALVADOS!AB:AB))</f>
        <v>731</v>
      </c>
      <c r="G322" s="14">
        <v>45643</v>
      </c>
      <c r="H322" s="14">
        <f>IF(_xlfn.XLOOKUP(C322,VENDA!C:C,VENDA!M:M)="","",_xlfn.XLOOKUP(C322,VENDA!C:C,VENDA!M:M))</f>
        <v>45730</v>
      </c>
      <c r="I322" s="14">
        <f>VENDA!I322</f>
        <v>45715</v>
      </c>
      <c r="J322" s="116">
        <f>VENDA!J322</f>
        <v>32500</v>
      </c>
      <c r="K322" s="14">
        <v>45730</v>
      </c>
    </row>
    <row r="323" spans="1:11" hidden="1" x14ac:dyDescent="0.3">
      <c r="A323" s="35">
        <v>321</v>
      </c>
      <c r="B323" s="35">
        <f>SALVADOS!B323</f>
        <v>8282403226</v>
      </c>
      <c r="C323" s="35" t="str">
        <f>SALVADOS!G323</f>
        <v>AQH1J65</v>
      </c>
      <c r="D323" s="14">
        <f>SALVADOS!C323</f>
        <v>45569</v>
      </c>
      <c r="E323" s="28" t="str">
        <f>$E$1&amp;SALVADOS!F323&amp;'CONTROLE I4PRO'!$G$1&amp;SALVADOS!I323</f>
        <v>Terceiro Isaias Padilha	 - GM ZAFIRA 2004 PRETA AQH1J65 9BGTT75B04C173822REM</v>
      </c>
      <c r="F323" s="4">
        <f>IF(_xlfn.XLOOKUP(C323,SALVADOS!G:G,SALVADOS!AB:AB)="","",_xlfn.XLOOKUP(C323,SALVADOS!G:G,SALVADOS!AB:AB))</f>
        <v>710</v>
      </c>
      <c r="G323" s="14">
        <v>45593</v>
      </c>
      <c r="H323" s="14" t="str">
        <f>IF(_xlfn.XLOOKUP(C323,VENDA!C:C,VENDA!M:M)="","",_xlfn.XLOOKUP(C323,VENDA!C:C,VENDA!M:M))</f>
        <v/>
      </c>
      <c r="I323" s="14" t="str">
        <f>VENDA!I323</f>
        <v/>
      </c>
      <c r="J323" s="116">
        <f>VENDA!J323</f>
        <v>0</v>
      </c>
      <c r="K323" s="35"/>
    </row>
    <row r="324" spans="1:11" ht="28.8" hidden="1" x14ac:dyDescent="0.3">
      <c r="A324" s="35">
        <v>322</v>
      </c>
      <c r="B324" s="35">
        <f>SALVADOS!B324</f>
        <v>8282403556</v>
      </c>
      <c r="C324" s="35" t="str">
        <f>SALVADOS!G324</f>
        <v>AAP0A10</v>
      </c>
      <c r="D324" s="14">
        <f>SALVADOS!C324</f>
        <v>45582</v>
      </c>
      <c r="E324" s="28" t="str">
        <f>$E$1&amp;SALVADOS!F324&amp;'CONTROLE I4PRO'!$G$1&amp;SALVADOS!I324</f>
        <v>Terceiro LUIZ ALBERTO SCUDLAREK NETO - FIAT MAREA 2000 VERMELHA AAP0A10 9BD185215Y7037464</v>
      </c>
      <c r="F324" s="4">
        <f>IF(_xlfn.XLOOKUP(C324,SALVADOS!G:G,SALVADOS!AB:AB)="","",_xlfn.XLOOKUP(C324,SALVADOS!G:G,SALVADOS!AB:AB))</f>
        <v>727</v>
      </c>
      <c r="G324" s="14">
        <v>45643</v>
      </c>
      <c r="H324" s="14" t="str">
        <f>IF(_xlfn.XLOOKUP(C324,VENDA!C:C,VENDA!M:M)="","",_xlfn.XLOOKUP(C324,VENDA!C:C,VENDA!M:M))</f>
        <v/>
      </c>
      <c r="I324" s="14" t="str">
        <f>VENDA!I324</f>
        <v/>
      </c>
      <c r="J324" s="116">
        <f>VENDA!J324</f>
        <v>0</v>
      </c>
      <c r="K324" s="35"/>
    </row>
    <row r="325" spans="1:11" ht="28.8" hidden="1" x14ac:dyDescent="0.3">
      <c r="A325" s="35">
        <v>323</v>
      </c>
      <c r="B325" s="35">
        <f>SALVADOS!B325</f>
        <v>8282403632</v>
      </c>
      <c r="C325" s="35" t="str">
        <f>SALVADOS!G325</f>
        <v>DBV2B50</v>
      </c>
      <c r="D325" s="14">
        <f>SALVADOS!C325</f>
        <v>45583</v>
      </c>
      <c r="E325" s="28" t="str">
        <f>$E$1&amp;SALVADOS!F325&amp;'CONTROLE I4PRO'!$G$1&amp;SALVADOS!I325</f>
        <v>Terceiro Rosane Zan Machiner - VW SAVEIRO 2002 PRATA DBV2B50 9BWEC05X62P508590</v>
      </c>
      <c r="F325" s="4">
        <f>IF(_xlfn.XLOOKUP(C325,SALVADOS!G:G,SALVADOS!AB:AB)="","",_xlfn.XLOOKUP(C325,SALVADOS!G:G,SALVADOS!AB:AB))</f>
        <v>718</v>
      </c>
      <c r="G325" s="14">
        <v>45607</v>
      </c>
      <c r="H325" s="14">
        <f>IF(_xlfn.XLOOKUP(C325,VENDA!C:C,VENDA!M:M)="","",_xlfn.XLOOKUP(C325,VENDA!C:C,VENDA!M:M))</f>
        <v>45700</v>
      </c>
      <c r="I325" s="14">
        <f>VENDA!I325</f>
        <v>45685</v>
      </c>
      <c r="J325" s="116">
        <f>VENDA!J325</f>
        <v>6000</v>
      </c>
      <c r="K325" s="14">
        <v>45700</v>
      </c>
    </row>
    <row r="326" spans="1:11" ht="28.8" hidden="1" x14ac:dyDescent="0.3">
      <c r="A326" s="35">
        <v>324</v>
      </c>
      <c r="B326" s="35">
        <f>SALVADOS!B326</f>
        <v>8232400482</v>
      </c>
      <c r="C326" s="35" t="str">
        <f>SALVADOS!G326</f>
        <v>GSW5364</v>
      </c>
      <c r="D326" s="14">
        <f>SALVADOS!C326</f>
        <v>45587</v>
      </c>
      <c r="E326" s="28" t="str">
        <f>$E$1&amp;SALVADOS!F326&amp;'CONTROLE I4PRO'!$G$1&amp;SALVADOS!I326</f>
        <v>Terceiro Leila Maria da Silva - HONDA CG 125 2011 VERMELHO GSW5364 9C2JC4110BR466808</v>
      </c>
      <c r="F326" s="4">
        <f>IF(_xlfn.XLOOKUP(C326,SALVADOS!G:G,SALVADOS!AB:AB)="","",_xlfn.XLOOKUP(C326,SALVADOS!G:G,SALVADOS!AB:AB))</f>
        <v>739</v>
      </c>
      <c r="G326" s="14">
        <v>45656</v>
      </c>
      <c r="H326" s="14" t="str">
        <f>IF(_xlfn.XLOOKUP(C326,VENDA!C:C,VENDA!M:M)="","",_xlfn.XLOOKUP(C326,VENDA!C:C,VENDA!M:M))</f>
        <v/>
      </c>
      <c r="I326" s="14" t="str">
        <f>VENDA!I326</f>
        <v/>
      </c>
      <c r="J326" s="116">
        <f>VENDA!J326</f>
        <v>0</v>
      </c>
      <c r="K326" s="35"/>
    </row>
    <row r="327" spans="1:11" ht="28.8" hidden="1" x14ac:dyDescent="0.3">
      <c r="A327" s="35">
        <v>325</v>
      </c>
      <c r="B327" s="35">
        <f>SALVADOS!B327</f>
        <v>8232400519</v>
      </c>
      <c r="C327" s="35" t="str">
        <f>SALVADOS!G327</f>
        <v>FSE7465</v>
      </c>
      <c r="D327" s="14">
        <f>SALVADOS!C327</f>
        <v>45588</v>
      </c>
      <c r="E327" s="28" t="str">
        <f>$E$1&amp;SALVADOS!F327&amp;'CONTROLE I4PRO'!$G$1&amp;SALVADOS!I327</f>
        <v>Terceiro HELENA MARIA DOS SANTOS CRISPIM - FIAT FIORINO 2015 BRANCA FSE7465 9BD265122F9023319</v>
      </c>
      <c r="F327" s="4">
        <f>IF(_xlfn.XLOOKUP(C327,SALVADOS!G:G,SALVADOS!AB:AB)="","",_xlfn.XLOOKUP(C327,SALVADOS!G:G,SALVADOS!AB:AB))</f>
        <v>722</v>
      </c>
      <c r="G327" s="14">
        <v>45617</v>
      </c>
      <c r="H327" s="14">
        <f>IF(_xlfn.XLOOKUP(C327,VENDA!C:C,VENDA!M:M)="","",_xlfn.XLOOKUP(C327,VENDA!C:C,VENDA!M:M))</f>
        <v>45656</v>
      </c>
      <c r="I327" s="14">
        <f>VENDA!I327</f>
        <v>45645</v>
      </c>
      <c r="J327" s="116">
        <f>VENDA!J327</f>
        <v>21000</v>
      </c>
      <c r="K327" s="14">
        <v>45656</v>
      </c>
    </row>
    <row r="328" spans="1:11" ht="28.8" hidden="1" x14ac:dyDescent="0.3">
      <c r="A328" s="35">
        <v>326</v>
      </c>
      <c r="B328" s="35">
        <f>SALVADOS!B328</f>
        <v>8282403907</v>
      </c>
      <c r="C328" s="35" t="str">
        <f>SALVADOS!G328</f>
        <v>DDC5244</v>
      </c>
      <c r="D328" s="14">
        <f>SALVADOS!C328</f>
        <v>45595</v>
      </c>
      <c r="E328" s="28" t="str">
        <f>$E$1&amp;SALVADOS!F328&amp;'CONTROLE I4PRO'!$G$1&amp;SALVADOS!I328</f>
        <v>Terceiro Nilson Miranda de Souza - Fiat  Palio  2001 Cinza  DDC5244 9BD17808612266503</v>
      </c>
      <c r="F328" s="4">
        <f>IF(_xlfn.XLOOKUP(C328,SALVADOS!G:G,SALVADOS!AB:AB)="","",_xlfn.XLOOKUP(C328,SALVADOS!G:G,SALVADOS!AB:AB))</f>
        <v>732</v>
      </c>
      <c r="G328" s="14">
        <v>45643</v>
      </c>
      <c r="H328" s="14" t="str">
        <f>IF(_xlfn.XLOOKUP(C328,VENDA!C:C,VENDA!M:M)="","",_xlfn.XLOOKUP(C328,VENDA!C:C,VENDA!M:M))</f>
        <v/>
      </c>
      <c r="I328" s="14" t="str">
        <f>VENDA!I328</f>
        <v/>
      </c>
      <c r="J328" s="116">
        <f>VENDA!J328</f>
        <v>0</v>
      </c>
      <c r="K328" s="35"/>
    </row>
    <row r="329" spans="1:11" ht="28.8" hidden="1" x14ac:dyDescent="0.3">
      <c r="A329" s="35">
        <v>327</v>
      </c>
      <c r="B329" s="35">
        <f>SALVADOS!B329</f>
        <v>8282403613</v>
      </c>
      <c r="C329" s="35" t="str">
        <f>SALVADOS!G329</f>
        <v>OYD7871</v>
      </c>
      <c r="D329" s="14">
        <f>SALVADOS!C329</f>
        <v>45597</v>
      </c>
      <c r="E329" s="28" t="str">
        <f>$E$1&amp;SALVADOS!F329&amp;'CONTROLE I4PRO'!$G$1&amp;SALVADOS!I329</f>
        <v>Terceiro MATHEUS LUCAS RAMOS COSTA - HONDA CG 150 2014 AZUL OYD7871 9C2KC1680ER020008</v>
      </c>
      <c r="F329" s="4">
        <f>IF(_xlfn.XLOOKUP(C329,SALVADOS!G:G,SALVADOS!AB:AB)="","",_xlfn.XLOOKUP(C329,SALVADOS!G:G,SALVADOS!AB:AB))</f>
        <v>723</v>
      </c>
      <c r="G329" s="14">
        <v>45618</v>
      </c>
      <c r="H329" s="14">
        <f>IF(_xlfn.XLOOKUP(C329,VENDA!C:C,VENDA!M:M)="","",_xlfn.XLOOKUP(C329,VENDA!C:C,VENDA!M:M))</f>
        <v>45730</v>
      </c>
      <c r="I329" s="14">
        <f>VENDA!I329</f>
        <v>45804</v>
      </c>
      <c r="J329" s="116">
        <f>VENDA!J329</f>
        <v>5750</v>
      </c>
      <c r="K329" s="14">
        <v>45730</v>
      </c>
    </row>
    <row r="330" spans="1:11" ht="28.8" hidden="1" x14ac:dyDescent="0.3">
      <c r="A330" s="35">
        <v>328</v>
      </c>
      <c r="B330" s="35">
        <f>SALVADOS!B330</f>
        <v>8282403608</v>
      </c>
      <c r="C330" s="35" t="str">
        <f>SALVADOS!G330</f>
        <v xml:space="preserve">GJW7I47 </v>
      </c>
      <c r="D330" s="14">
        <f>SALVADOS!C330</f>
        <v>45603</v>
      </c>
      <c r="E330" s="28" t="str">
        <f>$E$1&amp;SALVADOS!F330&amp;'CONTROLE I4PRO'!$G$1&amp;SALVADOS!I330</f>
        <v>Terceiro Guilherme dos Santos Araujo - Renault Sandero 2019 Branca GJWI47 93Y5SRF84KJ466137</v>
      </c>
      <c r="F330" s="4">
        <f>IF(_xlfn.XLOOKUP(C330,SALVADOS!G:G,SALVADOS!AB:AB)="","",_xlfn.XLOOKUP(C330,SALVADOS!G:G,SALVADOS!AB:AB))</f>
        <v>733</v>
      </c>
      <c r="G330" s="14">
        <v>45643</v>
      </c>
      <c r="H330" s="14" t="str">
        <f>IF(_xlfn.XLOOKUP(C330,VENDA!C:C,VENDA!M:M)="","",_xlfn.XLOOKUP(C330,VENDA!C:C,VENDA!M:M))</f>
        <v/>
      </c>
      <c r="I330" s="14" t="str">
        <f>VENDA!I330</f>
        <v/>
      </c>
      <c r="J330" s="116">
        <f>VENDA!J330</f>
        <v>0</v>
      </c>
      <c r="K330" s="35"/>
    </row>
    <row r="331" spans="1:11" ht="28.8" hidden="1" x14ac:dyDescent="0.3">
      <c r="A331" s="35">
        <v>329</v>
      </c>
      <c r="B331" s="35">
        <f>SALVADOS!B331</f>
        <v>8232400531</v>
      </c>
      <c r="C331" s="35" t="str">
        <f>SALVADOS!G331</f>
        <v>JIO6494</v>
      </c>
      <c r="D331" s="14">
        <f>SALVADOS!C331</f>
        <v>45622</v>
      </c>
      <c r="E331" s="28" t="str">
        <f>$E$1&amp;SALVADOS!F331&amp;'CONTROLE I4PRO'!$G$1&amp;SALVADOS!I331</f>
        <v>Terceiro LUCIVANIA NASCIMENTO SILVA -  CITROEN C3 2011 VERMELHA JIO6494 935FCN6AWBB509373</v>
      </c>
      <c r="F331" s="4">
        <f>IF(_xlfn.XLOOKUP(C331,SALVADOS!G:G,SALVADOS!AB:AB)="","",_xlfn.XLOOKUP(C331,SALVADOS!G:G,SALVADOS!AB:AB))</f>
        <v>749</v>
      </c>
      <c r="G331" s="14">
        <v>45320</v>
      </c>
      <c r="H331" s="14" t="str">
        <f>IF(_xlfn.XLOOKUP(C331,VENDA!C:C,VENDA!M:M)="","",_xlfn.XLOOKUP(C331,VENDA!C:C,VENDA!M:M))</f>
        <v/>
      </c>
      <c r="I331" s="14" t="str">
        <f>VENDA!I331</f>
        <v/>
      </c>
      <c r="J331" s="116">
        <f>VENDA!J331</f>
        <v>0</v>
      </c>
      <c r="K331" s="35"/>
    </row>
    <row r="332" spans="1:11" hidden="1" x14ac:dyDescent="0.3">
      <c r="A332" s="35">
        <v>330</v>
      </c>
      <c r="B332" s="35">
        <f>SALVADOS!B332</f>
        <v>8282403755</v>
      </c>
      <c r="C332" s="35" t="str">
        <f>SALVADOS!G332</f>
        <v>EYQ5353</v>
      </c>
      <c r="D332" s="14">
        <f>SALVADOS!C332</f>
        <v>45622</v>
      </c>
      <c r="E332" s="28" t="str">
        <f>$E$1&amp;SALVADOS!F332&amp;'CONTROLE I4PRO'!$G$1&amp;SALVADOS!I332</f>
        <v>Terceiro CHANG CHIN FENG - HYUNDAI SONATA 2012 EYQ5353 KMHEC41CBCA297209</v>
      </c>
      <c r="F332" s="4">
        <f>IF(_xlfn.XLOOKUP(C332,SALVADOS!G:G,SALVADOS!AB:AB)="","",_xlfn.XLOOKUP(C332,SALVADOS!G:G,SALVADOS!AB:AB))</f>
        <v>736</v>
      </c>
      <c r="G332" s="14">
        <v>45646</v>
      </c>
      <c r="H332" s="14" t="str">
        <f>IF(_xlfn.XLOOKUP(C332,VENDA!C:C,VENDA!M:M)="","",_xlfn.XLOOKUP(C332,VENDA!C:C,VENDA!M:M))</f>
        <v/>
      </c>
      <c r="I332" s="14" t="str">
        <f>VENDA!I332</f>
        <v/>
      </c>
      <c r="J332" s="116">
        <f>VENDA!J332</f>
        <v>0</v>
      </c>
      <c r="K332" s="35"/>
    </row>
    <row r="333" spans="1:11" ht="28.8" hidden="1" x14ac:dyDescent="0.3">
      <c r="A333" s="35">
        <v>331</v>
      </c>
      <c r="B333" s="35">
        <f>SALVADOS!B333</f>
        <v>8232400282</v>
      </c>
      <c r="C333" s="35" t="str">
        <f>SALVADOS!G333</f>
        <v>IXM5179</v>
      </c>
      <c r="D333" s="14">
        <f>SALVADOS!C333</f>
        <v>45622</v>
      </c>
      <c r="E333" s="28" t="str">
        <f>$E$1&amp;SALVADOS!F333&amp;'CONTROLE I4PRO'!$G$1&amp;SALVADOS!I333</f>
        <v>Terceiro PAULO CERICATTO - Fiat  Strada WK 2017 Vermelha  IXM5179 9BD57814FHB125417</v>
      </c>
      <c r="F333" s="4">
        <f>IF(_xlfn.XLOOKUP(C333,SALVADOS!G:G,SALVADOS!AB:AB)="","",_xlfn.XLOOKUP(C333,SALVADOS!G:G,SALVADOS!AB:AB))</f>
        <v>756</v>
      </c>
      <c r="G333" s="14">
        <v>45700</v>
      </c>
      <c r="H333" s="14" t="str">
        <f>IF(_xlfn.XLOOKUP(C333,VENDA!C:C,VENDA!M:M)="","",_xlfn.XLOOKUP(C333,VENDA!C:C,VENDA!M:M))</f>
        <v/>
      </c>
      <c r="I333" s="14" t="str">
        <f>VENDA!I333</f>
        <v/>
      </c>
      <c r="J333" s="116">
        <f>VENDA!J333</f>
        <v>0</v>
      </c>
      <c r="K333" s="35"/>
    </row>
    <row r="334" spans="1:11" ht="28.8" hidden="1" x14ac:dyDescent="0.3">
      <c r="A334" s="35">
        <v>332</v>
      </c>
      <c r="B334" s="35">
        <f>SALVADOS!B334</f>
        <v>8282403930</v>
      </c>
      <c r="C334" s="35" t="str">
        <f>SALVADOS!G334</f>
        <v>IOO5C36</v>
      </c>
      <c r="D334" s="14">
        <f>SALVADOS!C334</f>
        <v>45629</v>
      </c>
      <c r="E334" s="28" t="str">
        <f>$E$1&amp;SALVADOS!F334&amp;'CONTROLE I4PRO'!$G$1&amp;SALVADOS!I334</f>
        <v>Terceiro Thais Fernandes Lara - Renault Logan 2008 Preta  IOO5C36 93YLSR1TH8J026511</v>
      </c>
      <c r="F334" s="4">
        <f>IF(_xlfn.XLOOKUP(C334,SALVADOS!G:G,SALVADOS!AB:AB)="","",_xlfn.XLOOKUP(C334,SALVADOS!G:G,SALVADOS!AB:AB))</f>
        <v>747</v>
      </c>
      <c r="G334" s="14">
        <v>45686</v>
      </c>
      <c r="H334" s="14" t="str">
        <f>IF(_xlfn.XLOOKUP(C334,VENDA!C:C,VENDA!M:M)="","",_xlfn.XLOOKUP(C334,VENDA!C:C,VENDA!M:M))</f>
        <v/>
      </c>
      <c r="I334" s="14" t="str">
        <f>VENDA!I334</f>
        <v/>
      </c>
      <c r="J334" s="116">
        <f>VENDA!J334</f>
        <v>0</v>
      </c>
      <c r="K334" s="35"/>
    </row>
    <row r="335" spans="1:11" ht="28.8" hidden="1" x14ac:dyDescent="0.3">
      <c r="A335" s="35">
        <v>333</v>
      </c>
      <c r="B335" s="35">
        <f>SALVADOS!B335</f>
        <v>8232400529</v>
      </c>
      <c r="C335" s="35" t="str">
        <f>SALVADOS!G335</f>
        <v>PRC7H66</v>
      </c>
      <c r="D335" s="14">
        <f>SALVADOS!C335</f>
        <v>45630</v>
      </c>
      <c r="E335" s="28" t="str">
        <f>$E$1&amp;SALVADOS!F335&amp;'CONTROLE I4PRO'!$G$1&amp;SALVADOS!I335</f>
        <v>Terceiro GILVAN CANDIDO PEREIRA FILHO - FIAT MOBI EASY 2019 BRANCA PRC7H66 9BD341A2XKY607587</v>
      </c>
      <c r="F335" s="4">
        <f>IF(_xlfn.XLOOKUP(C335,SALVADOS!G:G,SALVADOS!AB:AB)="","",_xlfn.XLOOKUP(C335,SALVADOS!G:G,SALVADOS!AB:AB))</f>
        <v>744</v>
      </c>
      <c r="G335" s="14">
        <v>45686</v>
      </c>
      <c r="H335" s="14" t="str">
        <f>IF(_xlfn.XLOOKUP(C335,VENDA!C:C,VENDA!M:M)="","",_xlfn.XLOOKUP(C335,VENDA!C:C,VENDA!M:M))</f>
        <v/>
      </c>
      <c r="I335" s="14" t="str">
        <f>VENDA!I335</f>
        <v/>
      </c>
      <c r="J335" s="116">
        <f>VENDA!J335</f>
        <v>0</v>
      </c>
      <c r="K335" s="35"/>
    </row>
    <row r="336" spans="1:11" hidden="1" x14ac:dyDescent="0.3">
      <c r="A336" s="35">
        <v>334</v>
      </c>
      <c r="B336" s="35">
        <f>SALVADOS!B336</f>
        <v>8282404260</v>
      </c>
      <c r="C336" s="35" t="str">
        <f>SALVADOS!G336</f>
        <v>HDW8070</v>
      </c>
      <c r="D336" s="14">
        <f>SALVADOS!C336</f>
        <v>45635</v>
      </c>
      <c r="E336" s="28" t="str">
        <f>$E$1&amp;SALVADOS!F336&amp;'CONTROLE I4PRO'!$G$1&amp;SALVADOS!I336</f>
        <v>Terceiro ROSALI DA SILVA - HONDA CB 300R 2010 HDM8070 9C2NC4310BR011289</v>
      </c>
      <c r="F336" s="4">
        <v>738</v>
      </c>
      <c r="G336" s="14">
        <v>45652</v>
      </c>
      <c r="H336" s="14" t="str">
        <f>IF(_xlfn.XLOOKUP(C336,VENDA!C:C,VENDA!M:M)="","",_xlfn.XLOOKUP(C336,VENDA!C:C,VENDA!M:M))</f>
        <v/>
      </c>
      <c r="I336" s="14" t="str">
        <f>VENDA!I336</f>
        <v/>
      </c>
      <c r="J336" s="116">
        <f>VENDA!J336</f>
        <v>0</v>
      </c>
      <c r="K336" s="35"/>
    </row>
    <row r="337" spans="1:11" ht="28.8" hidden="1" x14ac:dyDescent="0.3">
      <c r="A337" s="35">
        <v>335</v>
      </c>
      <c r="B337" s="35">
        <f>SALVADOS!B337</f>
        <v>8232400562</v>
      </c>
      <c r="C337" s="35" t="str">
        <f>SALVADOS!G337</f>
        <v>FFR9A40</v>
      </c>
      <c r="D337" s="14">
        <f>SALVADOS!C337</f>
        <v>45636</v>
      </c>
      <c r="E337" s="28" t="str">
        <f>$E$1&amp;SALVADOS!F337&amp;'CONTROLE I4PRO'!$G$1&amp;SALVADOS!I337</f>
        <v>Terceiro RICARDO LUIZ MENEZES - FORD KA 2013 PRETA FFR9A40 9BFZKS3A1DB485624</v>
      </c>
      <c r="F337" s="4">
        <f>IF(_xlfn.XLOOKUP(C337,SALVADOS!G:G,SALVADOS!AB:AB)="","",_xlfn.XLOOKUP(C337,SALVADOS!G:G,SALVADOS!AB:AB))</f>
        <v>743</v>
      </c>
      <c r="G337" s="14">
        <v>45677</v>
      </c>
      <c r="H337" s="14" t="str">
        <f>IF(_xlfn.XLOOKUP(C337,VENDA!C:C,VENDA!M:M)="","",_xlfn.XLOOKUP(C337,VENDA!C:C,VENDA!M:M))</f>
        <v/>
      </c>
      <c r="I337" s="14" t="str">
        <f>VENDA!I337</f>
        <v/>
      </c>
      <c r="J337" s="116">
        <f>VENDA!J337</f>
        <v>0</v>
      </c>
      <c r="K337" s="35"/>
    </row>
    <row r="338" spans="1:11" ht="28.8" hidden="1" x14ac:dyDescent="0.3">
      <c r="A338" s="35">
        <v>336</v>
      </c>
      <c r="B338" s="35">
        <f>SALVADOS!B338</f>
        <v>8232400598</v>
      </c>
      <c r="C338" s="35" t="str">
        <f>SALVADOS!G338</f>
        <v>QTQ5C69</v>
      </c>
      <c r="D338" s="14">
        <f>SALVADOS!C338</f>
        <v>45636</v>
      </c>
      <c r="E338" s="28" t="str">
        <f>$E$1&amp;SALVADOS!F338&amp;'CONTROLE I4PRO'!$G$1&amp;SALVADOS!I338</f>
        <v>Terceiro ROSELI APARECIDA DA SILVA - CHEV ONIX 2020 BRANCA QTQ5C69 9BGEN69HOLG131119</v>
      </c>
      <c r="F338" s="4">
        <f>IF(_xlfn.XLOOKUP(C338,SALVADOS!G:G,SALVADOS!AB:AB)="","",_xlfn.XLOOKUP(C338,SALVADOS!G:G,SALVADOS!AB:AB))</f>
        <v>746</v>
      </c>
      <c r="G338" s="14">
        <v>45677</v>
      </c>
      <c r="H338" s="14" t="str">
        <f>IF(_xlfn.XLOOKUP(C338,VENDA!C:C,VENDA!M:M)="","",_xlfn.XLOOKUP(C338,VENDA!C:C,VENDA!M:M))</f>
        <v/>
      </c>
      <c r="I338" s="14" t="str">
        <f>VENDA!I338</f>
        <v/>
      </c>
      <c r="J338" s="116">
        <f>VENDA!J338</f>
        <v>0</v>
      </c>
      <c r="K338" s="35"/>
    </row>
    <row r="339" spans="1:11" ht="28.8" hidden="1" x14ac:dyDescent="0.3">
      <c r="A339" s="35">
        <v>337</v>
      </c>
      <c r="B339" s="35">
        <f>SALVADOS!B339</f>
        <v>8282403880</v>
      </c>
      <c r="C339" s="35" t="str">
        <f>SALVADOS!G339</f>
        <v>NIZ7020</v>
      </c>
      <c r="D339" s="14">
        <f>SALVADOS!C339</f>
        <v>45639</v>
      </c>
      <c r="E339" s="28" t="str">
        <f>$E$1&amp;SALVADOS!F339&amp;'CONTROLE I4PRO'!$G$1&amp;SALVADOS!I339</f>
        <v>Terceiro RAQUEL MENDES DA SILVA AMARAL - GM CELTA 2008 PRETA NIZ7020 9BGRZ08908G178656</v>
      </c>
      <c r="F339" s="4">
        <f>IF(_xlfn.XLOOKUP(C339,SALVADOS!G:G,SALVADOS!AB:AB)="","",_xlfn.XLOOKUP(C339,SALVADOS!G:G,SALVADOS!AB:AB))</f>
        <v>748</v>
      </c>
      <c r="G339" s="14">
        <v>45674</v>
      </c>
      <c r="H339" s="14" t="str">
        <f>IF(_xlfn.XLOOKUP(C339,VENDA!C:C,VENDA!M:M)="","",_xlfn.XLOOKUP(C339,VENDA!C:C,VENDA!M:M))</f>
        <v/>
      </c>
      <c r="I339" s="14" t="str">
        <f>VENDA!I339</f>
        <v/>
      </c>
      <c r="J339" s="116">
        <f>VENDA!J339</f>
        <v>0</v>
      </c>
      <c r="K339" s="35"/>
    </row>
    <row r="340" spans="1:11" ht="28.8" hidden="1" x14ac:dyDescent="0.3">
      <c r="A340" s="35">
        <v>338</v>
      </c>
      <c r="B340" s="35">
        <f>SALVADOS!B340</f>
        <v>8282402982</v>
      </c>
      <c r="C340" s="35" t="str">
        <f>SALVADOS!G340</f>
        <v>ANV4F90</v>
      </c>
      <c r="D340" s="14">
        <f>SALVADOS!C340</f>
        <v>45643</v>
      </c>
      <c r="E340" s="28" t="str">
        <f>$E$1&amp;SALVADOS!F340&amp;'CONTROLE I4PRO'!$G$1&amp;SALVADOS!I340</f>
        <v>Terceiro 	João Victor Iansen Gomes - HONDA CG 125 2006 PRETA ANV4F90 9C2JC30706R896972</v>
      </c>
      <c r="F340" s="4">
        <f>IF(_xlfn.XLOOKUP(C340,SALVADOS!G:G,SALVADOS!AB:AB)="","",_xlfn.XLOOKUP(C340,SALVADOS!G:G,SALVADOS!AB:AB))</f>
        <v>751</v>
      </c>
      <c r="G340" s="14">
        <v>45684</v>
      </c>
      <c r="H340" s="14" t="str">
        <f>IF(_xlfn.XLOOKUP(C340,VENDA!C:C,VENDA!M:M)="","",_xlfn.XLOOKUP(C340,VENDA!C:C,VENDA!M:M))</f>
        <v/>
      </c>
      <c r="I340" s="14" t="str">
        <f>VENDA!I340</f>
        <v/>
      </c>
      <c r="J340" s="116">
        <f>VENDA!J340</f>
        <v>0</v>
      </c>
      <c r="K340" s="35"/>
    </row>
    <row r="341" spans="1:11" ht="28.8" hidden="1" x14ac:dyDescent="0.3">
      <c r="A341" s="35">
        <v>339</v>
      </c>
      <c r="B341" s="35">
        <f>SALVADOS!B341</f>
        <v>8282404270</v>
      </c>
      <c r="C341" s="35" t="str">
        <f>SALVADOS!G341</f>
        <v>NPS9E47</v>
      </c>
      <c r="D341" s="14">
        <f>SALVADOS!C341</f>
        <v>45644</v>
      </c>
      <c r="E341" s="28" t="str">
        <f>$E$1&amp;SALVADOS!F341&amp;'CONTROLE I4PRO'!$G$1&amp;SALVADOS!I341</f>
        <v>Terceiro JOSE DO NASCIMENTO	 - GM PRISMA 2009 CINZA NPS9E47 9BGRJ69409G287080</v>
      </c>
      <c r="F341" s="4">
        <f>IF(_xlfn.XLOOKUP(C341,SALVADOS!G:G,SALVADOS!AB:AB)="","",_xlfn.XLOOKUP(C341,SALVADOS!G:G,SALVADOS!AB:AB))</f>
        <v>741</v>
      </c>
      <c r="G341" s="14">
        <v>45659</v>
      </c>
      <c r="H341" s="14" t="str">
        <f>IF(_xlfn.XLOOKUP(C341,VENDA!C:C,VENDA!M:M)="","",_xlfn.XLOOKUP(C341,VENDA!C:C,VENDA!M:M))</f>
        <v/>
      </c>
      <c r="I341" s="14" t="str">
        <f>VENDA!I341</f>
        <v/>
      </c>
      <c r="J341" s="116">
        <f>VENDA!J341</f>
        <v>0</v>
      </c>
      <c r="K341" s="35"/>
    </row>
    <row r="342" spans="1:11" ht="28.8" hidden="1" x14ac:dyDescent="0.3">
      <c r="A342" s="35">
        <v>340</v>
      </c>
      <c r="B342" s="35">
        <f>SALVADOS!B342</f>
        <v>8232400600</v>
      </c>
      <c r="C342" s="35" t="str">
        <f>SALVADOS!G342</f>
        <v>EUH1467</v>
      </c>
      <c r="D342" s="14">
        <f>SALVADOS!C342</f>
        <v>45646</v>
      </c>
      <c r="E342" s="28" t="str">
        <f>$E$1&amp;SALVADOS!F342&amp;'CONTROLE I4PRO'!$G$1&amp;SALVADOS!I342</f>
        <v>Terceiro KELVIN JHONSON BATISTA DE LIMA - FIAT PALIO 2012 BRANCA EUH1467 9BD17164LC5750869</v>
      </c>
      <c r="F342" s="4">
        <f>IF(_xlfn.XLOOKUP(C342,SALVADOS!G:G,SALVADOS!AB:AB)="","",_xlfn.XLOOKUP(C342,SALVADOS!G:G,SALVADOS!AB:AB))</f>
        <v>742</v>
      </c>
      <c r="G342" s="14">
        <v>45663</v>
      </c>
      <c r="H342" s="14" t="str">
        <f>IF(_xlfn.XLOOKUP(C342,VENDA!C:C,VENDA!M:M)="","",_xlfn.XLOOKUP(C342,VENDA!C:C,VENDA!M:M))</f>
        <v/>
      </c>
      <c r="I342" s="14" t="str">
        <f>VENDA!I342</f>
        <v/>
      </c>
      <c r="J342" s="116">
        <f>VENDA!J342</f>
        <v>0</v>
      </c>
      <c r="K342" s="35"/>
    </row>
    <row r="343" spans="1:11" hidden="1" x14ac:dyDescent="0.3">
      <c r="A343" s="35">
        <v>341</v>
      </c>
      <c r="B343" s="35">
        <f>SALVADOS!B343</f>
        <v>8282404051</v>
      </c>
      <c r="C343" s="35" t="str">
        <f>SALVADOS!G343</f>
        <v>KXN7911</v>
      </c>
      <c r="D343" s="14">
        <f>SALVADOS!C343</f>
        <v>45293</v>
      </c>
      <c r="E343" s="28" t="str">
        <f>$E$1&amp;SALVADOS!F343&amp;'CONTROLE I4PRO'!$G$1&amp;SALVADOS!I343</f>
        <v>Terceiro Leila Maria Siston - Chevrolet Spin 2013 prata KXN7911 9BGJB75Z0DB241863</v>
      </c>
      <c r="F343" s="4">
        <f>IF(_xlfn.XLOOKUP(C343,SALVADOS!G:G,SALVADOS!AB:AB)="","",_xlfn.XLOOKUP(C343,SALVADOS!G:G,SALVADOS!AB:AB))</f>
        <v>750</v>
      </c>
      <c r="G343" s="14">
        <v>45686</v>
      </c>
      <c r="H343" s="14" t="str">
        <f>IF(_xlfn.XLOOKUP(C343,VENDA!C:C,VENDA!M:M)="","",_xlfn.XLOOKUP(C343,VENDA!C:C,VENDA!M:M))</f>
        <v/>
      </c>
      <c r="I343" s="14" t="str">
        <f>VENDA!I343</f>
        <v/>
      </c>
      <c r="J343" s="116">
        <f>VENDA!J343</f>
        <v>0</v>
      </c>
      <c r="K343" s="35"/>
    </row>
    <row r="344" spans="1:11" hidden="1" x14ac:dyDescent="0.3">
      <c r="A344" s="35">
        <v>342</v>
      </c>
      <c r="B344" s="35">
        <f>SALVADOS!B344</f>
        <v>8232400607</v>
      </c>
      <c r="C344" s="35" t="str">
        <f>SALVADOS!G344</f>
        <v>APC3J80</v>
      </c>
      <c r="D344" s="14">
        <f>SALVADOS!C344</f>
        <v>45665</v>
      </c>
      <c r="E344" s="28" t="str">
        <f>$E$1&amp;SALVADOS!F344&amp;'CONTROLE I4PRO'!$G$1&amp;SALVADOS!I344</f>
        <v>Terceiro CELSO SALTORI - FORD FIESTA 2008 VERMELHA APC3J80 9BFZF10A088163982</v>
      </c>
      <c r="F344" s="4">
        <f>IF(_xlfn.XLOOKUP(C344,SALVADOS!G:G,SALVADOS!AB:AB)="","",_xlfn.XLOOKUP(C344,SALVADOS!G:G,SALVADOS!AB:AB))</f>
        <v>753</v>
      </c>
      <c r="G344" s="14">
        <v>45698</v>
      </c>
      <c r="H344" s="14" t="str">
        <f>IF(_xlfn.XLOOKUP(C344,VENDA!C:C,VENDA!M:M)="","",_xlfn.XLOOKUP(C344,VENDA!C:C,VENDA!M:M))</f>
        <v/>
      </c>
      <c r="I344" s="14" t="str">
        <f>VENDA!I344</f>
        <v/>
      </c>
      <c r="J344" s="116">
        <f>VENDA!J344</f>
        <v>0</v>
      </c>
      <c r="K344" s="35"/>
    </row>
    <row r="345" spans="1:11" ht="28.8" hidden="1" x14ac:dyDescent="0.3">
      <c r="A345" s="35">
        <v>343</v>
      </c>
      <c r="B345" s="35">
        <f>SALVADOS!B345</f>
        <v>8282404195</v>
      </c>
      <c r="C345" s="35" t="str">
        <f>SALVADOS!G345</f>
        <v>FGX8A95</v>
      </c>
      <c r="D345" s="14">
        <f>SALVADOS!C345</f>
        <v>45667</v>
      </c>
      <c r="E345" s="28" t="str">
        <f>$E$1&amp;SALVADOS!F345&amp;'CONTROLE I4PRO'!$G$1&amp;SALVADOS!I345</f>
        <v>Terceiro Joana D Arc Silva Marques - Fiat Uno Mobi 2018 Branca FGX8A95 9BD341A4XJY522908</v>
      </c>
      <c r="F345" s="4">
        <f>IF(_xlfn.XLOOKUP(C345,SALVADOS!G:G,SALVADOS!AB:AB)="","",_xlfn.XLOOKUP(C345,SALVADOS!G:G,SALVADOS!AB:AB))</f>
        <v>768</v>
      </c>
      <c r="G345" s="14">
        <v>45728</v>
      </c>
      <c r="H345" s="14" t="str">
        <f>IF(_xlfn.XLOOKUP(C345,VENDA!C:C,VENDA!M:M)="","",_xlfn.XLOOKUP(C345,VENDA!C:C,VENDA!M:M))</f>
        <v/>
      </c>
      <c r="I345" s="14" t="str">
        <f>VENDA!I345</f>
        <v/>
      </c>
      <c r="J345" s="116">
        <f>VENDA!J345</f>
        <v>0</v>
      </c>
      <c r="K345" s="35"/>
    </row>
    <row r="346" spans="1:11" ht="28.8" hidden="1" x14ac:dyDescent="0.3">
      <c r="A346" s="35">
        <v>344</v>
      </c>
      <c r="B346" s="35">
        <f>SALVADOS!B346</f>
        <v>8282404531</v>
      </c>
      <c r="C346" s="35" t="str">
        <f>SALVADOS!G346</f>
        <v>GFW0B25</v>
      </c>
      <c r="D346" s="14">
        <f>SALVADOS!C346</f>
        <v>45674</v>
      </c>
      <c r="E346" s="28" t="str">
        <f>$E$1&amp;SALVADOS!F346&amp;'CONTROLE I4PRO'!$G$1&amp;SALVADOS!I346</f>
        <v>Terceiro 	JOSE EDMIR DA SILVA - GM PRISMA 2019 CINZA GFW0B25 9BGKS69V0KG105971</v>
      </c>
      <c r="F346" s="4">
        <f>IF(_xlfn.XLOOKUP(C346,SALVADOS!G:G,SALVADOS!AB:AB)="","",_xlfn.XLOOKUP(C346,SALVADOS!G:G,SALVADOS!AB:AB))</f>
        <v>767</v>
      </c>
      <c r="G346" s="14">
        <v>45727</v>
      </c>
      <c r="H346" s="14" t="str">
        <f>IF(_xlfn.XLOOKUP(C346,VENDA!C:C,VENDA!M:M)="","",_xlfn.XLOOKUP(C346,VENDA!C:C,VENDA!M:M))</f>
        <v/>
      </c>
      <c r="I346" s="14" t="str">
        <f>VENDA!I346</f>
        <v/>
      </c>
      <c r="J346" s="116">
        <f>VENDA!J346</f>
        <v>0</v>
      </c>
      <c r="K346" s="35"/>
    </row>
    <row r="347" spans="1:11" ht="28.8" hidden="1" x14ac:dyDescent="0.3">
      <c r="A347" s="35">
        <v>345</v>
      </c>
      <c r="B347" s="35">
        <f>SALVADOS!B347</f>
        <v>8282404688</v>
      </c>
      <c r="C347" s="35" t="str">
        <f>SALVADOS!G347</f>
        <v>EAF7E03</v>
      </c>
      <c r="D347" s="14">
        <f>SALVADOS!C347</f>
        <v>45679</v>
      </c>
      <c r="E347" s="28" t="str">
        <f>$E$1&amp;SALVADOS!F347&amp;'CONTROLE I4PRO'!$G$1&amp;SALVADOS!I347</f>
        <v>Terceiro VINICIUS ALVES DA SILVA - VW FOX 2008 PRATA EAF7E03 9BWKB05Z484142338</v>
      </c>
      <c r="F347" s="4">
        <f>IF(_xlfn.XLOOKUP(C347,SALVADOS!G:G,SALVADOS!AB:AB)="","",_xlfn.XLOOKUP(C347,SALVADOS!G:G,SALVADOS!AB:AB))</f>
        <v>757</v>
      </c>
      <c r="G347" s="14">
        <v>45705</v>
      </c>
      <c r="H347" s="14" t="str">
        <f>IF(_xlfn.XLOOKUP(C347,VENDA!C:C,VENDA!M:M)="","",_xlfn.XLOOKUP(C347,VENDA!C:C,VENDA!M:M))</f>
        <v/>
      </c>
      <c r="I347" s="14" t="str">
        <f>VENDA!I347</f>
        <v/>
      </c>
      <c r="J347" s="116">
        <f>VENDA!J347</f>
        <v>0</v>
      </c>
      <c r="K347" s="35"/>
    </row>
    <row r="348" spans="1:11" hidden="1" x14ac:dyDescent="0.3">
      <c r="A348" s="35">
        <v>346</v>
      </c>
      <c r="B348" s="35">
        <f>SALVADOS!B348</f>
        <v>8282404275</v>
      </c>
      <c r="C348" s="35" t="str">
        <f>SALVADOS!G348</f>
        <v>FJU6I46</v>
      </c>
      <c r="D348" s="14">
        <f>SALVADOS!C348</f>
        <v>45679</v>
      </c>
      <c r="E348" s="28" t="str">
        <f>$E$1&amp;SALVADOS!F348&amp;'CONTROLE I4PRO'!$G$1&amp;SALVADOS!I348</f>
        <v>Terceiro BURT MOTOS - JTZ DK160 2023 VERMELHA FJU6I46 99KPCKBCJPM200207</v>
      </c>
      <c r="F348" s="4">
        <f>IF(_xlfn.XLOOKUP(C348,SALVADOS!G:G,SALVADOS!AB:AB)="","",_xlfn.XLOOKUP(C348,SALVADOS!G:G,SALVADOS!AB:AB))</f>
        <v>754</v>
      </c>
      <c r="G348" s="14">
        <v>45698</v>
      </c>
      <c r="H348" s="14" t="str">
        <f>IF(_xlfn.XLOOKUP(C348,VENDA!C:C,VENDA!M:M)="","",_xlfn.XLOOKUP(C348,VENDA!C:C,VENDA!M:M))</f>
        <v/>
      </c>
      <c r="I348" s="14" t="str">
        <f>VENDA!I348</f>
        <v/>
      </c>
      <c r="J348" s="116">
        <f>VENDA!J348</f>
        <v>0</v>
      </c>
      <c r="K348" s="35"/>
    </row>
    <row r="349" spans="1:11" ht="28.8" hidden="1" x14ac:dyDescent="0.3">
      <c r="A349" s="35">
        <v>347</v>
      </c>
      <c r="B349" s="35">
        <f>SALVADOS!B349</f>
        <v>8282404603</v>
      </c>
      <c r="C349" s="35" t="str">
        <f>SALVADOS!G349</f>
        <v>HZQ9B73</v>
      </c>
      <c r="D349" s="14">
        <f>SALVADOS!C349</f>
        <v>45684</v>
      </c>
      <c r="E349" s="28" t="str">
        <f>$E$1&amp;SALVADOS!F349&amp;'CONTROLE I4PRO'!$G$1&amp;SALVADOS!I349</f>
        <v>Terceiro RAQUEL KEISLIANE JUSTINO - FIAT PALIO FIRE 2005 PRATA HZQ9B73 9BD17146762604148</v>
      </c>
      <c r="F349" s="4">
        <f>IF(_xlfn.XLOOKUP(C349,SALVADOS!G:G,SALVADOS!AB:AB)="","",_xlfn.XLOOKUP(C349,SALVADOS!G:G,SALVADOS!AB:AB))</f>
        <v>759</v>
      </c>
      <c r="G349" s="14">
        <v>45705</v>
      </c>
      <c r="H349" s="14" t="str">
        <f>IF(_xlfn.XLOOKUP(C349,VENDA!C:C,VENDA!M:M)="","",_xlfn.XLOOKUP(C349,VENDA!C:C,VENDA!M:M))</f>
        <v/>
      </c>
      <c r="I349" s="14" t="str">
        <f>VENDA!I349</f>
        <v/>
      </c>
      <c r="J349" s="116">
        <f>VENDA!J349</f>
        <v>0</v>
      </c>
      <c r="K349" s="35"/>
    </row>
    <row r="350" spans="1:11" ht="28.8" hidden="1" x14ac:dyDescent="0.3">
      <c r="A350" s="35">
        <v>348</v>
      </c>
      <c r="B350" s="35">
        <f>SALVADOS!B350</f>
        <v>8282404682</v>
      </c>
      <c r="C350" s="35" t="str">
        <f>SALVADOS!G350</f>
        <v>CYM9I53</v>
      </c>
      <c r="D350" s="14">
        <f>SALVADOS!C350</f>
        <v>45687</v>
      </c>
      <c r="E350" s="28" t="str">
        <f>$E$1&amp;SALVADOS!F350&amp;'CONTROLE I4PRO'!$G$1&amp;SALVADOS!I350</f>
        <v>Terceiro CARLOS MAGNO FREIRE MORENO - FORD ESCORT GLX 1999 PRATA CYM9I53 8AFZZZEFFXJ001348</v>
      </c>
      <c r="F350" s="4">
        <f>IF(_xlfn.XLOOKUP(C350,SALVADOS!G:G,SALVADOS!AB:AB)="","",_xlfn.XLOOKUP(C350,SALVADOS!G:G,SALVADOS!AB:AB))</f>
        <v>758</v>
      </c>
      <c r="G350" s="14">
        <v>45705</v>
      </c>
      <c r="H350" s="14" t="str">
        <f>IF(_xlfn.XLOOKUP(C350,VENDA!C:C,VENDA!M:M)="","",_xlfn.XLOOKUP(C350,VENDA!C:C,VENDA!M:M))</f>
        <v/>
      </c>
      <c r="I350" s="14" t="str">
        <f>VENDA!I350</f>
        <v/>
      </c>
      <c r="J350" s="116">
        <f>VENDA!J350</f>
        <v>0</v>
      </c>
      <c r="K350" s="35"/>
    </row>
    <row r="351" spans="1:11" ht="28.8" x14ac:dyDescent="0.3">
      <c r="A351" s="35">
        <v>349</v>
      </c>
      <c r="B351" s="35">
        <f>SALVADOS!B351</f>
        <v>8282404689</v>
      </c>
      <c r="C351" s="35" t="str">
        <f>SALVADOS!G351</f>
        <v>JVM4G88</v>
      </c>
      <c r="D351" s="14">
        <f>SALVADOS!C351</f>
        <v>45688</v>
      </c>
      <c r="E351" s="28" t="str">
        <f>$E$1&amp;SALVADOS!F351&amp;'CONTROLE I4PRO'!$G$1&amp;SALVADOS!I351</f>
        <v>Terceiro NATHALIA NOVAES DOS SANTOS - HONDA CIVIC 2008 PRETA JVM4G88 93HFA66308Z105933</v>
      </c>
      <c r="F351" s="4">
        <f>IF(_xlfn.XLOOKUP(C351,SALVADOS!G:G,SALVADOS!AB:AB)="","",_xlfn.XLOOKUP(C351,SALVADOS!G:G,SALVADOS!AB:AB))</f>
        <v>779</v>
      </c>
      <c r="G351" s="14">
        <v>45734</v>
      </c>
      <c r="H351" s="14" t="str">
        <f>IF(_xlfn.XLOOKUP(C351,VENDA!C:C,VENDA!M:M)="","",_xlfn.XLOOKUP(C351,VENDA!C:C,VENDA!M:M))</f>
        <v/>
      </c>
      <c r="I351" s="14" t="str">
        <f>VENDA!I351</f>
        <v/>
      </c>
      <c r="J351" s="116">
        <f>VENDA!J351</f>
        <v>0</v>
      </c>
      <c r="K351" s="35"/>
    </row>
    <row r="352" spans="1:11" ht="28.8" hidden="1" x14ac:dyDescent="0.3">
      <c r="A352" s="35">
        <v>350</v>
      </c>
      <c r="B352" s="35">
        <f>SALVADOS!B352</f>
        <v>8282404374</v>
      </c>
      <c r="C352" s="35" t="str">
        <f>SALVADOS!G352</f>
        <v>DGV2164</v>
      </c>
      <c r="D352" s="14">
        <f>SALVADOS!C352</f>
        <v>45691</v>
      </c>
      <c r="E352" s="28" t="str">
        <f>$E$1&amp;SALVADOS!F352&amp;'CONTROLE I4PRO'!$G$1&amp;SALVADOS!I352</f>
        <v>Terceiro Leticia Honofre Garcia - FORD FIESTA 2002 VERMELHA DGV2164 9BFBRZFDA2B410057</v>
      </c>
      <c r="F352" s="4">
        <f>IF(_xlfn.XLOOKUP(C352,SALVADOS!G:G,SALVADOS!AB:AB)="","",_xlfn.XLOOKUP(C352,SALVADOS!G:G,SALVADOS!AB:AB))</f>
        <v>764</v>
      </c>
      <c r="G352" s="14">
        <v>45708</v>
      </c>
      <c r="H352" s="14" t="str">
        <f>IF(_xlfn.XLOOKUP(C352,VENDA!C:C,VENDA!M:M)="","",_xlfn.XLOOKUP(C352,VENDA!C:C,VENDA!M:M))</f>
        <v/>
      </c>
      <c r="I352" s="14" t="str">
        <f>VENDA!I352</f>
        <v/>
      </c>
      <c r="J352" s="116">
        <f>VENDA!J352</f>
        <v>0</v>
      </c>
      <c r="K352" s="35"/>
    </row>
    <row r="353" spans="1:11" ht="28.8" hidden="1" x14ac:dyDescent="0.3">
      <c r="A353" s="35">
        <v>351</v>
      </c>
      <c r="B353" s="35">
        <f>SALVADOS!B353</f>
        <v>8282403993</v>
      </c>
      <c r="C353" s="35" t="str">
        <f>SALVADOS!G353</f>
        <v>ESV9B70</v>
      </c>
      <c r="D353" s="14">
        <f>SALVADOS!C353</f>
        <v>45691</v>
      </c>
      <c r="E353" s="28" t="str">
        <f>$E$1&amp;SALVADOS!F353&amp;'CONTROLE I4PRO'!$G$1&amp;SALVADOS!I353</f>
        <v>Terceiro DANIELA CAMILO DA SILVA - HONDA NXR15 2013 PRETA ESV9B70 9C2KD0540DR13196</v>
      </c>
      <c r="F353" s="4">
        <f>IF(_xlfn.XLOOKUP(C353,SALVADOS!G:G,SALVADOS!AB:AB)="","",_xlfn.XLOOKUP(C353,SALVADOS!G:G,SALVADOS!AB:AB))</f>
        <v>765</v>
      </c>
      <c r="G353" s="14">
        <v>45722</v>
      </c>
      <c r="H353" s="14" t="str">
        <f>IF(_xlfn.XLOOKUP(C353,VENDA!C:C,VENDA!M:M)="","",_xlfn.XLOOKUP(C353,VENDA!C:C,VENDA!M:M))</f>
        <v/>
      </c>
      <c r="I353" s="14" t="str">
        <f>VENDA!I353</f>
        <v/>
      </c>
      <c r="J353" s="116">
        <f>VENDA!J353</f>
        <v>0</v>
      </c>
      <c r="K353" s="35"/>
    </row>
    <row r="354" spans="1:11" ht="28.8" hidden="1" x14ac:dyDescent="0.3">
      <c r="A354" s="35">
        <v>352</v>
      </c>
      <c r="B354" s="35">
        <f>SALVADOS!B354</f>
        <v>8282500008</v>
      </c>
      <c r="C354" s="35" t="str">
        <f>SALVADOS!G354</f>
        <v>RTA1J33</v>
      </c>
      <c r="D354" s="14">
        <f>SALVADOS!C354</f>
        <v>45692</v>
      </c>
      <c r="E354" s="28" t="str">
        <f>$E$1&amp;SALVADOS!F354&amp;'CONTROLE I4PRO'!$G$1&amp;SALVADOS!I354</f>
        <v>Terceiro JOSE ANTONIO DA SILVA - JEEP RENEGADE 2021 CINZA RTA1J33 98861115XMK436150</v>
      </c>
      <c r="F354" s="4">
        <f>IF(_xlfn.XLOOKUP(C354,SALVADOS!G:G,SALVADOS!AB:AB)="","",_xlfn.XLOOKUP(C354,SALVADOS!G:G,SALVADOS!AB:AB))</f>
        <v>760</v>
      </c>
      <c r="G354" s="14">
        <v>45706</v>
      </c>
      <c r="H354" s="14" t="str">
        <f>IF(_xlfn.XLOOKUP(C354,VENDA!C:C,VENDA!M:M)="","",_xlfn.XLOOKUP(C354,VENDA!C:C,VENDA!M:M))</f>
        <v/>
      </c>
      <c r="I354" s="14" t="str">
        <f>VENDA!I354</f>
        <v/>
      </c>
      <c r="J354" s="116">
        <f>VENDA!J354</f>
        <v>0</v>
      </c>
      <c r="K354" s="35"/>
    </row>
    <row r="355" spans="1:11" ht="28.8" hidden="1" x14ac:dyDescent="0.3">
      <c r="A355" s="35">
        <v>353</v>
      </c>
      <c r="B355" s="35">
        <f>SALVADOS!B355</f>
        <v>8282500033</v>
      </c>
      <c r="C355" s="35" t="str">
        <f>SALVADOS!G355</f>
        <v>KWX3299</v>
      </c>
      <c r="D355" s="14">
        <f>SALVADOS!C355</f>
        <v>45693</v>
      </c>
      <c r="E355" s="28" t="str">
        <f>$E$1&amp;SALVADOS!F355&amp;'CONTROLE I4PRO'!$G$1&amp;SALVADOS!I355</f>
        <v>Terceiro CRISTIANO PEREIRA DO NASCIMENTO - CHEVROLET CLASSIC 2010 BEGE KWX3299 9BGSA1910AB221511</v>
      </c>
      <c r="F355" s="4">
        <f>IF(_xlfn.XLOOKUP(C355,SALVADOS!G:G,SALVADOS!AB:AB)="","",_xlfn.XLOOKUP(C355,SALVADOS!G:G,SALVADOS!AB:AB))</f>
        <v>763</v>
      </c>
      <c r="G355" s="14">
        <v>45708</v>
      </c>
      <c r="H355" s="14" t="str">
        <f>IF(_xlfn.XLOOKUP(C355,VENDA!C:C,VENDA!M:M)="","",_xlfn.XLOOKUP(C355,VENDA!C:C,VENDA!M:M))</f>
        <v/>
      </c>
      <c r="I355" s="14" t="str">
        <f>VENDA!I355</f>
        <v/>
      </c>
      <c r="J355" s="116">
        <f>VENDA!J355</f>
        <v>0</v>
      </c>
      <c r="K355" s="35"/>
    </row>
    <row r="356" spans="1:11" ht="28.8" hidden="1" x14ac:dyDescent="0.3">
      <c r="A356" s="35">
        <v>354</v>
      </c>
      <c r="B356" s="35">
        <f>SALVADOS!B356</f>
        <v>8232500013</v>
      </c>
      <c r="C356" s="35" t="str">
        <f>SALVADOS!G356</f>
        <v>DMJ3753</v>
      </c>
      <c r="D356" s="14">
        <f>SALVADOS!C356</f>
        <v>45695</v>
      </c>
      <c r="E356" s="28" t="str">
        <f>$E$1&amp;SALVADOS!F356&amp;'CONTROLE I4PRO'!$G$1&amp;SALVADOS!I356</f>
        <v>Terceiro JAMILA BORGES DE OLIVEIRA - FORD ECOSPORT PRATA 2004 DMJ3753 9BFZE16F348532981</v>
      </c>
      <c r="F356" s="4">
        <f>IF(_xlfn.XLOOKUP(C356,SALVADOS!G:G,SALVADOS!AB:AB)="","",_xlfn.XLOOKUP(C356,SALVADOS!G:G,SALVADOS!AB:AB))</f>
        <v>761</v>
      </c>
      <c r="G356" s="14">
        <v>45707</v>
      </c>
      <c r="H356" s="14" t="str">
        <f>IF(_xlfn.XLOOKUP(C356,VENDA!C:C,VENDA!M:M)="","",_xlfn.XLOOKUP(C356,VENDA!C:C,VENDA!M:M))</f>
        <v/>
      </c>
      <c r="I356" s="14" t="str">
        <f>VENDA!I356</f>
        <v/>
      </c>
      <c r="J356" s="116">
        <f>VENDA!J356</f>
        <v>0</v>
      </c>
      <c r="K356" s="35"/>
    </row>
    <row r="357" spans="1:11" ht="28.8" hidden="1" x14ac:dyDescent="0.3">
      <c r="A357" s="35">
        <v>355</v>
      </c>
      <c r="B357" s="35">
        <f>SALVADOS!B357</f>
        <v>8282500207</v>
      </c>
      <c r="C357" s="35" t="str">
        <f>SALVADOS!G357</f>
        <v>DTF3462</v>
      </c>
      <c r="D357" s="14">
        <f>SALVADOS!C357</f>
        <v>45698</v>
      </c>
      <c r="E357" s="28" t="str">
        <f>$E$1&amp;SALVADOS!F357&amp;'CONTROLE I4PRO'!$G$1&amp;SALVADOS!I357</f>
        <v>Terceiro RODRIGO LIBERALINO CORREIA - HONDA BIZ 125 KS PRATA 2006 DTF3462 9C2JA04107R010526</v>
      </c>
      <c r="F357" s="4">
        <f>IF(_xlfn.XLOOKUP(C357,SALVADOS!G:G,SALVADOS!AB:AB)="","",_xlfn.XLOOKUP(C357,SALVADOS!G:G,SALVADOS!AB:AB))</f>
        <v>778</v>
      </c>
      <c r="G357" s="14">
        <v>45733</v>
      </c>
      <c r="H357" s="14" t="str">
        <f>IF(_xlfn.XLOOKUP(C357,VENDA!C:C,VENDA!M:M)="","",_xlfn.XLOOKUP(C357,VENDA!C:C,VENDA!M:M))</f>
        <v/>
      </c>
      <c r="I357" s="14" t="str">
        <f>VENDA!I357</f>
        <v/>
      </c>
      <c r="J357" s="116">
        <f>VENDA!J357</f>
        <v>0</v>
      </c>
      <c r="K357" s="35"/>
    </row>
    <row r="358" spans="1:11" ht="28.8" hidden="1" x14ac:dyDescent="0.3">
      <c r="A358" s="35">
        <v>356</v>
      </c>
      <c r="B358" s="35">
        <f>SALVADOS!B358</f>
        <v>8282404670</v>
      </c>
      <c r="C358" s="35" t="str">
        <f>SALVADOS!G358</f>
        <v>OPQ0D62</v>
      </c>
      <c r="D358" s="14">
        <f>SALVADOS!C358</f>
        <v>45700</v>
      </c>
      <c r="E358" s="28" t="str">
        <f>$E$1&amp;SALVADOS!F358&amp;'CONTROLE I4PRO'!$G$1&amp;SALVADOS!I358</f>
        <v>Terceiro 	MARIA ISABEL SOARES MOURÃO	 - PEUGEOT 408 BRANCA 2013 OPQ0D62 8AD4D5FMYDG051815</v>
      </c>
      <c r="F358" s="4">
        <f>IF(_xlfn.XLOOKUP(C358,SALVADOS!G:G,SALVADOS!AB:AB)="","",_xlfn.XLOOKUP(C358,SALVADOS!G:G,SALVADOS!AB:AB))</f>
        <v>771</v>
      </c>
      <c r="G358" s="14">
        <v>45727</v>
      </c>
      <c r="H358" s="14" t="str">
        <f>IF(_xlfn.XLOOKUP(C358,VENDA!C:C,VENDA!M:M)="","",_xlfn.XLOOKUP(C358,VENDA!C:C,VENDA!M:M))</f>
        <v/>
      </c>
      <c r="I358" s="14" t="str">
        <f>VENDA!I358</f>
        <v/>
      </c>
      <c r="J358" s="116">
        <f>VENDA!J358</f>
        <v>0</v>
      </c>
      <c r="K358" s="35"/>
    </row>
    <row r="359" spans="1:11" ht="28.8" hidden="1" x14ac:dyDescent="0.3">
      <c r="A359" s="35">
        <v>357</v>
      </c>
      <c r="B359" s="35">
        <f>SALVADOS!B359</f>
        <v>8282500387</v>
      </c>
      <c r="C359" s="35" t="str">
        <f>SALVADOS!G359</f>
        <v>GUZ8816</v>
      </c>
      <c r="D359" s="14">
        <f>SALVADOS!C359</f>
        <v>45705</v>
      </c>
      <c r="E359" s="28" t="str">
        <f>$E$1&amp;SALVADOS!F359&amp;'CONTROLE I4PRO'!$G$1&amp;SALVADOS!I359</f>
        <v>Terceiro Daniel do Amaral da Silva - FIAT PALIO ED 1997 Vermelha  GUZ8816 9BD178016V0352287</v>
      </c>
      <c r="F359" s="4">
        <f>IF(_xlfn.XLOOKUP(C359,SALVADOS!G:G,SALVADOS!AB:AB)="","",_xlfn.XLOOKUP(C359,SALVADOS!G:G,SALVADOS!AB:AB))</f>
        <v>774</v>
      </c>
      <c r="G359" s="14">
        <v>45729</v>
      </c>
      <c r="H359" s="14" t="str">
        <f>IF(_xlfn.XLOOKUP(C359,VENDA!C:C,VENDA!M:M)="","",_xlfn.XLOOKUP(C359,VENDA!C:C,VENDA!M:M))</f>
        <v/>
      </c>
      <c r="I359" s="14" t="str">
        <f>VENDA!I359</f>
        <v/>
      </c>
      <c r="J359" s="116">
        <f>VENDA!J359</f>
        <v>0</v>
      </c>
      <c r="K359" s="35"/>
    </row>
    <row r="360" spans="1:11" ht="28.8" hidden="1" x14ac:dyDescent="0.3">
      <c r="A360" s="35">
        <v>358</v>
      </c>
      <c r="B360" s="35">
        <f>SALVADOS!B360</f>
        <v>8282500515</v>
      </c>
      <c r="C360" s="35" t="str">
        <f>SALVADOS!G360</f>
        <v>FEC8F61</v>
      </c>
      <c r="D360" s="14">
        <f>SALVADOS!C360</f>
        <v>45712</v>
      </c>
      <c r="E360" s="28" t="str">
        <f>$E$1&amp;SALVADOS!F360&amp;'CONTROLE I4PRO'!$G$1&amp;SALVADOS!I360</f>
        <v>Terceiro 	AMAURI JOSE GONCALVES JUNIOR - RENAULT SANDERO 2012 PRATA FEC8F61 93YBSR8VACJ269016</v>
      </c>
      <c r="F360" s="4">
        <f>IF(_xlfn.XLOOKUP(C360,SALVADOS!G:G,SALVADOS!AB:AB)="","",_xlfn.XLOOKUP(C360,SALVADOS!G:G,SALVADOS!AB:AB))</f>
        <v>770</v>
      </c>
      <c r="G360" s="14">
        <v>45727</v>
      </c>
      <c r="H360" s="14" t="str">
        <f>IF(_xlfn.XLOOKUP(C360,VENDA!C:C,VENDA!M:M)="","",_xlfn.XLOOKUP(C360,VENDA!C:C,VENDA!M:M))</f>
        <v/>
      </c>
      <c r="I360" s="14" t="str">
        <f>VENDA!I360</f>
        <v/>
      </c>
      <c r="J360" s="116">
        <f>VENDA!J360</f>
        <v>0</v>
      </c>
      <c r="K360" s="35"/>
    </row>
    <row r="361" spans="1:11" ht="28.8" hidden="1" x14ac:dyDescent="0.3">
      <c r="A361" s="35">
        <v>359</v>
      </c>
      <c r="B361" s="35">
        <f>SALVADOS!B361</f>
        <v>8282500367</v>
      </c>
      <c r="C361" s="35" t="str">
        <f>SALVADOS!G361</f>
        <v>BHA6J44</v>
      </c>
      <c r="D361" s="14">
        <f>SALVADOS!C361</f>
        <v>45712</v>
      </c>
      <c r="E361" s="28" t="str">
        <f>$E$1&amp;SALVADOS!F361&amp;'CONTROLE I4PRO'!$G$1&amp;SALVADOS!I361</f>
        <v>Terceiro BENEDITO VALDIMAR RIBEIRO - VOLKSWAGEN GOL CL 1.8 1992 branca BHA6J44 9BWZZZ30ZNT123719</v>
      </c>
      <c r="F361" s="4">
        <f>IF(_xlfn.XLOOKUP(C361,SALVADOS!G:G,SALVADOS!AB:AB)="","",_xlfn.XLOOKUP(C361,SALVADOS!G:G,SALVADOS!AB:AB))</f>
        <v>769</v>
      </c>
      <c r="G361" s="14">
        <v>45727</v>
      </c>
      <c r="H361" s="14" t="str">
        <f>IF(_xlfn.XLOOKUP(C361,VENDA!C:C,VENDA!M:M)="","",_xlfn.XLOOKUP(C361,VENDA!C:C,VENDA!M:M))</f>
        <v/>
      </c>
      <c r="I361" s="14" t="str">
        <f>VENDA!I361</f>
        <v/>
      </c>
      <c r="J361" s="116">
        <f>VENDA!J361</f>
        <v>0</v>
      </c>
      <c r="K361" s="35"/>
    </row>
    <row r="362" spans="1:11" ht="28.8" hidden="1" x14ac:dyDescent="0.3">
      <c r="A362" s="35">
        <v>360</v>
      </c>
      <c r="B362" s="35">
        <f>SALVADOS!B362</f>
        <v>8232400655</v>
      </c>
      <c r="C362" s="35" t="str">
        <f>SALVADOS!G362</f>
        <v>JJE9958</v>
      </c>
      <c r="D362" s="14">
        <f>SALVADOS!C362</f>
        <v>45722</v>
      </c>
      <c r="E362" s="28" t="str">
        <f>$E$1&amp;SALVADOS!F362&amp;'CONTROLE I4PRO'!$G$1&amp;SALVADOS!I362</f>
        <v>Terceiro Deyvid Quixaba Martins - YAMAHA FAZER YS 250 2007 PRETA JJE9958 9C6KG017070055442</v>
      </c>
      <c r="F362" s="4">
        <f>IF(_xlfn.XLOOKUP(C362,SALVADOS!G:G,SALVADOS!AB:AB)="","",_xlfn.XLOOKUP(C362,SALVADOS!G:G,SALVADOS!AB:AB))</f>
        <v>776</v>
      </c>
      <c r="G362" s="14">
        <v>45733</v>
      </c>
      <c r="H362" s="14" t="str">
        <f>IF(_xlfn.XLOOKUP(C362,VENDA!C:C,VENDA!M:M)="","",_xlfn.XLOOKUP(C362,VENDA!C:C,VENDA!M:M))</f>
        <v/>
      </c>
      <c r="I362" s="14" t="str">
        <f>VENDA!I362</f>
        <v/>
      </c>
      <c r="J362" s="116">
        <f>VENDA!J362</f>
        <v>0</v>
      </c>
      <c r="K362" s="35"/>
    </row>
    <row r="363" spans="1:11" ht="28.8" hidden="1" x14ac:dyDescent="0.3">
      <c r="A363" s="35">
        <v>361</v>
      </c>
      <c r="B363" s="35">
        <f>SALVADOS!B363</f>
        <v>8232500019</v>
      </c>
      <c r="C363" s="35" t="str">
        <f>SALVADOS!G363</f>
        <v>KXY0I61</v>
      </c>
      <c r="D363" s="14">
        <f>SALVADOS!C363</f>
        <v>45722</v>
      </c>
      <c r="E363" s="28" t="str">
        <f>$E$1&amp;SALVADOS!F363&amp;'CONTROLE I4PRO'!$G$1&amp;SALVADOS!I363</f>
        <v>Terceiro MARIANA FERREIRA - HONDA CIVIC 2007 CINZA KXY0I61 93HFA16807Z211734</v>
      </c>
      <c r="F363" s="4" t="str">
        <f>IF(_xlfn.XLOOKUP(C363,SALVADOS!G:G,SALVADOS!AB:AB)="","",_xlfn.XLOOKUP(C363,SALVADOS!G:G,SALVADOS!AB:AB))</f>
        <v/>
      </c>
      <c r="G363" s="14"/>
      <c r="H363" s="14" t="str">
        <f>IF(_xlfn.XLOOKUP(C363,VENDA!C:C,VENDA!M:M)="","",_xlfn.XLOOKUP(C363,VENDA!C:C,VENDA!M:M))</f>
        <v/>
      </c>
      <c r="I363" s="14" t="str">
        <f>VENDA!I363</f>
        <v/>
      </c>
      <c r="J363" s="116">
        <f>VENDA!J363</f>
        <v>0</v>
      </c>
      <c r="K363" s="35"/>
    </row>
    <row r="364" spans="1:11" ht="28.8" hidden="1" x14ac:dyDescent="0.3">
      <c r="A364" s="35">
        <v>362</v>
      </c>
      <c r="B364" s="35">
        <f>SALVADOS!B364</f>
        <v>8282404616</v>
      </c>
      <c r="C364" s="35" t="str">
        <f>SALVADOS!G364</f>
        <v>FOY4A56</v>
      </c>
      <c r="D364" s="14">
        <f>SALVADOS!C364</f>
        <v>45729</v>
      </c>
      <c r="E364" s="28" t="str">
        <f>$E$1&amp;SALVADOS!F364&amp;'CONTROLE I4PRO'!$G$1&amp;SALVADOS!I364</f>
        <v>Terceiro REGINALDO GRIGORIO DE ARAUJO - FIAT UNO 2016 BRANCA FOY4A56 9BD195A6MG0761004</v>
      </c>
      <c r="F364" s="4"/>
      <c r="G364" s="14"/>
      <c r="H364" s="14" t="str">
        <f>IF(_xlfn.XLOOKUP(C364,VENDA!C:C,VENDA!M:M)="","",_xlfn.XLOOKUP(C364,VENDA!C:C,VENDA!M:M))</f>
        <v/>
      </c>
      <c r="I364" s="14" t="str">
        <f>VENDA!I364</f>
        <v/>
      </c>
      <c r="J364" s="116">
        <f>VENDA!J364</f>
        <v>0</v>
      </c>
      <c r="K364" s="35"/>
    </row>
    <row r="365" spans="1:11" x14ac:dyDescent="0.3">
      <c r="A365" s="35"/>
      <c r="B365" s="35"/>
      <c r="C365" s="35"/>
      <c r="D365" s="14"/>
      <c r="E365" s="28"/>
      <c r="F365" s="4"/>
      <c r="G365" s="14"/>
      <c r="H365" s="14"/>
      <c r="I365" s="14"/>
      <c r="J365" s="116"/>
      <c r="K365" s="35"/>
    </row>
    <row r="366" spans="1:11" x14ac:dyDescent="0.3">
      <c r="A366" s="35"/>
      <c r="B366" s="35"/>
      <c r="C366" s="35"/>
      <c r="D366" s="14"/>
      <c r="E366" s="28"/>
      <c r="F366" s="4"/>
      <c r="G366" s="14"/>
      <c r="H366" s="14"/>
      <c r="I366" s="14"/>
      <c r="J366" s="116"/>
      <c r="K366" s="35"/>
    </row>
    <row r="367" spans="1:11" x14ac:dyDescent="0.3">
      <c r="A367" s="35"/>
      <c r="B367" s="35"/>
      <c r="C367" s="35"/>
      <c r="D367" s="14"/>
      <c r="E367" s="28"/>
      <c r="F367" s="4"/>
      <c r="G367" s="14"/>
      <c r="H367" s="14"/>
      <c r="I367" s="14"/>
      <c r="J367" s="116"/>
      <c r="K367" s="35"/>
    </row>
    <row r="368" spans="1:11" x14ac:dyDescent="0.3">
      <c r="A368" s="35"/>
      <c r="B368" s="35"/>
      <c r="C368" s="35"/>
      <c r="D368" s="14"/>
      <c r="E368" s="28"/>
      <c r="F368" s="4"/>
      <c r="G368" s="14"/>
      <c r="H368" s="14"/>
      <c r="I368" s="14"/>
      <c r="J368" s="116"/>
      <c r="K368" s="35"/>
    </row>
    <row r="369" spans="1:11" x14ac:dyDescent="0.3">
      <c r="A369" s="35"/>
      <c r="B369" s="35"/>
      <c r="C369" s="35"/>
      <c r="D369" s="14"/>
      <c r="E369" s="28"/>
      <c r="F369" s="4"/>
      <c r="G369" s="14"/>
      <c r="H369" s="14"/>
      <c r="I369" s="14"/>
      <c r="J369" s="116"/>
      <c r="K369" s="35"/>
    </row>
    <row r="370" spans="1:11" x14ac:dyDescent="0.3">
      <c r="A370" s="35"/>
      <c r="B370" s="35"/>
      <c r="C370" s="35"/>
      <c r="D370" s="14"/>
      <c r="E370" s="28"/>
      <c r="F370" s="4"/>
      <c r="G370" s="14"/>
      <c r="H370" s="14"/>
      <c r="I370" s="14"/>
      <c r="J370" s="116"/>
      <c r="K370" s="35"/>
    </row>
    <row r="371" spans="1:11" x14ac:dyDescent="0.3">
      <c r="A371" s="35"/>
      <c r="B371" s="35"/>
      <c r="C371" s="35"/>
      <c r="D371" s="14"/>
      <c r="E371" s="28"/>
      <c r="F371" s="4"/>
      <c r="G371" s="14"/>
      <c r="H371" s="14"/>
      <c r="I371" s="14"/>
      <c r="J371" s="116"/>
      <c r="K371" s="35"/>
    </row>
    <row r="372" spans="1:11" x14ac:dyDescent="0.3">
      <c r="A372" s="35"/>
      <c r="B372" s="35"/>
      <c r="C372" s="35"/>
      <c r="D372" s="14"/>
      <c r="E372" s="28"/>
      <c r="F372" s="4"/>
      <c r="G372" s="14"/>
      <c r="H372" s="14"/>
      <c r="I372" s="14"/>
      <c r="J372" s="116"/>
      <c r="K372" s="35"/>
    </row>
    <row r="373" spans="1:11" x14ac:dyDescent="0.3">
      <c r="A373" s="35"/>
      <c r="B373" s="35"/>
      <c r="C373" s="35"/>
      <c r="D373" s="14"/>
      <c r="E373" s="28"/>
      <c r="F373" s="4"/>
      <c r="G373" s="14"/>
      <c r="H373" s="14"/>
      <c r="I373" s="14"/>
      <c r="J373" s="116"/>
      <c r="K373" s="35"/>
    </row>
    <row r="374" spans="1:11" x14ac:dyDescent="0.3">
      <c r="A374" s="35"/>
      <c r="B374" s="35"/>
      <c r="C374" s="35"/>
      <c r="D374" s="14"/>
      <c r="E374" s="28"/>
      <c r="F374" s="4"/>
      <c r="G374" s="14"/>
      <c r="H374" s="14"/>
      <c r="I374" s="14"/>
      <c r="J374" s="116"/>
      <c r="K374" s="35"/>
    </row>
    <row r="375" spans="1:11" x14ac:dyDescent="0.3">
      <c r="A375" s="35"/>
      <c r="B375" s="35"/>
      <c r="C375" s="35"/>
      <c r="D375" s="14"/>
      <c r="E375" s="28"/>
      <c r="F375" s="4"/>
      <c r="G375" s="14"/>
      <c r="H375" s="14"/>
      <c r="I375" s="14"/>
      <c r="J375" s="116"/>
      <c r="K375" s="35"/>
    </row>
    <row r="376" spans="1:11" x14ac:dyDescent="0.3">
      <c r="A376" s="35"/>
      <c r="B376" s="35"/>
      <c r="C376" s="35"/>
      <c r="D376" s="14"/>
      <c r="E376" s="28"/>
      <c r="F376" s="4"/>
      <c r="G376" s="14"/>
      <c r="H376" s="14"/>
      <c r="I376" s="14"/>
      <c r="J376" s="116"/>
      <c r="K376" s="35"/>
    </row>
    <row r="377" spans="1:11" x14ac:dyDescent="0.3">
      <c r="A377" s="35"/>
      <c r="B377" s="35"/>
      <c r="C377" s="35"/>
      <c r="D377" s="14"/>
      <c r="E377" s="28"/>
      <c r="F377" s="4"/>
      <c r="G377" s="14"/>
      <c r="H377" s="14"/>
      <c r="I377" s="14"/>
      <c r="J377" s="116"/>
      <c r="K377" s="35"/>
    </row>
    <row r="378" spans="1:11" x14ac:dyDescent="0.3">
      <c r="A378" s="35"/>
      <c r="B378" s="35"/>
      <c r="C378" s="35"/>
      <c r="D378" s="14"/>
      <c r="E378" s="28"/>
      <c r="F378" s="4"/>
      <c r="G378" s="14"/>
      <c r="H378" s="14"/>
      <c r="I378" s="14"/>
      <c r="J378" s="116"/>
      <c r="K378" s="35"/>
    </row>
    <row r="379" spans="1:11" x14ac:dyDescent="0.3">
      <c r="A379" s="35"/>
      <c r="B379" s="35"/>
      <c r="C379" s="35"/>
      <c r="D379" s="14"/>
      <c r="E379" s="28"/>
      <c r="F379" s="4"/>
      <c r="G379" s="14"/>
      <c r="H379" s="14"/>
      <c r="I379" s="14"/>
      <c r="J379" s="116"/>
      <c r="K379" s="35"/>
    </row>
    <row r="380" spans="1:11" x14ac:dyDescent="0.3">
      <c r="A380" s="35"/>
      <c r="B380" s="35"/>
      <c r="C380" s="35"/>
      <c r="D380" s="14"/>
      <c r="E380" s="28"/>
      <c r="F380" s="4"/>
      <c r="G380" s="14"/>
      <c r="H380" s="14"/>
      <c r="I380" s="14"/>
      <c r="J380" s="116"/>
      <c r="K380" s="35"/>
    </row>
    <row r="381" spans="1:11" x14ac:dyDescent="0.3">
      <c r="A381" s="35"/>
      <c r="B381" s="35"/>
      <c r="C381" s="35"/>
      <c r="D381" s="14"/>
      <c r="E381" s="28"/>
      <c r="F381" s="4"/>
      <c r="G381" s="14"/>
      <c r="H381" s="14"/>
      <c r="I381" s="14"/>
      <c r="J381" s="116"/>
      <c r="K381" s="35"/>
    </row>
    <row r="382" spans="1:11" x14ac:dyDescent="0.3">
      <c r="A382" s="35"/>
      <c r="B382" s="35"/>
      <c r="C382" s="35"/>
      <c r="D382" s="14"/>
      <c r="E382" s="28"/>
      <c r="F382" s="4"/>
      <c r="G382" s="14"/>
      <c r="H382" s="14"/>
      <c r="I382" s="14"/>
      <c r="J382" s="116"/>
      <c r="K382" s="35"/>
    </row>
    <row r="383" spans="1:11" x14ac:dyDescent="0.3">
      <c r="A383" s="35"/>
      <c r="B383" s="35"/>
      <c r="C383" s="35"/>
      <c r="D383" s="14"/>
      <c r="E383" s="28"/>
      <c r="F383" s="4"/>
      <c r="G383" s="14"/>
      <c r="H383" s="14"/>
      <c r="I383" s="14"/>
      <c r="J383" s="116"/>
      <c r="K383" s="35"/>
    </row>
    <row r="384" spans="1:11" x14ac:dyDescent="0.3">
      <c r="A384" s="35"/>
      <c r="B384" s="35"/>
      <c r="C384" s="35"/>
      <c r="D384" s="14"/>
      <c r="E384" s="28"/>
      <c r="F384" s="4"/>
      <c r="G384" s="14"/>
      <c r="H384" s="14"/>
      <c r="I384" s="14"/>
      <c r="J384" s="116"/>
      <c r="K384" s="35"/>
    </row>
    <row r="385" spans="1:11" x14ac:dyDescent="0.3">
      <c r="A385" s="35"/>
      <c r="B385" s="35"/>
      <c r="C385" s="35"/>
      <c r="D385" s="14"/>
      <c r="E385" s="28"/>
      <c r="F385" s="4"/>
      <c r="G385" s="14"/>
      <c r="H385" s="14"/>
      <c r="I385" s="14"/>
      <c r="J385" s="116"/>
      <c r="K385" s="35"/>
    </row>
    <row r="386" spans="1:11" x14ac:dyDescent="0.3">
      <c r="A386" s="35"/>
      <c r="B386" s="35"/>
      <c r="C386" s="35"/>
      <c r="D386" s="14"/>
      <c r="E386" s="28"/>
      <c r="F386" s="4"/>
      <c r="G386" s="14"/>
      <c r="H386" s="14"/>
      <c r="I386" s="14"/>
      <c r="J386" s="116"/>
      <c r="K386" s="35"/>
    </row>
    <row r="387" spans="1:11" x14ac:dyDescent="0.3">
      <c r="A387" s="35"/>
      <c r="B387" s="35"/>
      <c r="C387" s="35"/>
      <c r="D387" s="14"/>
      <c r="E387" s="28"/>
      <c r="F387" s="4"/>
      <c r="G387" s="14"/>
      <c r="H387" s="14"/>
      <c r="I387" s="14"/>
      <c r="J387" s="116"/>
      <c r="K387" s="35"/>
    </row>
    <row r="388" spans="1:11" x14ac:dyDescent="0.3">
      <c r="A388" s="35"/>
      <c r="B388" s="35"/>
      <c r="C388" s="35"/>
      <c r="D388" s="14"/>
      <c r="E388" s="28"/>
      <c r="F388" s="4"/>
      <c r="G388" s="14"/>
      <c r="H388" s="14"/>
      <c r="I388" s="14"/>
      <c r="J388" s="116"/>
      <c r="K388" s="35"/>
    </row>
    <row r="389" spans="1:11" x14ac:dyDescent="0.3">
      <c r="A389" s="35"/>
      <c r="B389" s="35"/>
      <c r="C389" s="35"/>
      <c r="D389" s="14"/>
      <c r="E389" s="28"/>
      <c r="F389" s="4"/>
      <c r="G389" s="14"/>
      <c r="H389" s="14"/>
      <c r="I389" s="14"/>
      <c r="J389" s="116"/>
      <c r="K389" s="35"/>
    </row>
    <row r="390" spans="1:11" x14ac:dyDescent="0.3">
      <c r="A390" s="35"/>
      <c r="B390" s="35"/>
      <c r="C390" s="35"/>
      <c r="D390" s="14"/>
      <c r="E390" s="28"/>
      <c r="F390" s="4"/>
      <c r="G390" s="14"/>
      <c r="H390" s="14"/>
      <c r="I390" s="14"/>
      <c r="J390" s="116"/>
      <c r="K390" s="35"/>
    </row>
    <row r="391" spans="1:11" x14ac:dyDescent="0.3">
      <c r="A391" s="35"/>
      <c r="B391" s="35"/>
      <c r="C391" s="35"/>
      <c r="D391" s="14"/>
      <c r="E391" s="28"/>
      <c r="F391" s="4"/>
      <c r="G391" s="14"/>
      <c r="H391" s="14"/>
      <c r="I391" s="14"/>
      <c r="J391" s="116"/>
      <c r="K391" s="35"/>
    </row>
    <row r="392" spans="1:11" x14ac:dyDescent="0.3">
      <c r="A392" s="35"/>
      <c r="B392" s="35"/>
      <c r="C392" s="35"/>
      <c r="D392" s="14"/>
      <c r="E392" s="28"/>
      <c r="F392" s="4"/>
      <c r="G392" s="14"/>
      <c r="H392" s="14"/>
      <c r="I392" s="14"/>
      <c r="J392" s="116"/>
      <c r="K392" s="35"/>
    </row>
    <row r="393" spans="1:11" x14ac:dyDescent="0.3">
      <c r="A393" s="35"/>
      <c r="B393" s="35"/>
      <c r="C393" s="35"/>
      <c r="D393" s="14"/>
      <c r="E393" s="28"/>
      <c r="F393" s="4"/>
      <c r="G393" s="14"/>
      <c r="H393" s="14"/>
      <c r="I393" s="14"/>
      <c r="J393" s="116"/>
      <c r="K393" s="35"/>
    </row>
    <row r="394" spans="1:11" x14ac:dyDescent="0.3">
      <c r="A394" s="35"/>
      <c r="B394" s="35"/>
      <c r="C394" s="35"/>
      <c r="D394" s="14"/>
      <c r="E394" s="28"/>
      <c r="F394" s="4"/>
      <c r="G394" s="14"/>
      <c r="H394" s="14"/>
      <c r="I394" s="14"/>
      <c r="J394" s="116"/>
      <c r="K394" s="35"/>
    </row>
    <row r="395" spans="1:11" x14ac:dyDescent="0.3">
      <c r="A395" s="35"/>
      <c r="B395" s="35"/>
      <c r="C395" s="35"/>
      <c r="D395" s="14"/>
      <c r="E395" s="28"/>
      <c r="F395" s="4"/>
      <c r="G395" s="14"/>
      <c r="H395" s="14"/>
      <c r="I395" s="14"/>
      <c r="J395" s="116"/>
      <c r="K395" s="35"/>
    </row>
    <row r="396" spans="1:11" x14ac:dyDescent="0.3">
      <c r="A396" s="35"/>
      <c r="B396" s="35"/>
      <c r="C396" s="35"/>
      <c r="D396" s="14"/>
      <c r="E396" s="28"/>
      <c r="F396" s="4"/>
      <c r="G396" s="14"/>
      <c r="H396" s="14"/>
      <c r="I396" s="14"/>
      <c r="J396" s="116"/>
      <c r="K396" s="35"/>
    </row>
    <row r="397" spans="1:11" x14ac:dyDescent="0.3">
      <c r="A397" s="35"/>
      <c r="B397" s="35"/>
      <c r="C397" s="35"/>
      <c r="D397" s="14"/>
      <c r="E397" s="28"/>
      <c r="F397" s="4"/>
      <c r="G397" s="14"/>
      <c r="H397" s="14"/>
      <c r="I397" s="14"/>
      <c r="J397" s="116"/>
      <c r="K397" s="35"/>
    </row>
    <row r="398" spans="1:11" x14ac:dyDescent="0.3">
      <c r="A398" s="35"/>
      <c r="B398" s="35"/>
      <c r="C398" s="35"/>
      <c r="D398" s="14"/>
      <c r="E398" s="28"/>
      <c r="F398" s="4"/>
      <c r="G398" s="14"/>
      <c r="H398" s="14"/>
      <c r="I398" s="14"/>
      <c r="J398" s="116"/>
      <c r="K398" s="35"/>
    </row>
    <row r="399" spans="1:11" x14ac:dyDescent="0.3">
      <c r="A399" s="35"/>
      <c r="B399" s="35"/>
      <c r="C399" s="35"/>
      <c r="D399" s="14"/>
      <c r="E399" s="28"/>
      <c r="F399" s="4"/>
      <c r="G399" s="14"/>
      <c r="H399" s="14"/>
      <c r="I399" s="14"/>
      <c r="J399" s="116"/>
      <c r="K399" s="35"/>
    </row>
    <row r="400" spans="1:11" x14ac:dyDescent="0.3">
      <c r="A400" s="35"/>
      <c r="B400" s="35"/>
      <c r="C400" s="35"/>
      <c r="D400" s="14"/>
      <c r="E400" s="28"/>
      <c r="F400" s="4"/>
      <c r="G400" s="14"/>
      <c r="H400" s="14"/>
      <c r="I400" s="14"/>
      <c r="J400" s="116"/>
      <c r="K400" s="35"/>
    </row>
    <row r="401" spans="1:11" x14ac:dyDescent="0.3">
      <c r="A401" s="35"/>
      <c r="B401" s="35"/>
      <c r="C401" s="35"/>
      <c r="D401" s="14"/>
      <c r="E401" s="28"/>
      <c r="F401" s="4"/>
      <c r="G401" s="14"/>
      <c r="H401" s="14"/>
      <c r="I401" s="14"/>
      <c r="J401" s="116"/>
      <c r="K401" s="35"/>
    </row>
    <row r="402" spans="1:11" x14ac:dyDescent="0.3">
      <c r="A402" s="35"/>
      <c r="B402" s="35"/>
      <c r="C402" s="35"/>
      <c r="D402" s="14"/>
      <c r="E402" s="28"/>
      <c r="F402" s="4"/>
      <c r="G402" s="14"/>
      <c r="H402" s="14"/>
      <c r="I402" s="14"/>
      <c r="J402" s="116"/>
      <c r="K402" s="35"/>
    </row>
    <row r="403" spans="1:11" x14ac:dyDescent="0.3">
      <c r="A403" s="35"/>
      <c r="B403" s="35"/>
      <c r="C403" s="35"/>
      <c r="D403" s="14"/>
      <c r="E403" s="28"/>
      <c r="F403" s="4"/>
      <c r="G403" s="14"/>
      <c r="H403" s="14"/>
      <c r="I403" s="14"/>
      <c r="J403" s="116"/>
      <c r="K403" s="35"/>
    </row>
    <row r="404" spans="1:11" x14ac:dyDescent="0.3">
      <c r="A404" s="35"/>
      <c r="B404" s="35"/>
      <c r="C404" s="35"/>
      <c r="D404" s="14"/>
      <c r="E404" s="28"/>
      <c r="F404" s="4"/>
      <c r="G404" s="14"/>
      <c r="H404" s="14"/>
      <c r="I404" s="14"/>
      <c r="J404" s="116"/>
      <c r="K404" s="35"/>
    </row>
    <row r="405" spans="1:11" x14ac:dyDescent="0.3">
      <c r="A405" s="35"/>
      <c r="B405" s="35"/>
      <c r="C405" s="35"/>
      <c r="D405" s="14"/>
      <c r="E405" s="28"/>
      <c r="F405" s="4"/>
      <c r="G405" s="14"/>
      <c r="H405" s="14"/>
      <c r="I405" s="14"/>
      <c r="J405" s="116"/>
      <c r="K405" s="35"/>
    </row>
    <row r="406" spans="1:11" x14ac:dyDescent="0.3">
      <c r="A406" s="35"/>
      <c r="B406" s="35"/>
      <c r="C406" s="35"/>
      <c r="D406" s="14"/>
      <c r="E406" s="28"/>
      <c r="F406" s="4"/>
      <c r="G406" s="14"/>
      <c r="H406" s="14"/>
      <c r="I406" s="14"/>
      <c r="J406" s="116"/>
      <c r="K406" s="35"/>
    </row>
    <row r="407" spans="1:11" x14ac:dyDescent="0.3">
      <c r="A407" s="35"/>
      <c r="B407" s="35"/>
      <c r="C407" s="35"/>
      <c r="D407" s="14"/>
      <c r="E407" s="28"/>
      <c r="F407" s="4"/>
      <c r="G407" s="14"/>
      <c r="H407" s="14"/>
      <c r="I407" s="14"/>
      <c r="J407" s="116"/>
      <c r="K407" s="35"/>
    </row>
    <row r="408" spans="1:11" x14ac:dyDescent="0.3">
      <c r="A408" s="35"/>
      <c r="B408" s="35"/>
      <c r="C408" s="35"/>
      <c r="D408" s="14"/>
      <c r="E408" s="28"/>
      <c r="F408" s="4"/>
      <c r="G408" s="14"/>
      <c r="H408" s="14"/>
      <c r="I408" s="14"/>
      <c r="J408" s="116"/>
      <c r="K408" s="35"/>
    </row>
    <row r="409" spans="1:11" x14ac:dyDescent="0.3">
      <c r="A409" s="35"/>
      <c r="B409" s="35"/>
      <c r="C409" s="35"/>
      <c r="D409" s="14"/>
      <c r="E409" s="28"/>
      <c r="F409" s="4"/>
      <c r="G409" s="14"/>
      <c r="H409" s="14"/>
      <c r="I409" s="14"/>
      <c r="J409" s="116"/>
      <c r="K409" s="35"/>
    </row>
    <row r="410" spans="1:11" x14ac:dyDescent="0.3">
      <c r="A410" s="35"/>
      <c r="B410" s="35"/>
      <c r="C410" s="35"/>
      <c r="D410" s="14"/>
      <c r="E410" s="28"/>
      <c r="F410" s="4"/>
      <c r="G410" s="14"/>
      <c r="H410" s="14"/>
      <c r="I410" s="14"/>
      <c r="J410" s="116"/>
      <c r="K410" s="35"/>
    </row>
    <row r="411" spans="1:11" x14ac:dyDescent="0.3">
      <c r="A411" s="35"/>
      <c r="B411" s="35"/>
      <c r="C411" s="35"/>
      <c r="D411" s="14"/>
      <c r="E411" s="28"/>
      <c r="F411" s="4"/>
      <c r="G411" s="14"/>
      <c r="H411" s="14"/>
      <c r="I411" s="14"/>
      <c r="J411" s="116"/>
      <c r="K411" s="35"/>
    </row>
    <row r="412" spans="1:11" x14ac:dyDescent="0.3">
      <c r="A412" s="35"/>
      <c r="B412" s="35"/>
      <c r="C412" s="35"/>
      <c r="D412" s="14"/>
      <c r="E412" s="28"/>
      <c r="F412" s="4"/>
      <c r="G412" s="14"/>
      <c r="H412" s="14"/>
      <c r="I412" s="14"/>
      <c r="J412" s="116"/>
      <c r="K412" s="35"/>
    </row>
    <row r="413" spans="1:11" x14ac:dyDescent="0.3">
      <c r="A413" s="35"/>
      <c r="B413" s="35"/>
      <c r="C413" s="35"/>
      <c r="D413" s="14"/>
      <c r="E413" s="28"/>
      <c r="F413" s="4"/>
      <c r="G413" s="14"/>
      <c r="H413" s="14"/>
      <c r="I413" s="14"/>
      <c r="J413" s="116"/>
      <c r="K413" s="35"/>
    </row>
    <row r="414" spans="1:11" x14ac:dyDescent="0.3">
      <c r="A414" s="35"/>
      <c r="B414" s="35"/>
      <c r="C414" s="35"/>
      <c r="D414" s="14"/>
      <c r="E414" s="28"/>
      <c r="F414" s="4"/>
      <c r="G414" s="14"/>
      <c r="H414" s="14"/>
      <c r="I414" s="14"/>
      <c r="J414" s="116"/>
      <c r="K414" s="35"/>
    </row>
    <row r="415" spans="1:11" x14ac:dyDescent="0.3">
      <c r="A415" s="35"/>
      <c r="B415" s="35"/>
      <c r="C415" s="35"/>
      <c r="D415" s="14"/>
      <c r="E415" s="28"/>
      <c r="F415" s="4"/>
      <c r="G415" s="14"/>
      <c r="H415" s="14"/>
      <c r="I415" s="14"/>
      <c r="J415" s="116"/>
      <c r="K415" s="35"/>
    </row>
    <row r="416" spans="1:11" x14ac:dyDescent="0.3">
      <c r="A416" s="35"/>
      <c r="B416" s="35"/>
      <c r="C416" s="35"/>
      <c r="D416" s="14"/>
      <c r="E416" s="28"/>
      <c r="F416" s="4"/>
      <c r="G416" s="14"/>
      <c r="H416" s="14"/>
      <c r="I416" s="14"/>
      <c r="J416" s="116"/>
      <c r="K416" s="35"/>
    </row>
    <row r="417" spans="1:11" x14ac:dyDescent="0.3">
      <c r="A417" s="35"/>
      <c r="B417" s="35"/>
      <c r="C417" s="35"/>
      <c r="D417" s="14"/>
      <c r="E417" s="28"/>
      <c r="F417" s="4"/>
      <c r="G417" s="14"/>
      <c r="H417" s="14"/>
      <c r="I417" s="14"/>
      <c r="J417" s="116"/>
      <c r="K417" s="35"/>
    </row>
    <row r="418" spans="1:11" x14ac:dyDescent="0.3">
      <c r="A418" s="35"/>
      <c r="B418" s="35"/>
      <c r="C418" s="35"/>
      <c r="D418" s="14"/>
      <c r="E418" s="28"/>
      <c r="F418" s="4"/>
      <c r="G418" s="14"/>
      <c r="H418" s="14"/>
      <c r="I418" s="14"/>
      <c r="J418" s="116"/>
      <c r="K418" s="35"/>
    </row>
    <row r="419" spans="1:11" x14ac:dyDescent="0.3">
      <c r="A419" s="35"/>
      <c r="B419" s="35"/>
      <c r="C419" s="35"/>
      <c r="D419" s="14"/>
      <c r="E419" s="28"/>
      <c r="F419" s="4"/>
      <c r="G419" s="14"/>
      <c r="H419" s="14"/>
      <c r="I419" s="14"/>
      <c r="J419" s="116"/>
      <c r="K419" s="35"/>
    </row>
    <row r="420" spans="1:11" x14ac:dyDescent="0.3">
      <c r="A420" s="35"/>
      <c r="B420" s="35"/>
      <c r="C420" s="35"/>
      <c r="D420" s="14"/>
      <c r="E420" s="28"/>
      <c r="F420" s="4"/>
      <c r="G420" s="14"/>
      <c r="H420" s="14"/>
      <c r="I420" s="14"/>
      <c r="J420" s="116"/>
      <c r="K420" s="35"/>
    </row>
    <row r="421" spans="1:11" x14ac:dyDescent="0.3">
      <c r="A421" s="35"/>
      <c r="B421" s="35"/>
      <c r="C421" s="35"/>
      <c r="D421" s="14"/>
      <c r="E421" s="28"/>
      <c r="F421" s="4"/>
      <c r="G421" s="14"/>
      <c r="H421" s="14"/>
      <c r="I421" s="14"/>
      <c r="J421" s="116"/>
      <c r="K421" s="35"/>
    </row>
    <row r="422" spans="1:11" x14ac:dyDescent="0.3">
      <c r="A422" s="35"/>
      <c r="B422" s="35"/>
      <c r="C422" s="35"/>
      <c r="D422" s="14"/>
      <c r="E422" s="28"/>
      <c r="F422" s="4"/>
      <c r="G422" s="14"/>
      <c r="H422" s="14"/>
      <c r="I422" s="14"/>
      <c r="J422" s="116"/>
      <c r="K422" s="35"/>
    </row>
    <row r="423" spans="1:11" x14ac:dyDescent="0.3">
      <c r="A423" s="35"/>
      <c r="B423" s="35"/>
      <c r="C423" s="35"/>
      <c r="D423" s="14"/>
      <c r="E423" s="28"/>
      <c r="F423" s="4"/>
      <c r="G423" s="14"/>
      <c r="H423" s="14"/>
      <c r="I423" s="14"/>
      <c r="J423" s="116"/>
      <c r="K423" s="35"/>
    </row>
    <row r="424" spans="1:11" x14ac:dyDescent="0.3">
      <c r="A424" s="35"/>
      <c r="B424" s="35"/>
      <c r="C424" s="35"/>
      <c r="D424" s="14"/>
      <c r="E424" s="28"/>
      <c r="F424" s="4"/>
      <c r="G424" s="14"/>
      <c r="H424" s="14"/>
      <c r="I424" s="14"/>
      <c r="J424" s="116"/>
      <c r="K424" s="35"/>
    </row>
    <row r="425" spans="1:11" x14ac:dyDescent="0.3">
      <c r="A425" s="35"/>
      <c r="B425" s="35"/>
      <c r="C425" s="35"/>
      <c r="D425" s="14"/>
      <c r="E425" s="28"/>
      <c r="F425" s="4"/>
      <c r="G425" s="14"/>
      <c r="H425" s="14"/>
      <c r="I425" s="14"/>
      <c r="J425" s="116"/>
      <c r="K425" s="35"/>
    </row>
    <row r="426" spans="1:11" x14ac:dyDescent="0.3">
      <c r="A426" s="35"/>
      <c r="B426" s="35"/>
      <c r="C426" s="35"/>
      <c r="D426" s="14"/>
      <c r="E426" s="28"/>
      <c r="F426" s="4"/>
      <c r="G426" s="14"/>
      <c r="H426" s="14"/>
      <c r="I426" s="14"/>
      <c r="J426" s="116"/>
      <c r="K426" s="35"/>
    </row>
    <row r="427" spans="1:11" x14ac:dyDescent="0.3">
      <c r="A427" s="35"/>
      <c r="B427" s="35"/>
      <c r="C427" s="35"/>
      <c r="D427" s="14"/>
      <c r="E427" s="28"/>
      <c r="F427" s="4"/>
      <c r="G427" s="14"/>
      <c r="H427" s="14"/>
      <c r="I427" s="14"/>
      <c r="J427" s="116"/>
      <c r="K427" s="35"/>
    </row>
    <row r="428" spans="1:11" x14ac:dyDescent="0.3">
      <c r="A428" s="35"/>
      <c r="B428" s="35"/>
      <c r="C428" s="35"/>
      <c r="D428" s="14"/>
      <c r="E428" s="28"/>
      <c r="F428" s="4"/>
      <c r="G428" s="14"/>
      <c r="H428" s="14"/>
      <c r="I428" s="14"/>
      <c r="J428" s="116"/>
      <c r="K428" s="35"/>
    </row>
    <row r="429" spans="1:11" x14ac:dyDescent="0.3">
      <c r="A429" s="35"/>
      <c r="B429" s="35"/>
      <c r="C429" s="35"/>
      <c r="D429" s="14"/>
      <c r="E429" s="28"/>
      <c r="F429" s="4"/>
      <c r="G429" s="14"/>
      <c r="H429" s="14"/>
      <c r="I429" s="14"/>
      <c r="J429" s="116"/>
      <c r="K429" s="35"/>
    </row>
    <row r="430" spans="1:11" x14ac:dyDescent="0.3">
      <c r="A430" s="35"/>
      <c r="B430" s="35"/>
      <c r="C430" s="35"/>
      <c r="D430" s="14"/>
      <c r="E430" s="28"/>
      <c r="F430" s="4"/>
      <c r="G430" s="14"/>
      <c r="H430" s="14"/>
      <c r="I430" s="14"/>
      <c r="J430" s="116"/>
      <c r="K430" s="35"/>
    </row>
    <row r="431" spans="1:11" x14ac:dyDescent="0.3">
      <c r="A431" s="35"/>
      <c r="B431" s="35"/>
      <c r="C431" s="35"/>
      <c r="D431" s="14"/>
      <c r="E431" s="28"/>
      <c r="F431" s="4"/>
      <c r="G431" s="14"/>
      <c r="H431" s="14"/>
      <c r="I431" s="14"/>
      <c r="J431" s="116"/>
      <c r="K431" s="35"/>
    </row>
    <row r="432" spans="1:11" x14ac:dyDescent="0.3">
      <c r="A432" s="35"/>
      <c r="B432" s="35"/>
      <c r="C432" s="35"/>
      <c r="D432" s="14"/>
      <c r="E432" s="28"/>
      <c r="F432" s="4"/>
      <c r="G432" s="14"/>
      <c r="H432" s="14"/>
      <c r="I432" s="14"/>
      <c r="J432" s="116"/>
      <c r="K432" s="35"/>
    </row>
    <row r="433" spans="1:11" x14ac:dyDescent="0.3">
      <c r="A433" s="35"/>
      <c r="B433" s="35"/>
      <c r="C433" s="35"/>
      <c r="D433" s="14"/>
      <c r="E433" s="28"/>
      <c r="F433" s="4"/>
      <c r="G433" s="14"/>
      <c r="H433" s="14"/>
      <c r="I433" s="14"/>
      <c r="J433" s="116"/>
      <c r="K433" s="35"/>
    </row>
    <row r="434" spans="1:11" x14ac:dyDescent="0.3">
      <c r="A434" s="35"/>
      <c r="B434" s="35"/>
      <c r="C434" s="35"/>
      <c r="D434" s="14"/>
      <c r="E434" s="28"/>
      <c r="F434" s="4"/>
      <c r="G434" s="14"/>
      <c r="H434" s="14"/>
      <c r="I434" s="14"/>
      <c r="J434" s="116"/>
      <c r="K434" s="35"/>
    </row>
    <row r="435" spans="1:11" x14ac:dyDescent="0.3">
      <c r="A435" s="35"/>
      <c r="B435" s="35"/>
      <c r="C435" s="35"/>
      <c r="D435" s="14"/>
      <c r="E435" s="28"/>
      <c r="F435" s="4"/>
      <c r="G435" s="14"/>
      <c r="H435" s="14"/>
      <c r="I435" s="14"/>
      <c r="J435" s="116"/>
      <c r="K435" s="35"/>
    </row>
    <row r="436" spans="1:11" x14ac:dyDescent="0.3">
      <c r="A436" s="35"/>
      <c r="B436" s="35"/>
      <c r="C436" s="35"/>
      <c r="D436" s="14"/>
      <c r="E436" s="28"/>
      <c r="F436" s="4"/>
      <c r="G436" s="14"/>
      <c r="H436" s="14"/>
      <c r="I436" s="14"/>
      <c r="J436" s="116"/>
      <c r="K436" s="35"/>
    </row>
  </sheetData>
  <autoFilter ref="A2:K364" xr:uid="{76A2D3CB-26E5-4BE4-90C6-6DEDE3AB1F79}">
    <filterColumn colId="2">
      <filters>
        <filter val="JVM4G88"/>
      </filters>
    </filterColumn>
  </autoFilter>
  <conditionalFormatting sqref="G3:K436">
    <cfRule type="containsBlanks" dxfId="1" priority="1">
      <formula>LEN(TRIM(G3))=0</formula>
    </cfRule>
  </conditionalFormatting>
  <conditionalFormatting sqref="I36">
    <cfRule type="containsBlanks" dxfId="0" priority="42">
      <formula>LEN(TRIM(I36))=0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9CF5-4B9F-4802-8010-DF9D936E0217}">
  <sheetPr codeName="Planilha2">
    <pageSetUpPr fitToPage="1"/>
  </sheetPr>
  <dimension ref="A1:AL403"/>
  <sheetViews>
    <sheetView showGridLines="0" tabSelected="1" zoomScale="80" zoomScaleNormal="80" workbookViewId="0">
      <pane xSplit="8" ySplit="2" topLeftCell="I347" activePane="bottomRight" state="frozen"/>
      <selection pane="topRight" activeCell="H1" sqref="H1"/>
      <selection pane="bottomLeft" activeCell="A3" sqref="A3"/>
      <selection pane="bottomRight" activeCell="M366" sqref="M366"/>
    </sheetView>
  </sheetViews>
  <sheetFormatPr defaultColWidth="14.5546875" defaultRowHeight="13.5" customHeight="1" x14ac:dyDescent="0.3"/>
  <cols>
    <col min="1" max="1" width="5.44140625" customWidth="1"/>
    <col min="2" max="2" width="17.5546875" customWidth="1"/>
    <col min="3" max="4" width="16.44140625" customWidth="1"/>
    <col min="5" max="5" width="23.44140625" customWidth="1"/>
    <col min="6" max="6" width="22.5546875" customWidth="1"/>
    <col min="7" max="7" width="16.44140625" customWidth="1"/>
    <col min="8" max="8" width="24.5546875" customWidth="1"/>
    <col min="9" max="9" width="35.44140625" customWidth="1"/>
    <col min="10" max="10" width="19.5546875" style="82" customWidth="1"/>
    <col min="11" max="12" width="16.44140625" customWidth="1"/>
    <col min="13" max="13" width="17.5546875" customWidth="1"/>
    <col min="14" max="20" width="16.44140625" customWidth="1"/>
    <col min="21" max="21" width="19.44140625" customWidth="1"/>
    <col min="22" max="22" width="17.44140625" customWidth="1"/>
    <col min="23" max="23" width="20.5546875" customWidth="1"/>
    <col min="24" max="30" width="16.44140625" customWidth="1"/>
    <col min="31" max="31" width="18.44140625" customWidth="1"/>
    <col min="32" max="35" width="16.44140625" customWidth="1"/>
    <col min="36" max="36" width="52.5546875" customWidth="1"/>
    <col min="37" max="37" width="16.44140625" customWidth="1"/>
    <col min="38" max="38" width="14.44140625" customWidth="1"/>
  </cols>
  <sheetData>
    <row r="1" spans="1:38" ht="24" customHeight="1" x14ac:dyDescent="0.3">
      <c r="A1" s="38"/>
      <c r="B1" s="43">
        <f>SUBTOTAL(3,B3:B9999)</f>
        <v>364</v>
      </c>
      <c r="D1" s="37"/>
      <c r="E1" s="37"/>
      <c r="F1" s="38"/>
      <c r="G1" s="38"/>
      <c r="I1" s="39"/>
      <c r="J1" s="81"/>
      <c r="K1" s="40"/>
      <c r="L1" s="38"/>
      <c r="M1" s="38"/>
      <c r="N1" s="38"/>
      <c r="O1" s="37"/>
      <c r="P1" s="37"/>
      <c r="Q1" s="40"/>
      <c r="R1" s="40"/>
      <c r="S1" s="40"/>
      <c r="T1" s="40"/>
      <c r="U1" s="39">
        <f>SUBTOTAL(9,U3:U9999)</f>
        <v>9546893.1799999978</v>
      </c>
      <c r="V1" s="39">
        <f>SUBTOTAL(9,V3:V9999)</f>
        <v>923677.16999999981</v>
      </c>
      <c r="W1" s="39">
        <f>SUBTOTAL(9,W3:W9999)</f>
        <v>8622888.6699999943</v>
      </c>
      <c r="X1" s="38"/>
      <c r="Y1" s="38"/>
      <c r="Z1" s="37"/>
      <c r="AA1" s="41"/>
      <c r="AB1" s="41"/>
      <c r="AC1" s="41"/>
      <c r="AD1" s="41"/>
      <c r="AE1" s="41"/>
      <c r="AF1" s="41"/>
      <c r="AG1" s="41"/>
      <c r="AH1" s="42"/>
      <c r="AI1" s="42"/>
      <c r="AJ1" s="38"/>
      <c r="AK1" s="43" t="s">
        <v>103</v>
      </c>
      <c r="AL1" s="43">
        <f>COUNTIF(AL3:AL3000,"NÃO")</f>
        <v>90</v>
      </c>
    </row>
    <row r="2" spans="1:38" ht="82.5" customHeight="1" x14ac:dyDescent="0.3">
      <c r="A2" s="72" t="s">
        <v>69</v>
      </c>
      <c r="B2" s="44" t="s">
        <v>40</v>
      </c>
      <c r="C2" s="44" t="s">
        <v>104</v>
      </c>
      <c r="D2" s="45" t="s">
        <v>105</v>
      </c>
      <c r="E2" s="44" t="s">
        <v>106</v>
      </c>
      <c r="F2" s="44" t="s">
        <v>63</v>
      </c>
      <c r="G2" s="46" t="s">
        <v>402</v>
      </c>
      <c r="H2" s="47" t="s">
        <v>82</v>
      </c>
      <c r="I2" s="46" t="s">
        <v>107</v>
      </c>
      <c r="J2" s="78" t="s">
        <v>646</v>
      </c>
      <c r="K2" s="44" t="s">
        <v>303</v>
      </c>
      <c r="L2" s="44" t="s">
        <v>102</v>
      </c>
      <c r="M2" s="44" t="s">
        <v>108</v>
      </c>
      <c r="N2" s="44" t="s">
        <v>109</v>
      </c>
      <c r="O2" s="45" t="s">
        <v>110</v>
      </c>
      <c r="P2" s="45" t="s">
        <v>111</v>
      </c>
      <c r="Q2" s="44" t="s">
        <v>112</v>
      </c>
      <c r="R2" s="44" t="s">
        <v>113</v>
      </c>
      <c r="S2" s="46" t="s">
        <v>114</v>
      </c>
      <c r="T2" s="45" t="s">
        <v>115</v>
      </c>
      <c r="U2" s="44" t="s">
        <v>116</v>
      </c>
      <c r="V2" s="44" t="s">
        <v>387</v>
      </c>
      <c r="W2" s="44" t="s">
        <v>117</v>
      </c>
      <c r="X2" s="45" t="s">
        <v>118</v>
      </c>
      <c r="Y2" s="45" t="s">
        <v>119</v>
      </c>
      <c r="Z2" s="45" t="s">
        <v>120</v>
      </c>
      <c r="AA2" s="45" t="s">
        <v>121</v>
      </c>
      <c r="AB2" s="45" t="s">
        <v>122</v>
      </c>
      <c r="AC2" s="45" t="s">
        <v>123</v>
      </c>
      <c r="AD2" s="44" t="s">
        <v>124</v>
      </c>
      <c r="AE2" s="44" t="s">
        <v>125</v>
      </c>
      <c r="AF2" s="44" t="s">
        <v>476</v>
      </c>
      <c r="AG2" s="45" t="s">
        <v>424</v>
      </c>
      <c r="AH2" s="45" t="s">
        <v>274</v>
      </c>
      <c r="AI2" s="45" t="s">
        <v>952</v>
      </c>
      <c r="AJ2" s="44" t="s">
        <v>126</v>
      </c>
      <c r="AK2" s="44" t="s">
        <v>127</v>
      </c>
      <c r="AL2" s="44" t="s">
        <v>403</v>
      </c>
    </row>
    <row r="3" spans="1:38" ht="87.6" customHeight="1" x14ac:dyDescent="0.3">
      <c r="A3" s="73">
        <v>0</v>
      </c>
      <c r="B3" s="4">
        <v>8282000242</v>
      </c>
      <c r="C3" s="29">
        <v>44104</v>
      </c>
      <c r="D3" s="29">
        <v>44104</v>
      </c>
      <c r="E3" s="48" t="s">
        <v>517</v>
      </c>
      <c r="F3" s="48" t="s">
        <v>518</v>
      </c>
      <c r="G3" s="12" t="s">
        <v>1455</v>
      </c>
      <c r="H3" s="29" t="str">
        <f t="shared" ref="H3:H34" si="0">IF(B3=0,"",IF(L3=0,"AG ORÇAM REMOÇÃO",IF(O3=0,"VEÍCULO EM REMOÇÃO",IF(P3=0,"SOLICITAR VISTORIA",IF(T3=0,"AG VISTORIA",IF(X3=0,"AG INDENIZAÇÃO",IF(AA3=0,"AG NF ENTRADA",IF(AF3=0,"AG RECORTE E PLACAS",IF(AG3=0,"ENVIAR DOCS DESPACHANTE",IF(AH3=0,"DOCS COM DESPACHANTE",IF(AI3="","PESQUISAR COM DESPACHANTE  PROPRIETARIO ATUAL",IF(AI3="Não","SOLICITAR TRANSFERÊNCIA PARA ARREMATANTE",IF(AI3="Leilão","VEÍCULO EM LEILÃO","FINALIZADO")))))))))))))</f>
        <v>FINALIZADO</v>
      </c>
      <c r="I3" s="12" t="s">
        <v>519</v>
      </c>
      <c r="J3" s="79">
        <v>1002806003734</v>
      </c>
      <c r="K3" s="28">
        <v>82006</v>
      </c>
      <c r="L3" s="29" t="s">
        <v>56</v>
      </c>
      <c r="M3" s="29" t="s">
        <v>131</v>
      </c>
      <c r="N3" s="29" t="s">
        <v>141</v>
      </c>
      <c r="O3" s="29">
        <v>44168</v>
      </c>
      <c r="P3" s="60">
        <v>44172</v>
      </c>
      <c r="Q3" s="35" t="s">
        <v>133</v>
      </c>
      <c r="R3" s="60" t="s">
        <v>157</v>
      </c>
      <c r="S3" s="60" t="s">
        <v>134</v>
      </c>
      <c r="T3" s="60">
        <v>44173</v>
      </c>
      <c r="U3" s="28">
        <v>75000</v>
      </c>
      <c r="V3" s="28"/>
      <c r="W3" s="28">
        <f t="shared" ref="W3:W26" si="1">U3-V3</f>
        <v>75000</v>
      </c>
      <c r="X3" s="29">
        <v>44120</v>
      </c>
      <c r="Y3" s="60">
        <v>44124</v>
      </c>
      <c r="Z3" s="60">
        <v>44124</v>
      </c>
      <c r="AA3" s="60">
        <v>44125</v>
      </c>
      <c r="AB3" s="61">
        <v>181</v>
      </c>
      <c r="AC3" s="52">
        <v>75000</v>
      </c>
      <c r="AD3" s="52" t="str">
        <f t="shared" ref="AD3:AD66" si="2">IF(R3="","",IF(R3="GRANDE","SOLICITAR RECORTE DE CHASSI"&amp;" "&amp;L3,"NÃO HAVERÁ RECORTE"))</f>
        <v>SOLICITAR RECORTE DE CHASSI PALACIO</v>
      </c>
      <c r="AE3" s="29">
        <v>44174</v>
      </c>
      <c r="AF3" s="29">
        <v>44187</v>
      </c>
      <c r="AG3" s="60">
        <v>44315</v>
      </c>
      <c r="AH3" s="29">
        <v>44329</v>
      </c>
      <c r="AI3" s="29" t="s">
        <v>965</v>
      </c>
      <c r="AJ3" s="53"/>
      <c r="AK3" s="29"/>
      <c r="AL3" s="29" t="str">
        <f t="shared" ref="AL3:AL66" si="3">IF(B3=0,"",IF(H3="FINALIZADO","SIM","NÃO"))</f>
        <v>SIM</v>
      </c>
    </row>
    <row r="4" spans="1:38" ht="49.5" customHeight="1" x14ac:dyDescent="0.3">
      <c r="A4" s="35">
        <v>1</v>
      </c>
      <c r="B4" s="4">
        <v>8281801472</v>
      </c>
      <c r="C4" s="29">
        <v>43437</v>
      </c>
      <c r="D4" s="29">
        <v>43437</v>
      </c>
      <c r="E4" s="48" t="s">
        <v>128</v>
      </c>
      <c r="F4" s="48" t="s">
        <v>129</v>
      </c>
      <c r="G4" s="4" t="s">
        <v>21</v>
      </c>
      <c r="H4" s="29" t="str">
        <f t="shared" si="0"/>
        <v>FINALIZADO</v>
      </c>
      <c r="I4" s="28" t="s">
        <v>130</v>
      </c>
      <c r="J4" s="80">
        <v>1002806001621</v>
      </c>
      <c r="K4" s="28">
        <v>17717</v>
      </c>
      <c r="L4" s="29" t="s">
        <v>60</v>
      </c>
      <c r="M4" s="29" t="s">
        <v>131</v>
      </c>
      <c r="N4" s="29" t="s">
        <v>132</v>
      </c>
      <c r="O4" s="49">
        <v>43437</v>
      </c>
      <c r="P4" s="49">
        <v>43437</v>
      </c>
      <c r="Q4" s="35" t="s">
        <v>133</v>
      </c>
      <c r="R4" s="35" t="s">
        <v>97</v>
      </c>
      <c r="S4" s="35" t="s">
        <v>134</v>
      </c>
      <c r="T4" s="50">
        <v>43581</v>
      </c>
      <c r="U4" s="28">
        <v>18573</v>
      </c>
      <c r="V4" s="28">
        <v>10000</v>
      </c>
      <c r="W4" s="28">
        <f t="shared" si="1"/>
        <v>8573</v>
      </c>
      <c r="X4" s="29">
        <v>43347</v>
      </c>
      <c r="Y4" s="29"/>
      <c r="Z4" s="29"/>
      <c r="AA4" s="60">
        <v>43444</v>
      </c>
      <c r="AB4" s="61">
        <v>28</v>
      </c>
      <c r="AC4" s="52">
        <v>18573</v>
      </c>
      <c r="AD4" s="52" t="str">
        <f t="shared" si="2"/>
        <v>NÃO HAVERÁ RECORTE</v>
      </c>
      <c r="AE4" s="29" t="s">
        <v>423</v>
      </c>
      <c r="AF4" s="29" t="s">
        <v>423</v>
      </c>
      <c r="AG4" s="51" t="s">
        <v>135</v>
      </c>
      <c r="AH4" s="29">
        <v>43591</v>
      </c>
      <c r="AI4" s="29" t="s">
        <v>950</v>
      </c>
      <c r="AJ4" s="53" t="s">
        <v>136</v>
      </c>
      <c r="AK4" s="29" t="s">
        <v>137</v>
      </c>
      <c r="AL4" s="29" t="str">
        <f t="shared" si="3"/>
        <v>SIM</v>
      </c>
    </row>
    <row r="5" spans="1:38" ht="49.5" customHeight="1" x14ac:dyDescent="0.3">
      <c r="A5" s="35">
        <v>2</v>
      </c>
      <c r="B5" s="4">
        <v>8281801723</v>
      </c>
      <c r="C5" s="29">
        <v>43437</v>
      </c>
      <c r="D5" s="29">
        <v>43437</v>
      </c>
      <c r="E5" s="48" t="s">
        <v>138</v>
      </c>
      <c r="F5" s="48" t="s">
        <v>139</v>
      </c>
      <c r="G5" s="12" t="s">
        <v>13</v>
      </c>
      <c r="H5" s="29" t="str">
        <f t="shared" si="0"/>
        <v>FINALIZADO</v>
      </c>
      <c r="I5" s="28" t="s">
        <v>140</v>
      </c>
      <c r="J5" s="80">
        <v>1002806001957</v>
      </c>
      <c r="K5" s="28">
        <v>23001</v>
      </c>
      <c r="L5" s="29" t="s">
        <v>56</v>
      </c>
      <c r="M5" s="29" t="s">
        <v>131</v>
      </c>
      <c r="N5" s="29" t="s">
        <v>141</v>
      </c>
      <c r="O5" s="49">
        <v>43437</v>
      </c>
      <c r="P5" s="49">
        <v>43437</v>
      </c>
      <c r="Q5" s="35" t="s">
        <v>97</v>
      </c>
      <c r="R5" s="35" t="s">
        <v>97</v>
      </c>
      <c r="S5" s="35" t="s">
        <v>134</v>
      </c>
      <c r="T5" s="50">
        <v>43523</v>
      </c>
      <c r="U5" s="28">
        <v>23001</v>
      </c>
      <c r="V5" s="28">
        <v>5000</v>
      </c>
      <c r="W5" s="28">
        <f t="shared" si="1"/>
        <v>18001</v>
      </c>
      <c r="X5" s="29">
        <v>43453</v>
      </c>
      <c r="Y5" s="29"/>
      <c r="Z5" s="29"/>
      <c r="AA5" s="60">
        <v>43467</v>
      </c>
      <c r="AB5" s="61">
        <v>31</v>
      </c>
      <c r="AC5" s="52">
        <v>18001</v>
      </c>
      <c r="AD5" s="52" t="str">
        <f t="shared" si="2"/>
        <v>NÃO HAVERÁ RECORTE</v>
      </c>
      <c r="AE5" s="29" t="s">
        <v>423</v>
      </c>
      <c r="AF5" s="29" t="s">
        <v>423</v>
      </c>
      <c r="AG5" s="51" t="s">
        <v>135</v>
      </c>
      <c r="AH5" s="29">
        <v>43538</v>
      </c>
      <c r="AI5" s="29" t="s">
        <v>950</v>
      </c>
      <c r="AJ5" s="54" t="s">
        <v>1219</v>
      </c>
      <c r="AK5" s="29" t="s">
        <v>137</v>
      </c>
      <c r="AL5" s="29" t="str">
        <f t="shared" si="3"/>
        <v>SIM</v>
      </c>
    </row>
    <row r="6" spans="1:38" ht="49.5" customHeight="1" x14ac:dyDescent="0.3">
      <c r="A6" s="73">
        <v>3</v>
      </c>
      <c r="B6" s="4">
        <v>8281801797</v>
      </c>
      <c r="C6" s="29">
        <v>43441</v>
      </c>
      <c r="D6" s="29">
        <v>43441</v>
      </c>
      <c r="E6" s="48" t="s">
        <v>142</v>
      </c>
      <c r="F6" s="48" t="s">
        <v>143</v>
      </c>
      <c r="G6" s="12" t="s">
        <v>11</v>
      </c>
      <c r="H6" s="29" t="str">
        <f t="shared" si="0"/>
        <v>FINALIZADO</v>
      </c>
      <c r="I6" s="28" t="s">
        <v>144</v>
      </c>
      <c r="J6" s="80">
        <v>1002806000238</v>
      </c>
      <c r="K6" s="28">
        <v>37222</v>
      </c>
      <c r="L6" s="29" t="s">
        <v>56</v>
      </c>
      <c r="M6" s="29" t="s">
        <v>131</v>
      </c>
      <c r="N6" s="29" t="s">
        <v>141</v>
      </c>
      <c r="O6" s="49">
        <v>43441</v>
      </c>
      <c r="P6" s="49">
        <v>43441</v>
      </c>
      <c r="Q6" s="35" t="s">
        <v>133</v>
      </c>
      <c r="R6" s="35" t="s">
        <v>97</v>
      </c>
      <c r="S6" s="35" t="s">
        <v>134</v>
      </c>
      <c r="T6" s="50">
        <v>43523</v>
      </c>
      <c r="U6" s="28">
        <v>38003</v>
      </c>
      <c r="V6" s="28">
        <v>2000</v>
      </c>
      <c r="W6" s="28">
        <f t="shared" si="1"/>
        <v>36003</v>
      </c>
      <c r="X6" s="29">
        <v>43467</v>
      </c>
      <c r="Y6" s="29"/>
      <c r="Z6" s="29"/>
      <c r="AA6" s="60">
        <v>43473</v>
      </c>
      <c r="AB6" s="61">
        <v>33</v>
      </c>
      <c r="AC6" s="52">
        <v>38003</v>
      </c>
      <c r="AD6" s="52" t="str">
        <f t="shared" si="2"/>
        <v>NÃO HAVERÁ RECORTE</v>
      </c>
      <c r="AE6" s="29" t="s">
        <v>423</v>
      </c>
      <c r="AF6" s="29" t="s">
        <v>423</v>
      </c>
      <c r="AG6" s="51" t="s">
        <v>135</v>
      </c>
      <c r="AH6" s="29">
        <v>43538</v>
      </c>
      <c r="AI6" s="29" t="s">
        <v>950</v>
      </c>
      <c r="AJ6" s="53" t="s">
        <v>1220</v>
      </c>
      <c r="AK6" s="29" t="s">
        <v>137</v>
      </c>
      <c r="AL6" s="29" t="str">
        <f t="shared" si="3"/>
        <v>SIM</v>
      </c>
    </row>
    <row r="7" spans="1:38" ht="49.5" customHeight="1" x14ac:dyDescent="0.3">
      <c r="A7" s="73">
        <v>4</v>
      </c>
      <c r="B7" s="4">
        <v>8281802010</v>
      </c>
      <c r="C7" s="29">
        <v>43445</v>
      </c>
      <c r="D7" s="29">
        <v>43445</v>
      </c>
      <c r="E7" s="48" t="s">
        <v>145</v>
      </c>
      <c r="F7" s="48" t="s">
        <v>146</v>
      </c>
      <c r="G7" s="12" t="s">
        <v>12</v>
      </c>
      <c r="H7" s="29" t="str">
        <f t="shared" si="0"/>
        <v>FINALIZADO</v>
      </c>
      <c r="I7" s="28" t="s">
        <v>147</v>
      </c>
      <c r="J7" s="80">
        <v>1002806000947</v>
      </c>
      <c r="K7" s="28">
        <v>11578</v>
      </c>
      <c r="L7" s="29" t="s">
        <v>56</v>
      </c>
      <c r="M7" s="29" t="s">
        <v>131</v>
      </c>
      <c r="N7" s="29" t="s">
        <v>141</v>
      </c>
      <c r="O7" s="49">
        <v>43445</v>
      </c>
      <c r="P7" s="49">
        <v>43445</v>
      </c>
      <c r="Q7" s="35" t="s">
        <v>133</v>
      </c>
      <c r="R7" s="35" t="s">
        <v>96</v>
      </c>
      <c r="S7" s="35" t="s">
        <v>134</v>
      </c>
      <c r="T7" s="50">
        <v>43523</v>
      </c>
      <c r="U7" s="28">
        <v>11578</v>
      </c>
      <c r="V7" s="28">
        <v>0</v>
      </c>
      <c r="W7" s="28">
        <f t="shared" si="1"/>
        <v>11578</v>
      </c>
      <c r="X7" s="29">
        <v>43460</v>
      </c>
      <c r="Y7" s="29"/>
      <c r="Z7" s="29"/>
      <c r="AA7" s="60">
        <v>43467</v>
      </c>
      <c r="AB7" s="61">
        <v>30</v>
      </c>
      <c r="AC7" s="52">
        <v>11578</v>
      </c>
      <c r="AD7" s="52" t="str">
        <f t="shared" si="2"/>
        <v>NÃO HAVERÁ RECORTE</v>
      </c>
      <c r="AE7" s="29" t="s">
        <v>423</v>
      </c>
      <c r="AF7" s="29" t="s">
        <v>423</v>
      </c>
      <c r="AG7" s="51" t="s">
        <v>135</v>
      </c>
      <c r="AH7" s="29">
        <v>43538</v>
      </c>
      <c r="AI7" s="29" t="s">
        <v>950</v>
      </c>
      <c r="AJ7" s="53" t="s">
        <v>148</v>
      </c>
      <c r="AK7" s="29" t="s">
        <v>137</v>
      </c>
      <c r="AL7" s="29" t="str">
        <f t="shared" si="3"/>
        <v>SIM</v>
      </c>
    </row>
    <row r="8" spans="1:38" ht="49.5" customHeight="1" x14ac:dyDescent="0.3">
      <c r="A8" s="73">
        <v>5</v>
      </c>
      <c r="B8" s="4">
        <v>8281802022</v>
      </c>
      <c r="C8" s="29">
        <v>43468</v>
      </c>
      <c r="D8" s="29">
        <v>43468</v>
      </c>
      <c r="E8" s="48" t="s">
        <v>149</v>
      </c>
      <c r="F8" s="48" t="s">
        <v>150</v>
      </c>
      <c r="G8" s="12" t="s">
        <v>19</v>
      </c>
      <c r="H8" s="29" t="str">
        <f t="shared" si="0"/>
        <v>FINALIZADO</v>
      </c>
      <c r="I8" s="28" t="s">
        <v>151</v>
      </c>
      <c r="J8" s="80">
        <v>1002806000840</v>
      </c>
      <c r="K8" s="28">
        <v>3696</v>
      </c>
      <c r="L8" s="29" t="s">
        <v>56</v>
      </c>
      <c r="M8" s="29" t="s">
        <v>131</v>
      </c>
      <c r="N8" s="29" t="s">
        <v>141</v>
      </c>
      <c r="O8" s="49">
        <v>43468</v>
      </c>
      <c r="P8" s="49">
        <v>43468</v>
      </c>
      <c r="Q8" s="35" t="s">
        <v>96</v>
      </c>
      <c r="R8" s="35" t="s">
        <v>96</v>
      </c>
      <c r="S8" s="35" t="s">
        <v>134</v>
      </c>
      <c r="T8" s="50">
        <v>43523</v>
      </c>
      <c r="U8" s="28">
        <v>3696</v>
      </c>
      <c r="V8" s="28">
        <v>2000</v>
      </c>
      <c r="W8" s="28">
        <f t="shared" si="1"/>
        <v>1696</v>
      </c>
      <c r="X8" s="29">
        <v>43493</v>
      </c>
      <c r="Y8" s="29"/>
      <c r="Z8" s="29"/>
      <c r="AA8" s="60">
        <v>43509</v>
      </c>
      <c r="AB8" s="61">
        <v>37</v>
      </c>
      <c r="AC8" s="52">
        <v>3696</v>
      </c>
      <c r="AD8" s="52" t="str">
        <f t="shared" si="2"/>
        <v>NÃO HAVERÁ RECORTE</v>
      </c>
      <c r="AE8" s="29" t="s">
        <v>423</v>
      </c>
      <c r="AF8" s="29" t="s">
        <v>423</v>
      </c>
      <c r="AG8" s="51" t="s">
        <v>135</v>
      </c>
      <c r="AH8" s="29">
        <v>43544</v>
      </c>
      <c r="AI8" s="29" t="s">
        <v>950</v>
      </c>
      <c r="AJ8" s="53" t="s">
        <v>1237</v>
      </c>
      <c r="AK8" s="29" t="s">
        <v>137</v>
      </c>
      <c r="AL8" s="29" t="str">
        <f t="shared" si="3"/>
        <v>SIM</v>
      </c>
    </row>
    <row r="9" spans="1:38" ht="49.5" customHeight="1" x14ac:dyDescent="0.3">
      <c r="A9" s="73">
        <v>6</v>
      </c>
      <c r="B9" s="4">
        <v>8281802041</v>
      </c>
      <c r="C9" s="29">
        <v>43483</v>
      </c>
      <c r="D9" s="29">
        <v>43483</v>
      </c>
      <c r="E9" s="48" t="s">
        <v>152</v>
      </c>
      <c r="F9" s="48" t="s">
        <v>153</v>
      </c>
      <c r="G9" s="4" t="s">
        <v>5</v>
      </c>
      <c r="H9" s="29" t="str">
        <f t="shared" si="0"/>
        <v>FINALIZADO</v>
      </c>
      <c r="I9" s="28" t="s">
        <v>154</v>
      </c>
      <c r="J9" s="80">
        <v>1002806002222</v>
      </c>
      <c r="K9" s="28">
        <v>17893.150000000001</v>
      </c>
      <c r="L9" s="29" t="s">
        <v>56</v>
      </c>
      <c r="M9" s="29" t="s">
        <v>131</v>
      </c>
      <c r="N9" s="29" t="s">
        <v>141</v>
      </c>
      <c r="O9" s="49">
        <v>43483</v>
      </c>
      <c r="P9" s="49">
        <v>43483</v>
      </c>
      <c r="Q9" s="35" t="s">
        <v>97</v>
      </c>
      <c r="R9" s="35" t="s">
        <v>96</v>
      </c>
      <c r="S9" s="35" t="s">
        <v>134</v>
      </c>
      <c r="T9" s="50">
        <v>43523</v>
      </c>
      <c r="U9" s="28">
        <v>17893.150000000001</v>
      </c>
      <c r="V9" s="28">
        <v>2500</v>
      </c>
      <c r="W9" s="28">
        <f t="shared" si="1"/>
        <v>15393.150000000001</v>
      </c>
      <c r="X9" s="29">
        <v>43493</v>
      </c>
      <c r="Y9" s="29"/>
      <c r="Z9" s="29"/>
      <c r="AA9" s="60">
        <v>43509</v>
      </c>
      <c r="AB9" s="61">
        <v>38</v>
      </c>
      <c r="AC9" s="52">
        <v>16733</v>
      </c>
      <c r="AD9" s="52" t="str">
        <f t="shared" si="2"/>
        <v>NÃO HAVERÁ RECORTE</v>
      </c>
      <c r="AE9" s="29" t="s">
        <v>423</v>
      </c>
      <c r="AF9" s="29" t="s">
        <v>423</v>
      </c>
      <c r="AG9" s="51" t="s">
        <v>135</v>
      </c>
      <c r="AH9" s="29">
        <v>43539</v>
      </c>
      <c r="AI9" s="29" t="s">
        <v>950</v>
      </c>
      <c r="AJ9" s="53" t="s">
        <v>1238</v>
      </c>
      <c r="AK9" s="29" t="s">
        <v>137</v>
      </c>
      <c r="AL9" s="29" t="str">
        <f t="shared" si="3"/>
        <v>SIM</v>
      </c>
    </row>
    <row r="10" spans="1:38" ht="49.5" customHeight="1" x14ac:dyDescent="0.3">
      <c r="A10" s="73">
        <v>7</v>
      </c>
      <c r="B10" s="4">
        <v>8281802050</v>
      </c>
      <c r="C10" s="29">
        <v>43441</v>
      </c>
      <c r="D10" s="29">
        <v>43441</v>
      </c>
      <c r="E10" s="48" t="s">
        <v>138</v>
      </c>
      <c r="F10" s="48" t="s">
        <v>155</v>
      </c>
      <c r="G10" s="12" t="s">
        <v>10</v>
      </c>
      <c r="H10" s="29" t="str">
        <f t="shared" si="0"/>
        <v>FINALIZADO</v>
      </c>
      <c r="I10" s="28" t="s">
        <v>156</v>
      </c>
      <c r="J10" s="80">
        <v>1002806001952</v>
      </c>
      <c r="K10" s="28">
        <v>9131</v>
      </c>
      <c r="L10" s="29" t="s">
        <v>56</v>
      </c>
      <c r="M10" s="29" t="s">
        <v>131</v>
      </c>
      <c r="N10" s="29" t="s">
        <v>141</v>
      </c>
      <c r="O10" s="49">
        <v>43441</v>
      </c>
      <c r="P10" s="49">
        <v>43441</v>
      </c>
      <c r="Q10" s="35" t="s">
        <v>157</v>
      </c>
      <c r="R10" s="35" t="s">
        <v>157</v>
      </c>
      <c r="S10" s="35" t="s">
        <v>134</v>
      </c>
      <c r="T10" s="50">
        <v>43523</v>
      </c>
      <c r="U10" s="28">
        <v>9131</v>
      </c>
      <c r="V10" s="28">
        <v>5000</v>
      </c>
      <c r="W10" s="28">
        <f t="shared" si="1"/>
        <v>4131</v>
      </c>
      <c r="X10" s="29">
        <v>43455</v>
      </c>
      <c r="Y10" s="29"/>
      <c r="Z10" s="29"/>
      <c r="AA10" s="60">
        <v>43467</v>
      </c>
      <c r="AB10" s="61">
        <v>29</v>
      </c>
      <c r="AC10" s="52">
        <v>9131</v>
      </c>
      <c r="AD10" s="52" t="str">
        <f t="shared" si="2"/>
        <v>SOLICITAR RECORTE DE CHASSI PALACIO</v>
      </c>
      <c r="AE10" s="29">
        <v>43538</v>
      </c>
      <c r="AF10" s="29">
        <v>43538</v>
      </c>
      <c r="AG10" s="51" t="s">
        <v>135</v>
      </c>
      <c r="AH10" s="29">
        <v>43538</v>
      </c>
      <c r="AI10" s="29" t="s">
        <v>965</v>
      </c>
      <c r="AJ10" s="53" t="s">
        <v>158</v>
      </c>
      <c r="AK10" s="29" t="s">
        <v>137</v>
      </c>
      <c r="AL10" s="29" t="str">
        <f t="shared" si="3"/>
        <v>SIM</v>
      </c>
    </row>
    <row r="11" spans="1:38" ht="49.5" customHeight="1" x14ac:dyDescent="0.3">
      <c r="A11" s="73">
        <v>8</v>
      </c>
      <c r="B11" s="4">
        <v>8281802130</v>
      </c>
      <c r="C11" s="29">
        <v>43467</v>
      </c>
      <c r="D11" s="29">
        <v>43467</v>
      </c>
      <c r="E11" s="48" t="s">
        <v>159</v>
      </c>
      <c r="F11" s="48" t="s">
        <v>160</v>
      </c>
      <c r="G11" s="4" t="s">
        <v>23</v>
      </c>
      <c r="H11" s="29" t="str">
        <f t="shared" si="0"/>
        <v>FINALIZADO</v>
      </c>
      <c r="I11" s="28" t="s">
        <v>161</v>
      </c>
      <c r="J11" s="80">
        <v>1002806000844</v>
      </c>
      <c r="K11" s="28">
        <v>26845</v>
      </c>
      <c r="L11" s="29" t="s">
        <v>56</v>
      </c>
      <c r="M11" s="29" t="s">
        <v>131</v>
      </c>
      <c r="N11" s="29" t="s">
        <v>141</v>
      </c>
      <c r="O11" s="49">
        <v>43467</v>
      </c>
      <c r="P11" s="49">
        <v>43467</v>
      </c>
      <c r="Q11" s="35" t="s">
        <v>97</v>
      </c>
      <c r="R11" s="35" t="s">
        <v>157</v>
      </c>
      <c r="S11" s="35" t="s">
        <v>134</v>
      </c>
      <c r="T11" s="50">
        <v>43523</v>
      </c>
      <c r="U11" s="28">
        <v>26845</v>
      </c>
      <c r="V11" s="28">
        <v>3000</v>
      </c>
      <c r="W11" s="28">
        <f t="shared" si="1"/>
        <v>23845</v>
      </c>
      <c r="X11" s="29">
        <v>43479</v>
      </c>
      <c r="Y11" s="29"/>
      <c r="Z11" s="29"/>
      <c r="AA11" s="60">
        <v>43509</v>
      </c>
      <c r="AB11" s="61">
        <v>39</v>
      </c>
      <c r="AC11" s="52">
        <v>26845</v>
      </c>
      <c r="AD11" s="52" t="str">
        <f t="shared" si="2"/>
        <v>SOLICITAR RECORTE DE CHASSI PALACIO</v>
      </c>
      <c r="AE11" s="29">
        <v>43560</v>
      </c>
      <c r="AF11" s="29">
        <v>43538</v>
      </c>
      <c r="AG11" s="51" t="s">
        <v>135</v>
      </c>
      <c r="AH11" s="29">
        <v>43605</v>
      </c>
      <c r="AI11" s="29" t="s">
        <v>965</v>
      </c>
      <c r="AJ11" s="53" t="s">
        <v>162</v>
      </c>
      <c r="AK11" s="29" t="s">
        <v>137</v>
      </c>
      <c r="AL11" s="29" t="str">
        <f t="shared" si="3"/>
        <v>SIM</v>
      </c>
    </row>
    <row r="12" spans="1:38" ht="49.5" customHeight="1" x14ac:dyDescent="0.3">
      <c r="A12" s="73">
        <v>9</v>
      </c>
      <c r="B12" s="4">
        <v>8281802183</v>
      </c>
      <c r="C12" s="29">
        <v>43473</v>
      </c>
      <c r="D12" s="29">
        <v>43473</v>
      </c>
      <c r="E12" s="48" t="s">
        <v>163</v>
      </c>
      <c r="F12" s="48" t="s">
        <v>164</v>
      </c>
      <c r="G12" s="4" t="s">
        <v>20</v>
      </c>
      <c r="H12" s="29" t="str">
        <f t="shared" si="0"/>
        <v>FINALIZADO</v>
      </c>
      <c r="I12" s="28" t="s">
        <v>165</v>
      </c>
      <c r="J12" s="80">
        <v>1002806001693</v>
      </c>
      <c r="K12" s="28">
        <v>10000</v>
      </c>
      <c r="L12" s="29" t="s">
        <v>56</v>
      </c>
      <c r="M12" s="29" t="s">
        <v>131</v>
      </c>
      <c r="N12" s="29" t="s">
        <v>141</v>
      </c>
      <c r="O12" s="49">
        <v>43473</v>
      </c>
      <c r="P12" s="49">
        <v>43473</v>
      </c>
      <c r="Q12" s="35" t="s">
        <v>133</v>
      </c>
      <c r="R12" s="35" t="s">
        <v>96</v>
      </c>
      <c r="S12" s="35" t="s">
        <v>134</v>
      </c>
      <c r="T12" s="50">
        <v>43523</v>
      </c>
      <c r="U12" s="28">
        <v>10000</v>
      </c>
      <c r="V12" s="28">
        <v>2000</v>
      </c>
      <c r="W12" s="28">
        <f t="shared" si="1"/>
        <v>8000</v>
      </c>
      <c r="X12" s="29">
        <v>43483</v>
      </c>
      <c r="Y12" s="29"/>
      <c r="Z12" s="29"/>
      <c r="AA12" s="60">
        <v>43501</v>
      </c>
      <c r="AB12" s="61">
        <v>34</v>
      </c>
      <c r="AC12" s="52">
        <v>10000</v>
      </c>
      <c r="AD12" s="52" t="str">
        <f t="shared" si="2"/>
        <v>NÃO HAVERÁ RECORTE</v>
      </c>
      <c r="AE12" s="29" t="s">
        <v>423</v>
      </c>
      <c r="AF12" s="29" t="s">
        <v>423</v>
      </c>
      <c r="AG12" s="51" t="s">
        <v>135</v>
      </c>
      <c r="AH12" s="29">
        <v>43544</v>
      </c>
      <c r="AI12" s="29" t="s">
        <v>950</v>
      </c>
      <c r="AJ12" s="53" t="s">
        <v>166</v>
      </c>
      <c r="AK12" s="29" t="s">
        <v>137</v>
      </c>
      <c r="AL12" s="29" t="str">
        <f t="shared" si="3"/>
        <v>SIM</v>
      </c>
    </row>
    <row r="13" spans="1:38" ht="49.5" customHeight="1" x14ac:dyDescent="0.3">
      <c r="A13" s="73">
        <v>10</v>
      </c>
      <c r="B13" s="4">
        <v>8281802290</v>
      </c>
      <c r="C13" s="29">
        <v>43476</v>
      </c>
      <c r="D13" s="29">
        <v>43476</v>
      </c>
      <c r="E13" s="48" t="s">
        <v>311</v>
      </c>
      <c r="F13" s="48" t="s">
        <v>167</v>
      </c>
      <c r="G13" s="4" t="s">
        <v>17</v>
      </c>
      <c r="H13" s="29" t="str">
        <f t="shared" si="0"/>
        <v>SOLICITAR TRANSFERÊNCIA PARA ARREMATANTE</v>
      </c>
      <c r="I13" s="28" t="s">
        <v>1489</v>
      </c>
      <c r="J13" s="80">
        <v>1002806001673</v>
      </c>
      <c r="K13" s="28">
        <v>10677</v>
      </c>
      <c r="L13" s="29" t="s">
        <v>56</v>
      </c>
      <c r="M13" s="29" t="s">
        <v>131</v>
      </c>
      <c r="N13" s="29" t="s">
        <v>141</v>
      </c>
      <c r="O13" s="49">
        <v>43476</v>
      </c>
      <c r="P13" s="49">
        <v>43476</v>
      </c>
      <c r="Q13" s="35" t="s">
        <v>157</v>
      </c>
      <c r="R13" s="35" t="s">
        <v>97</v>
      </c>
      <c r="S13" s="35" t="s">
        <v>134</v>
      </c>
      <c r="T13" s="50">
        <v>43523</v>
      </c>
      <c r="U13" s="28">
        <f>1639+9038</f>
        <v>10677</v>
      </c>
      <c r="V13" s="28">
        <v>3000</v>
      </c>
      <c r="W13" s="28">
        <f t="shared" si="1"/>
        <v>7677</v>
      </c>
      <c r="X13" s="29">
        <v>43532</v>
      </c>
      <c r="Y13" s="29">
        <v>43535</v>
      </c>
      <c r="Z13" s="29">
        <v>43535</v>
      </c>
      <c r="AA13" s="60">
        <v>43537</v>
      </c>
      <c r="AB13" s="61">
        <v>42</v>
      </c>
      <c r="AC13" s="52">
        <v>14677</v>
      </c>
      <c r="AD13" s="52" t="str">
        <f t="shared" si="2"/>
        <v>NÃO HAVERÁ RECORTE</v>
      </c>
      <c r="AE13" s="29" t="s">
        <v>423</v>
      </c>
      <c r="AF13" s="29" t="s">
        <v>423</v>
      </c>
      <c r="AG13" s="29">
        <v>43538</v>
      </c>
      <c r="AH13" s="29">
        <v>43546</v>
      </c>
      <c r="AI13" s="29" t="s">
        <v>951</v>
      </c>
      <c r="AJ13" s="53" t="s">
        <v>2189</v>
      </c>
      <c r="AK13" s="29" t="s">
        <v>1439</v>
      </c>
      <c r="AL13" s="29" t="str">
        <f t="shared" si="3"/>
        <v>NÃO</v>
      </c>
    </row>
    <row r="14" spans="1:38" ht="49.5" customHeight="1" x14ac:dyDescent="0.3">
      <c r="A14" s="73">
        <v>11</v>
      </c>
      <c r="B14" s="4">
        <v>8281802335</v>
      </c>
      <c r="C14" s="29">
        <v>43476</v>
      </c>
      <c r="D14" s="29">
        <v>43476</v>
      </c>
      <c r="E14" s="48" t="s">
        <v>168</v>
      </c>
      <c r="F14" s="48" t="s">
        <v>169</v>
      </c>
      <c r="G14" s="4" t="s">
        <v>30</v>
      </c>
      <c r="H14" s="29" t="str">
        <f t="shared" si="0"/>
        <v>FINALIZADO</v>
      </c>
      <c r="I14" s="28" t="s">
        <v>170</v>
      </c>
      <c r="J14" s="80">
        <v>1002806002701</v>
      </c>
      <c r="K14" s="28">
        <v>10468</v>
      </c>
      <c r="L14" s="29" t="s">
        <v>56</v>
      </c>
      <c r="M14" s="29" t="s">
        <v>131</v>
      </c>
      <c r="N14" s="29" t="s">
        <v>141</v>
      </c>
      <c r="O14" s="49">
        <v>43476</v>
      </c>
      <c r="P14" s="49">
        <v>43476</v>
      </c>
      <c r="Q14" s="35" t="s">
        <v>133</v>
      </c>
      <c r="R14" s="35" t="s">
        <v>157</v>
      </c>
      <c r="S14" s="35" t="s">
        <v>134</v>
      </c>
      <c r="T14" s="50">
        <v>43523</v>
      </c>
      <c r="U14" s="28">
        <f>1639+9106-277</f>
        <v>10468</v>
      </c>
      <c r="V14" s="28">
        <v>0</v>
      </c>
      <c r="W14" s="28">
        <f t="shared" si="1"/>
        <v>10468</v>
      </c>
      <c r="X14" s="29">
        <v>43490</v>
      </c>
      <c r="Y14" s="29"/>
      <c r="Z14" s="29"/>
      <c r="AA14" s="60">
        <v>43502</v>
      </c>
      <c r="AB14" s="61">
        <v>35</v>
      </c>
      <c r="AC14" s="52">
        <v>10468</v>
      </c>
      <c r="AD14" s="52" t="str">
        <f t="shared" si="2"/>
        <v>SOLICITAR RECORTE DE CHASSI PALACIO</v>
      </c>
      <c r="AE14" s="29">
        <v>43538</v>
      </c>
      <c r="AF14" s="29">
        <v>43538</v>
      </c>
      <c r="AG14" s="51" t="s">
        <v>135</v>
      </c>
      <c r="AH14" s="29">
        <v>43608</v>
      </c>
      <c r="AI14" s="29" t="s">
        <v>965</v>
      </c>
      <c r="AJ14" s="53" t="s">
        <v>171</v>
      </c>
      <c r="AK14" s="29" t="s">
        <v>137</v>
      </c>
      <c r="AL14" s="29" t="str">
        <f t="shared" si="3"/>
        <v>SIM</v>
      </c>
    </row>
    <row r="15" spans="1:38" ht="49.5" customHeight="1" x14ac:dyDescent="0.3">
      <c r="A15" s="73">
        <v>12</v>
      </c>
      <c r="B15" s="4">
        <v>8281802389</v>
      </c>
      <c r="C15" s="29">
        <v>43486</v>
      </c>
      <c r="D15" s="29">
        <v>43486</v>
      </c>
      <c r="E15" s="48" t="s">
        <v>172</v>
      </c>
      <c r="F15" s="48" t="s">
        <v>173</v>
      </c>
      <c r="G15" s="4" t="s">
        <v>15</v>
      </c>
      <c r="H15" s="29" t="str">
        <f t="shared" si="0"/>
        <v>FINALIZADO</v>
      </c>
      <c r="I15" s="28" t="s">
        <v>174</v>
      </c>
      <c r="J15" s="80">
        <v>1002806001433</v>
      </c>
      <c r="K15" s="28">
        <v>34369</v>
      </c>
      <c r="L15" s="29" t="s">
        <v>56</v>
      </c>
      <c r="M15" s="29" t="s">
        <v>131</v>
      </c>
      <c r="N15" s="29" t="s">
        <v>141</v>
      </c>
      <c r="O15" s="49">
        <v>43486</v>
      </c>
      <c r="P15" s="49">
        <v>43486</v>
      </c>
      <c r="Q15" s="35" t="s">
        <v>133</v>
      </c>
      <c r="R15" s="35" t="s">
        <v>97</v>
      </c>
      <c r="S15" s="35" t="s">
        <v>134</v>
      </c>
      <c r="T15" s="50">
        <v>43523</v>
      </c>
      <c r="U15" s="28">
        <f>11921.51+22447.49</f>
        <v>34369</v>
      </c>
      <c r="V15" s="28">
        <v>2000</v>
      </c>
      <c r="W15" s="28">
        <f t="shared" si="1"/>
        <v>32369</v>
      </c>
      <c r="X15" s="29">
        <v>43515</v>
      </c>
      <c r="Y15" s="29"/>
      <c r="Z15" s="29"/>
      <c r="AA15" s="60">
        <v>43521</v>
      </c>
      <c r="AB15" s="61">
        <v>41</v>
      </c>
      <c r="AC15" s="52">
        <v>34369</v>
      </c>
      <c r="AD15" s="52" t="str">
        <f t="shared" si="2"/>
        <v>NÃO HAVERÁ RECORTE</v>
      </c>
      <c r="AE15" s="29" t="s">
        <v>423</v>
      </c>
      <c r="AF15" s="29" t="s">
        <v>423</v>
      </c>
      <c r="AG15" s="51" t="s">
        <v>135</v>
      </c>
      <c r="AH15" s="29">
        <v>43546</v>
      </c>
      <c r="AI15" s="29" t="s">
        <v>950</v>
      </c>
      <c r="AJ15" s="53" t="s">
        <v>175</v>
      </c>
      <c r="AK15" s="29" t="s">
        <v>137</v>
      </c>
      <c r="AL15" s="29" t="str">
        <f t="shared" si="3"/>
        <v>SIM</v>
      </c>
    </row>
    <row r="16" spans="1:38" ht="49.5" customHeight="1" x14ac:dyDescent="0.3">
      <c r="A16" s="73">
        <v>13</v>
      </c>
      <c r="B16" s="4">
        <v>8281900046</v>
      </c>
      <c r="C16" s="29">
        <v>43497</v>
      </c>
      <c r="D16" s="29">
        <v>43497</v>
      </c>
      <c r="E16" s="48" t="s">
        <v>138</v>
      </c>
      <c r="F16" s="48" t="s">
        <v>176</v>
      </c>
      <c r="G16" s="4" t="s">
        <v>9</v>
      </c>
      <c r="H16" s="29" t="str">
        <f t="shared" si="0"/>
        <v>FINALIZADO</v>
      </c>
      <c r="I16" s="28" t="s">
        <v>177</v>
      </c>
      <c r="J16" s="80">
        <v>1002806001957</v>
      </c>
      <c r="K16" s="28">
        <v>133202</v>
      </c>
      <c r="L16" s="29" t="s">
        <v>56</v>
      </c>
      <c r="M16" s="29" t="s">
        <v>131</v>
      </c>
      <c r="N16" s="29" t="s">
        <v>141</v>
      </c>
      <c r="O16" s="49">
        <v>43497</v>
      </c>
      <c r="P16" s="49">
        <v>43497</v>
      </c>
      <c r="Q16" s="35" t="s">
        <v>133</v>
      </c>
      <c r="R16" s="35" t="s">
        <v>157</v>
      </c>
      <c r="S16" s="35" t="s">
        <v>134</v>
      </c>
      <c r="T16" s="50">
        <v>43523</v>
      </c>
      <c r="U16" s="28">
        <v>137977.91</v>
      </c>
      <c r="V16" s="28">
        <v>5000</v>
      </c>
      <c r="W16" s="28">
        <f t="shared" si="1"/>
        <v>132977.91</v>
      </c>
      <c r="X16" s="29">
        <v>43508</v>
      </c>
      <c r="Y16" s="29"/>
      <c r="Z16" s="29"/>
      <c r="AA16" s="60">
        <v>43511</v>
      </c>
      <c r="AB16" s="61">
        <v>40</v>
      </c>
      <c r="AC16" s="52">
        <v>137977.91</v>
      </c>
      <c r="AD16" s="52" t="str">
        <f t="shared" si="2"/>
        <v>SOLICITAR RECORTE DE CHASSI PALACIO</v>
      </c>
      <c r="AE16" s="29">
        <v>43538</v>
      </c>
      <c r="AF16" s="29">
        <v>43538</v>
      </c>
      <c r="AG16" s="51" t="s">
        <v>135</v>
      </c>
      <c r="AH16" s="29">
        <v>43538</v>
      </c>
      <c r="AI16" s="29" t="s">
        <v>965</v>
      </c>
      <c r="AJ16" s="53" t="s">
        <v>178</v>
      </c>
      <c r="AK16" s="29" t="s">
        <v>137</v>
      </c>
      <c r="AL16" s="29" t="str">
        <f t="shared" si="3"/>
        <v>SIM</v>
      </c>
    </row>
    <row r="17" spans="1:38" ht="49.5" customHeight="1" x14ac:dyDescent="0.3">
      <c r="A17" s="73">
        <v>14</v>
      </c>
      <c r="B17" s="4">
        <v>8281900047</v>
      </c>
      <c r="C17" s="29">
        <v>43494</v>
      </c>
      <c r="D17" s="29">
        <v>43494</v>
      </c>
      <c r="E17" s="48" t="s">
        <v>163</v>
      </c>
      <c r="F17" s="48" t="s">
        <v>179</v>
      </c>
      <c r="G17" s="4" t="s">
        <v>14</v>
      </c>
      <c r="H17" s="29" t="str">
        <f t="shared" si="0"/>
        <v>FINALIZADO</v>
      </c>
      <c r="I17" s="28" t="s">
        <v>180</v>
      </c>
      <c r="J17" s="80">
        <v>1002806001700</v>
      </c>
      <c r="K17" s="28">
        <v>6210</v>
      </c>
      <c r="L17" s="29" t="s">
        <v>56</v>
      </c>
      <c r="M17" s="29" t="s">
        <v>131</v>
      </c>
      <c r="N17" s="55" t="s">
        <v>141</v>
      </c>
      <c r="O17" s="49">
        <v>43494</v>
      </c>
      <c r="P17" s="167">
        <v>43494</v>
      </c>
      <c r="Q17" s="35" t="s">
        <v>133</v>
      </c>
      <c r="R17" s="35" t="s">
        <v>97</v>
      </c>
      <c r="S17" s="35" t="s">
        <v>134</v>
      </c>
      <c r="T17" s="50">
        <v>43523</v>
      </c>
      <c r="U17" s="28">
        <v>6210</v>
      </c>
      <c r="V17" s="28">
        <v>2000</v>
      </c>
      <c r="W17" s="28">
        <f t="shared" si="1"/>
        <v>4210</v>
      </c>
      <c r="X17" s="29">
        <v>43503</v>
      </c>
      <c r="Y17" s="29"/>
      <c r="Z17" s="29"/>
      <c r="AA17" s="60">
        <v>43509</v>
      </c>
      <c r="AB17" s="61">
        <v>36</v>
      </c>
      <c r="AC17" s="52">
        <v>6210</v>
      </c>
      <c r="AD17" s="52" t="str">
        <f t="shared" si="2"/>
        <v>NÃO HAVERÁ RECORTE</v>
      </c>
      <c r="AE17" s="29" t="s">
        <v>423</v>
      </c>
      <c r="AF17" s="29" t="s">
        <v>423</v>
      </c>
      <c r="AG17" s="170" t="s">
        <v>135</v>
      </c>
      <c r="AH17" s="29">
        <v>43546</v>
      </c>
      <c r="AI17" s="29" t="s">
        <v>950</v>
      </c>
      <c r="AJ17" s="53" t="s">
        <v>181</v>
      </c>
      <c r="AK17" s="29" t="s">
        <v>137</v>
      </c>
      <c r="AL17" s="29" t="str">
        <f t="shared" si="3"/>
        <v>SIM</v>
      </c>
    </row>
    <row r="18" spans="1:38" ht="49.5" customHeight="1" x14ac:dyDescent="0.3">
      <c r="A18" s="73">
        <v>15</v>
      </c>
      <c r="B18" s="4">
        <v>8281802264</v>
      </c>
      <c r="C18" s="55">
        <v>43558</v>
      </c>
      <c r="D18" s="29">
        <v>43558</v>
      </c>
      <c r="E18" s="56" t="s">
        <v>138</v>
      </c>
      <c r="F18" s="56" t="s">
        <v>182</v>
      </c>
      <c r="G18" s="57" t="s">
        <v>46</v>
      </c>
      <c r="H18" s="29" t="str">
        <f t="shared" si="0"/>
        <v>FINALIZADO</v>
      </c>
      <c r="I18" s="57" t="s">
        <v>183</v>
      </c>
      <c r="J18" s="79">
        <v>1002806001957</v>
      </c>
      <c r="K18" s="28">
        <v>21232</v>
      </c>
      <c r="L18" s="29" t="s">
        <v>55</v>
      </c>
      <c r="M18" s="29" t="s">
        <v>131</v>
      </c>
      <c r="N18" s="29" t="s">
        <v>184</v>
      </c>
      <c r="O18" s="55">
        <v>43564</v>
      </c>
      <c r="P18" s="168">
        <v>43564</v>
      </c>
      <c r="Q18" s="35" t="s">
        <v>97</v>
      </c>
      <c r="R18" s="50" t="s">
        <v>97</v>
      </c>
      <c r="S18" s="35" t="s">
        <v>134</v>
      </c>
      <c r="T18" s="169">
        <v>43567</v>
      </c>
      <c r="U18" s="58">
        <v>21232</v>
      </c>
      <c r="V18" s="58">
        <v>5000</v>
      </c>
      <c r="W18" s="28">
        <f t="shared" si="1"/>
        <v>16232</v>
      </c>
      <c r="X18" s="55">
        <v>43573</v>
      </c>
      <c r="Y18" s="169">
        <v>43577</v>
      </c>
      <c r="Z18" s="50">
        <v>43578</v>
      </c>
      <c r="AA18" s="60">
        <v>43578</v>
      </c>
      <c r="AB18" s="61">
        <v>47</v>
      </c>
      <c r="AC18" s="52">
        <v>10835.69</v>
      </c>
      <c r="AD18" s="52" t="str">
        <f t="shared" si="2"/>
        <v>NÃO HAVERÁ RECORTE</v>
      </c>
      <c r="AE18" s="29" t="s">
        <v>423</v>
      </c>
      <c r="AF18" s="29" t="s">
        <v>423</v>
      </c>
      <c r="AG18" s="168">
        <v>43580</v>
      </c>
      <c r="AH18" s="55">
        <v>43587</v>
      </c>
      <c r="AI18" s="29" t="s">
        <v>950</v>
      </c>
      <c r="AJ18" s="59" t="s">
        <v>185</v>
      </c>
      <c r="AK18" s="29" t="s">
        <v>137</v>
      </c>
      <c r="AL18" s="29" t="str">
        <f t="shared" si="3"/>
        <v>SIM</v>
      </c>
    </row>
    <row r="19" spans="1:38" ht="49.5" customHeight="1" x14ac:dyDescent="0.3">
      <c r="A19" s="73">
        <v>16</v>
      </c>
      <c r="B19" s="4">
        <v>8281900079</v>
      </c>
      <c r="C19" s="29">
        <v>43545</v>
      </c>
      <c r="D19" s="29">
        <v>43545</v>
      </c>
      <c r="E19" s="48" t="s">
        <v>186</v>
      </c>
      <c r="F19" s="48" t="s">
        <v>187</v>
      </c>
      <c r="G19" s="12" t="s">
        <v>27</v>
      </c>
      <c r="H19" s="29" t="str">
        <f t="shared" si="0"/>
        <v>FINALIZADO</v>
      </c>
      <c r="I19" s="12" t="s">
        <v>188</v>
      </c>
      <c r="J19" s="79">
        <v>1002806002511</v>
      </c>
      <c r="K19" s="28">
        <v>8048</v>
      </c>
      <c r="L19" s="29" t="s">
        <v>55</v>
      </c>
      <c r="M19" s="29" t="s">
        <v>131</v>
      </c>
      <c r="N19" s="55" t="s">
        <v>256</v>
      </c>
      <c r="O19" s="29">
        <v>43551</v>
      </c>
      <c r="P19" s="168">
        <v>43552</v>
      </c>
      <c r="Q19" s="35" t="s">
        <v>133</v>
      </c>
      <c r="R19" s="50" t="s">
        <v>97</v>
      </c>
      <c r="S19" s="35" t="s">
        <v>134</v>
      </c>
      <c r="T19" s="14">
        <v>43559</v>
      </c>
      <c r="U19" s="28">
        <v>6000</v>
      </c>
      <c r="V19" s="58">
        <v>2000</v>
      </c>
      <c r="W19" s="28">
        <f t="shared" si="1"/>
        <v>4000</v>
      </c>
      <c r="X19" s="29">
        <v>43570</v>
      </c>
      <c r="Y19" s="14">
        <v>43572</v>
      </c>
      <c r="Z19" s="50">
        <v>43571</v>
      </c>
      <c r="AA19" s="60">
        <v>43572</v>
      </c>
      <c r="AB19" s="61">
        <v>45</v>
      </c>
      <c r="AC19" s="52">
        <v>8000</v>
      </c>
      <c r="AD19" s="52" t="str">
        <f t="shared" si="2"/>
        <v>NÃO HAVERÁ RECORTE</v>
      </c>
      <c r="AE19" s="29" t="s">
        <v>423</v>
      </c>
      <c r="AF19" s="29" t="s">
        <v>423</v>
      </c>
      <c r="AG19" s="50">
        <v>43572</v>
      </c>
      <c r="AH19" s="29">
        <v>43587</v>
      </c>
      <c r="AI19" s="29" t="s">
        <v>950</v>
      </c>
      <c r="AJ19" s="171" t="s">
        <v>189</v>
      </c>
      <c r="AK19" s="29" t="s">
        <v>137</v>
      </c>
      <c r="AL19" s="29" t="str">
        <f t="shared" si="3"/>
        <v>SIM</v>
      </c>
    </row>
    <row r="20" spans="1:38" ht="49.5" customHeight="1" x14ac:dyDescent="0.3">
      <c r="A20" s="73">
        <v>17</v>
      </c>
      <c r="B20" s="4">
        <v>8281900212</v>
      </c>
      <c r="C20" s="29">
        <v>43531</v>
      </c>
      <c r="D20" s="29">
        <v>43531</v>
      </c>
      <c r="E20" s="48" t="s">
        <v>190</v>
      </c>
      <c r="F20" s="48" t="s">
        <v>191</v>
      </c>
      <c r="G20" s="4" t="s">
        <v>47</v>
      </c>
      <c r="H20" s="29" t="str">
        <f t="shared" si="0"/>
        <v>FINALIZADO</v>
      </c>
      <c r="I20" s="4" t="s">
        <v>192</v>
      </c>
      <c r="J20" s="80">
        <v>1002806002180</v>
      </c>
      <c r="K20" s="28">
        <v>40000</v>
      </c>
      <c r="L20" s="29" t="s">
        <v>55</v>
      </c>
      <c r="M20" s="29" t="s">
        <v>131</v>
      </c>
      <c r="N20" s="29" t="s">
        <v>184</v>
      </c>
      <c r="O20" s="29">
        <v>43565</v>
      </c>
      <c r="P20" s="168">
        <v>43567</v>
      </c>
      <c r="Q20" s="35" t="s">
        <v>96</v>
      </c>
      <c r="R20" s="50" t="s">
        <v>96</v>
      </c>
      <c r="S20" s="35" t="s">
        <v>134</v>
      </c>
      <c r="T20" s="14">
        <v>43571</v>
      </c>
      <c r="U20" s="28">
        <v>40000</v>
      </c>
      <c r="V20" s="28">
        <v>2000</v>
      </c>
      <c r="W20" s="28">
        <f t="shared" si="1"/>
        <v>38000</v>
      </c>
      <c r="X20" s="29">
        <v>43544</v>
      </c>
      <c r="Y20" s="14">
        <v>43578</v>
      </c>
      <c r="Z20" s="50">
        <v>43578</v>
      </c>
      <c r="AA20" s="60">
        <v>43580</v>
      </c>
      <c r="AB20" s="61">
        <v>48</v>
      </c>
      <c r="AC20" s="52">
        <v>40000</v>
      </c>
      <c r="AD20" s="52" t="str">
        <f t="shared" si="2"/>
        <v>NÃO HAVERÁ RECORTE</v>
      </c>
      <c r="AE20" s="29" t="s">
        <v>423</v>
      </c>
      <c r="AF20" s="29" t="s">
        <v>423</v>
      </c>
      <c r="AG20" s="50">
        <v>43580</v>
      </c>
      <c r="AH20" s="29">
        <v>43595</v>
      </c>
      <c r="AI20" s="29" t="s">
        <v>950</v>
      </c>
      <c r="AJ20" s="53" t="s">
        <v>193</v>
      </c>
      <c r="AK20" s="29" t="s">
        <v>137</v>
      </c>
      <c r="AL20" s="29" t="str">
        <f t="shared" si="3"/>
        <v>SIM</v>
      </c>
    </row>
    <row r="21" spans="1:38" ht="49.5" customHeight="1" x14ac:dyDescent="0.3">
      <c r="A21" s="73">
        <v>18</v>
      </c>
      <c r="B21" s="4">
        <v>8281900336</v>
      </c>
      <c r="C21" s="29">
        <v>43549</v>
      </c>
      <c r="D21" s="29">
        <v>43549</v>
      </c>
      <c r="E21" s="48" t="s">
        <v>194</v>
      </c>
      <c r="F21" s="48" t="s">
        <v>195</v>
      </c>
      <c r="G21" s="12" t="s">
        <v>42</v>
      </c>
      <c r="H21" s="29" t="str">
        <f t="shared" si="0"/>
        <v>FINALIZADO</v>
      </c>
      <c r="I21" s="12" t="s">
        <v>196</v>
      </c>
      <c r="J21" s="79">
        <v>1002806002353</v>
      </c>
      <c r="K21" s="28">
        <v>29604</v>
      </c>
      <c r="L21" s="29" t="s">
        <v>55</v>
      </c>
      <c r="M21" s="29" t="s">
        <v>131</v>
      </c>
      <c r="N21" s="55" t="s">
        <v>256</v>
      </c>
      <c r="O21" s="29">
        <v>43552</v>
      </c>
      <c r="P21" s="168">
        <v>43557</v>
      </c>
      <c r="Q21" s="35" t="s">
        <v>133</v>
      </c>
      <c r="R21" s="50" t="s">
        <v>96</v>
      </c>
      <c r="S21" s="35" t="s">
        <v>134</v>
      </c>
      <c r="T21" s="14">
        <v>43559</v>
      </c>
      <c r="U21" s="28">
        <v>29604</v>
      </c>
      <c r="V21" s="28">
        <v>2000</v>
      </c>
      <c r="W21" s="28">
        <f t="shared" si="1"/>
        <v>27604</v>
      </c>
      <c r="X21" s="29">
        <v>43551</v>
      </c>
      <c r="Y21" s="14">
        <v>43570</v>
      </c>
      <c r="Z21" s="50">
        <v>43567</v>
      </c>
      <c r="AA21" s="60">
        <v>43570</v>
      </c>
      <c r="AB21" s="61">
        <v>44</v>
      </c>
      <c r="AC21" s="52">
        <v>29604</v>
      </c>
      <c r="AD21" s="52" t="str">
        <f t="shared" si="2"/>
        <v>NÃO HAVERÁ RECORTE</v>
      </c>
      <c r="AE21" s="29" t="s">
        <v>423</v>
      </c>
      <c r="AF21" s="29" t="s">
        <v>423</v>
      </c>
      <c r="AG21" s="50">
        <v>43570</v>
      </c>
      <c r="AH21" s="29">
        <v>43579</v>
      </c>
      <c r="AI21" s="29" t="s">
        <v>950</v>
      </c>
      <c r="AJ21" s="54" t="s">
        <v>197</v>
      </c>
      <c r="AK21" s="29" t="s">
        <v>137</v>
      </c>
      <c r="AL21" s="29" t="str">
        <f t="shared" si="3"/>
        <v>SIM</v>
      </c>
    </row>
    <row r="22" spans="1:38" ht="49.5" customHeight="1" x14ac:dyDescent="0.3">
      <c r="A22" s="73">
        <v>19</v>
      </c>
      <c r="B22" s="4">
        <v>8281900552</v>
      </c>
      <c r="C22" s="29">
        <v>43558</v>
      </c>
      <c r="D22" s="29">
        <v>43558</v>
      </c>
      <c r="E22" s="48" t="s">
        <v>198</v>
      </c>
      <c r="F22" s="48" t="s">
        <v>199</v>
      </c>
      <c r="G22" s="12" t="s">
        <v>48</v>
      </c>
      <c r="H22" s="29" t="str">
        <f t="shared" si="0"/>
        <v>FINALIZADO</v>
      </c>
      <c r="I22" s="12" t="s">
        <v>200</v>
      </c>
      <c r="J22" s="79">
        <v>1002806002363</v>
      </c>
      <c r="K22" s="28">
        <v>7246</v>
      </c>
      <c r="L22" s="29" t="s">
        <v>55</v>
      </c>
      <c r="M22" s="29" t="s">
        <v>131</v>
      </c>
      <c r="N22" s="55" t="s">
        <v>184</v>
      </c>
      <c r="O22" s="29">
        <v>43564</v>
      </c>
      <c r="P22" s="168">
        <v>43567</v>
      </c>
      <c r="Q22" s="35" t="s">
        <v>97</v>
      </c>
      <c r="R22" s="50" t="s">
        <v>157</v>
      </c>
      <c r="S22" s="35" t="s">
        <v>134</v>
      </c>
      <c r="T22" s="14">
        <v>43570</v>
      </c>
      <c r="U22" s="28">
        <v>7246</v>
      </c>
      <c r="V22" s="28">
        <v>3000</v>
      </c>
      <c r="W22" s="28">
        <f t="shared" si="1"/>
        <v>4246</v>
      </c>
      <c r="X22" s="29">
        <v>43572</v>
      </c>
      <c r="Y22" s="14">
        <v>43577</v>
      </c>
      <c r="Z22" s="50">
        <v>43577</v>
      </c>
      <c r="AA22" s="60">
        <v>43578</v>
      </c>
      <c r="AB22" s="61">
        <v>46</v>
      </c>
      <c r="AC22" s="52">
        <v>7246</v>
      </c>
      <c r="AD22" s="52" t="str">
        <f t="shared" si="2"/>
        <v>SOLICITAR RECORTE DE CHASSI FREITAS</v>
      </c>
      <c r="AE22" s="29">
        <v>43615</v>
      </c>
      <c r="AF22" s="29">
        <v>43615</v>
      </c>
      <c r="AG22" s="50">
        <v>43580</v>
      </c>
      <c r="AH22" s="29">
        <v>43595</v>
      </c>
      <c r="AI22" s="29" t="s">
        <v>965</v>
      </c>
      <c r="AJ22" s="54" t="s">
        <v>201</v>
      </c>
      <c r="AK22" s="29" t="s">
        <v>137</v>
      </c>
      <c r="AL22" s="29" t="str">
        <f t="shared" si="3"/>
        <v>SIM</v>
      </c>
    </row>
    <row r="23" spans="1:38" ht="49.5" customHeight="1" x14ac:dyDescent="0.3">
      <c r="A23" s="73">
        <v>20</v>
      </c>
      <c r="B23" s="4">
        <v>8281900586</v>
      </c>
      <c r="C23" s="29">
        <v>43571</v>
      </c>
      <c r="D23" s="29">
        <v>43571</v>
      </c>
      <c r="E23" s="48" t="s">
        <v>202</v>
      </c>
      <c r="F23" s="48" t="s">
        <v>203</v>
      </c>
      <c r="G23" s="12" t="s">
        <v>49</v>
      </c>
      <c r="H23" s="29" t="str">
        <f t="shared" si="0"/>
        <v>FINALIZADO</v>
      </c>
      <c r="I23" s="12" t="s">
        <v>204</v>
      </c>
      <c r="J23" s="79">
        <v>1002806001952</v>
      </c>
      <c r="K23" s="28">
        <v>16515</v>
      </c>
      <c r="L23" s="29" t="s">
        <v>55</v>
      </c>
      <c r="M23" s="29" t="s">
        <v>131</v>
      </c>
      <c r="N23" s="55" t="s">
        <v>184</v>
      </c>
      <c r="O23" s="29">
        <v>43573</v>
      </c>
      <c r="P23" s="168">
        <v>43577</v>
      </c>
      <c r="Q23" s="35" t="s">
        <v>133</v>
      </c>
      <c r="R23" s="50" t="s">
        <v>97</v>
      </c>
      <c r="S23" s="35" t="s">
        <v>134</v>
      </c>
      <c r="T23" s="14">
        <v>43578</v>
      </c>
      <c r="U23" s="28">
        <v>16515</v>
      </c>
      <c r="V23" s="28">
        <v>5000</v>
      </c>
      <c r="W23" s="28">
        <f t="shared" si="1"/>
        <v>11515</v>
      </c>
      <c r="X23" s="29">
        <v>43577</v>
      </c>
      <c r="Y23" s="14">
        <v>43580</v>
      </c>
      <c r="Z23" s="50">
        <v>43580</v>
      </c>
      <c r="AA23" s="60">
        <v>43581</v>
      </c>
      <c r="AB23" s="61">
        <v>50</v>
      </c>
      <c r="AC23" s="52">
        <v>16515</v>
      </c>
      <c r="AD23" s="52" t="str">
        <f t="shared" si="2"/>
        <v>NÃO HAVERÁ RECORTE</v>
      </c>
      <c r="AE23" s="29" t="s">
        <v>423</v>
      </c>
      <c r="AF23" s="29" t="s">
        <v>423</v>
      </c>
      <c r="AG23" s="50">
        <v>43581</v>
      </c>
      <c r="AH23" s="29">
        <v>43595</v>
      </c>
      <c r="AI23" s="29" t="s">
        <v>950</v>
      </c>
      <c r="AJ23" s="54" t="s">
        <v>1218</v>
      </c>
      <c r="AK23" s="29" t="s">
        <v>137</v>
      </c>
      <c r="AL23" s="29" t="str">
        <f t="shared" si="3"/>
        <v>SIM</v>
      </c>
    </row>
    <row r="24" spans="1:38" ht="49.5" customHeight="1" x14ac:dyDescent="0.3">
      <c r="A24" s="73">
        <v>21</v>
      </c>
      <c r="B24" s="4">
        <v>8281900598</v>
      </c>
      <c r="C24" s="29">
        <v>43580</v>
      </c>
      <c r="D24" s="29">
        <v>43580</v>
      </c>
      <c r="E24" s="48" t="s">
        <v>205</v>
      </c>
      <c r="F24" s="48" t="s">
        <v>206</v>
      </c>
      <c r="G24" s="12" t="s">
        <v>57</v>
      </c>
      <c r="H24" s="29" t="str">
        <f t="shared" si="0"/>
        <v>FINALIZADO</v>
      </c>
      <c r="I24" s="12" t="s">
        <v>207</v>
      </c>
      <c r="J24" s="79">
        <v>1002806002968</v>
      </c>
      <c r="K24" s="28">
        <v>9940</v>
      </c>
      <c r="L24" s="29" t="s">
        <v>55</v>
      </c>
      <c r="M24" s="29" t="s">
        <v>131</v>
      </c>
      <c r="N24" s="55" t="s">
        <v>184</v>
      </c>
      <c r="O24" s="29">
        <v>43614</v>
      </c>
      <c r="P24" s="168">
        <v>43615</v>
      </c>
      <c r="Q24" s="35" t="s">
        <v>133</v>
      </c>
      <c r="R24" s="50" t="s">
        <v>96</v>
      </c>
      <c r="S24" s="35" t="s">
        <v>134</v>
      </c>
      <c r="T24" s="14">
        <v>43619</v>
      </c>
      <c r="U24" s="28">
        <v>9940</v>
      </c>
      <c r="V24" s="28">
        <v>3000</v>
      </c>
      <c r="W24" s="28">
        <f t="shared" si="1"/>
        <v>6940</v>
      </c>
      <c r="X24" s="29">
        <v>43588</v>
      </c>
      <c r="Y24" s="14">
        <v>43594</v>
      </c>
      <c r="Z24" s="50">
        <v>43594</v>
      </c>
      <c r="AA24" s="60">
        <v>43595</v>
      </c>
      <c r="AB24" s="61">
        <v>52</v>
      </c>
      <c r="AC24" s="52">
        <v>6940</v>
      </c>
      <c r="AD24" s="52" t="str">
        <f t="shared" si="2"/>
        <v>NÃO HAVERÁ RECORTE</v>
      </c>
      <c r="AE24" s="29" t="s">
        <v>423</v>
      </c>
      <c r="AF24" s="29" t="s">
        <v>423</v>
      </c>
      <c r="AG24" s="50">
        <v>43619</v>
      </c>
      <c r="AH24" s="29">
        <v>43629</v>
      </c>
      <c r="AI24" s="29" t="s">
        <v>950</v>
      </c>
      <c r="AJ24" s="54" t="s">
        <v>208</v>
      </c>
      <c r="AK24" s="29" t="s">
        <v>137</v>
      </c>
      <c r="AL24" s="29" t="str">
        <f t="shared" si="3"/>
        <v>SIM</v>
      </c>
    </row>
    <row r="25" spans="1:38" ht="49.5" customHeight="1" x14ac:dyDescent="0.3">
      <c r="A25" s="73">
        <v>22</v>
      </c>
      <c r="B25" s="4">
        <v>8281900820</v>
      </c>
      <c r="C25" s="29">
        <v>43601</v>
      </c>
      <c r="D25" s="29">
        <v>43601</v>
      </c>
      <c r="E25" s="48" t="s">
        <v>202</v>
      </c>
      <c r="F25" s="48" t="s">
        <v>209</v>
      </c>
      <c r="G25" s="12" t="s">
        <v>59</v>
      </c>
      <c r="H25" s="29" t="str">
        <f t="shared" si="0"/>
        <v>FINALIZADO</v>
      </c>
      <c r="I25" s="12" t="s">
        <v>210</v>
      </c>
      <c r="J25" s="79">
        <v>1002806001957</v>
      </c>
      <c r="K25" s="28">
        <v>32231.67</v>
      </c>
      <c r="L25" s="29" t="s">
        <v>55</v>
      </c>
      <c r="M25" s="29" t="s">
        <v>131</v>
      </c>
      <c r="N25" s="55" t="s">
        <v>184</v>
      </c>
      <c r="O25" s="29">
        <v>43605</v>
      </c>
      <c r="P25" s="168">
        <v>43605</v>
      </c>
      <c r="Q25" s="35" t="s">
        <v>133</v>
      </c>
      <c r="R25" s="50" t="s">
        <v>97</v>
      </c>
      <c r="S25" s="35" t="s">
        <v>134</v>
      </c>
      <c r="T25" s="14">
        <v>43607</v>
      </c>
      <c r="U25" s="28">
        <v>32231.67</v>
      </c>
      <c r="V25" s="28">
        <v>5000</v>
      </c>
      <c r="W25" s="28">
        <f t="shared" si="1"/>
        <v>27231.67</v>
      </c>
      <c r="X25" s="29">
        <v>43609</v>
      </c>
      <c r="Y25" s="14">
        <v>43612</v>
      </c>
      <c r="Z25" s="50">
        <v>43612</v>
      </c>
      <c r="AA25" s="60">
        <v>43614</v>
      </c>
      <c r="AB25" s="61">
        <v>68</v>
      </c>
      <c r="AC25" s="52">
        <v>25484</v>
      </c>
      <c r="AD25" s="52" t="str">
        <f t="shared" si="2"/>
        <v>NÃO HAVERÁ RECORTE</v>
      </c>
      <c r="AE25" s="29" t="s">
        <v>423</v>
      </c>
      <c r="AF25" s="29" t="s">
        <v>423</v>
      </c>
      <c r="AG25" s="50">
        <v>43614</v>
      </c>
      <c r="AH25" s="29">
        <v>43621</v>
      </c>
      <c r="AI25" s="29" t="s">
        <v>950</v>
      </c>
      <c r="AJ25" s="54" t="s">
        <v>211</v>
      </c>
      <c r="AK25" s="29" t="s">
        <v>137</v>
      </c>
      <c r="AL25" s="29" t="str">
        <f t="shared" si="3"/>
        <v>SIM</v>
      </c>
    </row>
    <row r="26" spans="1:38" ht="49.5" customHeight="1" x14ac:dyDescent="0.3">
      <c r="A26" s="73">
        <v>23</v>
      </c>
      <c r="B26" s="4">
        <v>8281900853</v>
      </c>
      <c r="C26" s="29">
        <v>43592</v>
      </c>
      <c r="D26" s="29">
        <v>43592</v>
      </c>
      <c r="E26" s="48" t="s">
        <v>212</v>
      </c>
      <c r="F26" s="48" t="s">
        <v>213</v>
      </c>
      <c r="G26" s="12" t="s">
        <v>58</v>
      </c>
      <c r="H26" s="29" t="str">
        <f t="shared" si="0"/>
        <v>FINALIZADO</v>
      </c>
      <c r="I26" s="12" t="s">
        <v>214</v>
      </c>
      <c r="J26" s="79">
        <v>1002306000255</v>
      </c>
      <c r="K26" s="28">
        <v>21710</v>
      </c>
      <c r="L26" s="29" t="s">
        <v>55</v>
      </c>
      <c r="M26" s="29" t="s">
        <v>131</v>
      </c>
      <c r="N26" s="29" t="s">
        <v>184</v>
      </c>
      <c r="O26" s="29">
        <v>43603</v>
      </c>
      <c r="P26" s="50">
        <v>43605</v>
      </c>
      <c r="Q26" s="35" t="s">
        <v>133</v>
      </c>
      <c r="R26" s="50" t="s">
        <v>97</v>
      </c>
      <c r="S26" s="35" t="s">
        <v>134</v>
      </c>
      <c r="T26" s="14">
        <v>43607</v>
      </c>
      <c r="U26" s="28">
        <v>21710</v>
      </c>
      <c r="V26" s="28">
        <v>2000</v>
      </c>
      <c r="W26" s="28">
        <f t="shared" si="1"/>
        <v>19710</v>
      </c>
      <c r="X26" s="29">
        <v>43602</v>
      </c>
      <c r="Y26" s="14">
        <v>43605</v>
      </c>
      <c r="Z26" s="50">
        <v>43605</v>
      </c>
      <c r="AA26" s="60">
        <v>43607</v>
      </c>
      <c r="AB26" s="61">
        <v>62</v>
      </c>
      <c r="AC26" s="52">
        <v>19710</v>
      </c>
      <c r="AD26" s="52" t="str">
        <f t="shared" si="2"/>
        <v>NÃO HAVERÁ RECORTE</v>
      </c>
      <c r="AE26" s="29" t="s">
        <v>423</v>
      </c>
      <c r="AF26" s="29" t="s">
        <v>423</v>
      </c>
      <c r="AG26" s="50">
        <v>43612</v>
      </c>
      <c r="AH26" s="29">
        <v>43621</v>
      </c>
      <c r="AI26" s="29" t="s">
        <v>950</v>
      </c>
      <c r="AJ26" s="54" t="s">
        <v>215</v>
      </c>
      <c r="AK26" s="29" t="s">
        <v>137</v>
      </c>
      <c r="AL26" s="29" t="str">
        <f t="shared" si="3"/>
        <v>SIM</v>
      </c>
    </row>
    <row r="27" spans="1:38" ht="49.5" customHeight="1" x14ac:dyDescent="0.3">
      <c r="A27" s="73">
        <v>24</v>
      </c>
      <c r="B27" s="4">
        <v>8281901061</v>
      </c>
      <c r="C27" s="29">
        <v>43619</v>
      </c>
      <c r="D27" s="29">
        <v>43619</v>
      </c>
      <c r="E27" s="48" t="s">
        <v>216</v>
      </c>
      <c r="F27" s="48" t="s">
        <v>217</v>
      </c>
      <c r="G27" s="12" t="s">
        <v>78</v>
      </c>
      <c r="H27" s="29" t="str">
        <f t="shared" si="0"/>
        <v>FINALIZADO</v>
      </c>
      <c r="I27" s="12" t="s">
        <v>218</v>
      </c>
      <c r="J27" s="79">
        <v>1002806001978</v>
      </c>
      <c r="K27" s="28">
        <v>9297</v>
      </c>
      <c r="L27" s="29" t="s">
        <v>55</v>
      </c>
      <c r="M27" s="29" t="s">
        <v>131</v>
      </c>
      <c r="N27" s="165" t="s">
        <v>184</v>
      </c>
      <c r="O27" s="29">
        <v>43662</v>
      </c>
      <c r="P27" s="165">
        <v>43662</v>
      </c>
      <c r="Q27" s="35" t="s">
        <v>133</v>
      </c>
      <c r="R27" s="60" t="s">
        <v>97</v>
      </c>
      <c r="S27" s="35" t="s">
        <v>134</v>
      </c>
      <c r="T27" s="60">
        <v>43668</v>
      </c>
      <c r="U27" s="28">
        <v>8000</v>
      </c>
      <c r="V27" s="28">
        <v>2500</v>
      </c>
      <c r="W27" s="28">
        <f>U27-V27-325.39</f>
        <v>5174.6099999999997</v>
      </c>
      <c r="X27" s="29">
        <v>43650</v>
      </c>
      <c r="Y27" s="60">
        <v>43651</v>
      </c>
      <c r="Z27" s="60">
        <v>43651</v>
      </c>
      <c r="AA27" s="60">
        <v>43656</v>
      </c>
      <c r="AB27" s="61">
        <v>91</v>
      </c>
      <c r="AC27" s="52">
        <v>5174.6099999999997</v>
      </c>
      <c r="AD27" s="52" t="str">
        <f t="shared" si="2"/>
        <v>NÃO HAVERÁ RECORTE</v>
      </c>
      <c r="AE27" s="29" t="s">
        <v>423</v>
      </c>
      <c r="AF27" s="29" t="s">
        <v>423</v>
      </c>
      <c r="AG27" s="60">
        <v>43668</v>
      </c>
      <c r="AH27" s="29">
        <v>43686</v>
      </c>
      <c r="AI27" s="29" t="s">
        <v>950</v>
      </c>
      <c r="AJ27" s="53" t="s">
        <v>1195</v>
      </c>
      <c r="AK27" s="29" t="s">
        <v>137</v>
      </c>
      <c r="AL27" s="29" t="str">
        <f t="shared" si="3"/>
        <v>SIM</v>
      </c>
    </row>
    <row r="28" spans="1:38" ht="49.5" customHeight="1" x14ac:dyDescent="0.3">
      <c r="A28" s="73">
        <v>25</v>
      </c>
      <c r="B28" s="4">
        <v>8281901081</v>
      </c>
      <c r="C28" s="29">
        <v>43621</v>
      </c>
      <c r="D28" s="29">
        <v>43621</v>
      </c>
      <c r="E28" s="48" t="s">
        <v>219</v>
      </c>
      <c r="F28" s="48" t="s">
        <v>220</v>
      </c>
      <c r="G28" s="12" t="s">
        <v>73</v>
      </c>
      <c r="H28" s="29" t="str">
        <f t="shared" si="0"/>
        <v>FINALIZADO</v>
      </c>
      <c r="I28" s="12" t="s">
        <v>221</v>
      </c>
      <c r="J28" s="79">
        <v>1002806002351</v>
      </c>
      <c r="K28" s="28">
        <v>15006</v>
      </c>
      <c r="L28" s="29" t="s">
        <v>55</v>
      </c>
      <c r="M28" s="29" t="s">
        <v>131</v>
      </c>
      <c r="N28" s="55" t="s">
        <v>184</v>
      </c>
      <c r="O28" s="29">
        <v>43623</v>
      </c>
      <c r="P28" s="168">
        <v>43626</v>
      </c>
      <c r="Q28" s="35" t="s">
        <v>133</v>
      </c>
      <c r="R28" s="50" t="s">
        <v>97</v>
      </c>
      <c r="S28" s="35" t="s">
        <v>134</v>
      </c>
      <c r="T28" s="14">
        <v>43628</v>
      </c>
      <c r="U28" s="28">
        <v>11677.82</v>
      </c>
      <c r="V28" s="28">
        <v>0</v>
      </c>
      <c r="W28" s="28">
        <f t="shared" ref="W28:W59" si="4">U28-V28</f>
        <v>11677.82</v>
      </c>
      <c r="X28" s="29">
        <v>43633</v>
      </c>
      <c r="Y28" s="14">
        <v>43634</v>
      </c>
      <c r="Z28" s="50">
        <v>43634</v>
      </c>
      <c r="AA28" s="60">
        <v>43635</v>
      </c>
      <c r="AB28" s="61">
        <v>79</v>
      </c>
      <c r="AC28" s="52">
        <v>11677.85</v>
      </c>
      <c r="AD28" s="52" t="str">
        <f t="shared" si="2"/>
        <v>NÃO HAVERÁ RECORTE</v>
      </c>
      <c r="AE28" s="29" t="s">
        <v>423</v>
      </c>
      <c r="AF28" s="29" t="s">
        <v>423</v>
      </c>
      <c r="AG28" s="50">
        <v>43640</v>
      </c>
      <c r="AH28" s="29">
        <v>43664</v>
      </c>
      <c r="AI28" s="29" t="s">
        <v>950</v>
      </c>
      <c r="AJ28" s="54" t="s">
        <v>1196</v>
      </c>
      <c r="AK28" s="29" t="s">
        <v>137</v>
      </c>
      <c r="AL28" s="29" t="str">
        <f t="shared" si="3"/>
        <v>SIM</v>
      </c>
    </row>
    <row r="29" spans="1:38" ht="49.5" customHeight="1" x14ac:dyDescent="0.3">
      <c r="A29" s="73">
        <v>26</v>
      </c>
      <c r="B29" s="4">
        <v>8281901103</v>
      </c>
      <c r="C29" s="29">
        <v>43620</v>
      </c>
      <c r="D29" s="29">
        <v>43620</v>
      </c>
      <c r="E29" s="48" t="s">
        <v>222</v>
      </c>
      <c r="F29" s="48" t="s">
        <v>223</v>
      </c>
      <c r="G29" s="12" t="s">
        <v>68</v>
      </c>
      <c r="H29" s="29" t="str">
        <f t="shared" si="0"/>
        <v>FINALIZADO</v>
      </c>
      <c r="I29" s="12" t="s">
        <v>224</v>
      </c>
      <c r="J29" s="79">
        <v>1002806001709</v>
      </c>
      <c r="K29" s="28">
        <v>19211</v>
      </c>
      <c r="L29" s="29" t="s">
        <v>55</v>
      </c>
      <c r="M29" s="29" t="s">
        <v>131</v>
      </c>
      <c r="N29" s="55" t="s">
        <v>184</v>
      </c>
      <c r="O29" s="29">
        <v>43643</v>
      </c>
      <c r="P29" s="168">
        <v>43644</v>
      </c>
      <c r="Q29" s="35" t="s">
        <v>133</v>
      </c>
      <c r="R29" s="50" t="s">
        <v>97</v>
      </c>
      <c r="S29" s="35" t="s">
        <v>134</v>
      </c>
      <c r="T29" s="14">
        <v>43648</v>
      </c>
      <c r="U29" s="28">
        <f>19472-130.16</f>
        <v>19341.84</v>
      </c>
      <c r="V29" s="28">
        <v>0</v>
      </c>
      <c r="W29" s="28">
        <f t="shared" si="4"/>
        <v>19341.84</v>
      </c>
      <c r="X29" s="29">
        <v>43629</v>
      </c>
      <c r="Y29" s="14">
        <v>43630</v>
      </c>
      <c r="Z29" s="50">
        <v>43630</v>
      </c>
      <c r="AA29" s="60">
        <v>43630</v>
      </c>
      <c r="AB29" s="61">
        <v>76</v>
      </c>
      <c r="AC29" s="52">
        <v>19341.84</v>
      </c>
      <c r="AD29" s="52" t="str">
        <f t="shared" si="2"/>
        <v>NÃO HAVERÁ RECORTE</v>
      </c>
      <c r="AE29" s="29" t="s">
        <v>423</v>
      </c>
      <c r="AF29" s="29" t="s">
        <v>423</v>
      </c>
      <c r="AG29" s="50">
        <v>43648</v>
      </c>
      <c r="AH29" s="29">
        <v>43657</v>
      </c>
      <c r="AI29" s="29" t="s">
        <v>950</v>
      </c>
      <c r="AJ29" s="54" t="s">
        <v>1197</v>
      </c>
      <c r="AK29" s="29" t="s">
        <v>137</v>
      </c>
      <c r="AL29" s="29" t="str">
        <f t="shared" si="3"/>
        <v>SIM</v>
      </c>
    </row>
    <row r="30" spans="1:38" ht="49.5" customHeight="1" x14ac:dyDescent="0.3">
      <c r="A30" s="73">
        <v>27</v>
      </c>
      <c r="B30" s="4">
        <v>8281901161</v>
      </c>
      <c r="C30" s="29">
        <v>43626</v>
      </c>
      <c r="D30" s="29">
        <v>43626</v>
      </c>
      <c r="E30" s="48" t="s">
        <v>128</v>
      </c>
      <c r="F30" s="48" t="s">
        <v>225</v>
      </c>
      <c r="G30" s="12" t="s">
        <v>76</v>
      </c>
      <c r="H30" s="29" t="str">
        <f t="shared" si="0"/>
        <v>FINALIZADO</v>
      </c>
      <c r="I30" s="12" t="s">
        <v>226</v>
      </c>
      <c r="J30" s="79">
        <v>1002806001621</v>
      </c>
      <c r="K30" s="28">
        <v>23579</v>
      </c>
      <c r="L30" s="29" t="s">
        <v>55</v>
      </c>
      <c r="M30" s="29" t="s">
        <v>131</v>
      </c>
      <c r="N30" s="29" t="s">
        <v>184</v>
      </c>
      <c r="O30" s="29">
        <v>43631</v>
      </c>
      <c r="P30" s="50">
        <v>43633</v>
      </c>
      <c r="Q30" s="35" t="s">
        <v>133</v>
      </c>
      <c r="R30" s="50" t="s">
        <v>97</v>
      </c>
      <c r="S30" s="35" t="s">
        <v>134</v>
      </c>
      <c r="T30" s="14">
        <v>43640</v>
      </c>
      <c r="U30" s="28">
        <v>23619</v>
      </c>
      <c r="V30" s="28">
        <v>10000</v>
      </c>
      <c r="W30" s="28">
        <f t="shared" si="4"/>
        <v>13619</v>
      </c>
      <c r="X30" s="29">
        <v>43650</v>
      </c>
      <c r="Y30" s="14">
        <v>43651</v>
      </c>
      <c r="Z30" s="50">
        <v>43651</v>
      </c>
      <c r="AA30" s="60">
        <v>43656</v>
      </c>
      <c r="AB30" s="61">
        <v>90</v>
      </c>
      <c r="AC30" s="52">
        <v>13619</v>
      </c>
      <c r="AD30" s="52" t="str">
        <f t="shared" si="2"/>
        <v>NÃO HAVERÁ RECORTE</v>
      </c>
      <c r="AE30" s="29" t="s">
        <v>423</v>
      </c>
      <c r="AF30" s="29" t="s">
        <v>423</v>
      </c>
      <c r="AG30" s="50">
        <v>43657</v>
      </c>
      <c r="AH30" s="29">
        <v>43664</v>
      </c>
      <c r="AI30" s="29" t="s">
        <v>950</v>
      </c>
      <c r="AJ30" s="54"/>
      <c r="AK30" s="29" t="s">
        <v>137</v>
      </c>
      <c r="AL30" s="29" t="str">
        <f t="shared" si="3"/>
        <v>SIM</v>
      </c>
    </row>
    <row r="31" spans="1:38" ht="49.5" customHeight="1" x14ac:dyDescent="0.3">
      <c r="A31" s="73">
        <v>28</v>
      </c>
      <c r="B31" s="4">
        <v>8281901182</v>
      </c>
      <c r="C31" s="29">
        <v>43629</v>
      </c>
      <c r="D31" s="29">
        <v>43629</v>
      </c>
      <c r="E31" s="48" t="s">
        <v>227</v>
      </c>
      <c r="F31" s="48" t="s">
        <v>228</v>
      </c>
      <c r="G31" s="12" t="s">
        <v>77</v>
      </c>
      <c r="H31" s="29" t="str">
        <f t="shared" si="0"/>
        <v>FINALIZADO</v>
      </c>
      <c r="I31" s="12" t="s">
        <v>229</v>
      </c>
      <c r="J31" s="79">
        <v>1002806003044</v>
      </c>
      <c r="K31" s="28">
        <v>14063</v>
      </c>
      <c r="L31" s="29" t="s">
        <v>55</v>
      </c>
      <c r="M31" s="29" t="s">
        <v>131</v>
      </c>
      <c r="N31" s="60" t="s">
        <v>184</v>
      </c>
      <c r="O31" s="29">
        <v>43647</v>
      </c>
      <c r="P31" s="60">
        <v>43648</v>
      </c>
      <c r="Q31" s="35" t="s">
        <v>133</v>
      </c>
      <c r="R31" s="60" t="s">
        <v>97</v>
      </c>
      <c r="S31" s="35" t="s">
        <v>134</v>
      </c>
      <c r="T31" s="60">
        <v>43651</v>
      </c>
      <c r="U31" s="28">
        <v>12869.84</v>
      </c>
      <c r="V31" s="28">
        <v>2000</v>
      </c>
      <c r="W31" s="28">
        <f t="shared" si="4"/>
        <v>10869.84</v>
      </c>
      <c r="X31" s="29">
        <v>43649</v>
      </c>
      <c r="Y31" s="60">
        <v>43651</v>
      </c>
      <c r="Z31" s="60">
        <v>43651</v>
      </c>
      <c r="AA31" s="60">
        <v>43656</v>
      </c>
      <c r="AB31" s="61">
        <v>88</v>
      </c>
      <c r="AC31" s="52">
        <v>10869.84</v>
      </c>
      <c r="AD31" s="52" t="str">
        <f t="shared" si="2"/>
        <v>NÃO HAVERÁ RECORTE</v>
      </c>
      <c r="AE31" s="29" t="s">
        <v>423</v>
      </c>
      <c r="AF31" s="29" t="s">
        <v>423</v>
      </c>
      <c r="AG31" s="50">
        <v>43657</v>
      </c>
      <c r="AH31" s="29">
        <v>43664</v>
      </c>
      <c r="AI31" s="29" t="s">
        <v>950</v>
      </c>
      <c r="AJ31" s="53" t="s">
        <v>230</v>
      </c>
      <c r="AK31" s="29" t="s">
        <v>137</v>
      </c>
      <c r="AL31" s="29" t="str">
        <f t="shared" si="3"/>
        <v>SIM</v>
      </c>
    </row>
    <row r="32" spans="1:38" ht="49.5" customHeight="1" x14ac:dyDescent="0.3">
      <c r="A32" s="73">
        <v>29</v>
      </c>
      <c r="B32" s="4">
        <v>8281901390</v>
      </c>
      <c r="C32" s="29">
        <v>43678</v>
      </c>
      <c r="D32" s="29">
        <v>43682</v>
      </c>
      <c r="E32" s="48" t="s">
        <v>257</v>
      </c>
      <c r="F32" s="48" t="s">
        <v>231</v>
      </c>
      <c r="G32" s="12" t="s">
        <v>83</v>
      </c>
      <c r="H32" s="29" t="str">
        <f t="shared" si="0"/>
        <v>FINALIZADO</v>
      </c>
      <c r="I32" s="12" t="s">
        <v>232</v>
      </c>
      <c r="J32" s="79">
        <v>1002806003556</v>
      </c>
      <c r="K32" s="28">
        <v>38550</v>
      </c>
      <c r="L32" s="29" t="s">
        <v>56</v>
      </c>
      <c r="M32" s="29" t="s">
        <v>131</v>
      </c>
      <c r="N32" s="29" t="s">
        <v>141</v>
      </c>
      <c r="O32" s="29">
        <v>43691</v>
      </c>
      <c r="P32" s="60">
        <v>43693</v>
      </c>
      <c r="Q32" s="35" t="s">
        <v>133</v>
      </c>
      <c r="R32" s="60" t="s">
        <v>97</v>
      </c>
      <c r="S32" s="35" t="s">
        <v>134</v>
      </c>
      <c r="T32" s="60">
        <v>43700</v>
      </c>
      <c r="U32" s="28">
        <v>40065</v>
      </c>
      <c r="V32" s="28">
        <v>2000</v>
      </c>
      <c r="W32" s="28">
        <f t="shared" si="4"/>
        <v>38065</v>
      </c>
      <c r="X32" s="29">
        <v>43691</v>
      </c>
      <c r="Y32" s="60">
        <v>43704</v>
      </c>
      <c r="Z32" s="60">
        <v>43704</v>
      </c>
      <c r="AA32" s="60">
        <v>43705</v>
      </c>
      <c r="AB32" s="61">
        <v>98</v>
      </c>
      <c r="AC32" s="52">
        <v>18230.53</v>
      </c>
      <c r="AD32" s="52" t="str">
        <f t="shared" si="2"/>
        <v>NÃO HAVERÁ RECORTE</v>
      </c>
      <c r="AE32" s="29" t="s">
        <v>423</v>
      </c>
      <c r="AF32" s="29" t="s">
        <v>423</v>
      </c>
      <c r="AG32" s="60">
        <v>43705</v>
      </c>
      <c r="AH32" s="29">
        <v>43724</v>
      </c>
      <c r="AI32" s="29" t="s">
        <v>950</v>
      </c>
      <c r="AJ32" s="53" t="s">
        <v>233</v>
      </c>
      <c r="AK32" s="29" t="s">
        <v>137</v>
      </c>
      <c r="AL32" s="29" t="str">
        <f t="shared" si="3"/>
        <v>SIM</v>
      </c>
    </row>
    <row r="33" spans="1:38" ht="49.5" customHeight="1" x14ac:dyDescent="0.3">
      <c r="A33" s="73">
        <v>30</v>
      </c>
      <c r="B33" s="4">
        <v>8281901660</v>
      </c>
      <c r="C33" s="29">
        <v>43686</v>
      </c>
      <c r="D33" s="29">
        <v>43686</v>
      </c>
      <c r="E33" s="48" t="s">
        <v>202</v>
      </c>
      <c r="F33" s="48" t="s">
        <v>234</v>
      </c>
      <c r="G33" s="12" t="s">
        <v>84</v>
      </c>
      <c r="H33" s="29" t="str">
        <f t="shared" si="0"/>
        <v>FINALIZADO</v>
      </c>
      <c r="I33" s="12" t="s">
        <v>235</v>
      </c>
      <c r="J33" s="79">
        <v>1002806001954</v>
      </c>
      <c r="K33" s="28">
        <v>19089</v>
      </c>
      <c r="L33" s="29" t="s">
        <v>55</v>
      </c>
      <c r="M33" s="29" t="s">
        <v>131</v>
      </c>
      <c r="N33" s="60" t="s">
        <v>184</v>
      </c>
      <c r="O33" s="29">
        <v>43690</v>
      </c>
      <c r="P33" s="60">
        <v>43692</v>
      </c>
      <c r="Q33" s="35" t="s">
        <v>133</v>
      </c>
      <c r="R33" s="60" t="s">
        <v>96</v>
      </c>
      <c r="S33" s="35" t="s">
        <v>134</v>
      </c>
      <c r="T33" s="60">
        <v>43697</v>
      </c>
      <c r="U33" s="28">
        <v>19116</v>
      </c>
      <c r="V33" s="28">
        <v>5000</v>
      </c>
      <c r="W33" s="28">
        <f t="shared" si="4"/>
        <v>14116</v>
      </c>
      <c r="X33" s="29">
        <v>43698</v>
      </c>
      <c r="Y33" s="60">
        <v>43704</v>
      </c>
      <c r="Z33" s="60">
        <v>43704</v>
      </c>
      <c r="AA33" s="60">
        <v>43705</v>
      </c>
      <c r="AB33" s="61">
        <v>97</v>
      </c>
      <c r="AC33" s="52">
        <v>14116</v>
      </c>
      <c r="AD33" s="52" t="str">
        <f t="shared" si="2"/>
        <v>NÃO HAVERÁ RECORTE</v>
      </c>
      <c r="AE33" s="29" t="s">
        <v>423</v>
      </c>
      <c r="AF33" s="29" t="s">
        <v>423</v>
      </c>
      <c r="AG33" s="60">
        <v>43705</v>
      </c>
      <c r="AH33" s="29">
        <v>43724</v>
      </c>
      <c r="AI33" s="29" t="s">
        <v>950</v>
      </c>
      <c r="AJ33" s="53" t="s">
        <v>1198</v>
      </c>
      <c r="AK33" s="29" t="s">
        <v>137</v>
      </c>
      <c r="AL33" s="29" t="str">
        <f t="shared" si="3"/>
        <v>SIM</v>
      </c>
    </row>
    <row r="34" spans="1:38" ht="49.5" customHeight="1" x14ac:dyDescent="0.3">
      <c r="A34" s="73">
        <v>31</v>
      </c>
      <c r="B34" s="4">
        <v>8281901656</v>
      </c>
      <c r="C34" s="29">
        <v>43689</v>
      </c>
      <c r="D34" s="29">
        <v>43689</v>
      </c>
      <c r="E34" s="48" t="s">
        <v>236</v>
      </c>
      <c r="F34" s="48" t="s">
        <v>237</v>
      </c>
      <c r="G34" s="12" t="s">
        <v>86</v>
      </c>
      <c r="H34" s="29" t="str">
        <f t="shared" si="0"/>
        <v>FINALIZADO</v>
      </c>
      <c r="I34" s="12" t="s">
        <v>238</v>
      </c>
      <c r="J34" s="79">
        <v>1002806003045</v>
      </c>
      <c r="K34" s="28">
        <v>14032</v>
      </c>
      <c r="L34" s="29" t="s">
        <v>56</v>
      </c>
      <c r="M34" s="29" t="s">
        <v>131</v>
      </c>
      <c r="N34" s="29" t="s">
        <v>141</v>
      </c>
      <c r="O34" s="29">
        <v>43711</v>
      </c>
      <c r="P34" s="60">
        <v>43713</v>
      </c>
      <c r="Q34" s="35" t="s">
        <v>133</v>
      </c>
      <c r="R34" s="60" t="s">
        <v>97</v>
      </c>
      <c r="S34" s="35" t="s">
        <v>134</v>
      </c>
      <c r="T34" s="60">
        <v>43725</v>
      </c>
      <c r="U34" s="28">
        <v>13000</v>
      </c>
      <c r="V34" s="28">
        <v>2000</v>
      </c>
      <c r="W34" s="28">
        <f t="shared" si="4"/>
        <v>11000</v>
      </c>
      <c r="X34" s="29">
        <v>43697</v>
      </c>
      <c r="Y34" s="60">
        <v>43704</v>
      </c>
      <c r="Z34" s="60">
        <v>43704</v>
      </c>
      <c r="AA34" s="60">
        <v>43705</v>
      </c>
      <c r="AB34" s="61">
        <v>99</v>
      </c>
      <c r="AC34" s="52">
        <v>11000</v>
      </c>
      <c r="AD34" s="52" t="str">
        <f t="shared" si="2"/>
        <v>NÃO HAVERÁ RECORTE</v>
      </c>
      <c r="AE34" s="29" t="s">
        <v>423</v>
      </c>
      <c r="AF34" s="29" t="s">
        <v>423</v>
      </c>
      <c r="AG34" s="60">
        <v>43725</v>
      </c>
      <c r="AH34" s="29">
        <v>43763</v>
      </c>
      <c r="AI34" s="29" t="s">
        <v>950</v>
      </c>
      <c r="AJ34" s="53" t="s">
        <v>239</v>
      </c>
      <c r="AK34" s="29" t="s">
        <v>137</v>
      </c>
      <c r="AL34" s="29" t="str">
        <f t="shared" si="3"/>
        <v>SIM</v>
      </c>
    </row>
    <row r="35" spans="1:38" ht="49.5" customHeight="1" x14ac:dyDescent="0.3">
      <c r="A35" s="73">
        <v>32</v>
      </c>
      <c r="B35" s="4">
        <v>8281901689</v>
      </c>
      <c r="C35" s="29">
        <v>43690</v>
      </c>
      <c r="D35" s="29">
        <v>43690</v>
      </c>
      <c r="E35" s="48" t="s">
        <v>240</v>
      </c>
      <c r="F35" s="48" t="s">
        <v>241</v>
      </c>
      <c r="G35" s="12" t="s">
        <v>85</v>
      </c>
      <c r="H35" s="29" t="str">
        <f t="shared" ref="H35:H66" si="5">IF(B35=0,"",IF(L35=0,"AG ORÇAM REMOÇÃO",IF(O35=0,"VEÍCULO EM REMOÇÃO",IF(P35=0,"SOLICITAR VISTORIA",IF(T35=0,"AG VISTORIA",IF(X35=0,"AG INDENIZAÇÃO",IF(AA35=0,"AG NF ENTRADA",IF(AF35=0,"AG RECORTE E PLACAS",IF(AG35=0,"ENVIAR DOCS DESPACHANTE",IF(AH35=0,"DOCS COM DESPACHANTE",IF(AI35="","PESQUISAR COM DESPACHANTE  PROPRIETARIO ATUAL",IF(AI35="Não","SOLICITAR TRANSFERÊNCIA PARA ARREMATANTE",IF(AI35="Leilão","VEÍCULO EM LEILÃO","FINALIZADO")))))))))))))</f>
        <v>FINALIZADO</v>
      </c>
      <c r="I35" s="12" t="s">
        <v>242</v>
      </c>
      <c r="J35" s="79">
        <v>1002806002362</v>
      </c>
      <c r="K35" s="28">
        <v>5262</v>
      </c>
      <c r="L35" s="29" t="s">
        <v>55</v>
      </c>
      <c r="M35" s="29" t="s">
        <v>131</v>
      </c>
      <c r="N35" s="29" t="s">
        <v>184</v>
      </c>
      <c r="O35" s="29">
        <v>43691</v>
      </c>
      <c r="P35" s="60">
        <v>43692</v>
      </c>
      <c r="Q35" s="35" t="s">
        <v>133</v>
      </c>
      <c r="R35" s="60" t="s">
        <v>157</v>
      </c>
      <c r="S35" s="35" t="s">
        <v>134</v>
      </c>
      <c r="T35" s="60">
        <v>43697</v>
      </c>
      <c r="U35" s="28">
        <v>5155.59</v>
      </c>
      <c r="V35" s="28">
        <v>3000</v>
      </c>
      <c r="W35" s="28">
        <f t="shared" si="4"/>
        <v>2155.59</v>
      </c>
      <c r="X35" s="29">
        <v>43713</v>
      </c>
      <c r="Y35" s="60">
        <v>43713</v>
      </c>
      <c r="Z35" s="60">
        <v>43718</v>
      </c>
      <c r="AA35" s="60">
        <v>43724</v>
      </c>
      <c r="AB35" s="61">
        <v>102</v>
      </c>
      <c r="AC35" s="52">
        <v>5155.59</v>
      </c>
      <c r="AD35" s="52" t="str">
        <f t="shared" si="2"/>
        <v>SOLICITAR RECORTE DE CHASSI FREITAS</v>
      </c>
      <c r="AE35" s="29">
        <v>44092</v>
      </c>
      <c r="AF35" s="29">
        <v>43727</v>
      </c>
      <c r="AG35" s="60">
        <v>43727</v>
      </c>
      <c r="AH35" s="29">
        <v>43777</v>
      </c>
      <c r="AI35" s="29" t="s">
        <v>965</v>
      </c>
      <c r="AJ35" s="53" t="s">
        <v>243</v>
      </c>
      <c r="AK35" s="29" t="s">
        <v>137</v>
      </c>
      <c r="AL35" s="29" t="str">
        <f t="shared" si="3"/>
        <v>SIM</v>
      </c>
    </row>
    <row r="36" spans="1:38" ht="49.5" customHeight="1" x14ac:dyDescent="0.3">
      <c r="A36" s="73">
        <v>33</v>
      </c>
      <c r="B36" s="4">
        <v>8281901799</v>
      </c>
      <c r="C36" s="29">
        <v>43713</v>
      </c>
      <c r="D36" s="29">
        <v>43713</v>
      </c>
      <c r="E36" s="48" t="s">
        <v>202</v>
      </c>
      <c r="F36" s="48" t="s">
        <v>244</v>
      </c>
      <c r="G36" s="12" t="s">
        <v>91</v>
      </c>
      <c r="H36" s="29" t="str">
        <f t="shared" si="5"/>
        <v>FINALIZADO</v>
      </c>
      <c r="I36" s="12" t="s">
        <v>245</v>
      </c>
      <c r="J36" s="79">
        <v>1002806001952</v>
      </c>
      <c r="K36" s="28">
        <v>8599</v>
      </c>
      <c r="L36" s="29" t="s">
        <v>55</v>
      </c>
      <c r="M36" s="29" t="s">
        <v>131</v>
      </c>
      <c r="N36" s="29" t="s">
        <v>184</v>
      </c>
      <c r="O36" s="29">
        <v>43714</v>
      </c>
      <c r="P36" s="60">
        <v>43714</v>
      </c>
      <c r="Q36" s="35" t="s">
        <v>133</v>
      </c>
      <c r="R36" s="60" t="s">
        <v>97</v>
      </c>
      <c r="S36" s="60" t="s">
        <v>134</v>
      </c>
      <c r="T36" s="60">
        <v>43719</v>
      </c>
      <c r="U36" s="28">
        <v>8599</v>
      </c>
      <c r="V36" s="28">
        <v>5000</v>
      </c>
      <c r="W36" s="28">
        <f t="shared" si="4"/>
        <v>3599</v>
      </c>
      <c r="X36" s="29">
        <v>43720</v>
      </c>
      <c r="Y36" s="60">
        <v>43721</v>
      </c>
      <c r="Z36" s="60">
        <v>43721</v>
      </c>
      <c r="AA36" s="60">
        <v>43724</v>
      </c>
      <c r="AB36" s="61">
        <v>103</v>
      </c>
      <c r="AC36" s="52">
        <v>3599</v>
      </c>
      <c r="AD36" s="52" t="str">
        <f t="shared" si="2"/>
        <v>NÃO HAVERÁ RECORTE</v>
      </c>
      <c r="AE36" s="29" t="s">
        <v>423</v>
      </c>
      <c r="AF36" s="29" t="s">
        <v>423</v>
      </c>
      <c r="AG36" s="60">
        <v>43725</v>
      </c>
      <c r="AH36" s="29">
        <v>43763</v>
      </c>
      <c r="AI36" s="29" t="s">
        <v>950</v>
      </c>
      <c r="AJ36" s="53" t="s">
        <v>335</v>
      </c>
      <c r="AK36" s="29" t="s">
        <v>137</v>
      </c>
      <c r="AL36" s="29" t="str">
        <f t="shared" si="3"/>
        <v>SIM</v>
      </c>
    </row>
    <row r="37" spans="1:38" ht="49.5" customHeight="1" x14ac:dyDescent="0.3">
      <c r="A37" s="73">
        <v>34</v>
      </c>
      <c r="B37" s="4">
        <v>8281901643</v>
      </c>
      <c r="C37" s="29">
        <v>43714</v>
      </c>
      <c r="D37" s="29">
        <v>43714</v>
      </c>
      <c r="E37" s="48" t="s">
        <v>149</v>
      </c>
      <c r="F37" s="48" t="s">
        <v>246</v>
      </c>
      <c r="G37" s="12" t="s">
        <v>92</v>
      </c>
      <c r="H37" s="29" t="str">
        <f t="shared" si="5"/>
        <v>FINALIZADO</v>
      </c>
      <c r="I37" s="12" t="s">
        <v>247</v>
      </c>
      <c r="J37" s="79">
        <v>1002806002685</v>
      </c>
      <c r="K37" s="28">
        <v>31053</v>
      </c>
      <c r="L37" s="29" t="s">
        <v>56</v>
      </c>
      <c r="M37" s="29" t="s">
        <v>131</v>
      </c>
      <c r="N37" s="29" t="s">
        <v>141</v>
      </c>
      <c r="O37" s="29">
        <v>43724</v>
      </c>
      <c r="P37" s="60">
        <v>43727</v>
      </c>
      <c r="Q37" s="35" t="s">
        <v>133</v>
      </c>
      <c r="R37" s="60" t="s">
        <v>97</v>
      </c>
      <c r="S37" s="60" t="s">
        <v>134</v>
      </c>
      <c r="T37" s="60">
        <v>43731</v>
      </c>
      <c r="U37" s="28">
        <v>27770.400000000001</v>
      </c>
      <c r="V37" s="28">
        <v>0</v>
      </c>
      <c r="W37" s="28">
        <f t="shared" si="4"/>
        <v>27770.400000000001</v>
      </c>
      <c r="X37" s="29">
        <v>43780</v>
      </c>
      <c r="Y37" s="60">
        <v>43780</v>
      </c>
      <c r="Z37" s="60">
        <v>43780</v>
      </c>
      <c r="AA37" s="60">
        <v>43782</v>
      </c>
      <c r="AB37" s="61">
        <v>117</v>
      </c>
      <c r="AC37" s="52">
        <v>27770</v>
      </c>
      <c r="AD37" s="52" t="str">
        <f t="shared" si="2"/>
        <v>NÃO HAVERÁ RECORTE</v>
      </c>
      <c r="AE37" s="29" t="s">
        <v>423</v>
      </c>
      <c r="AF37" s="29" t="s">
        <v>423</v>
      </c>
      <c r="AG37" s="60">
        <v>43788</v>
      </c>
      <c r="AH37" s="29">
        <v>43935</v>
      </c>
      <c r="AI37" s="29" t="s">
        <v>950</v>
      </c>
      <c r="AJ37" s="53" t="s">
        <v>1199</v>
      </c>
      <c r="AK37" s="29" t="s">
        <v>137</v>
      </c>
      <c r="AL37" s="29" t="str">
        <f t="shared" si="3"/>
        <v>SIM</v>
      </c>
    </row>
    <row r="38" spans="1:38" ht="49.5" customHeight="1" x14ac:dyDescent="0.3">
      <c r="A38" s="73">
        <v>35</v>
      </c>
      <c r="B38" s="4">
        <v>8281902153</v>
      </c>
      <c r="C38" s="29">
        <v>43719</v>
      </c>
      <c r="D38" s="29">
        <v>43720</v>
      </c>
      <c r="E38" s="48" t="s">
        <v>249</v>
      </c>
      <c r="F38" s="48" t="s">
        <v>250</v>
      </c>
      <c r="G38" s="12" t="s">
        <v>93</v>
      </c>
      <c r="H38" s="29" t="str">
        <f t="shared" si="5"/>
        <v>FINALIZADO</v>
      </c>
      <c r="I38" s="12" t="s">
        <v>251</v>
      </c>
      <c r="J38" s="79">
        <v>1002806002252</v>
      </c>
      <c r="K38" s="28">
        <v>19355</v>
      </c>
      <c r="L38" s="29" t="s">
        <v>56</v>
      </c>
      <c r="M38" s="29" t="s">
        <v>131</v>
      </c>
      <c r="N38" s="29" t="s">
        <v>141</v>
      </c>
      <c r="O38" s="29">
        <v>43734</v>
      </c>
      <c r="P38" s="60">
        <v>43739</v>
      </c>
      <c r="Q38" s="35" t="s">
        <v>133</v>
      </c>
      <c r="R38" s="60" t="s">
        <v>97</v>
      </c>
      <c r="S38" s="60" t="s">
        <v>134</v>
      </c>
      <c r="T38" s="60">
        <v>43741</v>
      </c>
      <c r="U38" s="28">
        <v>19355</v>
      </c>
      <c r="V38" s="28">
        <v>0</v>
      </c>
      <c r="W38" s="28">
        <f t="shared" si="4"/>
        <v>19355</v>
      </c>
      <c r="X38" s="29">
        <v>43739</v>
      </c>
      <c r="Y38" s="60">
        <v>43741</v>
      </c>
      <c r="Z38" s="60">
        <v>43745</v>
      </c>
      <c r="AA38" s="60">
        <v>43746</v>
      </c>
      <c r="AB38" s="61">
        <v>108</v>
      </c>
      <c r="AC38" s="52">
        <v>19355</v>
      </c>
      <c r="AD38" s="52" t="str">
        <f t="shared" si="2"/>
        <v>NÃO HAVERÁ RECORTE</v>
      </c>
      <c r="AE38" s="29" t="s">
        <v>423</v>
      </c>
      <c r="AF38" s="29" t="s">
        <v>423</v>
      </c>
      <c r="AG38" s="60">
        <v>43752</v>
      </c>
      <c r="AH38" s="29">
        <v>43763</v>
      </c>
      <c r="AI38" s="29" t="s">
        <v>950</v>
      </c>
      <c r="AJ38" s="53" t="s">
        <v>252</v>
      </c>
      <c r="AK38" s="29" t="s">
        <v>137</v>
      </c>
      <c r="AL38" s="29" t="str">
        <f t="shared" si="3"/>
        <v>SIM</v>
      </c>
    </row>
    <row r="39" spans="1:38" ht="49.5" customHeight="1" x14ac:dyDescent="0.3">
      <c r="A39" s="73">
        <v>36</v>
      </c>
      <c r="B39" s="4">
        <v>8281902023</v>
      </c>
      <c r="C39" s="29">
        <v>43720</v>
      </c>
      <c r="D39" s="29">
        <v>43721</v>
      </c>
      <c r="E39" s="48" t="s">
        <v>253</v>
      </c>
      <c r="F39" s="48" t="s">
        <v>254</v>
      </c>
      <c r="G39" s="12" t="s">
        <v>94</v>
      </c>
      <c r="H39" s="29" t="str">
        <f t="shared" si="5"/>
        <v>FINALIZADO</v>
      </c>
      <c r="I39" s="12" t="s">
        <v>255</v>
      </c>
      <c r="J39" s="79">
        <v>1002806003757</v>
      </c>
      <c r="K39" s="28">
        <v>10578</v>
      </c>
      <c r="L39" s="29" t="s">
        <v>55</v>
      </c>
      <c r="M39" s="29" t="s">
        <v>131</v>
      </c>
      <c r="N39" s="29" t="s">
        <v>256</v>
      </c>
      <c r="O39" s="29">
        <v>43727</v>
      </c>
      <c r="P39" s="60">
        <v>43739</v>
      </c>
      <c r="Q39" s="35" t="s">
        <v>133</v>
      </c>
      <c r="R39" s="60" t="s">
        <v>97</v>
      </c>
      <c r="S39" s="60" t="s">
        <v>134</v>
      </c>
      <c r="T39" s="60">
        <v>43746</v>
      </c>
      <c r="U39" s="28">
        <v>10578</v>
      </c>
      <c r="V39" s="28">
        <v>0</v>
      </c>
      <c r="W39" s="28">
        <f t="shared" si="4"/>
        <v>10578</v>
      </c>
      <c r="X39" s="29">
        <v>43733</v>
      </c>
      <c r="Y39" s="60">
        <v>43748</v>
      </c>
      <c r="Z39" s="60">
        <v>43748</v>
      </c>
      <c r="AA39" s="60">
        <v>43749</v>
      </c>
      <c r="AB39" s="61">
        <v>109</v>
      </c>
      <c r="AC39" s="52">
        <v>10578</v>
      </c>
      <c r="AD39" s="52" t="str">
        <f t="shared" si="2"/>
        <v>NÃO HAVERÁ RECORTE</v>
      </c>
      <c r="AE39" s="29" t="s">
        <v>423</v>
      </c>
      <c r="AF39" s="29" t="s">
        <v>423</v>
      </c>
      <c r="AG39" s="60">
        <v>43752</v>
      </c>
      <c r="AH39" s="29">
        <v>43763</v>
      </c>
      <c r="AI39" s="29" t="s">
        <v>950</v>
      </c>
      <c r="AJ39" s="53" t="s">
        <v>342</v>
      </c>
      <c r="AK39" s="29" t="s">
        <v>137</v>
      </c>
      <c r="AL39" s="29" t="str">
        <f t="shared" si="3"/>
        <v>SIM</v>
      </c>
    </row>
    <row r="40" spans="1:38" ht="49.5" customHeight="1" x14ac:dyDescent="0.3">
      <c r="A40" s="73">
        <v>37</v>
      </c>
      <c r="B40" s="4">
        <v>8281901488</v>
      </c>
      <c r="C40" s="29">
        <v>43721</v>
      </c>
      <c r="D40" s="29">
        <v>43721</v>
      </c>
      <c r="E40" s="48" t="s">
        <v>257</v>
      </c>
      <c r="F40" s="48" t="s">
        <v>258</v>
      </c>
      <c r="G40" s="12" t="s">
        <v>95</v>
      </c>
      <c r="H40" s="29" t="str">
        <f t="shared" si="5"/>
        <v>FINALIZADO</v>
      </c>
      <c r="I40" s="12" t="s">
        <v>259</v>
      </c>
      <c r="J40" s="79">
        <v>1002806003556</v>
      </c>
      <c r="K40" s="28">
        <v>39862</v>
      </c>
      <c r="L40" s="29" t="s">
        <v>56</v>
      </c>
      <c r="M40" s="29" t="s">
        <v>131</v>
      </c>
      <c r="N40" s="29" t="s">
        <v>141</v>
      </c>
      <c r="O40" s="29">
        <v>43746</v>
      </c>
      <c r="P40" s="60">
        <v>43747</v>
      </c>
      <c r="Q40" s="35" t="s">
        <v>133</v>
      </c>
      <c r="R40" s="60" t="s">
        <v>97</v>
      </c>
      <c r="S40" s="60" t="s">
        <v>134</v>
      </c>
      <c r="T40" s="60">
        <v>43749</v>
      </c>
      <c r="U40" s="28">
        <v>39862</v>
      </c>
      <c r="V40" s="28">
        <v>2000</v>
      </c>
      <c r="W40" s="28">
        <f t="shared" si="4"/>
        <v>37862</v>
      </c>
      <c r="X40" s="29">
        <v>43738</v>
      </c>
      <c r="Y40" s="60">
        <v>43739</v>
      </c>
      <c r="Z40" s="60">
        <v>43739</v>
      </c>
      <c r="AA40" s="60">
        <v>43740</v>
      </c>
      <c r="AB40" s="61">
        <v>104</v>
      </c>
      <c r="AC40" s="52">
        <v>25003.759999999998</v>
      </c>
      <c r="AD40" s="52" t="str">
        <f t="shared" si="2"/>
        <v>NÃO HAVERÁ RECORTE</v>
      </c>
      <c r="AE40" s="29" t="s">
        <v>423</v>
      </c>
      <c r="AF40" s="29" t="s">
        <v>423</v>
      </c>
      <c r="AG40" s="60">
        <v>43752</v>
      </c>
      <c r="AH40" s="29">
        <v>43763</v>
      </c>
      <c r="AI40" s="29" t="s">
        <v>950</v>
      </c>
      <c r="AJ40" s="53" t="s">
        <v>260</v>
      </c>
      <c r="AK40" s="29" t="s">
        <v>137</v>
      </c>
      <c r="AL40" s="29" t="str">
        <f t="shared" si="3"/>
        <v>SIM</v>
      </c>
    </row>
    <row r="41" spans="1:38" ht="49.5" customHeight="1" x14ac:dyDescent="0.3">
      <c r="A41" s="73">
        <v>38</v>
      </c>
      <c r="B41" s="4">
        <v>8281902161</v>
      </c>
      <c r="C41" s="29">
        <v>43727</v>
      </c>
      <c r="D41" s="29">
        <v>43727</v>
      </c>
      <c r="E41" s="48" t="s">
        <v>261</v>
      </c>
      <c r="F41" s="48" t="s">
        <v>262</v>
      </c>
      <c r="G41" s="12" t="s">
        <v>98</v>
      </c>
      <c r="H41" s="29" t="str">
        <f t="shared" si="5"/>
        <v>FINALIZADO</v>
      </c>
      <c r="I41" s="12" t="s">
        <v>263</v>
      </c>
      <c r="J41" s="79">
        <v>1002806004087</v>
      </c>
      <c r="K41" s="28">
        <v>18500</v>
      </c>
      <c r="L41" s="29" t="s">
        <v>56</v>
      </c>
      <c r="M41" s="29" t="s">
        <v>131</v>
      </c>
      <c r="N41" s="29" t="s">
        <v>141</v>
      </c>
      <c r="O41" s="29">
        <v>43748</v>
      </c>
      <c r="P41" s="60">
        <v>43752</v>
      </c>
      <c r="Q41" s="35" t="s">
        <v>133</v>
      </c>
      <c r="R41" s="60" t="s">
        <v>96</v>
      </c>
      <c r="S41" s="60" t="s">
        <v>134</v>
      </c>
      <c r="T41" s="60">
        <v>43762</v>
      </c>
      <c r="U41" s="28">
        <v>18769</v>
      </c>
      <c r="V41" s="28">
        <v>0</v>
      </c>
      <c r="W41" s="28">
        <f t="shared" si="4"/>
        <v>18769</v>
      </c>
      <c r="X41" s="29">
        <v>43740</v>
      </c>
      <c r="Y41" s="60">
        <v>43742</v>
      </c>
      <c r="Z41" s="60">
        <v>43742</v>
      </c>
      <c r="AA41" s="60">
        <v>43746</v>
      </c>
      <c r="AB41" s="61">
        <v>107</v>
      </c>
      <c r="AC41" s="52">
        <v>18769</v>
      </c>
      <c r="AD41" s="52" t="str">
        <f t="shared" si="2"/>
        <v>NÃO HAVERÁ RECORTE</v>
      </c>
      <c r="AE41" s="29" t="s">
        <v>423</v>
      </c>
      <c r="AF41" s="29" t="s">
        <v>423</v>
      </c>
      <c r="AG41" s="60">
        <v>43763</v>
      </c>
      <c r="AH41" s="29">
        <v>43777</v>
      </c>
      <c r="AI41" s="29" t="s">
        <v>950</v>
      </c>
      <c r="AJ41" s="53" t="s">
        <v>264</v>
      </c>
      <c r="AK41" s="29" t="s">
        <v>137</v>
      </c>
      <c r="AL41" s="29" t="str">
        <f t="shared" si="3"/>
        <v>SIM</v>
      </c>
    </row>
    <row r="42" spans="1:38" ht="49.5" customHeight="1" x14ac:dyDescent="0.3">
      <c r="A42" s="73">
        <v>39</v>
      </c>
      <c r="B42" s="4">
        <v>8281902400</v>
      </c>
      <c r="C42" s="29">
        <v>43748</v>
      </c>
      <c r="D42" s="29">
        <v>43748</v>
      </c>
      <c r="E42" s="48" t="s">
        <v>265</v>
      </c>
      <c r="F42" s="48" t="s">
        <v>266</v>
      </c>
      <c r="G42" s="12" t="s">
        <v>99</v>
      </c>
      <c r="H42" s="29" t="str">
        <f t="shared" si="5"/>
        <v>FINALIZADO</v>
      </c>
      <c r="I42" s="12" t="s">
        <v>267</v>
      </c>
      <c r="J42" s="79">
        <v>1002806003561</v>
      </c>
      <c r="K42" s="28">
        <v>4816</v>
      </c>
      <c r="L42" s="29" t="s">
        <v>55</v>
      </c>
      <c r="M42" s="29" t="s">
        <v>131</v>
      </c>
      <c r="N42" s="29" t="s">
        <v>256</v>
      </c>
      <c r="O42" s="29">
        <v>43761</v>
      </c>
      <c r="P42" s="60">
        <v>43762</v>
      </c>
      <c r="Q42" s="35" t="s">
        <v>133</v>
      </c>
      <c r="R42" s="60" t="s">
        <v>157</v>
      </c>
      <c r="S42" s="60" t="s">
        <v>134</v>
      </c>
      <c r="T42" s="60">
        <v>43767</v>
      </c>
      <c r="U42" s="28">
        <v>4816</v>
      </c>
      <c r="V42" s="28">
        <v>0</v>
      </c>
      <c r="W42" s="28">
        <f t="shared" si="4"/>
        <v>4816</v>
      </c>
      <c r="X42" s="29">
        <v>43770</v>
      </c>
      <c r="Y42" s="60">
        <v>43773</v>
      </c>
      <c r="Z42" s="60">
        <v>43773</v>
      </c>
      <c r="AA42" s="60">
        <v>43774</v>
      </c>
      <c r="AB42" s="61">
        <v>114</v>
      </c>
      <c r="AC42" s="52">
        <v>4816</v>
      </c>
      <c r="AD42" s="52" t="str">
        <f t="shared" si="2"/>
        <v>SOLICITAR RECORTE DE CHASSI FREITAS</v>
      </c>
      <c r="AE42" s="29">
        <v>43774</v>
      </c>
      <c r="AF42" s="29">
        <v>43801</v>
      </c>
      <c r="AG42" s="60">
        <v>43801</v>
      </c>
      <c r="AH42" s="29">
        <v>43838</v>
      </c>
      <c r="AI42" s="29" t="s">
        <v>965</v>
      </c>
      <c r="AJ42" s="53" t="s">
        <v>268</v>
      </c>
      <c r="AK42" s="29" t="s">
        <v>137</v>
      </c>
      <c r="AL42" s="29" t="str">
        <f t="shared" si="3"/>
        <v>SIM</v>
      </c>
    </row>
    <row r="43" spans="1:38" ht="49.5" customHeight="1" x14ac:dyDescent="0.3">
      <c r="A43" s="73">
        <v>40</v>
      </c>
      <c r="B43" s="4">
        <v>8281901679</v>
      </c>
      <c r="C43" s="29">
        <v>43755</v>
      </c>
      <c r="D43" s="29">
        <v>43755</v>
      </c>
      <c r="E43" s="48" t="s">
        <v>269</v>
      </c>
      <c r="F43" s="48" t="s">
        <v>270</v>
      </c>
      <c r="G43" s="12" t="s">
        <v>100</v>
      </c>
      <c r="H43" s="29" t="str">
        <f t="shared" si="5"/>
        <v>FINALIZADO</v>
      </c>
      <c r="I43" s="12" t="s">
        <v>271</v>
      </c>
      <c r="J43" s="79">
        <v>1002806002682</v>
      </c>
      <c r="K43" s="28">
        <v>7703</v>
      </c>
      <c r="L43" s="29" t="s">
        <v>55</v>
      </c>
      <c r="M43" s="29" t="s">
        <v>131</v>
      </c>
      <c r="N43" s="29" t="s">
        <v>256</v>
      </c>
      <c r="O43" s="29">
        <v>43757</v>
      </c>
      <c r="P43" s="60">
        <v>43762</v>
      </c>
      <c r="Q43" s="35" t="s">
        <v>133</v>
      </c>
      <c r="R43" s="60" t="s">
        <v>157</v>
      </c>
      <c r="S43" s="60" t="s">
        <v>134</v>
      </c>
      <c r="T43" s="60">
        <v>43767</v>
      </c>
      <c r="U43" s="28">
        <v>7703</v>
      </c>
      <c r="V43" s="28">
        <v>0</v>
      </c>
      <c r="W43" s="28">
        <f t="shared" si="4"/>
        <v>7703</v>
      </c>
      <c r="X43" s="29">
        <v>43773</v>
      </c>
      <c r="Y43" s="60">
        <v>43776</v>
      </c>
      <c r="Z43" s="60">
        <v>43776</v>
      </c>
      <c r="AA43" s="60">
        <v>43777</v>
      </c>
      <c r="AB43" s="61">
        <v>115</v>
      </c>
      <c r="AC43" s="52">
        <v>7703</v>
      </c>
      <c r="AD43" s="52" t="str">
        <f t="shared" si="2"/>
        <v>SOLICITAR RECORTE DE CHASSI FREITAS</v>
      </c>
      <c r="AE43" s="29">
        <v>43777</v>
      </c>
      <c r="AF43" s="29">
        <v>43801</v>
      </c>
      <c r="AG43" s="60">
        <v>43801</v>
      </c>
      <c r="AH43" s="29">
        <v>43847</v>
      </c>
      <c r="AI43" s="29" t="s">
        <v>965</v>
      </c>
      <c r="AJ43" s="53" t="s">
        <v>272</v>
      </c>
      <c r="AK43" s="29" t="s">
        <v>137</v>
      </c>
      <c r="AL43" s="29" t="str">
        <f t="shared" si="3"/>
        <v>SIM</v>
      </c>
    </row>
    <row r="44" spans="1:38" ht="49.5" customHeight="1" x14ac:dyDescent="0.3">
      <c r="A44" s="73">
        <v>41</v>
      </c>
      <c r="B44" s="4">
        <v>8281902606</v>
      </c>
      <c r="C44" s="29">
        <v>43782</v>
      </c>
      <c r="D44" s="29">
        <v>43783</v>
      </c>
      <c r="E44" s="48" t="s">
        <v>307</v>
      </c>
      <c r="F44" s="48" t="s">
        <v>319</v>
      </c>
      <c r="G44" s="12" t="s">
        <v>308</v>
      </c>
      <c r="H44" s="29" t="str">
        <f t="shared" si="5"/>
        <v>FINALIZADO</v>
      </c>
      <c r="I44" s="12" t="s">
        <v>309</v>
      </c>
      <c r="J44" s="79">
        <v>1002806003841</v>
      </c>
      <c r="K44" s="28">
        <v>22039</v>
      </c>
      <c r="L44" s="29" t="s">
        <v>56</v>
      </c>
      <c r="M44" s="29" t="s">
        <v>131</v>
      </c>
      <c r="N44" s="29" t="s">
        <v>141</v>
      </c>
      <c r="O44" s="29">
        <v>43811</v>
      </c>
      <c r="P44" s="60">
        <v>43811</v>
      </c>
      <c r="Q44" s="35" t="s">
        <v>133</v>
      </c>
      <c r="R44" s="60" t="s">
        <v>97</v>
      </c>
      <c r="S44" s="60" t="s">
        <v>134</v>
      </c>
      <c r="T44" s="60">
        <v>43826</v>
      </c>
      <c r="U44" s="28">
        <v>17500</v>
      </c>
      <c r="V44" s="28">
        <v>2000</v>
      </c>
      <c r="W44" s="28">
        <f t="shared" si="4"/>
        <v>15500</v>
      </c>
      <c r="X44" s="29">
        <v>43805</v>
      </c>
      <c r="Y44" s="60">
        <v>43808</v>
      </c>
      <c r="Z44" s="60">
        <v>43808</v>
      </c>
      <c r="AA44" s="60">
        <v>43809</v>
      </c>
      <c r="AB44" s="61">
        <v>127</v>
      </c>
      <c r="AC44" s="52">
        <v>15500</v>
      </c>
      <c r="AD44" s="52" t="str">
        <f t="shared" si="2"/>
        <v>NÃO HAVERÁ RECORTE</v>
      </c>
      <c r="AE44" s="29" t="s">
        <v>423</v>
      </c>
      <c r="AF44" s="29" t="s">
        <v>423</v>
      </c>
      <c r="AG44" s="60">
        <v>43826</v>
      </c>
      <c r="AH44" s="29">
        <v>43866</v>
      </c>
      <c r="AI44" s="29" t="s">
        <v>950</v>
      </c>
      <c r="AJ44" s="53" t="s">
        <v>1210</v>
      </c>
      <c r="AK44" s="29" t="s">
        <v>137</v>
      </c>
      <c r="AL44" s="29" t="str">
        <f t="shared" si="3"/>
        <v>SIM</v>
      </c>
    </row>
    <row r="45" spans="1:38" ht="49.5" customHeight="1" x14ac:dyDescent="0.3">
      <c r="A45" s="73">
        <v>42</v>
      </c>
      <c r="B45" s="4">
        <v>8281902272</v>
      </c>
      <c r="C45" s="29">
        <v>43795</v>
      </c>
      <c r="D45" s="29">
        <v>43795</v>
      </c>
      <c r="E45" s="48" t="s">
        <v>311</v>
      </c>
      <c r="F45" s="48" t="s">
        <v>312</v>
      </c>
      <c r="G45" s="12" t="s">
        <v>313</v>
      </c>
      <c r="H45" s="29" t="str">
        <f t="shared" si="5"/>
        <v>SOLICITAR TRANSFERÊNCIA PARA ARREMATANTE</v>
      </c>
      <c r="I45" s="12" t="s">
        <v>314</v>
      </c>
      <c r="J45" s="79">
        <v>1002806004030</v>
      </c>
      <c r="K45" s="28">
        <v>9686</v>
      </c>
      <c r="L45" s="29" t="s">
        <v>56</v>
      </c>
      <c r="M45" s="29" t="s">
        <v>131</v>
      </c>
      <c r="N45" s="29" t="s">
        <v>141</v>
      </c>
      <c r="O45" s="29">
        <v>43803</v>
      </c>
      <c r="P45" s="60">
        <v>43803</v>
      </c>
      <c r="Q45" s="35" t="s">
        <v>97</v>
      </c>
      <c r="R45" s="60" t="s">
        <v>97</v>
      </c>
      <c r="S45" s="60" t="s">
        <v>134</v>
      </c>
      <c r="T45" s="60">
        <v>43808</v>
      </c>
      <c r="U45" s="28">
        <f>1347.81+7550.04+102.15</f>
        <v>9000</v>
      </c>
      <c r="V45" s="28">
        <f>7550.04+102.15</f>
        <v>7652.19</v>
      </c>
      <c r="W45" s="28">
        <f t="shared" si="4"/>
        <v>1347.8100000000004</v>
      </c>
      <c r="X45" s="29">
        <v>43903</v>
      </c>
      <c r="Y45" s="60">
        <v>43906</v>
      </c>
      <c r="Z45" s="60">
        <v>43906</v>
      </c>
      <c r="AA45" s="60">
        <v>43907</v>
      </c>
      <c r="AB45" s="61">
        <v>152</v>
      </c>
      <c r="AC45" s="52">
        <v>1347.81</v>
      </c>
      <c r="AD45" s="52" t="str">
        <f t="shared" si="2"/>
        <v>NÃO HAVERÁ RECORTE</v>
      </c>
      <c r="AE45" s="29" t="s">
        <v>423</v>
      </c>
      <c r="AF45" s="29" t="s">
        <v>423</v>
      </c>
      <c r="AG45" s="60">
        <v>43907</v>
      </c>
      <c r="AH45" s="29">
        <v>45083</v>
      </c>
      <c r="AI45" s="29" t="s">
        <v>951</v>
      </c>
      <c r="AJ45" s="53" t="s">
        <v>2190</v>
      </c>
      <c r="AK45" s="29" t="s">
        <v>1439</v>
      </c>
      <c r="AL45" s="29" t="str">
        <f t="shared" si="3"/>
        <v>NÃO</v>
      </c>
    </row>
    <row r="46" spans="1:38" ht="49.5" customHeight="1" x14ac:dyDescent="0.3">
      <c r="A46" s="73">
        <v>43</v>
      </c>
      <c r="B46" s="4">
        <v>8281902777</v>
      </c>
      <c r="C46" s="29">
        <v>43798</v>
      </c>
      <c r="D46" s="29">
        <v>43798</v>
      </c>
      <c r="E46" s="48" t="s">
        <v>315</v>
      </c>
      <c r="F46" s="48" t="s">
        <v>316</v>
      </c>
      <c r="G46" s="12" t="s">
        <v>317</v>
      </c>
      <c r="H46" s="29" t="str">
        <f t="shared" si="5"/>
        <v>FINALIZADO</v>
      </c>
      <c r="I46" s="12" t="s">
        <v>318</v>
      </c>
      <c r="J46" s="79">
        <v>1002806004696</v>
      </c>
      <c r="K46" s="28">
        <v>18186</v>
      </c>
      <c r="L46" s="29" t="s">
        <v>56</v>
      </c>
      <c r="M46" s="29" t="s">
        <v>131</v>
      </c>
      <c r="N46" s="29" t="s">
        <v>141</v>
      </c>
      <c r="O46" s="29">
        <v>43843</v>
      </c>
      <c r="P46" s="60">
        <v>43843</v>
      </c>
      <c r="Q46" s="35" t="s">
        <v>133</v>
      </c>
      <c r="R46" s="60" t="s">
        <v>157</v>
      </c>
      <c r="S46" s="60" t="s">
        <v>134</v>
      </c>
      <c r="T46" s="60">
        <v>43846</v>
      </c>
      <c r="U46" s="28">
        <v>18186</v>
      </c>
      <c r="V46" s="28">
        <v>2000</v>
      </c>
      <c r="W46" s="28">
        <f t="shared" si="4"/>
        <v>16186</v>
      </c>
      <c r="X46" s="29">
        <v>43810</v>
      </c>
      <c r="Y46" s="60">
        <v>43811</v>
      </c>
      <c r="Z46" s="60">
        <v>43811</v>
      </c>
      <c r="AA46" s="60">
        <v>43812</v>
      </c>
      <c r="AB46" s="61">
        <v>130</v>
      </c>
      <c r="AC46" s="52">
        <v>16186</v>
      </c>
      <c r="AD46" s="52" t="str">
        <f t="shared" si="2"/>
        <v>SOLICITAR RECORTE DE CHASSI PALACIO</v>
      </c>
      <c r="AE46" s="29">
        <v>43850</v>
      </c>
      <c r="AF46" s="29">
        <v>43867</v>
      </c>
      <c r="AG46" s="60">
        <v>43867</v>
      </c>
      <c r="AH46" s="29">
        <v>43889</v>
      </c>
      <c r="AI46" s="29" t="s">
        <v>965</v>
      </c>
      <c r="AJ46" s="53" t="s">
        <v>334</v>
      </c>
      <c r="AK46" s="29" t="s">
        <v>137</v>
      </c>
      <c r="AL46" s="29" t="str">
        <f t="shared" si="3"/>
        <v>SIM</v>
      </c>
    </row>
    <row r="47" spans="1:38" ht="49.5" customHeight="1" x14ac:dyDescent="0.3">
      <c r="A47" s="73">
        <v>44</v>
      </c>
      <c r="B47" s="4">
        <v>8281902927</v>
      </c>
      <c r="C47" s="29">
        <v>43802</v>
      </c>
      <c r="D47" s="29">
        <v>43802</v>
      </c>
      <c r="E47" s="48" t="s">
        <v>330</v>
      </c>
      <c r="F47" s="48" t="s">
        <v>331</v>
      </c>
      <c r="G47" s="12" t="s">
        <v>332</v>
      </c>
      <c r="H47" s="29" t="str">
        <f t="shared" si="5"/>
        <v>FINALIZADO</v>
      </c>
      <c r="I47" s="12" t="s">
        <v>333</v>
      </c>
      <c r="J47" s="79">
        <v>1002806002870</v>
      </c>
      <c r="K47" s="28">
        <v>12365</v>
      </c>
      <c r="L47" s="29" t="s">
        <v>56</v>
      </c>
      <c r="M47" s="29" t="s">
        <v>131</v>
      </c>
      <c r="N47" s="29" t="s">
        <v>141</v>
      </c>
      <c r="O47" s="29">
        <v>43822</v>
      </c>
      <c r="P47" s="60">
        <v>43822</v>
      </c>
      <c r="Q47" s="35" t="s">
        <v>133</v>
      </c>
      <c r="R47" s="60" t="s">
        <v>97</v>
      </c>
      <c r="S47" s="60" t="s">
        <v>134</v>
      </c>
      <c r="T47" s="60">
        <v>43833</v>
      </c>
      <c r="U47" s="28">
        <v>12365</v>
      </c>
      <c r="V47" s="28">
        <v>2000</v>
      </c>
      <c r="W47" s="28">
        <f t="shared" si="4"/>
        <v>10365</v>
      </c>
      <c r="X47" s="29">
        <v>43825</v>
      </c>
      <c r="Y47" s="60">
        <v>43826</v>
      </c>
      <c r="Z47" s="60">
        <v>43826</v>
      </c>
      <c r="AA47" s="60">
        <v>43829</v>
      </c>
      <c r="AB47" s="61">
        <v>131</v>
      </c>
      <c r="AC47" s="52">
        <v>10365</v>
      </c>
      <c r="AD47" s="52" t="str">
        <f t="shared" si="2"/>
        <v>NÃO HAVERÁ RECORTE</v>
      </c>
      <c r="AE47" s="29" t="s">
        <v>423</v>
      </c>
      <c r="AF47" s="29" t="s">
        <v>423</v>
      </c>
      <c r="AG47" s="60">
        <v>43833</v>
      </c>
      <c r="AH47" s="29">
        <v>43852</v>
      </c>
      <c r="AI47" s="29" t="s">
        <v>950</v>
      </c>
      <c r="AJ47" s="53" t="s">
        <v>2079</v>
      </c>
      <c r="AK47" s="29" t="s">
        <v>1439</v>
      </c>
      <c r="AL47" s="29" t="str">
        <f t="shared" si="3"/>
        <v>SIM</v>
      </c>
    </row>
    <row r="48" spans="1:38" ht="49.5" customHeight="1" x14ac:dyDescent="0.3">
      <c r="A48" s="73">
        <v>45</v>
      </c>
      <c r="B48" s="4">
        <v>8281902933</v>
      </c>
      <c r="C48" s="29">
        <v>43805</v>
      </c>
      <c r="D48" s="29">
        <v>43805</v>
      </c>
      <c r="E48" s="48" t="s">
        <v>337</v>
      </c>
      <c r="F48" s="48" t="s">
        <v>338</v>
      </c>
      <c r="G48" s="12" t="s">
        <v>378</v>
      </c>
      <c r="H48" s="29" t="str">
        <f t="shared" si="5"/>
        <v>FINALIZADO</v>
      </c>
      <c r="I48" s="12" t="s">
        <v>336</v>
      </c>
      <c r="J48" s="79">
        <v>1002806004793</v>
      </c>
      <c r="K48" s="28">
        <v>19275</v>
      </c>
      <c r="L48" s="29" t="s">
        <v>56</v>
      </c>
      <c r="M48" s="29" t="s">
        <v>131</v>
      </c>
      <c r="N48" s="29" t="s">
        <v>141</v>
      </c>
      <c r="O48" s="29">
        <v>43827</v>
      </c>
      <c r="P48" s="60">
        <v>43829</v>
      </c>
      <c r="Q48" s="35" t="s">
        <v>133</v>
      </c>
      <c r="R48" s="60" t="s">
        <v>97</v>
      </c>
      <c r="S48" s="60" t="s">
        <v>134</v>
      </c>
      <c r="T48" s="60">
        <v>43833</v>
      </c>
      <c r="U48" s="28">
        <v>18500</v>
      </c>
      <c r="V48" s="28">
        <v>3000</v>
      </c>
      <c r="W48" s="28">
        <f t="shared" si="4"/>
        <v>15500</v>
      </c>
      <c r="X48" s="29">
        <v>43832</v>
      </c>
      <c r="Y48" s="60">
        <v>43836</v>
      </c>
      <c r="Z48" s="60">
        <v>43837</v>
      </c>
      <c r="AA48" s="60">
        <v>43837</v>
      </c>
      <c r="AB48" s="61">
        <v>136</v>
      </c>
      <c r="AC48" s="52">
        <v>15500</v>
      </c>
      <c r="AD48" s="52" t="str">
        <f t="shared" si="2"/>
        <v>NÃO HAVERÁ RECORTE</v>
      </c>
      <c r="AE48" s="29" t="s">
        <v>423</v>
      </c>
      <c r="AF48" s="29" t="s">
        <v>423</v>
      </c>
      <c r="AG48" s="60">
        <v>43837</v>
      </c>
      <c r="AH48" s="29">
        <v>43852</v>
      </c>
      <c r="AI48" s="29" t="s">
        <v>950</v>
      </c>
      <c r="AJ48" s="53" t="s">
        <v>1212</v>
      </c>
      <c r="AK48" s="29" t="s">
        <v>137</v>
      </c>
      <c r="AL48" s="29" t="str">
        <f t="shared" si="3"/>
        <v>SIM</v>
      </c>
    </row>
    <row r="49" spans="1:38" ht="49.5" customHeight="1" x14ac:dyDescent="0.3">
      <c r="A49" s="73">
        <v>46</v>
      </c>
      <c r="B49" s="4">
        <v>8281902901</v>
      </c>
      <c r="C49" s="29">
        <v>43810</v>
      </c>
      <c r="D49" s="29">
        <v>43810</v>
      </c>
      <c r="E49" s="48" t="s">
        <v>311</v>
      </c>
      <c r="F49" s="48" t="s">
        <v>339</v>
      </c>
      <c r="G49" s="12" t="s">
        <v>340</v>
      </c>
      <c r="H49" s="29" t="str">
        <f t="shared" si="5"/>
        <v>FINALIZADO</v>
      </c>
      <c r="I49" s="12" t="s">
        <v>341</v>
      </c>
      <c r="J49" s="79">
        <v>1002806004030</v>
      </c>
      <c r="K49" s="28">
        <v>19074</v>
      </c>
      <c r="L49" s="29" t="s">
        <v>56</v>
      </c>
      <c r="M49" s="29" t="s">
        <v>131</v>
      </c>
      <c r="N49" s="29" t="s">
        <v>141</v>
      </c>
      <c r="O49" s="29">
        <v>43827</v>
      </c>
      <c r="P49" s="60">
        <v>43829</v>
      </c>
      <c r="Q49" s="35" t="s">
        <v>133</v>
      </c>
      <c r="R49" s="60" t="s">
        <v>96</v>
      </c>
      <c r="S49" s="60" t="s">
        <v>134</v>
      </c>
      <c r="T49" s="60">
        <v>43833</v>
      </c>
      <c r="U49" s="28">
        <v>19074</v>
      </c>
      <c r="V49" s="28">
        <v>3000</v>
      </c>
      <c r="W49" s="28">
        <f t="shared" si="4"/>
        <v>16074</v>
      </c>
      <c r="X49" s="29">
        <v>43825</v>
      </c>
      <c r="Y49" s="60">
        <v>43826</v>
      </c>
      <c r="Z49" s="60">
        <v>43826</v>
      </c>
      <c r="AA49" s="60">
        <v>43829</v>
      </c>
      <c r="AB49" s="61">
        <v>132</v>
      </c>
      <c r="AC49" s="52">
        <v>16074</v>
      </c>
      <c r="AD49" s="52" t="str">
        <f t="shared" si="2"/>
        <v>NÃO HAVERÁ RECORTE</v>
      </c>
      <c r="AE49" s="29" t="s">
        <v>423</v>
      </c>
      <c r="AF49" s="29" t="s">
        <v>423</v>
      </c>
      <c r="AG49" s="60">
        <v>43836</v>
      </c>
      <c r="AH49" s="29">
        <v>43852</v>
      </c>
      <c r="AI49" s="29" t="s">
        <v>950</v>
      </c>
      <c r="AJ49" s="53" t="s">
        <v>1211</v>
      </c>
      <c r="AK49" s="29" t="s">
        <v>137</v>
      </c>
      <c r="AL49" s="29" t="str">
        <f t="shared" si="3"/>
        <v>SIM</v>
      </c>
    </row>
    <row r="50" spans="1:38" ht="49.5" customHeight="1" x14ac:dyDescent="0.3">
      <c r="A50" s="73">
        <v>47</v>
      </c>
      <c r="B50" s="4">
        <v>8231900120</v>
      </c>
      <c r="C50" s="29">
        <v>43846</v>
      </c>
      <c r="D50" s="29">
        <v>43846</v>
      </c>
      <c r="E50" s="48" t="s">
        <v>344</v>
      </c>
      <c r="F50" s="48" t="s">
        <v>345</v>
      </c>
      <c r="G50" s="12" t="s">
        <v>343</v>
      </c>
      <c r="H50" s="29" t="str">
        <f t="shared" si="5"/>
        <v>FINALIZADO</v>
      </c>
      <c r="I50" s="12" t="s">
        <v>346</v>
      </c>
      <c r="J50" s="79">
        <v>1002306000728</v>
      </c>
      <c r="K50" s="28">
        <v>11596</v>
      </c>
      <c r="L50" s="29" t="s">
        <v>56</v>
      </c>
      <c r="M50" s="29" t="s">
        <v>131</v>
      </c>
      <c r="N50" s="29" t="s">
        <v>141</v>
      </c>
      <c r="O50" s="29">
        <v>43871</v>
      </c>
      <c r="P50" s="60">
        <v>43872</v>
      </c>
      <c r="Q50" s="35" t="s">
        <v>133</v>
      </c>
      <c r="R50" s="60" t="s">
        <v>157</v>
      </c>
      <c r="S50" s="60" t="s">
        <v>134</v>
      </c>
      <c r="T50" s="60">
        <v>43882</v>
      </c>
      <c r="U50" s="28">
        <v>11596</v>
      </c>
      <c r="V50" s="28">
        <v>0</v>
      </c>
      <c r="W50" s="28">
        <f t="shared" si="4"/>
        <v>11596</v>
      </c>
      <c r="X50" s="29">
        <v>43866</v>
      </c>
      <c r="Y50" s="60">
        <v>43882</v>
      </c>
      <c r="Z50" s="60">
        <v>43882</v>
      </c>
      <c r="AA50" s="60">
        <v>43882</v>
      </c>
      <c r="AB50" s="61">
        <v>143</v>
      </c>
      <c r="AC50" s="52">
        <v>11596</v>
      </c>
      <c r="AD50" s="52" t="str">
        <f t="shared" si="2"/>
        <v>SOLICITAR RECORTE DE CHASSI PALACIO</v>
      </c>
      <c r="AE50" s="29">
        <v>43882</v>
      </c>
      <c r="AF50" s="29">
        <v>43896</v>
      </c>
      <c r="AG50" s="60">
        <v>44315</v>
      </c>
      <c r="AH50" s="29">
        <v>44573</v>
      </c>
      <c r="AI50" s="29" t="s">
        <v>965</v>
      </c>
      <c r="AJ50" s="53" t="s">
        <v>347</v>
      </c>
      <c r="AK50" s="29" t="s">
        <v>137</v>
      </c>
      <c r="AL50" s="29" t="str">
        <f t="shared" si="3"/>
        <v>SIM</v>
      </c>
    </row>
    <row r="51" spans="1:38" ht="49.5" customHeight="1" x14ac:dyDescent="0.3">
      <c r="A51" s="73">
        <v>48</v>
      </c>
      <c r="B51" s="4">
        <v>8232000001</v>
      </c>
      <c r="C51" s="29">
        <v>43847</v>
      </c>
      <c r="D51" s="29">
        <v>43847</v>
      </c>
      <c r="E51" s="48" t="s">
        <v>348</v>
      </c>
      <c r="F51" s="48" t="s">
        <v>349</v>
      </c>
      <c r="G51" s="12" t="s">
        <v>350</v>
      </c>
      <c r="H51" s="29" t="str">
        <f t="shared" si="5"/>
        <v>FINALIZADO</v>
      </c>
      <c r="I51" s="12" t="s">
        <v>351</v>
      </c>
      <c r="J51" s="79">
        <v>1002306000693</v>
      </c>
      <c r="K51" s="28">
        <v>19000</v>
      </c>
      <c r="L51" s="29" t="s">
        <v>56</v>
      </c>
      <c r="M51" s="29" t="s">
        <v>131</v>
      </c>
      <c r="N51" s="29" t="s">
        <v>141</v>
      </c>
      <c r="O51" s="29">
        <v>43871</v>
      </c>
      <c r="P51" s="60">
        <v>43872</v>
      </c>
      <c r="Q51" s="35" t="s">
        <v>133</v>
      </c>
      <c r="R51" s="60" t="s">
        <v>97</v>
      </c>
      <c r="S51" s="60" t="s">
        <v>134</v>
      </c>
      <c r="T51" s="60">
        <v>43882</v>
      </c>
      <c r="U51" s="28">
        <v>19000</v>
      </c>
      <c r="V51" s="28">
        <v>0</v>
      </c>
      <c r="W51" s="28">
        <f t="shared" si="4"/>
        <v>19000</v>
      </c>
      <c r="X51" s="29">
        <v>43860</v>
      </c>
      <c r="Y51" s="60">
        <v>43882</v>
      </c>
      <c r="Z51" s="60">
        <v>43882</v>
      </c>
      <c r="AA51" s="60">
        <v>43882</v>
      </c>
      <c r="AB51" s="61">
        <v>144</v>
      </c>
      <c r="AC51" s="52">
        <v>19000</v>
      </c>
      <c r="AD51" s="52" t="str">
        <f t="shared" si="2"/>
        <v>NÃO HAVERÁ RECORTE</v>
      </c>
      <c r="AE51" s="29" t="s">
        <v>423</v>
      </c>
      <c r="AF51" s="29" t="s">
        <v>423</v>
      </c>
      <c r="AG51" s="60">
        <v>43882</v>
      </c>
      <c r="AH51" s="29">
        <v>43903</v>
      </c>
      <c r="AI51" s="29" t="s">
        <v>950</v>
      </c>
      <c r="AJ51" s="53" t="s">
        <v>1207</v>
      </c>
      <c r="AK51" s="29" t="s">
        <v>137</v>
      </c>
      <c r="AL51" s="29" t="str">
        <f t="shared" si="3"/>
        <v>SIM</v>
      </c>
    </row>
    <row r="52" spans="1:38" ht="49.5" customHeight="1" x14ac:dyDescent="0.3">
      <c r="A52" s="73">
        <v>49</v>
      </c>
      <c r="B52" s="4">
        <v>8282000029</v>
      </c>
      <c r="C52" s="29">
        <v>43853</v>
      </c>
      <c r="D52" s="29">
        <v>43853</v>
      </c>
      <c r="E52" s="48" t="s">
        <v>352</v>
      </c>
      <c r="F52" s="48" t="s">
        <v>353</v>
      </c>
      <c r="G52" s="12" t="s">
        <v>354</v>
      </c>
      <c r="H52" s="29" t="str">
        <f t="shared" si="5"/>
        <v>SOLICITAR TRANSFERÊNCIA PARA ARREMATANTE</v>
      </c>
      <c r="I52" s="12" t="s">
        <v>355</v>
      </c>
      <c r="J52" s="79">
        <v>1002806005725</v>
      </c>
      <c r="K52" s="28">
        <v>21256</v>
      </c>
      <c r="L52" s="29" t="s">
        <v>56</v>
      </c>
      <c r="M52" s="29" t="s">
        <v>131</v>
      </c>
      <c r="N52" s="29" t="s">
        <v>141</v>
      </c>
      <c r="O52" s="29">
        <v>43879</v>
      </c>
      <c r="P52" s="60">
        <v>43880</v>
      </c>
      <c r="Q52" s="35" t="s">
        <v>133</v>
      </c>
      <c r="R52" s="60" t="s">
        <v>97</v>
      </c>
      <c r="S52" s="60" t="s">
        <v>134</v>
      </c>
      <c r="T52" s="60">
        <v>43894</v>
      </c>
      <c r="U52" s="28">
        <v>21256</v>
      </c>
      <c r="V52" s="28">
        <v>2000</v>
      </c>
      <c r="W52" s="28">
        <f t="shared" si="4"/>
        <v>19256</v>
      </c>
      <c r="X52" s="29">
        <v>43878</v>
      </c>
      <c r="Y52" s="60">
        <v>43901</v>
      </c>
      <c r="Z52" s="60">
        <v>43902</v>
      </c>
      <c r="AA52" s="60">
        <v>43903</v>
      </c>
      <c r="AB52" s="61">
        <v>148</v>
      </c>
      <c r="AC52" s="52">
        <v>19256</v>
      </c>
      <c r="AD52" s="52" t="str">
        <f t="shared" si="2"/>
        <v>NÃO HAVERÁ RECORTE</v>
      </c>
      <c r="AE52" s="29" t="s">
        <v>423</v>
      </c>
      <c r="AF52" s="29" t="s">
        <v>423</v>
      </c>
      <c r="AG52" s="60">
        <v>44315</v>
      </c>
      <c r="AH52" s="29">
        <v>44349</v>
      </c>
      <c r="AI52" s="29" t="s">
        <v>951</v>
      </c>
      <c r="AJ52" s="53" t="s">
        <v>2191</v>
      </c>
      <c r="AK52" s="29" t="s">
        <v>1439</v>
      </c>
      <c r="AL52" s="29" t="str">
        <f t="shared" si="3"/>
        <v>NÃO</v>
      </c>
    </row>
    <row r="53" spans="1:38" ht="49.5" customHeight="1" x14ac:dyDescent="0.3">
      <c r="A53" s="73">
        <v>50</v>
      </c>
      <c r="B53" s="4">
        <v>8232000032</v>
      </c>
      <c r="C53" s="29">
        <v>43861</v>
      </c>
      <c r="D53" s="29">
        <v>43861</v>
      </c>
      <c r="E53" s="48" t="s">
        <v>359</v>
      </c>
      <c r="F53" s="48" t="s">
        <v>362</v>
      </c>
      <c r="G53" s="12" t="s">
        <v>360</v>
      </c>
      <c r="H53" s="29" t="str">
        <f t="shared" si="5"/>
        <v>FINALIZADO</v>
      </c>
      <c r="I53" s="12" t="s">
        <v>361</v>
      </c>
      <c r="J53" s="79">
        <v>1002306000849</v>
      </c>
      <c r="K53" s="28">
        <v>21279</v>
      </c>
      <c r="L53" s="29" t="s">
        <v>56</v>
      </c>
      <c r="M53" s="29" t="s">
        <v>131</v>
      </c>
      <c r="N53" s="29" t="s">
        <v>141</v>
      </c>
      <c r="O53" s="29">
        <v>43879</v>
      </c>
      <c r="P53" s="60">
        <v>43880</v>
      </c>
      <c r="Q53" s="35" t="s">
        <v>133</v>
      </c>
      <c r="R53" s="60" t="s">
        <v>157</v>
      </c>
      <c r="S53" s="60" t="s">
        <v>134</v>
      </c>
      <c r="T53" s="60">
        <v>43894</v>
      </c>
      <c r="U53" s="28">
        <v>21279</v>
      </c>
      <c r="V53" s="28">
        <v>603.87</v>
      </c>
      <c r="W53" s="28">
        <f t="shared" si="4"/>
        <v>20675.13</v>
      </c>
      <c r="X53" s="29">
        <v>43872</v>
      </c>
      <c r="Y53" s="60">
        <v>43901</v>
      </c>
      <c r="Z53" s="60">
        <v>43902</v>
      </c>
      <c r="AA53" s="60">
        <v>43903</v>
      </c>
      <c r="AB53" s="61">
        <v>149</v>
      </c>
      <c r="AC53" s="52">
        <v>20675.13</v>
      </c>
      <c r="AD53" s="52" t="str">
        <f t="shared" si="2"/>
        <v>SOLICITAR RECORTE DE CHASSI PALACIO</v>
      </c>
      <c r="AE53" s="29">
        <v>43903</v>
      </c>
      <c r="AF53" s="29">
        <v>43924</v>
      </c>
      <c r="AG53" s="60">
        <v>43930</v>
      </c>
      <c r="AH53" s="29">
        <v>44131</v>
      </c>
      <c r="AI53" s="29" t="s">
        <v>965</v>
      </c>
      <c r="AJ53" s="53" t="s">
        <v>363</v>
      </c>
      <c r="AK53" s="29" t="s">
        <v>137</v>
      </c>
      <c r="AL53" s="29" t="str">
        <f t="shared" si="3"/>
        <v>SIM</v>
      </c>
    </row>
    <row r="54" spans="1:38" ht="49.5" customHeight="1" x14ac:dyDescent="0.3">
      <c r="A54" s="73">
        <v>51</v>
      </c>
      <c r="B54" s="4">
        <v>8282000189</v>
      </c>
      <c r="C54" s="29">
        <v>43867</v>
      </c>
      <c r="D54" s="29">
        <v>43867</v>
      </c>
      <c r="E54" s="48" t="s">
        <v>311</v>
      </c>
      <c r="F54" s="48" t="s">
        <v>364</v>
      </c>
      <c r="G54" s="12" t="s">
        <v>365</v>
      </c>
      <c r="H54" s="29" t="str">
        <f t="shared" si="5"/>
        <v>FINALIZADO</v>
      </c>
      <c r="I54" s="12" t="s">
        <v>366</v>
      </c>
      <c r="J54" s="79">
        <v>1002806004030</v>
      </c>
      <c r="K54" s="28">
        <v>6023</v>
      </c>
      <c r="L54" s="29" t="s">
        <v>56</v>
      </c>
      <c r="M54" s="29" t="s">
        <v>131</v>
      </c>
      <c r="N54" s="29" t="s">
        <v>141</v>
      </c>
      <c r="O54" s="29">
        <v>43879</v>
      </c>
      <c r="P54" s="60">
        <v>43880</v>
      </c>
      <c r="Q54" s="35" t="s">
        <v>133</v>
      </c>
      <c r="R54" s="60" t="s">
        <v>97</v>
      </c>
      <c r="S54" s="60" t="s">
        <v>134</v>
      </c>
      <c r="T54" s="60">
        <v>43894</v>
      </c>
      <c r="U54" s="28">
        <v>6023</v>
      </c>
      <c r="V54" s="28">
        <v>3000</v>
      </c>
      <c r="W54" s="28">
        <f t="shared" si="4"/>
        <v>3023</v>
      </c>
      <c r="X54" s="29">
        <v>43887</v>
      </c>
      <c r="Y54" s="60">
        <v>43893</v>
      </c>
      <c r="Z54" s="60">
        <v>43894</v>
      </c>
      <c r="AA54" s="60">
        <v>43895</v>
      </c>
      <c r="AB54" s="61">
        <v>146</v>
      </c>
      <c r="AC54" s="52">
        <v>3023</v>
      </c>
      <c r="AD54" s="52" t="str">
        <f t="shared" si="2"/>
        <v>NÃO HAVERÁ RECORTE</v>
      </c>
      <c r="AE54" s="29" t="s">
        <v>423</v>
      </c>
      <c r="AF54" s="29" t="s">
        <v>423</v>
      </c>
      <c r="AG54" s="60">
        <v>43896</v>
      </c>
      <c r="AH54" s="29">
        <v>44187</v>
      </c>
      <c r="AI54" s="29" t="s">
        <v>950</v>
      </c>
      <c r="AJ54" s="53" t="s">
        <v>1209</v>
      </c>
      <c r="AK54" s="29" t="s">
        <v>137</v>
      </c>
      <c r="AL54" s="29" t="str">
        <f t="shared" si="3"/>
        <v>SIM</v>
      </c>
    </row>
    <row r="55" spans="1:38" ht="49.5" customHeight="1" x14ac:dyDescent="0.3">
      <c r="A55" s="73">
        <v>52</v>
      </c>
      <c r="B55" s="4">
        <v>8282000022</v>
      </c>
      <c r="C55" s="29">
        <v>43867</v>
      </c>
      <c r="D55" s="29">
        <v>43867</v>
      </c>
      <c r="E55" s="48" t="s">
        <v>367</v>
      </c>
      <c r="F55" s="48" t="s">
        <v>368</v>
      </c>
      <c r="G55" s="12" t="s">
        <v>369</v>
      </c>
      <c r="H55" s="29" t="str">
        <f t="shared" si="5"/>
        <v>FINALIZADO</v>
      </c>
      <c r="I55" s="12" t="s">
        <v>370</v>
      </c>
      <c r="J55" s="79">
        <v>1002806003382</v>
      </c>
      <c r="K55" s="28">
        <v>27348</v>
      </c>
      <c r="L55" s="29" t="s">
        <v>56</v>
      </c>
      <c r="M55" s="29" t="s">
        <v>131</v>
      </c>
      <c r="N55" s="29" t="s">
        <v>141</v>
      </c>
      <c r="O55" s="29">
        <v>43881</v>
      </c>
      <c r="P55" s="60">
        <v>43881</v>
      </c>
      <c r="Q55" s="35" t="s">
        <v>133</v>
      </c>
      <c r="R55" s="60" t="s">
        <v>97</v>
      </c>
      <c r="S55" s="60" t="s">
        <v>134</v>
      </c>
      <c r="T55" s="60">
        <v>43894</v>
      </c>
      <c r="U55" s="28">
        <v>27348</v>
      </c>
      <c r="V55" s="28">
        <v>395.35</v>
      </c>
      <c r="W55" s="28">
        <f t="shared" si="4"/>
        <v>26952.65</v>
      </c>
      <c r="X55" s="29">
        <v>43875</v>
      </c>
      <c r="Y55" s="60">
        <v>43878</v>
      </c>
      <c r="Z55" s="60">
        <v>43878</v>
      </c>
      <c r="AA55" s="60">
        <v>43879</v>
      </c>
      <c r="AB55" s="61">
        <v>140</v>
      </c>
      <c r="AC55" s="52">
        <v>27348</v>
      </c>
      <c r="AD55" s="52" t="str">
        <f t="shared" si="2"/>
        <v>NÃO HAVERÁ RECORTE</v>
      </c>
      <c r="AE55" s="29" t="s">
        <v>423</v>
      </c>
      <c r="AF55" s="29" t="s">
        <v>423</v>
      </c>
      <c r="AG55" s="60">
        <v>43896</v>
      </c>
      <c r="AH55" s="29">
        <v>44187</v>
      </c>
      <c r="AI55" s="29" t="s">
        <v>950</v>
      </c>
      <c r="AJ55" s="53" t="s">
        <v>1215</v>
      </c>
      <c r="AK55" s="29" t="s">
        <v>137</v>
      </c>
      <c r="AL55" s="29" t="str">
        <f t="shared" si="3"/>
        <v>SIM</v>
      </c>
    </row>
    <row r="56" spans="1:38" ht="49.5" customHeight="1" x14ac:dyDescent="0.3">
      <c r="A56" s="73">
        <v>53</v>
      </c>
      <c r="B56" s="4">
        <v>8282000256</v>
      </c>
      <c r="C56" s="29">
        <v>43871</v>
      </c>
      <c r="D56" s="29">
        <v>43871</v>
      </c>
      <c r="E56" s="48" t="s">
        <v>371</v>
      </c>
      <c r="F56" s="48" t="s">
        <v>372</v>
      </c>
      <c r="G56" s="12" t="s">
        <v>373</v>
      </c>
      <c r="H56" s="29" t="str">
        <f t="shared" si="5"/>
        <v>FINALIZADO</v>
      </c>
      <c r="I56" s="12" t="s">
        <v>374</v>
      </c>
      <c r="J56" s="79">
        <v>1002806003226</v>
      </c>
      <c r="K56" s="28">
        <v>30453</v>
      </c>
      <c r="L56" s="29" t="s">
        <v>55</v>
      </c>
      <c r="M56" s="29" t="s">
        <v>131</v>
      </c>
      <c r="N56" s="29" t="s">
        <v>184</v>
      </c>
      <c r="O56" s="29">
        <v>43876</v>
      </c>
      <c r="P56" s="60">
        <v>43878</v>
      </c>
      <c r="Q56" s="35" t="s">
        <v>133</v>
      </c>
      <c r="R56" s="60" t="s">
        <v>97</v>
      </c>
      <c r="S56" s="60" t="s">
        <v>134</v>
      </c>
      <c r="T56" s="60">
        <v>43880</v>
      </c>
      <c r="U56" s="28">
        <v>30453</v>
      </c>
      <c r="V56" s="28">
        <v>5000</v>
      </c>
      <c r="W56" s="28">
        <f t="shared" si="4"/>
        <v>25453</v>
      </c>
      <c r="X56" s="29">
        <v>43879</v>
      </c>
      <c r="Y56" s="60">
        <v>43881</v>
      </c>
      <c r="Z56" s="60">
        <v>43881</v>
      </c>
      <c r="AA56" s="60">
        <v>43881</v>
      </c>
      <c r="AB56" s="61">
        <v>142</v>
      </c>
      <c r="AC56" s="52">
        <v>25453</v>
      </c>
      <c r="AD56" s="52" t="str">
        <f t="shared" si="2"/>
        <v>NÃO HAVERÁ RECORTE</v>
      </c>
      <c r="AE56" s="29" t="s">
        <v>423</v>
      </c>
      <c r="AF56" s="29" t="s">
        <v>423</v>
      </c>
      <c r="AG56" s="60">
        <v>43882</v>
      </c>
      <c r="AH56" s="29">
        <v>43895</v>
      </c>
      <c r="AI56" s="29" t="s">
        <v>950</v>
      </c>
      <c r="AJ56" s="53" t="s">
        <v>1213</v>
      </c>
      <c r="AK56" s="29" t="s">
        <v>137</v>
      </c>
      <c r="AL56" s="29" t="str">
        <f t="shared" si="3"/>
        <v>SIM</v>
      </c>
    </row>
    <row r="57" spans="1:38" ht="49.5" customHeight="1" x14ac:dyDescent="0.3">
      <c r="A57" s="73">
        <v>54</v>
      </c>
      <c r="B57" s="4">
        <v>8282000018</v>
      </c>
      <c r="C57" s="29">
        <v>43871</v>
      </c>
      <c r="D57" s="29">
        <v>43872</v>
      </c>
      <c r="E57" s="48" t="s">
        <v>253</v>
      </c>
      <c r="F57" s="48" t="s">
        <v>375</v>
      </c>
      <c r="G57" s="12" t="s">
        <v>376</v>
      </c>
      <c r="H57" s="29" t="str">
        <f t="shared" si="5"/>
        <v>FINALIZADO</v>
      </c>
      <c r="I57" s="12" t="s">
        <v>377</v>
      </c>
      <c r="J57" s="79">
        <v>1002806003757</v>
      </c>
      <c r="K57" s="28">
        <v>22720</v>
      </c>
      <c r="L57" s="29" t="s">
        <v>55</v>
      </c>
      <c r="M57" s="29" t="s">
        <v>131</v>
      </c>
      <c r="N57" s="29" t="s">
        <v>256</v>
      </c>
      <c r="O57" s="29">
        <v>43873</v>
      </c>
      <c r="P57" s="60">
        <v>43874</v>
      </c>
      <c r="Q57" s="35" t="s">
        <v>133</v>
      </c>
      <c r="R57" s="60" t="s">
        <v>97</v>
      </c>
      <c r="S57" s="60" t="s">
        <v>134</v>
      </c>
      <c r="T57" s="60">
        <v>43880</v>
      </c>
      <c r="U57" s="28">
        <v>22720</v>
      </c>
      <c r="V57" s="28">
        <v>0</v>
      </c>
      <c r="W57" s="28">
        <f t="shared" si="4"/>
        <v>22720</v>
      </c>
      <c r="X57" s="29">
        <v>43878</v>
      </c>
      <c r="Y57" s="60">
        <v>43879</v>
      </c>
      <c r="Z57" s="60">
        <v>43879</v>
      </c>
      <c r="AA57" s="60">
        <v>43880</v>
      </c>
      <c r="AB57" s="61">
        <v>141</v>
      </c>
      <c r="AC57" s="52">
        <v>22720</v>
      </c>
      <c r="AD57" s="52" t="str">
        <f t="shared" si="2"/>
        <v>NÃO HAVERÁ RECORTE</v>
      </c>
      <c r="AE57" s="29" t="s">
        <v>423</v>
      </c>
      <c r="AF57" s="29" t="s">
        <v>423</v>
      </c>
      <c r="AG57" s="60">
        <v>43882</v>
      </c>
      <c r="AH57" s="29">
        <v>43895</v>
      </c>
      <c r="AI57" s="29" t="s">
        <v>950</v>
      </c>
      <c r="AJ57" s="53" t="s">
        <v>1206</v>
      </c>
      <c r="AK57" s="29" t="s">
        <v>137</v>
      </c>
      <c r="AL57" s="29" t="str">
        <f t="shared" si="3"/>
        <v>SIM</v>
      </c>
    </row>
    <row r="58" spans="1:38" ht="49.5" customHeight="1" x14ac:dyDescent="0.3">
      <c r="A58" s="73">
        <v>55</v>
      </c>
      <c r="B58" s="4">
        <v>8282000217</v>
      </c>
      <c r="C58" s="29">
        <v>43873</v>
      </c>
      <c r="D58" s="29">
        <v>43873</v>
      </c>
      <c r="E58" s="48" t="s">
        <v>379</v>
      </c>
      <c r="F58" s="48" t="s">
        <v>380</v>
      </c>
      <c r="G58" s="12" t="s">
        <v>381</v>
      </c>
      <c r="H58" s="29" t="str">
        <f t="shared" si="5"/>
        <v>FINALIZADO</v>
      </c>
      <c r="I58" s="12" t="s">
        <v>382</v>
      </c>
      <c r="J58" s="79">
        <v>1002806005554</v>
      </c>
      <c r="K58" s="28">
        <v>2940</v>
      </c>
      <c r="L58" s="29" t="s">
        <v>56</v>
      </c>
      <c r="M58" s="29" t="s">
        <v>131</v>
      </c>
      <c r="N58" s="29" t="s">
        <v>141</v>
      </c>
      <c r="O58" s="29">
        <v>43882</v>
      </c>
      <c r="P58" s="60">
        <v>43888</v>
      </c>
      <c r="Q58" s="35" t="s">
        <v>133</v>
      </c>
      <c r="R58" s="60" t="s">
        <v>96</v>
      </c>
      <c r="S58" s="60" t="s">
        <v>134</v>
      </c>
      <c r="T58" s="60">
        <v>43894</v>
      </c>
      <c r="U58" s="28">
        <v>2940</v>
      </c>
      <c r="V58" s="28">
        <v>2000</v>
      </c>
      <c r="W58" s="28">
        <f t="shared" si="4"/>
        <v>940</v>
      </c>
      <c r="X58" s="29">
        <v>43900</v>
      </c>
      <c r="Y58" s="60">
        <v>43902</v>
      </c>
      <c r="Z58" s="60">
        <v>43902</v>
      </c>
      <c r="AA58" s="60">
        <v>43903</v>
      </c>
      <c r="AB58" s="61">
        <v>150</v>
      </c>
      <c r="AC58" s="52">
        <v>940</v>
      </c>
      <c r="AD58" s="52" t="str">
        <f t="shared" si="2"/>
        <v>NÃO HAVERÁ RECORTE</v>
      </c>
      <c r="AE58" s="29" t="s">
        <v>423</v>
      </c>
      <c r="AF58" s="29" t="s">
        <v>423</v>
      </c>
      <c r="AG58" s="60">
        <v>44315</v>
      </c>
      <c r="AH58" s="29">
        <v>44349</v>
      </c>
      <c r="AI58" s="29" t="s">
        <v>950</v>
      </c>
      <c r="AJ58" s="53" t="s">
        <v>1200</v>
      </c>
      <c r="AK58" s="29" t="s">
        <v>137</v>
      </c>
      <c r="AL58" s="29" t="str">
        <f t="shared" si="3"/>
        <v>SIM</v>
      </c>
    </row>
    <row r="59" spans="1:38" ht="49.5" customHeight="1" x14ac:dyDescent="0.3">
      <c r="A59" s="73">
        <v>56</v>
      </c>
      <c r="B59" s="4">
        <v>8281903294</v>
      </c>
      <c r="C59" s="29">
        <v>43873</v>
      </c>
      <c r="D59" s="29">
        <v>43873</v>
      </c>
      <c r="E59" s="48" t="s">
        <v>383</v>
      </c>
      <c r="F59" s="48" t="s">
        <v>384</v>
      </c>
      <c r="G59" s="12" t="s">
        <v>385</v>
      </c>
      <c r="H59" s="29" t="str">
        <f t="shared" si="5"/>
        <v>FINALIZADO</v>
      </c>
      <c r="I59" s="12" t="s">
        <v>386</v>
      </c>
      <c r="J59" s="79">
        <v>1002806004237</v>
      </c>
      <c r="K59" s="28">
        <v>24094</v>
      </c>
      <c r="L59" s="29" t="s">
        <v>55</v>
      </c>
      <c r="M59" s="29" t="s">
        <v>131</v>
      </c>
      <c r="N59" s="29" t="s">
        <v>184</v>
      </c>
      <c r="O59" s="29">
        <v>43883</v>
      </c>
      <c r="P59" s="60">
        <v>43888</v>
      </c>
      <c r="Q59" s="35" t="s">
        <v>133</v>
      </c>
      <c r="R59" s="60" t="s">
        <v>97</v>
      </c>
      <c r="S59" s="60" t="s">
        <v>302</v>
      </c>
      <c r="T59" s="60">
        <v>44033</v>
      </c>
      <c r="U59" s="28">
        <v>23533</v>
      </c>
      <c r="V59" s="28">
        <v>5000</v>
      </c>
      <c r="W59" s="28">
        <f t="shared" si="4"/>
        <v>18533</v>
      </c>
      <c r="X59" s="29">
        <v>43859</v>
      </c>
      <c r="Y59" s="60">
        <v>44078</v>
      </c>
      <c r="Z59" s="60">
        <v>44078</v>
      </c>
      <c r="AA59" s="60">
        <v>44084</v>
      </c>
      <c r="AB59" s="61">
        <v>175</v>
      </c>
      <c r="AC59" s="52">
        <v>23533</v>
      </c>
      <c r="AD59" s="52" t="str">
        <f t="shared" si="2"/>
        <v>NÃO HAVERÁ RECORTE</v>
      </c>
      <c r="AE59" s="29">
        <v>44686</v>
      </c>
      <c r="AF59" s="29">
        <v>44694</v>
      </c>
      <c r="AG59" s="60">
        <v>44315</v>
      </c>
      <c r="AH59" s="29">
        <v>44685</v>
      </c>
      <c r="AI59" s="29" t="s">
        <v>965</v>
      </c>
      <c r="AJ59" s="53" t="s">
        <v>441</v>
      </c>
      <c r="AK59" s="29" t="s">
        <v>137</v>
      </c>
      <c r="AL59" s="29" t="str">
        <f t="shared" si="3"/>
        <v>SIM</v>
      </c>
    </row>
    <row r="60" spans="1:38" ht="49.5" customHeight="1" x14ac:dyDescent="0.3">
      <c r="A60" s="73">
        <v>57</v>
      </c>
      <c r="B60" s="4">
        <v>8282000297</v>
      </c>
      <c r="C60" s="29">
        <v>43880</v>
      </c>
      <c r="D60" s="29">
        <v>43880</v>
      </c>
      <c r="E60" s="48" t="s">
        <v>202</v>
      </c>
      <c r="F60" s="48" t="s">
        <v>388</v>
      </c>
      <c r="G60" s="12" t="s">
        <v>389</v>
      </c>
      <c r="H60" s="29" t="str">
        <f t="shared" si="5"/>
        <v>FINALIZADO</v>
      </c>
      <c r="I60" s="12" t="s">
        <v>390</v>
      </c>
      <c r="J60" s="79">
        <v>1002806004230</v>
      </c>
      <c r="K60" s="28">
        <v>7195</v>
      </c>
      <c r="L60" s="29" t="s">
        <v>55</v>
      </c>
      <c r="M60" s="29" t="s">
        <v>131</v>
      </c>
      <c r="N60" s="29" t="s">
        <v>184</v>
      </c>
      <c r="O60" s="29">
        <v>43882</v>
      </c>
      <c r="P60" s="60">
        <v>43888</v>
      </c>
      <c r="Q60" s="35" t="s">
        <v>133</v>
      </c>
      <c r="R60" s="60" t="s">
        <v>97</v>
      </c>
      <c r="S60" s="60" t="s">
        <v>134</v>
      </c>
      <c r="T60" s="60">
        <v>43893</v>
      </c>
      <c r="U60" s="28">
        <v>7195</v>
      </c>
      <c r="V60" s="28">
        <v>5000</v>
      </c>
      <c r="W60" s="28">
        <f t="shared" ref="W60:W76" si="6">U60-V60</f>
        <v>2195</v>
      </c>
      <c r="X60" s="29">
        <v>43902</v>
      </c>
      <c r="Y60" s="60">
        <v>43903</v>
      </c>
      <c r="Z60" s="60">
        <v>43903</v>
      </c>
      <c r="AA60" s="60">
        <v>43906</v>
      </c>
      <c r="AB60" s="61">
        <v>151</v>
      </c>
      <c r="AC60" s="52">
        <v>2195</v>
      </c>
      <c r="AD60" s="52" t="str">
        <f t="shared" si="2"/>
        <v>NÃO HAVERÁ RECORTE</v>
      </c>
      <c r="AE60" s="29" t="s">
        <v>423</v>
      </c>
      <c r="AF60" s="29" t="s">
        <v>423</v>
      </c>
      <c r="AG60" s="60">
        <v>43906</v>
      </c>
      <c r="AH60" s="29">
        <v>44083</v>
      </c>
      <c r="AI60" s="29" t="s">
        <v>950</v>
      </c>
      <c r="AJ60" s="53" t="s">
        <v>1449</v>
      </c>
      <c r="AK60" s="29" t="s">
        <v>137</v>
      </c>
      <c r="AL60" s="29" t="str">
        <f t="shared" si="3"/>
        <v>SIM</v>
      </c>
    </row>
    <row r="61" spans="1:38" ht="49.5" customHeight="1" x14ac:dyDescent="0.3">
      <c r="A61" s="73">
        <v>58</v>
      </c>
      <c r="B61" s="4">
        <v>8282000016</v>
      </c>
      <c r="C61" s="29">
        <v>43889</v>
      </c>
      <c r="D61" s="29">
        <v>43889</v>
      </c>
      <c r="E61" s="48" t="s">
        <v>392</v>
      </c>
      <c r="F61" s="48" t="s">
        <v>393</v>
      </c>
      <c r="G61" s="12" t="s">
        <v>394</v>
      </c>
      <c r="H61" s="29" t="str">
        <f t="shared" si="5"/>
        <v>FINALIZADO</v>
      </c>
      <c r="I61" s="12" t="s">
        <v>395</v>
      </c>
      <c r="J61" s="79">
        <v>1002806004944</v>
      </c>
      <c r="K61" s="28">
        <v>18914</v>
      </c>
      <c r="L61" s="29" t="s">
        <v>56</v>
      </c>
      <c r="M61" s="29" t="s">
        <v>131</v>
      </c>
      <c r="N61" s="29" t="s">
        <v>141</v>
      </c>
      <c r="O61" s="29">
        <v>43915</v>
      </c>
      <c r="P61" s="60">
        <v>43930</v>
      </c>
      <c r="Q61" s="35" t="s">
        <v>133</v>
      </c>
      <c r="R61" s="60" t="s">
        <v>96</v>
      </c>
      <c r="S61" s="60" t="s">
        <v>134</v>
      </c>
      <c r="T61" s="60">
        <v>44001</v>
      </c>
      <c r="U61" s="28">
        <v>18914</v>
      </c>
      <c r="V61" s="28">
        <v>2000</v>
      </c>
      <c r="W61" s="28">
        <f t="shared" si="6"/>
        <v>16914</v>
      </c>
      <c r="X61" s="29">
        <v>43902</v>
      </c>
      <c r="Y61" s="60">
        <v>43903</v>
      </c>
      <c r="Z61" s="60">
        <v>44014</v>
      </c>
      <c r="AA61" s="60">
        <v>44015</v>
      </c>
      <c r="AB61" s="61">
        <v>167</v>
      </c>
      <c r="AC61" s="52">
        <v>16703.61</v>
      </c>
      <c r="AD61" s="52" t="str">
        <f t="shared" si="2"/>
        <v>NÃO HAVERÁ RECORTE</v>
      </c>
      <c r="AE61" s="29" t="s">
        <v>423</v>
      </c>
      <c r="AF61" s="29" t="s">
        <v>423</v>
      </c>
      <c r="AG61" s="60">
        <v>44103</v>
      </c>
      <c r="AH61" s="29">
        <v>44175</v>
      </c>
      <c r="AI61" s="29" t="s">
        <v>950</v>
      </c>
      <c r="AJ61" s="53" t="s">
        <v>1201</v>
      </c>
      <c r="AK61" s="29" t="s">
        <v>137</v>
      </c>
      <c r="AL61" s="29" t="str">
        <f t="shared" si="3"/>
        <v>SIM</v>
      </c>
    </row>
    <row r="62" spans="1:38" ht="49.5" customHeight="1" x14ac:dyDescent="0.3">
      <c r="A62" s="73">
        <v>59</v>
      </c>
      <c r="B62" s="4">
        <v>8282000308</v>
      </c>
      <c r="C62" s="29">
        <v>43895</v>
      </c>
      <c r="D62" s="29">
        <v>43895</v>
      </c>
      <c r="E62" s="48" t="s">
        <v>398</v>
      </c>
      <c r="F62" s="48" t="s">
        <v>399</v>
      </c>
      <c r="G62" s="12" t="s">
        <v>400</v>
      </c>
      <c r="H62" s="29" t="str">
        <f t="shared" si="5"/>
        <v>FINALIZADO</v>
      </c>
      <c r="I62" s="12" t="s">
        <v>401</v>
      </c>
      <c r="J62" s="79">
        <v>1002806005414</v>
      </c>
      <c r="K62" s="28">
        <v>30791</v>
      </c>
      <c r="L62" s="29" t="s">
        <v>56</v>
      </c>
      <c r="M62" s="29" t="s">
        <v>131</v>
      </c>
      <c r="N62" s="29" t="s">
        <v>141</v>
      </c>
      <c r="O62" s="29">
        <v>43903</v>
      </c>
      <c r="P62" s="60">
        <v>43903</v>
      </c>
      <c r="Q62" s="35" t="s">
        <v>133</v>
      </c>
      <c r="R62" s="60" t="s">
        <v>97</v>
      </c>
      <c r="S62" s="60" t="s">
        <v>134</v>
      </c>
      <c r="T62" s="60">
        <v>43908</v>
      </c>
      <c r="U62" s="28">
        <v>28889.31</v>
      </c>
      <c r="V62" s="28">
        <v>2000</v>
      </c>
      <c r="W62" s="28">
        <f t="shared" si="6"/>
        <v>26889.31</v>
      </c>
      <c r="X62" s="29">
        <v>43917</v>
      </c>
      <c r="Y62" s="60">
        <v>43951</v>
      </c>
      <c r="Z62" s="60">
        <v>43951</v>
      </c>
      <c r="AA62" s="60">
        <v>43963</v>
      </c>
      <c r="AB62" s="61">
        <v>162</v>
      </c>
      <c r="AC62" s="52">
        <v>26889.31</v>
      </c>
      <c r="AD62" s="52" t="str">
        <f t="shared" si="2"/>
        <v>NÃO HAVERÁ RECORTE</v>
      </c>
      <c r="AE62" s="29" t="s">
        <v>423</v>
      </c>
      <c r="AF62" s="29" t="s">
        <v>423</v>
      </c>
      <c r="AG62" s="60">
        <v>44022</v>
      </c>
      <c r="AH62" s="29">
        <v>44120</v>
      </c>
      <c r="AI62" s="29" t="s">
        <v>950</v>
      </c>
      <c r="AJ62" s="53" t="s">
        <v>1202</v>
      </c>
      <c r="AK62" s="29" t="s">
        <v>248</v>
      </c>
      <c r="AL62" s="29" t="str">
        <f t="shared" si="3"/>
        <v>SIM</v>
      </c>
    </row>
    <row r="63" spans="1:38" ht="49.5" customHeight="1" x14ac:dyDescent="0.3">
      <c r="A63" s="73">
        <v>60</v>
      </c>
      <c r="B63" s="4">
        <v>8232000084</v>
      </c>
      <c r="C63" s="29">
        <v>43921</v>
      </c>
      <c r="D63" s="29">
        <v>43921</v>
      </c>
      <c r="E63" s="48" t="s">
        <v>442</v>
      </c>
      <c r="F63" s="48" t="s">
        <v>443</v>
      </c>
      <c r="G63" s="12" t="s">
        <v>444</v>
      </c>
      <c r="H63" s="29" t="str">
        <f t="shared" si="5"/>
        <v>FINALIZADO</v>
      </c>
      <c r="I63" s="12" t="s">
        <v>445</v>
      </c>
      <c r="J63" s="79">
        <v>1002306000474</v>
      </c>
      <c r="K63" s="28">
        <v>16190</v>
      </c>
      <c r="L63" s="29" t="s">
        <v>56</v>
      </c>
      <c r="M63" s="29" t="s">
        <v>131</v>
      </c>
      <c r="N63" s="29" t="s">
        <v>141</v>
      </c>
      <c r="O63" s="29">
        <v>43929</v>
      </c>
      <c r="P63" s="60">
        <v>43930</v>
      </c>
      <c r="Q63" s="35" t="s">
        <v>133</v>
      </c>
      <c r="R63" s="60" t="s">
        <v>157</v>
      </c>
      <c r="S63" s="60" t="s">
        <v>134</v>
      </c>
      <c r="T63" s="60">
        <v>44005</v>
      </c>
      <c r="U63" s="28">
        <v>16190</v>
      </c>
      <c r="V63" s="28">
        <v>0</v>
      </c>
      <c r="W63" s="28">
        <f t="shared" si="6"/>
        <v>16190</v>
      </c>
      <c r="X63" s="29">
        <v>43937</v>
      </c>
      <c r="Y63" s="60">
        <v>43943</v>
      </c>
      <c r="Z63" s="60">
        <v>43943</v>
      </c>
      <c r="AA63" s="60">
        <v>43944</v>
      </c>
      <c r="AB63" s="61">
        <v>160</v>
      </c>
      <c r="AC63" s="52">
        <v>16190</v>
      </c>
      <c r="AD63" s="52" t="str">
        <f t="shared" si="2"/>
        <v>SOLICITAR RECORTE DE CHASSI PALACIO</v>
      </c>
      <c r="AE63" s="29">
        <v>44130</v>
      </c>
      <c r="AF63" s="29">
        <v>44162</v>
      </c>
      <c r="AG63" s="60">
        <v>44022</v>
      </c>
      <c r="AH63" s="29">
        <v>44357</v>
      </c>
      <c r="AI63" s="29" t="s">
        <v>965</v>
      </c>
      <c r="AJ63" s="53" t="s">
        <v>531</v>
      </c>
      <c r="AK63" s="29" t="s">
        <v>446</v>
      </c>
      <c r="AL63" s="29" t="str">
        <f t="shared" si="3"/>
        <v>SIM</v>
      </c>
    </row>
    <row r="64" spans="1:38" ht="49.5" customHeight="1" x14ac:dyDescent="0.3">
      <c r="A64" s="73">
        <v>61</v>
      </c>
      <c r="B64" s="4">
        <v>8282000480</v>
      </c>
      <c r="C64" s="29">
        <v>43928</v>
      </c>
      <c r="D64" s="29">
        <v>43928</v>
      </c>
      <c r="E64" s="48" t="s">
        <v>447</v>
      </c>
      <c r="F64" s="48" t="s">
        <v>448</v>
      </c>
      <c r="G64" s="12" t="s">
        <v>449</v>
      </c>
      <c r="H64" s="29" t="str">
        <f t="shared" si="5"/>
        <v>FINALIZADO</v>
      </c>
      <c r="I64" s="12" t="s">
        <v>450</v>
      </c>
      <c r="J64" s="79">
        <v>1002806006011</v>
      </c>
      <c r="K64" s="28">
        <v>116098</v>
      </c>
      <c r="L64" s="29" t="s">
        <v>56</v>
      </c>
      <c r="M64" s="29" t="s">
        <v>131</v>
      </c>
      <c r="N64" s="29" t="s">
        <v>141</v>
      </c>
      <c r="O64" s="29">
        <v>43955</v>
      </c>
      <c r="P64" s="60">
        <v>43956</v>
      </c>
      <c r="Q64" s="35" t="s">
        <v>133</v>
      </c>
      <c r="R64" s="60" t="s">
        <v>97</v>
      </c>
      <c r="S64" s="60" t="s">
        <v>134</v>
      </c>
      <c r="T64" s="60">
        <v>43999</v>
      </c>
      <c r="U64" s="28">
        <v>116098</v>
      </c>
      <c r="V64" s="28">
        <v>0</v>
      </c>
      <c r="W64" s="28">
        <f t="shared" si="6"/>
        <v>116098</v>
      </c>
      <c r="X64" s="29">
        <v>43937</v>
      </c>
      <c r="Y64" s="60">
        <v>43943</v>
      </c>
      <c r="Z64" s="60">
        <v>43943</v>
      </c>
      <c r="AA64" s="60">
        <v>43944</v>
      </c>
      <c r="AB64" s="61">
        <v>159</v>
      </c>
      <c r="AC64" s="52">
        <v>116098</v>
      </c>
      <c r="AD64" s="52" t="str">
        <f t="shared" si="2"/>
        <v>NÃO HAVERÁ RECORTE</v>
      </c>
      <c r="AE64" s="29" t="s">
        <v>423</v>
      </c>
      <c r="AF64" s="29" t="s">
        <v>423</v>
      </c>
      <c r="AG64" s="60">
        <v>44022</v>
      </c>
      <c r="AH64" s="29">
        <v>44152</v>
      </c>
      <c r="AI64" s="29" t="s">
        <v>950</v>
      </c>
      <c r="AJ64" s="53" t="s">
        <v>1203</v>
      </c>
      <c r="AK64" s="29" t="s">
        <v>446</v>
      </c>
      <c r="AL64" s="29" t="str">
        <f t="shared" si="3"/>
        <v>SIM</v>
      </c>
    </row>
    <row r="65" spans="1:38" ht="49.5" customHeight="1" x14ac:dyDescent="0.3">
      <c r="A65" s="73">
        <v>62</v>
      </c>
      <c r="B65" s="4">
        <v>8282000733</v>
      </c>
      <c r="C65" s="29">
        <v>43964</v>
      </c>
      <c r="D65" s="29">
        <v>43964</v>
      </c>
      <c r="E65" s="48" t="s">
        <v>472</v>
      </c>
      <c r="F65" s="48" t="s">
        <v>473</v>
      </c>
      <c r="G65" s="12" t="s">
        <v>474</v>
      </c>
      <c r="H65" s="29" t="str">
        <f t="shared" si="5"/>
        <v>FINALIZADO</v>
      </c>
      <c r="I65" s="12" t="s">
        <v>475</v>
      </c>
      <c r="J65" s="79">
        <v>1002806004113</v>
      </c>
      <c r="K65" s="28">
        <v>19983</v>
      </c>
      <c r="L65" s="29" t="s">
        <v>56</v>
      </c>
      <c r="M65" s="29" t="s">
        <v>131</v>
      </c>
      <c r="N65" s="29" t="s">
        <v>141</v>
      </c>
      <c r="O65" s="29">
        <v>43972</v>
      </c>
      <c r="P65" s="60">
        <v>44013</v>
      </c>
      <c r="Q65" s="35"/>
      <c r="R65" s="60" t="s">
        <v>97</v>
      </c>
      <c r="S65" s="60" t="s">
        <v>134</v>
      </c>
      <c r="T65" s="60">
        <v>44018</v>
      </c>
      <c r="U65" s="28">
        <v>19300</v>
      </c>
      <c r="V65" s="28">
        <v>2000</v>
      </c>
      <c r="W65" s="28">
        <f t="shared" si="6"/>
        <v>17300</v>
      </c>
      <c r="X65" s="29">
        <v>43970</v>
      </c>
      <c r="Y65" s="60">
        <v>43971</v>
      </c>
      <c r="Z65" s="60">
        <v>43972</v>
      </c>
      <c r="AA65" s="60">
        <v>43976</v>
      </c>
      <c r="AB65" s="61">
        <v>164</v>
      </c>
      <c r="AC65" s="52">
        <v>17300</v>
      </c>
      <c r="AD65" s="52" t="str">
        <f t="shared" si="2"/>
        <v>NÃO HAVERÁ RECORTE</v>
      </c>
      <c r="AE65" s="29" t="s">
        <v>423</v>
      </c>
      <c r="AF65" s="29" t="s">
        <v>423</v>
      </c>
      <c r="AG65" s="60">
        <v>44022</v>
      </c>
      <c r="AH65" s="29">
        <v>44083</v>
      </c>
      <c r="AI65" s="29" t="s">
        <v>950</v>
      </c>
      <c r="AJ65" s="53" t="s">
        <v>1208</v>
      </c>
      <c r="AK65" s="29" t="s">
        <v>248</v>
      </c>
      <c r="AL65" s="29" t="str">
        <f t="shared" si="3"/>
        <v>SIM</v>
      </c>
    </row>
    <row r="66" spans="1:38" ht="49.5" customHeight="1" x14ac:dyDescent="0.3">
      <c r="A66" s="73">
        <v>63</v>
      </c>
      <c r="B66" s="4">
        <v>8282000903</v>
      </c>
      <c r="C66" s="29">
        <v>44012</v>
      </c>
      <c r="D66" s="29">
        <v>44012</v>
      </c>
      <c r="E66" s="48" t="s">
        <v>202</v>
      </c>
      <c r="F66" s="48" t="s">
        <v>477</v>
      </c>
      <c r="G66" s="12" t="s">
        <v>478</v>
      </c>
      <c r="H66" s="29" t="str">
        <f t="shared" si="5"/>
        <v>FINALIZADO</v>
      </c>
      <c r="I66" s="12" t="s">
        <v>479</v>
      </c>
      <c r="J66" s="79">
        <v>1002806004230</v>
      </c>
      <c r="K66" s="28">
        <v>12900</v>
      </c>
      <c r="L66" s="29" t="s">
        <v>55</v>
      </c>
      <c r="M66" s="29" t="s">
        <v>131</v>
      </c>
      <c r="N66" s="29" t="s">
        <v>184</v>
      </c>
      <c r="O66" s="29">
        <v>44013</v>
      </c>
      <c r="P66" s="60">
        <v>44018</v>
      </c>
      <c r="Q66" s="35"/>
      <c r="R66" s="60" t="s">
        <v>97</v>
      </c>
      <c r="S66" s="60" t="s">
        <v>134</v>
      </c>
      <c r="T66" s="60">
        <v>44027</v>
      </c>
      <c r="U66" s="28">
        <v>5046.3999999999996</v>
      </c>
      <c r="V66" s="28">
        <v>0</v>
      </c>
      <c r="W66" s="28">
        <f t="shared" si="6"/>
        <v>5046.3999999999996</v>
      </c>
      <c r="X66" s="29">
        <v>44029</v>
      </c>
      <c r="Y66" s="60">
        <v>44034</v>
      </c>
      <c r="Z66" s="60">
        <v>44034</v>
      </c>
      <c r="AA66" s="60">
        <v>44035</v>
      </c>
      <c r="AB66" s="61">
        <v>168</v>
      </c>
      <c r="AC66" s="52">
        <v>5046.3999999999996</v>
      </c>
      <c r="AD66" s="52" t="str">
        <f t="shared" si="2"/>
        <v>NÃO HAVERÁ RECORTE</v>
      </c>
      <c r="AE66" s="29" t="s">
        <v>423</v>
      </c>
      <c r="AF66" s="29" t="s">
        <v>423</v>
      </c>
      <c r="AG66" s="60">
        <v>44078</v>
      </c>
      <c r="AH66" s="29">
        <v>44158</v>
      </c>
      <c r="AI66" s="29" t="s">
        <v>950</v>
      </c>
      <c r="AJ66" s="53" t="s">
        <v>1217</v>
      </c>
      <c r="AK66" s="29" t="s">
        <v>248</v>
      </c>
      <c r="AL66" s="29" t="str">
        <f t="shared" si="3"/>
        <v>SIM</v>
      </c>
    </row>
    <row r="67" spans="1:38" ht="49.5" customHeight="1" x14ac:dyDescent="0.3">
      <c r="A67" s="73">
        <v>64</v>
      </c>
      <c r="B67" s="4">
        <v>8282000903</v>
      </c>
      <c r="C67" s="29">
        <v>44014</v>
      </c>
      <c r="D67" s="29">
        <v>44014</v>
      </c>
      <c r="E67" s="48" t="s">
        <v>202</v>
      </c>
      <c r="F67" s="48" t="s">
        <v>480</v>
      </c>
      <c r="G67" s="12" t="s">
        <v>482</v>
      </c>
      <c r="H67" s="29" t="str">
        <f t="shared" ref="H67:H98" si="7">IF(B67=0,"",IF(L67=0,"AG ORÇAM REMOÇÃO",IF(O67=0,"VEÍCULO EM REMOÇÃO",IF(P67=0,"SOLICITAR VISTORIA",IF(T67=0,"AG VISTORIA",IF(X67=0,"AG INDENIZAÇÃO",IF(AA67=0,"AG NF ENTRADA",IF(AF67=0,"AG RECORTE E PLACAS",IF(AG67=0,"ENVIAR DOCS DESPACHANTE",IF(AH67=0,"DOCS COM DESPACHANTE",IF(AI67="","PESQUISAR COM DESPACHANTE  PROPRIETARIO ATUAL",IF(AI67="Não","SOLICITAR TRANSFERÊNCIA PARA ARREMATANTE",IF(AI67="Leilão","VEÍCULO EM LEILÃO","FINALIZADO")))))))))))))</f>
        <v>FINALIZADO</v>
      </c>
      <c r="I67" s="12" t="s">
        <v>481</v>
      </c>
      <c r="J67" s="79">
        <v>1002806004230</v>
      </c>
      <c r="K67" s="28">
        <v>6890</v>
      </c>
      <c r="L67" s="29" t="s">
        <v>56</v>
      </c>
      <c r="M67" s="29" t="s">
        <v>131</v>
      </c>
      <c r="N67" s="29" t="s">
        <v>141</v>
      </c>
      <c r="O67" s="29">
        <v>44028</v>
      </c>
      <c r="P67" s="60">
        <v>44029</v>
      </c>
      <c r="Q67" s="35"/>
      <c r="R67" s="60" t="s">
        <v>157</v>
      </c>
      <c r="S67" s="60" t="s">
        <v>302</v>
      </c>
      <c r="T67" s="60">
        <v>44042</v>
      </c>
      <c r="U67" s="28">
        <v>6890.71</v>
      </c>
      <c r="V67" s="28">
        <v>0</v>
      </c>
      <c r="W67" s="28">
        <f t="shared" si="6"/>
        <v>6890.71</v>
      </c>
      <c r="X67" s="29">
        <v>44025</v>
      </c>
      <c r="Y67" s="60">
        <v>44034</v>
      </c>
      <c r="Z67" s="60">
        <v>44034</v>
      </c>
      <c r="AA67" s="60">
        <v>44035</v>
      </c>
      <c r="AB67" s="61">
        <v>169</v>
      </c>
      <c r="AC67" s="52">
        <v>6890.71</v>
      </c>
      <c r="AD67" s="52" t="str">
        <f t="shared" ref="AD67:AD130" si="8">IF(R67="","",IF(R67="GRANDE","SOLICITAR RECORTE DE CHASSI"&amp;" "&amp;L67,"NÃO HAVERÁ RECORTE"))</f>
        <v>SOLICITAR RECORTE DE CHASSI PALACIO</v>
      </c>
      <c r="AE67" s="29">
        <v>44043</v>
      </c>
      <c r="AF67" s="29">
        <v>44063</v>
      </c>
      <c r="AG67" s="60">
        <v>44743</v>
      </c>
      <c r="AH67" s="29">
        <v>44891</v>
      </c>
      <c r="AI67" s="29" t="s">
        <v>965</v>
      </c>
      <c r="AJ67" s="53" t="s">
        <v>483</v>
      </c>
      <c r="AK67" s="29" t="s">
        <v>248</v>
      </c>
      <c r="AL67" s="29" t="str">
        <f t="shared" ref="AL67:AL130" si="9">IF(B67=0,"",IF(H67="FINALIZADO","SIM","NÃO"))</f>
        <v>SIM</v>
      </c>
    </row>
    <row r="68" spans="1:38" ht="49.5" customHeight="1" x14ac:dyDescent="0.3">
      <c r="A68" s="73">
        <v>65</v>
      </c>
      <c r="B68" s="4">
        <v>8231900036</v>
      </c>
      <c r="C68" s="29">
        <v>44018</v>
      </c>
      <c r="D68" s="29">
        <v>44019</v>
      </c>
      <c r="E68" s="48" t="s">
        <v>348</v>
      </c>
      <c r="F68" s="48" t="s">
        <v>493</v>
      </c>
      <c r="G68" s="12" t="s">
        <v>484</v>
      </c>
      <c r="H68" s="29" t="str">
        <f t="shared" si="7"/>
        <v>FINALIZADO</v>
      </c>
      <c r="I68" s="12" t="s">
        <v>485</v>
      </c>
      <c r="J68" s="79">
        <v>1002306000693</v>
      </c>
      <c r="K68" s="28">
        <v>39250</v>
      </c>
      <c r="L68" s="29" t="s">
        <v>56</v>
      </c>
      <c r="M68" s="29" t="s">
        <v>131</v>
      </c>
      <c r="N68" s="29" t="s">
        <v>141</v>
      </c>
      <c r="O68" s="29">
        <v>44022</v>
      </c>
      <c r="P68" s="60">
        <v>44025</v>
      </c>
      <c r="Q68" s="35" t="s">
        <v>133</v>
      </c>
      <c r="R68" s="60" t="s">
        <v>97</v>
      </c>
      <c r="S68" s="60" t="s">
        <v>134</v>
      </c>
      <c r="T68" s="60">
        <v>44036</v>
      </c>
      <c r="U68" s="28">
        <v>39071.769999999997</v>
      </c>
      <c r="V68" s="28">
        <v>0</v>
      </c>
      <c r="W68" s="28">
        <f t="shared" si="6"/>
        <v>39071.769999999997</v>
      </c>
      <c r="X68" s="29">
        <v>44033</v>
      </c>
      <c r="Y68" s="60">
        <v>44034</v>
      </c>
      <c r="Z68" s="60">
        <v>44034</v>
      </c>
      <c r="AA68" s="60">
        <v>44035</v>
      </c>
      <c r="AB68" s="61">
        <v>170</v>
      </c>
      <c r="AC68" s="52">
        <v>39071.769999999997</v>
      </c>
      <c r="AD68" s="52" t="str">
        <f t="shared" si="8"/>
        <v>NÃO HAVERÁ RECORTE</v>
      </c>
      <c r="AE68" s="29" t="s">
        <v>423</v>
      </c>
      <c r="AF68" s="29" t="s">
        <v>423</v>
      </c>
      <c r="AG68" s="60">
        <v>44152</v>
      </c>
      <c r="AH68" s="29">
        <v>44329</v>
      </c>
      <c r="AI68" s="29" t="s">
        <v>950</v>
      </c>
      <c r="AJ68" s="53" t="s">
        <v>1204</v>
      </c>
      <c r="AK68" s="29" t="s">
        <v>248</v>
      </c>
      <c r="AL68" s="29" t="str">
        <f t="shared" si="9"/>
        <v>SIM</v>
      </c>
    </row>
    <row r="69" spans="1:38" ht="49.5" customHeight="1" x14ac:dyDescent="0.3">
      <c r="A69" s="73">
        <v>66</v>
      </c>
      <c r="B69" s="4">
        <v>8282000829</v>
      </c>
      <c r="C69" s="29">
        <v>44028</v>
      </c>
      <c r="D69" s="29">
        <v>44028</v>
      </c>
      <c r="E69" s="48" t="s">
        <v>257</v>
      </c>
      <c r="F69" s="48" t="s">
        <v>487</v>
      </c>
      <c r="G69" s="12" t="s">
        <v>535</v>
      </c>
      <c r="H69" s="29" t="str">
        <f t="shared" si="7"/>
        <v>FINALIZADO</v>
      </c>
      <c r="I69" s="12" t="s">
        <v>488</v>
      </c>
      <c r="J69" s="79">
        <v>1002806007021</v>
      </c>
      <c r="K69" s="28">
        <v>6232</v>
      </c>
      <c r="L69" s="29" t="s">
        <v>56</v>
      </c>
      <c r="M69" s="29" t="s">
        <v>131</v>
      </c>
      <c r="N69" s="29" t="s">
        <v>141</v>
      </c>
      <c r="O69" s="29">
        <v>44068</v>
      </c>
      <c r="P69" s="60">
        <v>44068</v>
      </c>
      <c r="Q69" s="35"/>
      <c r="R69" s="60" t="s">
        <v>97</v>
      </c>
      <c r="S69" s="60" t="s">
        <v>134</v>
      </c>
      <c r="T69" s="60">
        <v>44070</v>
      </c>
      <c r="U69" s="28">
        <v>6232</v>
      </c>
      <c r="V69" s="28">
        <v>3000</v>
      </c>
      <c r="W69" s="28">
        <f t="shared" si="6"/>
        <v>3232</v>
      </c>
      <c r="X69" s="29">
        <v>44042</v>
      </c>
      <c r="Y69" s="60">
        <v>44046</v>
      </c>
      <c r="Z69" s="60">
        <v>44046</v>
      </c>
      <c r="AA69" s="60">
        <v>44049</v>
      </c>
      <c r="AB69" s="61">
        <v>171</v>
      </c>
      <c r="AC69" s="52">
        <v>3232</v>
      </c>
      <c r="AD69" s="52" t="str">
        <f t="shared" si="8"/>
        <v>NÃO HAVERÁ RECORTE</v>
      </c>
      <c r="AE69" s="29" t="s">
        <v>423</v>
      </c>
      <c r="AF69" s="29" t="s">
        <v>423</v>
      </c>
      <c r="AG69" s="60">
        <v>44078</v>
      </c>
      <c r="AH69" s="29">
        <v>44131</v>
      </c>
      <c r="AI69" s="29" t="s">
        <v>950</v>
      </c>
      <c r="AJ69" s="53" t="s">
        <v>1205</v>
      </c>
      <c r="AK69" s="29"/>
      <c r="AL69" s="29" t="str">
        <f t="shared" si="9"/>
        <v>SIM</v>
      </c>
    </row>
    <row r="70" spans="1:38" ht="49.5" customHeight="1" x14ac:dyDescent="0.3">
      <c r="A70" s="73">
        <v>67</v>
      </c>
      <c r="B70" s="4">
        <v>8282000956</v>
      </c>
      <c r="C70" s="29">
        <v>44029</v>
      </c>
      <c r="D70" s="29">
        <v>44029</v>
      </c>
      <c r="E70" s="48" t="s">
        <v>202</v>
      </c>
      <c r="F70" s="48" t="s">
        <v>489</v>
      </c>
      <c r="G70" s="12" t="s">
        <v>490</v>
      </c>
      <c r="H70" s="29" t="str">
        <f t="shared" si="7"/>
        <v>FINALIZADO</v>
      </c>
      <c r="I70" s="12" t="s">
        <v>491</v>
      </c>
      <c r="J70" s="79">
        <v>1002806004236</v>
      </c>
      <c r="K70" s="28">
        <v>17819</v>
      </c>
      <c r="L70" s="29" t="s">
        <v>56</v>
      </c>
      <c r="M70" s="29" t="s">
        <v>131</v>
      </c>
      <c r="N70" s="29" t="s">
        <v>141</v>
      </c>
      <c r="O70" s="29">
        <v>44035</v>
      </c>
      <c r="P70" s="60">
        <v>44036</v>
      </c>
      <c r="Q70" s="35"/>
      <c r="R70" s="60" t="s">
        <v>97</v>
      </c>
      <c r="S70" s="60" t="s">
        <v>134</v>
      </c>
      <c r="T70" s="60">
        <v>44039</v>
      </c>
      <c r="U70" s="28">
        <v>16863.330000000002</v>
      </c>
      <c r="V70" s="28">
        <v>5000</v>
      </c>
      <c r="W70" s="28">
        <f t="shared" si="6"/>
        <v>11863.330000000002</v>
      </c>
      <c r="X70" s="29">
        <v>44050</v>
      </c>
      <c r="Y70" s="60">
        <v>44053</v>
      </c>
      <c r="Z70" s="60">
        <v>44054</v>
      </c>
      <c r="AA70" s="60">
        <v>44067</v>
      </c>
      <c r="AB70" s="61">
        <v>172</v>
      </c>
      <c r="AC70" s="52">
        <v>11863.33</v>
      </c>
      <c r="AD70" s="52" t="str">
        <f t="shared" si="8"/>
        <v>NÃO HAVERÁ RECORTE</v>
      </c>
      <c r="AE70" s="29" t="s">
        <v>423</v>
      </c>
      <c r="AF70" s="29" t="s">
        <v>423</v>
      </c>
      <c r="AG70" s="60">
        <v>44078</v>
      </c>
      <c r="AH70" s="29">
        <v>44083</v>
      </c>
      <c r="AI70" s="29" t="s">
        <v>950</v>
      </c>
      <c r="AJ70" s="53" t="s">
        <v>1205</v>
      </c>
      <c r="AK70" s="29"/>
      <c r="AL70" s="29" t="str">
        <f t="shared" si="9"/>
        <v>SIM</v>
      </c>
    </row>
    <row r="71" spans="1:38" ht="49.5" customHeight="1" x14ac:dyDescent="0.3">
      <c r="A71" s="73">
        <v>68</v>
      </c>
      <c r="B71" s="4">
        <v>8282000943</v>
      </c>
      <c r="C71" s="29">
        <v>44035</v>
      </c>
      <c r="D71" s="29">
        <v>44035</v>
      </c>
      <c r="E71" s="48" t="s">
        <v>494</v>
      </c>
      <c r="F71" s="48" t="s">
        <v>495</v>
      </c>
      <c r="G71" s="12" t="s">
        <v>513</v>
      </c>
      <c r="H71" s="29" t="str">
        <f t="shared" si="7"/>
        <v>FINALIZADO</v>
      </c>
      <c r="I71" s="12" t="s">
        <v>496</v>
      </c>
      <c r="J71" s="79">
        <v>1002806005452</v>
      </c>
      <c r="K71" s="28">
        <v>43238</v>
      </c>
      <c r="L71" s="29" t="s">
        <v>55</v>
      </c>
      <c r="M71" s="29" t="s">
        <v>131</v>
      </c>
      <c r="N71" s="29" t="s">
        <v>184</v>
      </c>
      <c r="O71" s="29">
        <v>44036</v>
      </c>
      <c r="P71" s="60">
        <v>44039</v>
      </c>
      <c r="Q71" s="35"/>
      <c r="R71" s="60" t="s">
        <v>96</v>
      </c>
      <c r="S71" s="60" t="s">
        <v>134</v>
      </c>
      <c r="T71" s="60">
        <v>44040</v>
      </c>
      <c r="U71" s="28">
        <v>43238</v>
      </c>
      <c r="V71" s="28">
        <v>28446.09</v>
      </c>
      <c r="W71" s="28">
        <f t="shared" si="6"/>
        <v>14791.91</v>
      </c>
      <c r="X71" s="29">
        <v>44062</v>
      </c>
      <c r="Y71" s="60">
        <v>44064</v>
      </c>
      <c r="Z71" s="60">
        <v>44064</v>
      </c>
      <c r="AA71" s="60">
        <v>44067</v>
      </c>
      <c r="AB71" s="61">
        <v>173</v>
      </c>
      <c r="AC71" s="52">
        <v>43238</v>
      </c>
      <c r="AD71" s="52" t="str">
        <f t="shared" si="8"/>
        <v>NÃO HAVERÁ RECORTE</v>
      </c>
      <c r="AE71" s="29" t="s">
        <v>423</v>
      </c>
      <c r="AF71" s="29" t="s">
        <v>423</v>
      </c>
      <c r="AG71" s="60">
        <v>44078</v>
      </c>
      <c r="AH71" s="29">
        <v>44083</v>
      </c>
      <c r="AI71" s="29" t="s">
        <v>950</v>
      </c>
      <c r="AJ71" s="53" t="s">
        <v>1214</v>
      </c>
      <c r="AK71" s="29"/>
      <c r="AL71" s="29" t="str">
        <f t="shared" si="9"/>
        <v>SIM</v>
      </c>
    </row>
    <row r="72" spans="1:38" ht="49.5" customHeight="1" x14ac:dyDescent="0.3">
      <c r="A72" s="73">
        <v>69</v>
      </c>
      <c r="B72" s="4">
        <v>8282000950</v>
      </c>
      <c r="C72" s="29">
        <v>44047</v>
      </c>
      <c r="D72" s="29">
        <v>44047</v>
      </c>
      <c r="E72" s="48" t="s">
        <v>497</v>
      </c>
      <c r="F72" s="48" t="s">
        <v>498</v>
      </c>
      <c r="G72" s="12" t="s">
        <v>571</v>
      </c>
      <c r="H72" s="29" t="str">
        <f t="shared" si="7"/>
        <v>FINALIZADO</v>
      </c>
      <c r="I72" s="12" t="s">
        <v>499</v>
      </c>
      <c r="J72" s="79">
        <v>1002806005748</v>
      </c>
      <c r="K72" s="28">
        <v>17819</v>
      </c>
      <c r="L72" s="29" t="s">
        <v>56</v>
      </c>
      <c r="M72" s="29" t="s">
        <v>131</v>
      </c>
      <c r="N72" s="29" t="s">
        <v>141</v>
      </c>
      <c r="O72" s="29">
        <v>44064</v>
      </c>
      <c r="P72" s="60">
        <v>44064</v>
      </c>
      <c r="Q72" s="35"/>
      <c r="R72" s="60" t="s">
        <v>97</v>
      </c>
      <c r="S72" s="60" t="s">
        <v>134</v>
      </c>
      <c r="T72" s="60">
        <v>44067</v>
      </c>
      <c r="U72" s="28">
        <v>21137</v>
      </c>
      <c r="V72" s="28">
        <v>3000</v>
      </c>
      <c r="W72" s="28">
        <f t="shared" si="6"/>
        <v>18137</v>
      </c>
      <c r="X72" s="29">
        <v>44117</v>
      </c>
      <c r="Y72" s="60">
        <v>44118</v>
      </c>
      <c r="Z72" s="60">
        <v>44118</v>
      </c>
      <c r="AA72" s="60">
        <v>44119</v>
      </c>
      <c r="AB72" s="61">
        <v>179</v>
      </c>
      <c r="AC72" s="52">
        <v>21137</v>
      </c>
      <c r="AD72" s="52" t="str">
        <f t="shared" si="8"/>
        <v>NÃO HAVERÁ RECORTE</v>
      </c>
      <c r="AE72" s="29" t="s">
        <v>423</v>
      </c>
      <c r="AF72" s="29" t="s">
        <v>423</v>
      </c>
      <c r="AG72" s="60">
        <v>44131</v>
      </c>
      <c r="AH72" s="29">
        <v>44152</v>
      </c>
      <c r="AI72" s="29" t="s">
        <v>950</v>
      </c>
      <c r="AJ72" s="53"/>
      <c r="AK72" s="29"/>
      <c r="AL72" s="29" t="str">
        <f t="shared" si="9"/>
        <v>SIM</v>
      </c>
    </row>
    <row r="73" spans="1:38" ht="49.5" customHeight="1" x14ac:dyDescent="0.3">
      <c r="A73" s="73">
        <v>70</v>
      </c>
      <c r="B73" s="4">
        <v>8282000269</v>
      </c>
      <c r="C73" s="29">
        <v>44055</v>
      </c>
      <c r="D73" s="29">
        <v>44055</v>
      </c>
      <c r="E73" s="48" t="s">
        <v>202</v>
      </c>
      <c r="F73" s="48" t="s">
        <v>500</v>
      </c>
      <c r="G73" s="12" t="s">
        <v>501</v>
      </c>
      <c r="H73" s="29" t="str">
        <f t="shared" si="7"/>
        <v>FINALIZADO</v>
      </c>
      <c r="I73" s="12" t="s">
        <v>502</v>
      </c>
      <c r="J73" s="79">
        <v>1002806004232</v>
      </c>
      <c r="K73" s="28">
        <v>16473</v>
      </c>
      <c r="L73" s="29" t="s">
        <v>55</v>
      </c>
      <c r="M73" s="29" t="s">
        <v>131</v>
      </c>
      <c r="N73" s="29" t="s">
        <v>184</v>
      </c>
      <c r="O73" s="29">
        <v>44056</v>
      </c>
      <c r="P73" s="60">
        <v>44057</v>
      </c>
      <c r="Q73" s="35"/>
      <c r="R73" s="60" t="s">
        <v>97</v>
      </c>
      <c r="S73" s="60" t="s">
        <v>134</v>
      </c>
      <c r="T73" s="60">
        <v>44061</v>
      </c>
      <c r="U73" s="28">
        <v>11382.68</v>
      </c>
      <c r="V73" s="28"/>
      <c r="W73" s="28">
        <f t="shared" si="6"/>
        <v>11382.68</v>
      </c>
      <c r="X73" s="29">
        <v>44021</v>
      </c>
      <c r="Y73" s="60">
        <v>44078</v>
      </c>
      <c r="Z73" s="60">
        <v>44078</v>
      </c>
      <c r="AA73" s="60">
        <v>44084</v>
      </c>
      <c r="AB73" s="61">
        <v>174</v>
      </c>
      <c r="AC73" s="52">
        <v>11382.68</v>
      </c>
      <c r="AD73" s="52" t="str">
        <f t="shared" si="8"/>
        <v>NÃO HAVERÁ RECORTE</v>
      </c>
      <c r="AE73" s="29">
        <v>44218</v>
      </c>
      <c r="AF73" s="29">
        <v>44218</v>
      </c>
      <c r="AG73" s="60">
        <v>44103</v>
      </c>
      <c r="AH73" s="29">
        <v>44152</v>
      </c>
      <c r="AI73" s="29" t="s">
        <v>965</v>
      </c>
      <c r="AJ73" s="53" t="s">
        <v>585</v>
      </c>
      <c r="AK73" s="29"/>
      <c r="AL73" s="29" t="str">
        <f t="shared" si="9"/>
        <v>SIM</v>
      </c>
    </row>
    <row r="74" spans="1:38" ht="49.5" customHeight="1" x14ac:dyDescent="0.3">
      <c r="A74" s="73">
        <v>71</v>
      </c>
      <c r="B74" s="4">
        <v>8282001220</v>
      </c>
      <c r="C74" s="29">
        <v>44074</v>
      </c>
      <c r="D74" s="29">
        <v>44074</v>
      </c>
      <c r="E74" s="48" t="s">
        <v>202</v>
      </c>
      <c r="F74" s="48" t="s">
        <v>503</v>
      </c>
      <c r="G74" s="12" t="s">
        <v>504</v>
      </c>
      <c r="H74" s="29" t="str">
        <f t="shared" si="7"/>
        <v>FINALIZADO</v>
      </c>
      <c r="I74" s="12" t="s">
        <v>505</v>
      </c>
      <c r="J74" s="79">
        <v>1002806007819</v>
      </c>
      <c r="K74" s="28">
        <v>7351</v>
      </c>
      <c r="L74" s="29" t="s">
        <v>56</v>
      </c>
      <c r="M74" s="29" t="s">
        <v>131</v>
      </c>
      <c r="N74" s="29" t="s">
        <v>141</v>
      </c>
      <c r="O74" s="29">
        <v>44095</v>
      </c>
      <c r="P74" s="60">
        <v>44095</v>
      </c>
      <c r="Q74" s="35"/>
      <c r="R74" s="60" t="s">
        <v>97</v>
      </c>
      <c r="S74" s="60" t="s">
        <v>134</v>
      </c>
      <c r="T74" s="60">
        <v>44102</v>
      </c>
      <c r="U74" s="28">
        <v>1800</v>
      </c>
      <c r="V74" s="28"/>
      <c r="W74" s="28">
        <f t="shared" si="6"/>
        <v>1800</v>
      </c>
      <c r="X74" s="29">
        <v>44085</v>
      </c>
      <c r="Y74" s="60">
        <v>44089</v>
      </c>
      <c r="Z74" s="60">
        <v>44089</v>
      </c>
      <c r="AA74" s="60">
        <v>44091</v>
      </c>
      <c r="AB74" s="61">
        <v>177</v>
      </c>
      <c r="AC74" s="52">
        <v>1800</v>
      </c>
      <c r="AD74" s="52" t="str">
        <f t="shared" si="8"/>
        <v>NÃO HAVERÁ RECORTE</v>
      </c>
      <c r="AE74" s="29" t="s">
        <v>423</v>
      </c>
      <c r="AF74" s="29" t="s">
        <v>423</v>
      </c>
      <c r="AG74" s="60">
        <v>44103</v>
      </c>
      <c r="AH74" s="29">
        <v>44152</v>
      </c>
      <c r="AI74" s="29" t="s">
        <v>950</v>
      </c>
      <c r="AJ74" s="53" t="s">
        <v>1205</v>
      </c>
      <c r="AK74" s="29"/>
      <c r="AL74" s="29" t="str">
        <f t="shared" si="9"/>
        <v>SIM</v>
      </c>
    </row>
    <row r="75" spans="1:38" ht="49.5" customHeight="1" x14ac:dyDescent="0.3">
      <c r="A75" s="73">
        <v>72</v>
      </c>
      <c r="B75" s="4">
        <v>8232000138</v>
      </c>
      <c r="C75" s="29">
        <v>44082</v>
      </c>
      <c r="D75" s="29">
        <v>44082</v>
      </c>
      <c r="E75" s="48" t="s">
        <v>506</v>
      </c>
      <c r="F75" s="48" t="s">
        <v>507</v>
      </c>
      <c r="G75" s="12" t="s">
        <v>508</v>
      </c>
      <c r="H75" s="29" t="str">
        <f t="shared" si="7"/>
        <v>FINALIZADO</v>
      </c>
      <c r="I75" s="12" t="s">
        <v>509</v>
      </c>
      <c r="J75" s="79">
        <v>1002306000812</v>
      </c>
      <c r="K75" s="28">
        <v>21263</v>
      </c>
      <c r="L75" s="29" t="s">
        <v>56</v>
      </c>
      <c r="M75" s="29" t="s">
        <v>131</v>
      </c>
      <c r="N75" s="29" t="s">
        <v>141</v>
      </c>
      <c r="O75" s="29">
        <v>44103</v>
      </c>
      <c r="P75" s="60">
        <v>44103</v>
      </c>
      <c r="Q75" s="35"/>
      <c r="R75" s="60" t="s">
        <v>97</v>
      </c>
      <c r="S75" s="60" t="s">
        <v>134</v>
      </c>
      <c r="T75" s="60">
        <v>44106</v>
      </c>
      <c r="U75" s="28">
        <v>17331.34</v>
      </c>
      <c r="V75" s="28"/>
      <c r="W75" s="28">
        <f t="shared" si="6"/>
        <v>17331.34</v>
      </c>
      <c r="X75" s="29">
        <v>44082</v>
      </c>
      <c r="Y75" s="60">
        <v>44110</v>
      </c>
      <c r="Z75" s="60">
        <v>44110</v>
      </c>
      <c r="AA75" s="60">
        <v>44112</v>
      </c>
      <c r="AB75" s="61">
        <v>178</v>
      </c>
      <c r="AC75" s="52">
        <v>17331.53</v>
      </c>
      <c r="AD75" s="52" t="str">
        <f t="shared" si="8"/>
        <v>NÃO HAVERÁ RECORTE</v>
      </c>
      <c r="AE75" s="29" t="s">
        <v>423</v>
      </c>
      <c r="AF75" s="29" t="s">
        <v>423</v>
      </c>
      <c r="AG75" s="60">
        <v>44162</v>
      </c>
      <c r="AH75" s="29">
        <v>44253</v>
      </c>
      <c r="AI75" s="29" t="s">
        <v>950</v>
      </c>
      <c r="AJ75" s="53" t="s">
        <v>1205</v>
      </c>
      <c r="AK75" s="29"/>
      <c r="AL75" s="29" t="str">
        <f t="shared" si="9"/>
        <v>SIM</v>
      </c>
    </row>
    <row r="76" spans="1:38" ht="49.5" customHeight="1" x14ac:dyDescent="0.3">
      <c r="A76" s="73">
        <v>73</v>
      </c>
      <c r="B76" s="4">
        <v>8282001174</v>
      </c>
      <c r="C76" s="29">
        <v>44098</v>
      </c>
      <c r="D76" s="29">
        <v>44098</v>
      </c>
      <c r="E76" s="48" t="s">
        <v>202</v>
      </c>
      <c r="F76" s="48" t="s">
        <v>510</v>
      </c>
      <c r="G76" s="12" t="s">
        <v>511</v>
      </c>
      <c r="H76" s="29" t="str">
        <f t="shared" si="7"/>
        <v>FINALIZADO</v>
      </c>
      <c r="I76" s="12" t="s">
        <v>512</v>
      </c>
      <c r="J76" s="79">
        <v>1002806007820</v>
      </c>
      <c r="K76" s="28">
        <v>21816</v>
      </c>
      <c r="L76" s="29" t="s">
        <v>55</v>
      </c>
      <c r="M76" s="29" t="s">
        <v>131</v>
      </c>
      <c r="N76" s="29" t="s">
        <v>184</v>
      </c>
      <c r="O76" s="29">
        <v>44103</v>
      </c>
      <c r="P76" s="60">
        <v>44103</v>
      </c>
      <c r="Q76" s="35"/>
      <c r="R76" s="60" t="s">
        <v>97</v>
      </c>
      <c r="S76" s="60" t="s">
        <v>134</v>
      </c>
      <c r="T76" s="60">
        <v>44110</v>
      </c>
      <c r="U76" s="28">
        <v>16138</v>
      </c>
      <c r="V76" s="28"/>
      <c r="W76" s="28">
        <f t="shared" si="6"/>
        <v>16138</v>
      </c>
      <c r="X76" s="29">
        <v>44110</v>
      </c>
      <c r="Y76" s="60">
        <v>44112</v>
      </c>
      <c r="Z76" s="60">
        <v>44112</v>
      </c>
      <c r="AA76" s="60">
        <v>44119</v>
      </c>
      <c r="AB76" s="61">
        <v>180</v>
      </c>
      <c r="AC76" s="52">
        <v>16138</v>
      </c>
      <c r="AD76" s="52" t="str">
        <f t="shared" si="8"/>
        <v>NÃO HAVERÁ RECORTE</v>
      </c>
      <c r="AE76" s="29" t="s">
        <v>423</v>
      </c>
      <c r="AF76" s="29" t="s">
        <v>423</v>
      </c>
      <c r="AG76" s="60">
        <v>44131</v>
      </c>
      <c r="AH76" s="29">
        <v>44187</v>
      </c>
      <c r="AI76" s="29" t="s">
        <v>950</v>
      </c>
      <c r="AJ76" s="53" t="s">
        <v>1216</v>
      </c>
      <c r="AK76" s="29"/>
      <c r="AL76" s="29" t="str">
        <f t="shared" si="9"/>
        <v>SIM</v>
      </c>
    </row>
    <row r="77" spans="1:38" ht="49.5" customHeight="1" x14ac:dyDescent="0.3">
      <c r="A77" s="73">
        <v>75</v>
      </c>
      <c r="B77" s="4">
        <v>8282001290</v>
      </c>
      <c r="C77" s="29">
        <v>44109</v>
      </c>
      <c r="D77" s="29">
        <v>44109</v>
      </c>
      <c r="E77" s="48" t="s">
        <v>520</v>
      </c>
      <c r="F77" s="48" t="s">
        <v>521</v>
      </c>
      <c r="G77" s="12" t="s">
        <v>522</v>
      </c>
      <c r="H77" s="29" t="str">
        <f t="shared" si="7"/>
        <v>FINALIZADO</v>
      </c>
      <c r="I77" s="12" t="s">
        <v>523</v>
      </c>
      <c r="J77" s="79">
        <v>1002806004949</v>
      </c>
      <c r="K77" s="28">
        <v>14360</v>
      </c>
      <c r="L77" s="29" t="s">
        <v>56</v>
      </c>
      <c r="M77" s="29" t="s">
        <v>131</v>
      </c>
      <c r="N77" s="29" t="s">
        <v>141</v>
      </c>
      <c r="O77" s="29">
        <v>44123</v>
      </c>
      <c r="P77" s="60">
        <v>44124</v>
      </c>
      <c r="Q77" s="35" t="s">
        <v>133</v>
      </c>
      <c r="R77" s="60" t="s">
        <v>97</v>
      </c>
      <c r="S77" s="60" t="s">
        <v>134</v>
      </c>
      <c r="T77" s="60">
        <v>44125</v>
      </c>
      <c r="U77" s="28">
        <v>1174.04</v>
      </c>
      <c r="V77" s="28"/>
      <c r="W77" s="28">
        <v>1174.94</v>
      </c>
      <c r="X77" s="29">
        <v>44179</v>
      </c>
      <c r="Y77" s="60">
        <v>44182</v>
      </c>
      <c r="Z77" s="60">
        <v>44182</v>
      </c>
      <c r="AA77" s="60">
        <v>44188</v>
      </c>
      <c r="AB77" s="61">
        <v>201</v>
      </c>
      <c r="AC77" s="52">
        <v>1174.04</v>
      </c>
      <c r="AD77" s="52" t="str">
        <f t="shared" si="8"/>
        <v>NÃO HAVERÁ RECORTE</v>
      </c>
      <c r="AE77" s="29" t="s">
        <v>423</v>
      </c>
      <c r="AF77" s="29" t="s">
        <v>423</v>
      </c>
      <c r="AG77" s="60">
        <v>44292</v>
      </c>
      <c r="AH77" s="29">
        <v>44329</v>
      </c>
      <c r="AI77" s="29" t="s">
        <v>950</v>
      </c>
      <c r="AJ77" s="53" t="s">
        <v>1205</v>
      </c>
      <c r="AK77" s="29"/>
      <c r="AL77" s="29" t="str">
        <f t="shared" si="9"/>
        <v>SIM</v>
      </c>
    </row>
    <row r="78" spans="1:38" ht="49.5" customHeight="1" x14ac:dyDescent="0.3">
      <c r="A78" s="73">
        <v>76</v>
      </c>
      <c r="B78" s="4">
        <v>8282001428</v>
      </c>
      <c r="C78" s="29">
        <v>44119</v>
      </c>
      <c r="D78" s="29">
        <v>44119</v>
      </c>
      <c r="E78" s="48" t="s">
        <v>524</v>
      </c>
      <c r="F78" s="48" t="s">
        <v>525</v>
      </c>
      <c r="G78" s="12" t="s">
        <v>526</v>
      </c>
      <c r="H78" s="29" t="str">
        <f t="shared" si="7"/>
        <v>FINALIZADO</v>
      </c>
      <c r="I78" s="12" t="s">
        <v>527</v>
      </c>
      <c r="J78" s="79">
        <v>1002806008081</v>
      </c>
      <c r="K78" s="28">
        <v>21258</v>
      </c>
      <c r="L78" s="29" t="s">
        <v>56</v>
      </c>
      <c r="M78" s="29" t="s">
        <v>131</v>
      </c>
      <c r="N78" s="29" t="s">
        <v>141</v>
      </c>
      <c r="O78" s="29">
        <v>44124</v>
      </c>
      <c r="P78" s="60">
        <v>44125</v>
      </c>
      <c r="Q78" s="35"/>
      <c r="R78" s="60" t="s">
        <v>97</v>
      </c>
      <c r="S78" s="60" t="s">
        <v>134</v>
      </c>
      <c r="T78" s="60">
        <v>44126</v>
      </c>
      <c r="U78" s="28">
        <v>19258</v>
      </c>
      <c r="V78" s="28"/>
      <c r="W78" s="28">
        <f t="shared" ref="W78:W92" si="10">U78-V78</f>
        <v>19258</v>
      </c>
      <c r="X78" s="29">
        <v>44130</v>
      </c>
      <c r="Y78" s="60">
        <v>44131</v>
      </c>
      <c r="Z78" s="60">
        <v>44131</v>
      </c>
      <c r="AA78" s="60">
        <v>44134</v>
      </c>
      <c r="AB78" s="61">
        <v>184</v>
      </c>
      <c r="AC78" s="52">
        <v>19258</v>
      </c>
      <c r="AD78" s="52" t="str">
        <f t="shared" si="8"/>
        <v>NÃO HAVERÁ RECORTE</v>
      </c>
      <c r="AE78" s="29" t="s">
        <v>423</v>
      </c>
      <c r="AF78" s="29" t="s">
        <v>423</v>
      </c>
      <c r="AG78" s="60">
        <v>44152</v>
      </c>
      <c r="AH78" s="29">
        <v>44187</v>
      </c>
      <c r="AI78" s="29" t="s">
        <v>950</v>
      </c>
      <c r="AJ78" s="53" t="s">
        <v>1205</v>
      </c>
      <c r="AK78" s="29"/>
      <c r="AL78" s="29" t="str">
        <f t="shared" si="9"/>
        <v>SIM</v>
      </c>
    </row>
    <row r="79" spans="1:38" ht="49.5" customHeight="1" x14ac:dyDescent="0.3">
      <c r="A79" s="73">
        <v>77</v>
      </c>
      <c r="B79" s="4">
        <v>8282001485</v>
      </c>
      <c r="C79" s="29">
        <v>44125</v>
      </c>
      <c r="D79" s="29">
        <v>44125</v>
      </c>
      <c r="E79" s="48" t="s">
        <v>202</v>
      </c>
      <c r="F79" s="48" t="s">
        <v>528</v>
      </c>
      <c r="G79" s="12" t="s">
        <v>529</v>
      </c>
      <c r="H79" s="29" t="str">
        <f t="shared" si="7"/>
        <v>FINALIZADO</v>
      </c>
      <c r="I79" s="12" t="s">
        <v>530</v>
      </c>
      <c r="J79" s="79">
        <v>1002806007823</v>
      </c>
      <c r="K79" s="28">
        <v>31293</v>
      </c>
      <c r="L79" s="29" t="s">
        <v>55</v>
      </c>
      <c r="M79" s="29" t="s">
        <v>131</v>
      </c>
      <c r="N79" s="29" t="s">
        <v>184</v>
      </c>
      <c r="O79" s="29">
        <v>44126</v>
      </c>
      <c r="P79" s="60">
        <v>44127</v>
      </c>
      <c r="Q79" s="35"/>
      <c r="R79" s="60" t="s">
        <v>96</v>
      </c>
      <c r="S79" s="60" t="s">
        <v>134</v>
      </c>
      <c r="T79" s="60">
        <v>44131</v>
      </c>
      <c r="U79" s="28">
        <v>26293</v>
      </c>
      <c r="V79" s="28"/>
      <c r="W79" s="28">
        <f t="shared" si="10"/>
        <v>26293</v>
      </c>
      <c r="X79" s="29">
        <v>44138</v>
      </c>
      <c r="Y79" s="60">
        <v>44145</v>
      </c>
      <c r="Z79" s="60">
        <v>44145</v>
      </c>
      <c r="AA79" s="60">
        <v>44151</v>
      </c>
      <c r="AB79" s="61">
        <v>187</v>
      </c>
      <c r="AC79" s="52">
        <v>26293</v>
      </c>
      <c r="AD79" s="52" t="str">
        <f t="shared" si="8"/>
        <v>NÃO HAVERÁ RECORTE</v>
      </c>
      <c r="AE79" s="29" t="s">
        <v>423</v>
      </c>
      <c r="AF79" s="29" t="s">
        <v>423</v>
      </c>
      <c r="AG79" s="60">
        <v>44152</v>
      </c>
      <c r="AH79" s="29">
        <v>44175</v>
      </c>
      <c r="AI79" s="29" t="s">
        <v>950</v>
      </c>
      <c r="AJ79" s="53" t="s">
        <v>1205</v>
      </c>
      <c r="AK79" s="29"/>
      <c r="AL79" s="29" t="str">
        <f t="shared" si="9"/>
        <v>SIM</v>
      </c>
    </row>
    <row r="80" spans="1:38" ht="49.5" customHeight="1" x14ac:dyDescent="0.3">
      <c r="A80" s="73">
        <v>78</v>
      </c>
      <c r="B80" s="4">
        <v>8282001464</v>
      </c>
      <c r="C80" s="29">
        <v>44130</v>
      </c>
      <c r="D80" s="29">
        <v>44130</v>
      </c>
      <c r="E80" s="48" t="s">
        <v>524</v>
      </c>
      <c r="F80" s="48" t="s">
        <v>532</v>
      </c>
      <c r="G80" s="12" t="s">
        <v>577</v>
      </c>
      <c r="H80" s="29" t="str">
        <f t="shared" si="7"/>
        <v>FINALIZADO</v>
      </c>
      <c r="I80" s="12" t="s">
        <v>533</v>
      </c>
      <c r="J80" s="79">
        <v>1002806008081</v>
      </c>
      <c r="K80" s="28">
        <v>6359</v>
      </c>
      <c r="L80" s="29" t="s">
        <v>56</v>
      </c>
      <c r="M80" s="29" t="s">
        <v>131</v>
      </c>
      <c r="N80" s="29" t="s">
        <v>141</v>
      </c>
      <c r="O80" s="29">
        <v>44140</v>
      </c>
      <c r="P80" s="60">
        <v>44141</v>
      </c>
      <c r="Q80" s="35"/>
      <c r="R80" s="60" t="s">
        <v>97</v>
      </c>
      <c r="S80" s="60" t="s">
        <v>134</v>
      </c>
      <c r="T80" s="60">
        <v>44145</v>
      </c>
      <c r="U80" s="28">
        <v>4359</v>
      </c>
      <c r="V80" s="28"/>
      <c r="W80" s="28">
        <f t="shared" si="10"/>
        <v>4359</v>
      </c>
      <c r="X80" s="29">
        <v>44145</v>
      </c>
      <c r="Y80" s="60">
        <v>44148</v>
      </c>
      <c r="Z80" s="60">
        <v>44148</v>
      </c>
      <c r="AA80" s="60">
        <v>44151</v>
      </c>
      <c r="AB80" s="61">
        <v>188</v>
      </c>
      <c r="AC80" s="52">
        <v>4359</v>
      </c>
      <c r="AD80" s="52" t="str">
        <f t="shared" si="8"/>
        <v>NÃO HAVERÁ RECORTE</v>
      </c>
      <c r="AE80" s="29" t="s">
        <v>423</v>
      </c>
      <c r="AF80" s="29" t="s">
        <v>423</v>
      </c>
      <c r="AG80" s="60">
        <v>44152</v>
      </c>
      <c r="AH80" s="29">
        <v>44175</v>
      </c>
      <c r="AI80" s="29" t="s">
        <v>950</v>
      </c>
      <c r="AJ80" s="53" t="s">
        <v>1216</v>
      </c>
      <c r="AK80" s="29"/>
      <c r="AL80" s="29" t="str">
        <f t="shared" si="9"/>
        <v>SIM</v>
      </c>
    </row>
    <row r="81" spans="1:38" ht="49.5" customHeight="1" x14ac:dyDescent="0.3">
      <c r="A81" s="73">
        <v>79</v>
      </c>
      <c r="B81" s="4">
        <v>8282001539</v>
      </c>
      <c r="C81" s="29">
        <v>44134</v>
      </c>
      <c r="D81" s="29">
        <v>44134</v>
      </c>
      <c r="E81" s="48" t="s">
        <v>537</v>
      </c>
      <c r="F81" s="48" t="s">
        <v>538</v>
      </c>
      <c r="G81" s="12" t="s">
        <v>539</v>
      </c>
      <c r="H81" s="29" t="str">
        <f t="shared" si="7"/>
        <v>FINALIZADO</v>
      </c>
      <c r="I81" s="12" t="s">
        <v>540</v>
      </c>
      <c r="J81" s="79">
        <v>1002806008395</v>
      </c>
      <c r="K81" s="28">
        <v>3378</v>
      </c>
      <c r="L81" s="29" t="s">
        <v>56</v>
      </c>
      <c r="M81" s="29" t="s">
        <v>131</v>
      </c>
      <c r="N81" s="29" t="s">
        <v>141</v>
      </c>
      <c r="O81" s="29">
        <v>44148</v>
      </c>
      <c r="P81" s="60">
        <v>44151</v>
      </c>
      <c r="Q81" s="35"/>
      <c r="R81" s="60" t="s">
        <v>97</v>
      </c>
      <c r="S81" s="60" t="s">
        <v>134</v>
      </c>
      <c r="T81" s="60">
        <v>44154</v>
      </c>
      <c r="U81" s="28">
        <v>3378</v>
      </c>
      <c r="V81" s="28">
        <v>390.96</v>
      </c>
      <c r="W81" s="28">
        <f t="shared" si="10"/>
        <v>2987.04</v>
      </c>
      <c r="X81" s="29">
        <v>44153</v>
      </c>
      <c r="Y81" s="60">
        <v>44154</v>
      </c>
      <c r="Z81" s="60">
        <v>44154</v>
      </c>
      <c r="AA81" s="60">
        <v>44158</v>
      </c>
      <c r="AB81" s="61">
        <v>192</v>
      </c>
      <c r="AC81" s="52">
        <v>2987.04</v>
      </c>
      <c r="AD81" s="52" t="str">
        <f t="shared" si="8"/>
        <v>NÃO HAVERÁ RECORTE</v>
      </c>
      <c r="AE81" s="29" t="s">
        <v>423</v>
      </c>
      <c r="AF81" s="29" t="s">
        <v>423</v>
      </c>
      <c r="AG81" s="60">
        <v>44162</v>
      </c>
      <c r="AH81" s="29">
        <v>44187</v>
      </c>
      <c r="AI81" s="29" t="s">
        <v>950</v>
      </c>
      <c r="AJ81" s="53" t="s">
        <v>1205</v>
      </c>
      <c r="AK81" s="29"/>
      <c r="AL81" s="29" t="str">
        <f t="shared" si="9"/>
        <v>SIM</v>
      </c>
    </row>
    <row r="82" spans="1:38" ht="49.5" customHeight="1" x14ac:dyDescent="0.3">
      <c r="A82" s="73">
        <v>80</v>
      </c>
      <c r="B82" s="4">
        <v>8282001570</v>
      </c>
      <c r="C82" s="29">
        <v>44144</v>
      </c>
      <c r="D82" s="29">
        <v>44144</v>
      </c>
      <c r="E82" s="48" t="s">
        <v>541</v>
      </c>
      <c r="F82" s="48" t="s">
        <v>542</v>
      </c>
      <c r="G82" s="12" t="s">
        <v>543</v>
      </c>
      <c r="H82" s="29" t="str">
        <f t="shared" si="7"/>
        <v>FINALIZADO</v>
      </c>
      <c r="I82" s="12" t="s">
        <v>544</v>
      </c>
      <c r="J82" s="79">
        <v>1002806008092</v>
      </c>
      <c r="K82" s="28">
        <v>41696</v>
      </c>
      <c r="L82" s="29" t="s">
        <v>56</v>
      </c>
      <c r="M82" s="29" t="s">
        <v>131</v>
      </c>
      <c r="N82" s="29" t="s">
        <v>141</v>
      </c>
      <c r="O82" s="29">
        <v>44169</v>
      </c>
      <c r="P82" s="60">
        <v>44172</v>
      </c>
      <c r="Q82" s="35"/>
      <c r="R82" s="60" t="s">
        <v>157</v>
      </c>
      <c r="S82" s="60" t="s">
        <v>134</v>
      </c>
      <c r="T82" s="60">
        <v>44173</v>
      </c>
      <c r="U82" s="28">
        <v>41696</v>
      </c>
      <c r="V82" s="28">
        <v>0</v>
      </c>
      <c r="W82" s="28">
        <f t="shared" si="10"/>
        <v>41696</v>
      </c>
      <c r="X82" s="29">
        <v>44153</v>
      </c>
      <c r="Y82" s="60">
        <v>44174</v>
      </c>
      <c r="Z82" s="60">
        <v>44174</v>
      </c>
      <c r="AA82" s="60">
        <v>44187</v>
      </c>
      <c r="AB82" s="61">
        <v>197</v>
      </c>
      <c r="AC82" s="52">
        <v>41696</v>
      </c>
      <c r="AD82" s="52" t="str">
        <f t="shared" si="8"/>
        <v>SOLICITAR RECORTE DE CHASSI PALACIO</v>
      </c>
      <c r="AE82" s="29">
        <v>44174</v>
      </c>
      <c r="AF82" s="29">
        <v>44187</v>
      </c>
      <c r="AG82" s="60">
        <v>44187</v>
      </c>
      <c r="AH82" s="29">
        <v>44231</v>
      </c>
      <c r="AI82" s="29" t="s">
        <v>965</v>
      </c>
      <c r="AJ82" s="53"/>
      <c r="AK82" s="29"/>
      <c r="AL82" s="29" t="str">
        <f t="shared" si="9"/>
        <v>SIM</v>
      </c>
    </row>
    <row r="83" spans="1:38" ht="49.5" customHeight="1" x14ac:dyDescent="0.3">
      <c r="A83" s="73">
        <v>81</v>
      </c>
      <c r="B83" s="4">
        <v>8282001585</v>
      </c>
      <c r="C83" s="29">
        <v>44145</v>
      </c>
      <c r="D83" s="29">
        <v>44145</v>
      </c>
      <c r="E83" s="48" t="s">
        <v>257</v>
      </c>
      <c r="F83" s="48" t="s">
        <v>545</v>
      </c>
      <c r="G83" s="12" t="s">
        <v>546</v>
      </c>
      <c r="H83" s="29" t="str">
        <f t="shared" si="7"/>
        <v>FINALIZADO</v>
      </c>
      <c r="I83" s="12" t="s">
        <v>547</v>
      </c>
      <c r="J83" s="79">
        <v>1002806007021</v>
      </c>
      <c r="K83" s="28">
        <v>32396</v>
      </c>
      <c r="L83" s="29" t="s">
        <v>56</v>
      </c>
      <c r="M83" s="29" t="s">
        <v>131</v>
      </c>
      <c r="N83" s="29" t="s">
        <v>141</v>
      </c>
      <c r="O83" s="29">
        <v>44180</v>
      </c>
      <c r="P83" s="60">
        <v>44180</v>
      </c>
      <c r="Q83" s="35"/>
      <c r="R83" s="60" t="s">
        <v>97</v>
      </c>
      <c r="S83" s="60" t="s">
        <v>134</v>
      </c>
      <c r="T83" s="60">
        <v>44181</v>
      </c>
      <c r="U83" s="28">
        <v>32396</v>
      </c>
      <c r="V83" s="28">
        <v>3000</v>
      </c>
      <c r="W83" s="28">
        <f t="shared" si="10"/>
        <v>29396</v>
      </c>
      <c r="X83" s="29">
        <v>44167</v>
      </c>
      <c r="Y83" s="60">
        <v>44180</v>
      </c>
      <c r="Z83" s="60">
        <v>44180</v>
      </c>
      <c r="AA83" s="60">
        <v>44187</v>
      </c>
      <c r="AB83" s="61">
        <v>200</v>
      </c>
      <c r="AC83" s="52">
        <v>29396</v>
      </c>
      <c r="AD83" s="52" t="str">
        <f t="shared" si="8"/>
        <v>NÃO HAVERÁ RECORTE</v>
      </c>
      <c r="AE83" s="29" t="s">
        <v>423</v>
      </c>
      <c r="AF83" s="29" t="s">
        <v>423</v>
      </c>
      <c r="AG83" s="60">
        <v>44187</v>
      </c>
      <c r="AH83" s="29">
        <v>44253</v>
      </c>
      <c r="AI83" s="29" t="s">
        <v>950</v>
      </c>
      <c r="AJ83" s="53" t="s">
        <v>1292</v>
      </c>
      <c r="AK83" s="29"/>
      <c r="AL83" s="29" t="str">
        <f t="shared" si="9"/>
        <v>SIM</v>
      </c>
    </row>
    <row r="84" spans="1:38" ht="49.5" customHeight="1" x14ac:dyDescent="0.3">
      <c r="A84" s="73">
        <v>82</v>
      </c>
      <c r="B84" s="4">
        <v>8232000221</v>
      </c>
      <c r="C84" s="29">
        <v>44153</v>
      </c>
      <c r="D84" s="29">
        <v>44153</v>
      </c>
      <c r="E84" s="48" t="s">
        <v>548</v>
      </c>
      <c r="F84" s="48" t="s">
        <v>549</v>
      </c>
      <c r="G84" s="12" t="s">
        <v>550</v>
      </c>
      <c r="H84" s="29" t="str">
        <f t="shared" si="7"/>
        <v>FINALIZADO</v>
      </c>
      <c r="I84" s="12" t="s">
        <v>551</v>
      </c>
      <c r="J84" s="79">
        <v>1002306001478</v>
      </c>
      <c r="K84" s="28">
        <v>36464</v>
      </c>
      <c r="L84" s="29" t="s">
        <v>56</v>
      </c>
      <c r="M84" s="29" t="s">
        <v>131</v>
      </c>
      <c r="N84" s="29" t="s">
        <v>141</v>
      </c>
      <c r="O84" s="29">
        <v>44165</v>
      </c>
      <c r="P84" s="60">
        <v>44165</v>
      </c>
      <c r="Q84" s="35" t="s">
        <v>133</v>
      </c>
      <c r="R84" s="60" t="s">
        <v>97</v>
      </c>
      <c r="S84" s="60" t="s">
        <v>134</v>
      </c>
      <c r="T84" s="60">
        <v>44168</v>
      </c>
      <c r="U84" s="28">
        <v>36464</v>
      </c>
      <c r="V84" s="28">
        <v>0</v>
      </c>
      <c r="W84" s="28">
        <f t="shared" si="10"/>
        <v>36464</v>
      </c>
      <c r="X84" s="29">
        <v>44173</v>
      </c>
      <c r="Y84" s="60">
        <v>44174</v>
      </c>
      <c r="Z84" s="60">
        <v>44174</v>
      </c>
      <c r="AA84" s="60">
        <v>44194</v>
      </c>
      <c r="AB84" s="61">
        <v>203</v>
      </c>
      <c r="AC84" s="52">
        <v>36464</v>
      </c>
      <c r="AD84" s="52" t="str">
        <f t="shared" si="8"/>
        <v>NÃO HAVERÁ RECORTE</v>
      </c>
      <c r="AE84" s="29" t="s">
        <v>423</v>
      </c>
      <c r="AF84" s="29" t="s">
        <v>423</v>
      </c>
      <c r="AG84" s="60">
        <v>44218</v>
      </c>
      <c r="AH84" s="29">
        <v>44299</v>
      </c>
      <c r="AI84" s="29" t="s">
        <v>950</v>
      </c>
      <c r="AJ84" s="53" t="s">
        <v>1205</v>
      </c>
      <c r="AK84" s="29"/>
      <c r="AL84" s="29" t="str">
        <f t="shared" si="9"/>
        <v>SIM</v>
      </c>
    </row>
    <row r="85" spans="1:38" ht="49.5" customHeight="1" x14ac:dyDescent="0.3">
      <c r="A85" s="73">
        <v>83</v>
      </c>
      <c r="B85" s="4">
        <v>8282001664</v>
      </c>
      <c r="C85" s="29">
        <v>44158</v>
      </c>
      <c r="D85" s="29">
        <v>44158</v>
      </c>
      <c r="E85" s="48" t="s">
        <v>202</v>
      </c>
      <c r="F85" s="48" t="s">
        <v>552</v>
      </c>
      <c r="G85" s="12" t="s">
        <v>559</v>
      </c>
      <c r="H85" s="29" t="str">
        <f t="shared" si="7"/>
        <v>FINALIZADO</v>
      </c>
      <c r="I85" s="12" t="s">
        <v>553</v>
      </c>
      <c r="J85" s="79">
        <v>1002806007820</v>
      </c>
      <c r="K85" s="28">
        <v>20141</v>
      </c>
      <c r="L85" s="29" t="s">
        <v>56</v>
      </c>
      <c r="M85" s="29" t="s">
        <v>131</v>
      </c>
      <c r="N85" s="29" t="s">
        <v>141</v>
      </c>
      <c r="O85" s="29">
        <v>44194</v>
      </c>
      <c r="P85" s="60">
        <v>44194</v>
      </c>
      <c r="Q85" s="35"/>
      <c r="R85" s="60" t="s">
        <v>97</v>
      </c>
      <c r="S85" s="60" t="s">
        <v>134</v>
      </c>
      <c r="T85" s="60">
        <v>44201</v>
      </c>
      <c r="U85" s="28">
        <v>19922.150000000001</v>
      </c>
      <c r="V85" s="28">
        <v>5000</v>
      </c>
      <c r="W85" s="28">
        <f t="shared" si="10"/>
        <v>14922.150000000001</v>
      </c>
      <c r="X85" s="29">
        <v>44168</v>
      </c>
      <c r="Y85" s="60">
        <v>44180</v>
      </c>
      <c r="Z85" s="60">
        <v>44180</v>
      </c>
      <c r="AA85" s="60">
        <v>44215</v>
      </c>
      <c r="AB85" s="61">
        <v>208</v>
      </c>
      <c r="AC85" s="52">
        <v>14922.15</v>
      </c>
      <c r="AD85" s="52" t="str">
        <f t="shared" si="8"/>
        <v>NÃO HAVERÁ RECORTE</v>
      </c>
      <c r="AE85" s="29" t="s">
        <v>423</v>
      </c>
      <c r="AF85" s="29" t="s">
        <v>423</v>
      </c>
      <c r="AG85" s="60">
        <v>44225</v>
      </c>
      <c r="AH85" s="29">
        <v>44253</v>
      </c>
      <c r="AI85" s="29" t="s">
        <v>950</v>
      </c>
      <c r="AJ85" s="53" t="s">
        <v>1216</v>
      </c>
      <c r="AK85" s="29"/>
      <c r="AL85" s="29" t="str">
        <f t="shared" si="9"/>
        <v>SIM</v>
      </c>
    </row>
    <row r="86" spans="1:38" ht="49.5" customHeight="1" x14ac:dyDescent="0.3">
      <c r="A86" s="73">
        <v>84</v>
      </c>
      <c r="B86" s="4">
        <v>8282001677</v>
      </c>
      <c r="C86" s="29">
        <v>44158</v>
      </c>
      <c r="D86" s="29">
        <v>44158</v>
      </c>
      <c r="E86" s="48" t="s">
        <v>554</v>
      </c>
      <c r="F86" s="48" t="s">
        <v>555</v>
      </c>
      <c r="G86" s="12" t="s">
        <v>556</v>
      </c>
      <c r="H86" s="29" t="str">
        <f t="shared" si="7"/>
        <v>FINALIZADO</v>
      </c>
      <c r="I86" s="12" t="s">
        <v>557</v>
      </c>
      <c r="J86" s="79">
        <v>1002806005482</v>
      </c>
      <c r="K86" s="28">
        <v>20827</v>
      </c>
      <c r="L86" s="29" t="s">
        <v>55</v>
      </c>
      <c r="M86" s="29" t="s">
        <v>131</v>
      </c>
      <c r="N86" s="29" t="s">
        <v>184</v>
      </c>
      <c r="O86" s="29">
        <v>44165</v>
      </c>
      <c r="P86" s="60">
        <v>44172</v>
      </c>
      <c r="Q86" s="35"/>
      <c r="R86" s="60" t="s">
        <v>97</v>
      </c>
      <c r="S86" s="60" t="s">
        <v>134</v>
      </c>
      <c r="T86" s="60">
        <v>44176</v>
      </c>
      <c r="U86" s="28">
        <v>19443.2</v>
      </c>
      <c r="V86" s="123">
        <v>0</v>
      </c>
      <c r="W86" s="28">
        <f t="shared" si="10"/>
        <v>19443.2</v>
      </c>
      <c r="X86" s="29">
        <v>44175</v>
      </c>
      <c r="Y86" s="60">
        <v>44176</v>
      </c>
      <c r="Z86" s="60">
        <v>44176</v>
      </c>
      <c r="AA86" s="60">
        <v>44194</v>
      </c>
      <c r="AB86" s="61">
        <v>202</v>
      </c>
      <c r="AC86" s="52">
        <v>19443.2</v>
      </c>
      <c r="AD86" s="52" t="str">
        <f t="shared" si="8"/>
        <v>NÃO HAVERÁ RECORTE</v>
      </c>
      <c r="AE86" s="29" t="s">
        <v>423</v>
      </c>
      <c r="AF86" s="29" t="s">
        <v>423</v>
      </c>
      <c r="AG86" s="60">
        <v>44225</v>
      </c>
      <c r="AH86" s="29">
        <v>44253</v>
      </c>
      <c r="AI86" s="29" t="s">
        <v>950</v>
      </c>
      <c r="AJ86" s="53" t="s">
        <v>1205</v>
      </c>
      <c r="AK86" s="29"/>
      <c r="AL86" s="29" t="str">
        <f t="shared" si="9"/>
        <v>SIM</v>
      </c>
    </row>
    <row r="87" spans="1:38" ht="49.5" customHeight="1" x14ac:dyDescent="0.3">
      <c r="A87" s="73">
        <v>85</v>
      </c>
      <c r="B87" s="4">
        <v>8282001572</v>
      </c>
      <c r="C87" s="29">
        <v>44160</v>
      </c>
      <c r="D87" s="29">
        <v>44160</v>
      </c>
      <c r="E87" s="48" t="s">
        <v>560</v>
      </c>
      <c r="F87" s="48" t="s">
        <v>561</v>
      </c>
      <c r="G87" s="12" t="s">
        <v>562</v>
      </c>
      <c r="H87" s="29" t="str">
        <f t="shared" si="7"/>
        <v>FINALIZADO</v>
      </c>
      <c r="I87" s="12" t="s">
        <v>563</v>
      </c>
      <c r="J87" s="79">
        <v>1002806006343</v>
      </c>
      <c r="K87" s="28">
        <v>16382</v>
      </c>
      <c r="L87" s="29" t="s">
        <v>56</v>
      </c>
      <c r="M87" s="29" t="s">
        <v>131</v>
      </c>
      <c r="N87" s="29" t="s">
        <v>141</v>
      </c>
      <c r="O87" s="29">
        <v>44175</v>
      </c>
      <c r="P87" s="60">
        <v>44175</v>
      </c>
      <c r="Q87" s="35" t="s">
        <v>133</v>
      </c>
      <c r="R87" s="60" t="s">
        <v>157</v>
      </c>
      <c r="S87" s="60" t="s">
        <v>302</v>
      </c>
      <c r="T87" s="60">
        <v>44176</v>
      </c>
      <c r="U87" s="28">
        <v>16382</v>
      </c>
      <c r="V87" s="28"/>
      <c r="W87" s="28">
        <f t="shared" si="10"/>
        <v>16382</v>
      </c>
      <c r="X87" s="29">
        <v>44361</v>
      </c>
      <c r="Y87" s="60">
        <v>44370</v>
      </c>
      <c r="Z87" s="60">
        <v>44370</v>
      </c>
      <c r="AA87" s="60">
        <v>44378</v>
      </c>
      <c r="AB87" s="61">
        <v>252</v>
      </c>
      <c r="AC87" s="52">
        <v>16382</v>
      </c>
      <c r="AD87" s="52" t="str">
        <f t="shared" si="8"/>
        <v>SOLICITAR RECORTE DE CHASSI PALACIO</v>
      </c>
      <c r="AE87" s="29">
        <v>44208</v>
      </c>
      <c r="AF87" s="29">
        <v>44294</v>
      </c>
      <c r="AG87" s="60">
        <v>44440</v>
      </c>
      <c r="AH87" s="29">
        <v>44539</v>
      </c>
      <c r="AI87" s="29" t="s">
        <v>965</v>
      </c>
      <c r="AJ87" s="53"/>
      <c r="AK87" s="29"/>
      <c r="AL87" s="29" t="str">
        <f t="shared" si="9"/>
        <v>SIM</v>
      </c>
    </row>
    <row r="88" spans="1:38" ht="49.5" customHeight="1" x14ac:dyDescent="0.3">
      <c r="A88" s="73">
        <v>86</v>
      </c>
      <c r="B88" s="4">
        <v>8282001733</v>
      </c>
      <c r="C88" s="29">
        <v>44165</v>
      </c>
      <c r="D88" s="29">
        <v>44165</v>
      </c>
      <c r="E88" s="48" t="s">
        <v>568</v>
      </c>
      <c r="F88" s="48" t="s">
        <v>567</v>
      </c>
      <c r="G88" s="12" t="s">
        <v>569</v>
      </c>
      <c r="H88" s="29" t="str">
        <f t="shared" si="7"/>
        <v>FINALIZADO</v>
      </c>
      <c r="I88" s="12" t="s">
        <v>570</v>
      </c>
      <c r="J88" s="79">
        <v>1002806005686</v>
      </c>
      <c r="K88" s="28">
        <v>10071</v>
      </c>
      <c r="L88" s="29" t="s">
        <v>56</v>
      </c>
      <c r="M88" s="29" t="s">
        <v>131</v>
      </c>
      <c r="N88" s="29" t="s">
        <v>141</v>
      </c>
      <c r="O88" s="29">
        <v>44172</v>
      </c>
      <c r="P88" s="60">
        <v>44174</v>
      </c>
      <c r="Q88" s="35" t="s">
        <v>133</v>
      </c>
      <c r="R88" s="60" t="s">
        <v>97</v>
      </c>
      <c r="S88" s="60" t="s">
        <v>134</v>
      </c>
      <c r="T88" s="60">
        <v>44175</v>
      </c>
      <c r="U88" s="28">
        <v>10071</v>
      </c>
      <c r="V88" s="28">
        <v>2000</v>
      </c>
      <c r="W88" s="28">
        <f t="shared" si="10"/>
        <v>8071</v>
      </c>
      <c r="X88" s="29">
        <v>44187</v>
      </c>
      <c r="Y88" s="60">
        <v>44195</v>
      </c>
      <c r="Z88" s="60">
        <v>44195</v>
      </c>
      <c r="AA88" s="60">
        <v>44215</v>
      </c>
      <c r="AB88" s="61">
        <v>209</v>
      </c>
      <c r="AC88" s="52">
        <v>8071</v>
      </c>
      <c r="AD88" s="52" t="str">
        <f t="shared" si="8"/>
        <v>NÃO HAVERÁ RECORTE</v>
      </c>
      <c r="AE88" s="29">
        <v>44237</v>
      </c>
      <c r="AF88" s="29">
        <v>44253</v>
      </c>
      <c r="AG88" s="60">
        <v>44315</v>
      </c>
      <c r="AH88" s="29">
        <v>44358</v>
      </c>
      <c r="AI88" s="29" t="s">
        <v>965</v>
      </c>
      <c r="AJ88" s="53"/>
      <c r="AK88" s="29"/>
      <c r="AL88" s="29" t="str">
        <f t="shared" si="9"/>
        <v>SIM</v>
      </c>
    </row>
    <row r="89" spans="1:38" ht="49.5" customHeight="1" x14ac:dyDescent="0.3">
      <c r="A89" s="73">
        <v>87</v>
      </c>
      <c r="B89" s="4">
        <v>8282001874</v>
      </c>
      <c r="C89" s="29">
        <v>44174</v>
      </c>
      <c r="D89" s="29">
        <v>44174</v>
      </c>
      <c r="E89" s="48" t="s">
        <v>573</v>
      </c>
      <c r="F89" s="48" t="s">
        <v>574</v>
      </c>
      <c r="G89" s="12" t="s">
        <v>575</v>
      </c>
      <c r="H89" s="29" t="str">
        <f t="shared" si="7"/>
        <v>FINALIZADO</v>
      </c>
      <c r="I89" s="12" t="s">
        <v>576</v>
      </c>
      <c r="J89" s="79">
        <v>1002806006023</v>
      </c>
      <c r="K89" s="28">
        <v>19256</v>
      </c>
      <c r="L89" s="29" t="s">
        <v>56</v>
      </c>
      <c r="M89" s="29" t="s">
        <v>131</v>
      </c>
      <c r="N89" s="29" t="s">
        <v>141</v>
      </c>
      <c r="O89" s="29">
        <v>44215</v>
      </c>
      <c r="P89" s="60">
        <v>44215</v>
      </c>
      <c r="Q89" s="35" t="s">
        <v>133</v>
      </c>
      <c r="R89" s="60" t="s">
        <v>157</v>
      </c>
      <c r="S89" s="60" t="s">
        <v>302</v>
      </c>
      <c r="T89" s="60">
        <v>44218</v>
      </c>
      <c r="U89" s="28">
        <v>19256</v>
      </c>
      <c r="V89" s="28">
        <v>2000</v>
      </c>
      <c r="W89" s="28">
        <f t="shared" si="10"/>
        <v>17256</v>
      </c>
      <c r="X89" s="29">
        <v>44193</v>
      </c>
      <c r="Y89" s="60">
        <v>44215</v>
      </c>
      <c r="Z89" s="60">
        <v>44215</v>
      </c>
      <c r="AA89" s="60">
        <v>44225</v>
      </c>
      <c r="AB89" s="61">
        <v>213</v>
      </c>
      <c r="AC89" s="52">
        <v>17256</v>
      </c>
      <c r="AD89" s="52" t="str">
        <f t="shared" si="8"/>
        <v>SOLICITAR RECORTE DE CHASSI PALACIO</v>
      </c>
      <c r="AE89" s="29">
        <v>44253</v>
      </c>
      <c r="AF89" s="29">
        <v>44292</v>
      </c>
      <c r="AG89" s="60">
        <v>44292</v>
      </c>
      <c r="AH89" s="29">
        <v>44567</v>
      </c>
      <c r="AI89" s="29" t="s">
        <v>965</v>
      </c>
      <c r="AJ89" s="53"/>
      <c r="AK89" s="29"/>
      <c r="AL89" s="29" t="str">
        <f t="shared" si="9"/>
        <v>SIM</v>
      </c>
    </row>
    <row r="90" spans="1:38" ht="49.5" customHeight="1" x14ac:dyDescent="0.3">
      <c r="A90" s="73">
        <v>88</v>
      </c>
      <c r="B90" s="4">
        <v>8282002039</v>
      </c>
      <c r="C90" s="29">
        <v>44216</v>
      </c>
      <c r="D90" s="29">
        <v>44216</v>
      </c>
      <c r="E90" s="48" t="s">
        <v>581</v>
      </c>
      <c r="F90" s="48" t="s">
        <v>582</v>
      </c>
      <c r="G90" s="12" t="s">
        <v>583</v>
      </c>
      <c r="H90" s="29" t="str">
        <f t="shared" si="7"/>
        <v>FINALIZADO</v>
      </c>
      <c r="I90" s="12" t="s">
        <v>584</v>
      </c>
      <c r="J90" s="79">
        <v>1002806006710</v>
      </c>
      <c r="K90" s="28">
        <v>15268</v>
      </c>
      <c r="L90" s="29" t="s">
        <v>56</v>
      </c>
      <c r="M90" s="29" t="s">
        <v>131</v>
      </c>
      <c r="N90" s="29" t="s">
        <v>141</v>
      </c>
      <c r="O90" s="29">
        <v>44239</v>
      </c>
      <c r="P90" s="60">
        <v>44239</v>
      </c>
      <c r="Q90" s="35" t="s">
        <v>133</v>
      </c>
      <c r="R90" s="60" t="s">
        <v>97</v>
      </c>
      <c r="S90" s="60" t="s">
        <v>134</v>
      </c>
      <c r="T90" s="60">
        <v>44242</v>
      </c>
      <c r="U90" s="28">
        <v>15268</v>
      </c>
      <c r="V90" s="28">
        <v>2000</v>
      </c>
      <c r="W90" s="28">
        <f t="shared" si="10"/>
        <v>13268</v>
      </c>
      <c r="X90" s="29">
        <v>44232</v>
      </c>
      <c r="Y90" s="60">
        <v>44245</v>
      </c>
      <c r="Z90" s="60">
        <v>44245</v>
      </c>
      <c r="AA90" s="60">
        <v>44274</v>
      </c>
      <c r="AB90" s="61">
        <v>223</v>
      </c>
      <c r="AC90" s="52">
        <v>13268</v>
      </c>
      <c r="AD90" s="52" t="str">
        <f t="shared" si="8"/>
        <v>NÃO HAVERÁ RECORTE</v>
      </c>
      <c r="AE90" s="29" t="s">
        <v>423</v>
      </c>
      <c r="AF90" s="29" t="s">
        <v>423</v>
      </c>
      <c r="AG90" s="60">
        <v>44292</v>
      </c>
      <c r="AH90" s="29">
        <v>44309</v>
      </c>
      <c r="AI90" s="29" t="s">
        <v>950</v>
      </c>
      <c r="AJ90" s="53" t="s">
        <v>1205</v>
      </c>
      <c r="AK90" s="29"/>
      <c r="AL90" s="29" t="str">
        <f t="shared" si="9"/>
        <v>SIM</v>
      </c>
    </row>
    <row r="91" spans="1:38" ht="49.5" customHeight="1" x14ac:dyDescent="0.3">
      <c r="A91" s="73">
        <v>89</v>
      </c>
      <c r="B91" s="4">
        <v>8282100063</v>
      </c>
      <c r="C91" s="29">
        <v>44230</v>
      </c>
      <c r="D91" s="29">
        <v>44230</v>
      </c>
      <c r="E91" s="48" t="s">
        <v>202</v>
      </c>
      <c r="F91" s="48" t="s">
        <v>587</v>
      </c>
      <c r="G91" s="12" t="s">
        <v>588</v>
      </c>
      <c r="H91" s="29" t="str">
        <f t="shared" si="7"/>
        <v>FINALIZADO</v>
      </c>
      <c r="I91" s="12" t="s">
        <v>589</v>
      </c>
      <c r="J91" s="79">
        <v>1002806007823</v>
      </c>
      <c r="K91" s="28">
        <v>32653</v>
      </c>
      <c r="L91" s="29" t="s">
        <v>56</v>
      </c>
      <c r="M91" s="29" t="s">
        <v>131</v>
      </c>
      <c r="N91" s="29" t="s">
        <v>141</v>
      </c>
      <c r="O91" s="29">
        <v>44245</v>
      </c>
      <c r="P91" s="60">
        <v>44245</v>
      </c>
      <c r="Q91" s="35" t="s">
        <v>133</v>
      </c>
      <c r="R91" s="60" t="s">
        <v>96</v>
      </c>
      <c r="S91" s="60" t="s">
        <v>134</v>
      </c>
      <c r="T91" s="60">
        <v>44249</v>
      </c>
      <c r="U91" s="28">
        <v>28672.06</v>
      </c>
      <c r="V91" s="28">
        <v>5000</v>
      </c>
      <c r="W91" s="28">
        <f t="shared" si="10"/>
        <v>23672.06</v>
      </c>
      <c r="X91" s="29">
        <v>44251</v>
      </c>
      <c r="Y91" s="60">
        <v>44253</v>
      </c>
      <c r="Z91" s="60">
        <v>44253</v>
      </c>
      <c r="AA91" s="60">
        <v>44259</v>
      </c>
      <c r="AB91" s="61">
        <v>214</v>
      </c>
      <c r="AC91" s="52">
        <v>23672.06</v>
      </c>
      <c r="AD91" s="52" t="str">
        <f t="shared" si="8"/>
        <v>NÃO HAVERÁ RECORTE</v>
      </c>
      <c r="AE91" s="29" t="s">
        <v>423</v>
      </c>
      <c r="AF91" s="29" t="s">
        <v>423</v>
      </c>
      <c r="AG91" s="60">
        <v>44266</v>
      </c>
      <c r="AH91" s="29">
        <v>44292</v>
      </c>
      <c r="AI91" s="29" t="s">
        <v>950</v>
      </c>
      <c r="AJ91" s="53" t="s">
        <v>1216</v>
      </c>
      <c r="AK91" s="29"/>
      <c r="AL91" s="29" t="str">
        <f t="shared" si="9"/>
        <v>SIM</v>
      </c>
    </row>
    <row r="92" spans="1:38" ht="49.5" customHeight="1" x14ac:dyDescent="0.3">
      <c r="A92" s="73">
        <v>90</v>
      </c>
      <c r="B92" s="4">
        <v>8282100011</v>
      </c>
      <c r="C92" s="29">
        <v>44252</v>
      </c>
      <c r="D92" s="29">
        <v>44252</v>
      </c>
      <c r="E92" s="48" t="s">
        <v>348</v>
      </c>
      <c r="F92" s="48" t="s">
        <v>592</v>
      </c>
      <c r="G92" s="12" t="s">
        <v>597</v>
      </c>
      <c r="H92" s="29" t="str">
        <f t="shared" si="7"/>
        <v>FINALIZADO</v>
      </c>
      <c r="I92" s="12" t="s">
        <v>593</v>
      </c>
      <c r="J92" s="79">
        <v>1002806008338</v>
      </c>
      <c r="K92" s="28">
        <v>9513</v>
      </c>
      <c r="L92" s="29" t="s">
        <v>56</v>
      </c>
      <c r="M92" s="29" t="s">
        <v>131</v>
      </c>
      <c r="N92" s="29" t="s">
        <v>141</v>
      </c>
      <c r="O92" s="29">
        <v>44263</v>
      </c>
      <c r="P92" s="60">
        <v>44263</v>
      </c>
      <c r="Q92" s="35" t="s">
        <v>133</v>
      </c>
      <c r="R92" s="60" t="s">
        <v>157</v>
      </c>
      <c r="S92" s="60" t="s">
        <v>134</v>
      </c>
      <c r="T92" s="60">
        <v>44265</v>
      </c>
      <c r="U92" s="28">
        <v>9513</v>
      </c>
      <c r="V92" s="28">
        <v>960.15</v>
      </c>
      <c r="W92" s="28">
        <f t="shared" si="10"/>
        <v>8552.85</v>
      </c>
      <c r="X92" s="29">
        <v>44291</v>
      </c>
      <c r="Y92" s="60">
        <v>44300</v>
      </c>
      <c r="Z92" s="60">
        <v>44301</v>
      </c>
      <c r="AA92" s="60">
        <v>44306</v>
      </c>
      <c r="AB92" s="61">
        <v>229</v>
      </c>
      <c r="AC92" s="52">
        <v>8522.85</v>
      </c>
      <c r="AD92" s="52" t="str">
        <f t="shared" si="8"/>
        <v>SOLICITAR RECORTE DE CHASSI PALACIO</v>
      </c>
      <c r="AE92" s="29">
        <v>44399</v>
      </c>
      <c r="AF92" s="29">
        <v>44414</v>
      </c>
      <c r="AG92" s="60">
        <v>44414</v>
      </c>
      <c r="AH92" s="29">
        <v>44564</v>
      </c>
      <c r="AI92" s="29" t="s">
        <v>965</v>
      </c>
      <c r="AJ92" s="53"/>
      <c r="AK92" s="29"/>
      <c r="AL92" s="29" t="str">
        <f t="shared" si="9"/>
        <v>SIM</v>
      </c>
    </row>
    <row r="93" spans="1:38" ht="49.5" customHeight="1" x14ac:dyDescent="0.3">
      <c r="A93" s="73">
        <v>91</v>
      </c>
      <c r="B93" s="4">
        <v>8282002045</v>
      </c>
      <c r="C93" s="29">
        <v>44252</v>
      </c>
      <c r="D93" s="29">
        <v>44252</v>
      </c>
      <c r="E93" s="48" t="s">
        <v>594</v>
      </c>
      <c r="F93" s="48" t="s">
        <v>626</v>
      </c>
      <c r="G93" s="12" t="s">
        <v>595</v>
      </c>
      <c r="H93" s="29" t="str">
        <f t="shared" si="7"/>
        <v>FINALIZADO</v>
      </c>
      <c r="I93" s="12" t="s">
        <v>596</v>
      </c>
      <c r="J93" s="79">
        <v>1002806008376</v>
      </c>
      <c r="K93" s="28">
        <v>13045</v>
      </c>
      <c r="L93" s="29" t="s">
        <v>56</v>
      </c>
      <c r="M93" s="29" t="s">
        <v>131</v>
      </c>
      <c r="N93" s="29" t="s">
        <v>141</v>
      </c>
      <c r="O93" s="29">
        <v>44285</v>
      </c>
      <c r="P93" s="60">
        <v>44285</v>
      </c>
      <c r="Q93" s="35" t="s">
        <v>133</v>
      </c>
      <c r="R93" s="60" t="s">
        <v>96</v>
      </c>
      <c r="S93" s="60" t="s">
        <v>134</v>
      </c>
      <c r="T93" s="60">
        <v>44286</v>
      </c>
      <c r="U93" s="28">
        <v>13126.16</v>
      </c>
      <c r="V93" s="28">
        <v>12673.16</v>
      </c>
      <c r="W93" s="28">
        <v>450.15</v>
      </c>
      <c r="X93" s="29">
        <v>44286</v>
      </c>
      <c r="Y93" s="60">
        <v>44287</v>
      </c>
      <c r="Z93" s="60">
        <v>44287</v>
      </c>
      <c r="AA93" s="60">
        <v>44292</v>
      </c>
      <c r="AB93" s="61">
        <v>226</v>
      </c>
      <c r="AC93" s="52">
        <v>11123.31</v>
      </c>
      <c r="AD93" s="52" t="str">
        <f t="shared" si="8"/>
        <v>NÃO HAVERÁ RECORTE</v>
      </c>
      <c r="AE93" s="29" t="s">
        <v>423</v>
      </c>
      <c r="AF93" s="29" t="s">
        <v>423</v>
      </c>
      <c r="AG93" s="60">
        <v>44292</v>
      </c>
      <c r="AH93" s="29">
        <v>44306</v>
      </c>
      <c r="AI93" s="29" t="s">
        <v>950</v>
      </c>
      <c r="AJ93" s="53" t="s">
        <v>1216</v>
      </c>
      <c r="AK93" s="29"/>
      <c r="AL93" s="29" t="str">
        <f t="shared" si="9"/>
        <v>SIM</v>
      </c>
    </row>
    <row r="94" spans="1:38" ht="49.5" customHeight="1" x14ac:dyDescent="0.3">
      <c r="A94" s="73">
        <v>92</v>
      </c>
      <c r="B94" s="4">
        <v>8282100253</v>
      </c>
      <c r="C94" s="29">
        <v>44264</v>
      </c>
      <c r="D94" s="29">
        <v>44265</v>
      </c>
      <c r="E94" s="48" t="s">
        <v>202</v>
      </c>
      <c r="F94" s="48" t="s">
        <v>603</v>
      </c>
      <c r="G94" s="12" t="s">
        <v>604</v>
      </c>
      <c r="H94" s="29" t="str">
        <f t="shared" si="7"/>
        <v>FINALIZADO</v>
      </c>
      <c r="I94" s="12" t="s">
        <v>605</v>
      </c>
      <c r="J94" s="79">
        <v>1002806007819</v>
      </c>
      <c r="K94" s="28">
        <v>12966</v>
      </c>
      <c r="L94" s="29" t="s">
        <v>56</v>
      </c>
      <c r="M94" s="29" t="s">
        <v>131</v>
      </c>
      <c r="N94" s="29" t="s">
        <v>141</v>
      </c>
      <c r="O94" s="29">
        <v>44306</v>
      </c>
      <c r="P94" s="29">
        <v>44306</v>
      </c>
      <c r="Q94" s="35" t="s">
        <v>133</v>
      </c>
      <c r="R94" s="60" t="s">
        <v>97</v>
      </c>
      <c r="S94" s="60" t="s">
        <v>134</v>
      </c>
      <c r="T94" s="60">
        <v>44312</v>
      </c>
      <c r="U94" s="28">
        <v>12966</v>
      </c>
      <c r="V94" s="28"/>
      <c r="W94" s="28">
        <f t="shared" ref="W94:W103" si="11">U94-V94</f>
        <v>12966</v>
      </c>
      <c r="X94" s="29">
        <v>44284</v>
      </c>
      <c r="Y94" s="60">
        <v>44292</v>
      </c>
      <c r="Z94" s="60">
        <v>44292</v>
      </c>
      <c r="AA94" s="60">
        <v>44306</v>
      </c>
      <c r="AB94" s="61">
        <v>227</v>
      </c>
      <c r="AC94" s="52">
        <v>12966</v>
      </c>
      <c r="AD94" s="52" t="str">
        <f t="shared" si="8"/>
        <v>NÃO HAVERÁ RECORTE</v>
      </c>
      <c r="AE94" s="29" t="s">
        <v>423</v>
      </c>
      <c r="AF94" s="29" t="s">
        <v>423</v>
      </c>
      <c r="AG94" s="60">
        <v>44315</v>
      </c>
      <c r="AH94" s="29">
        <v>44329</v>
      </c>
      <c r="AI94" s="29" t="s">
        <v>950</v>
      </c>
      <c r="AJ94" s="53" t="s">
        <v>1216</v>
      </c>
      <c r="AK94" s="29"/>
      <c r="AL94" s="29" t="str">
        <f t="shared" si="9"/>
        <v>SIM</v>
      </c>
    </row>
    <row r="95" spans="1:38" ht="49.5" customHeight="1" x14ac:dyDescent="0.3">
      <c r="A95" s="73">
        <v>93</v>
      </c>
      <c r="B95" s="4">
        <v>8282100136</v>
      </c>
      <c r="C95" s="29">
        <v>44272</v>
      </c>
      <c r="D95" s="29">
        <v>44273</v>
      </c>
      <c r="E95" s="48" t="s">
        <v>606</v>
      </c>
      <c r="F95" s="48" t="s">
        <v>607</v>
      </c>
      <c r="G95" s="12" t="s">
        <v>608</v>
      </c>
      <c r="H95" s="29" t="str">
        <f t="shared" si="7"/>
        <v>FINALIZADO</v>
      </c>
      <c r="I95" s="12" t="s">
        <v>609</v>
      </c>
      <c r="J95" s="79">
        <v>1002806008081</v>
      </c>
      <c r="K95" s="28">
        <v>6134</v>
      </c>
      <c r="L95" s="29" t="s">
        <v>56</v>
      </c>
      <c r="M95" s="29" t="s">
        <v>131</v>
      </c>
      <c r="N95" s="29" t="s">
        <v>141</v>
      </c>
      <c r="O95" s="29">
        <v>44287</v>
      </c>
      <c r="P95" s="60">
        <v>44287</v>
      </c>
      <c r="Q95" s="35" t="s">
        <v>133</v>
      </c>
      <c r="R95" s="60" t="s">
        <v>157</v>
      </c>
      <c r="S95" s="60" t="s">
        <v>134</v>
      </c>
      <c r="T95" s="60">
        <v>44291</v>
      </c>
      <c r="U95" s="28">
        <v>5938.77</v>
      </c>
      <c r="V95" s="28">
        <v>2000</v>
      </c>
      <c r="W95" s="28">
        <f t="shared" si="11"/>
        <v>3938.7700000000004</v>
      </c>
      <c r="X95" s="29">
        <v>44349</v>
      </c>
      <c r="Y95" s="60">
        <v>44363</v>
      </c>
      <c r="Z95" s="60">
        <v>44363</v>
      </c>
      <c r="AA95" s="60">
        <v>44364</v>
      </c>
      <c r="AB95" s="61">
        <v>241</v>
      </c>
      <c r="AC95" s="52">
        <v>3938.77</v>
      </c>
      <c r="AD95" s="52" t="str">
        <f t="shared" si="8"/>
        <v>SOLICITAR RECORTE DE CHASSI PALACIO</v>
      </c>
      <c r="AE95" s="29">
        <v>44476</v>
      </c>
      <c r="AF95" s="29">
        <v>44494</v>
      </c>
      <c r="AG95" s="60">
        <v>44494</v>
      </c>
      <c r="AH95" s="29">
        <v>45051</v>
      </c>
      <c r="AI95" s="29" t="s">
        <v>965</v>
      </c>
      <c r="AJ95" s="53"/>
      <c r="AK95" s="29"/>
      <c r="AL95" s="29" t="str">
        <f t="shared" si="9"/>
        <v>SIM</v>
      </c>
    </row>
    <row r="96" spans="1:38" ht="49.5" customHeight="1" x14ac:dyDescent="0.3">
      <c r="A96" s="73">
        <v>94</v>
      </c>
      <c r="B96" s="4">
        <v>8282100365</v>
      </c>
      <c r="C96" s="29">
        <v>44277</v>
      </c>
      <c r="D96" s="29">
        <v>44277</v>
      </c>
      <c r="E96" s="48" t="s">
        <v>202</v>
      </c>
      <c r="F96" s="48" t="s">
        <v>612</v>
      </c>
      <c r="G96" s="12" t="s">
        <v>613</v>
      </c>
      <c r="H96" s="29" t="str">
        <f t="shared" si="7"/>
        <v>FINALIZADO</v>
      </c>
      <c r="I96" s="12" t="s">
        <v>614</v>
      </c>
      <c r="J96" s="79">
        <v>1002806007823</v>
      </c>
      <c r="K96" s="28">
        <v>24595</v>
      </c>
      <c r="L96" s="29" t="s">
        <v>56</v>
      </c>
      <c r="M96" s="29" t="s">
        <v>131</v>
      </c>
      <c r="N96" s="29" t="s">
        <v>141</v>
      </c>
      <c r="O96" s="29">
        <v>44314</v>
      </c>
      <c r="P96" s="60">
        <v>44314</v>
      </c>
      <c r="Q96" s="35" t="s">
        <v>133</v>
      </c>
      <c r="R96" s="60" t="s">
        <v>97</v>
      </c>
      <c r="S96" s="60" t="s">
        <v>134</v>
      </c>
      <c r="T96" s="60">
        <v>44315</v>
      </c>
      <c r="U96" s="28">
        <v>23990</v>
      </c>
      <c r="V96" s="28">
        <v>5000</v>
      </c>
      <c r="W96" s="28">
        <f t="shared" si="11"/>
        <v>18990</v>
      </c>
      <c r="X96" s="29">
        <v>44295</v>
      </c>
      <c r="Y96" s="60">
        <v>44298</v>
      </c>
      <c r="Z96" s="60">
        <v>44298</v>
      </c>
      <c r="AA96" s="60">
        <v>44306</v>
      </c>
      <c r="AB96" s="61">
        <v>228</v>
      </c>
      <c r="AC96" s="52">
        <v>18990</v>
      </c>
      <c r="AD96" s="52" t="str">
        <f t="shared" si="8"/>
        <v>NÃO HAVERÁ RECORTE</v>
      </c>
      <c r="AE96" s="29" t="s">
        <v>423</v>
      </c>
      <c r="AF96" s="29" t="s">
        <v>423</v>
      </c>
      <c r="AG96" s="60">
        <v>44315</v>
      </c>
      <c r="AH96" s="29">
        <v>44349</v>
      </c>
      <c r="AI96" s="29" t="s">
        <v>950</v>
      </c>
      <c r="AJ96" s="53" t="s">
        <v>1205</v>
      </c>
      <c r="AK96" s="29"/>
      <c r="AL96" s="29" t="str">
        <f t="shared" si="9"/>
        <v>SIM</v>
      </c>
    </row>
    <row r="97" spans="1:38" ht="49.5" customHeight="1" x14ac:dyDescent="0.3">
      <c r="A97" s="73">
        <v>95</v>
      </c>
      <c r="B97" s="4">
        <v>8282100254</v>
      </c>
      <c r="C97" s="29">
        <v>44278</v>
      </c>
      <c r="D97" s="29">
        <v>44279</v>
      </c>
      <c r="E97" s="48" t="s">
        <v>524</v>
      </c>
      <c r="F97" s="48" t="s">
        <v>615</v>
      </c>
      <c r="G97" s="12" t="s">
        <v>616</v>
      </c>
      <c r="H97" s="29" t="str">
        <f t="shared" si="7"/>
        <v>FINALIZADO</v>
      </c>
      <c r="I97" s="12" t="s">
        <v>617</v>
      </c>
      <c r="J97" s="79">
        <v>1002806008081</v>
      </c>
      <c r="K97" s="28">
        <v>24941</v>
      </c>
      <c r="L97" s="29" t="s">
        <v>56</v>
      </c>
      <c r="M97" s="29" t="s">
        <v>131</v>
      </c>
      <c r="N97" s="29" t="s">
        <v>141</v>
      </c>
      <c r="O97" s="29">
        <v>44281</v>
      </c>
      <c r="P97" s="60">
        <v>44281</v>
      </c>
      <c r="Q97" s="35" t="s">
        <v>133</v>
      </c>
      <c r="R97" s="60" t="s">
        <v>157</v>
      </c>
      <c r="S97" s="60" t="s">
        <v>134</v>
      </c>
      <c r="T97" s="60">
        <v>44291</v>
      </c>
      <c r="U97" s="28">
        <v>22941</v>
      </c>
      <c r="V97" s="28"/>
      <c r="W97" s="28">
        <f t="shared" si="11"/>
        <v>22941</v>
      </c>
      <c r="X97" s="29">
        <v>44351</v>
      </c>
      <c r="Y97" s="60">
        <v>44357</v>
      </c>
      <c r="Z97" s="60">
        <v>44357</v>
      </c>
      <c r="AA97" s="60">
        <v>44364</v>
      </c>
      <c r="AB97" s="61">
        <v>240</v>
      </c>
      <c r="AC97" s="52">
        <v>22941</v>
      </c>
      <c r="AD97" s="52" t="str">
        <f t="shared" si="8"/>
        <v>SOLICITAR RECORTE DE CHASSI PALACIO</v>
      </c>
      <c r="AE97" s="29">
        <v>44364</v>
      </c>
      <c r="AF97" s="29">
        <v>44376</v>
      </c>
      <c r="AG97" s="60">
        <v>44376</v>
      </c>
      <c r="AH97" s="29">
        <v>44424</v>
      </c>
      <c r="AI97" s="29" t="s">
        <v>965</v>
      </c>
      <c r="AJ97" s="53"/>
      <c r="AK97" s="29"/>
      <c r="AL97" s="29" t="str">
        <f t="shared" si="9"/>
        <v>SIM</v>
      </c>
    </row>
    <row r="98" spans="1:38" ht="49.5" customHeight="1" x14ac:dyDescent="0.3">
      <c r="A98" s="73">
        <v>96</v>
      </c>
      <c r="B98" s="4">
        <v>8232100012</v>
      </c>
      <c r="C98" s="29">
        <v>44279</v>
      </c>
      <c r="D98" s="29">
        <v>44279</v>
      </c>
      <c r="E98" s="48" t="s">
        <v>618</v>
      </c>
      <c r="F98" s="48" t="s">
        <v>619</v>
      </c>
      <c r="G98" s="12" t="s">
        <v>620</v>
      </c>
      <c r="H98" s="29" t="str">
        <f t="shared" si="7"/>
        <v>FINALIZADO</v>
      </c>
      <c r="I98" s="12" t="s">
        <v>621</v>
      </c>
      <c r="J98" s="79">
        <v>1002306001330</v>
      </c>
      <c r="K98" s="28">
        <v>17869</v>
      </c>
      <c r="L98" s="29" t="s">
        <v>56</v>
      </c>
      <c r="M98" s="29" t="s">
        <v>131</v>
      </c>
      <c r="N98" s="29" t="s">
        <v>141</v>
      </c>
      <c r="O98" s="29">
        <v>44293</v>
      </c>
      <c r="P98" s="60">
        <v>44293</v>
      </c>
      <c r="Q98" s="35" t="s">
        <v>133</v>
      </c>
      <c r="R98" s="60" t="s">
        <v>157</v>
      </c>
      <c r="S98" s="60" t="s">
        <v>134</v>
      </c>
      <c r="T98" s="60">
        <v>44295</v>
      </c>
      <c r="U98" s="28">
        <v>17869</v>
      </c>
      <c r="V98" s="28"/>
      <c r="W98" s="28">
        <f t="shared" si="11"/>
        <v>17869</v>
      </c>
      <c r="X98" s="29">
        <v>44306</v>
      </c>
      <c r="Y98" s="60">
        <v>44308</v>
      </c>
      <c r="Z98" s="60">
        <v>44308</v>
      </c>
      <c r="AA98" s="60">
        <v>44319</v>
      </c>
      <c r="AB98" s="61">
        <v>233</v>
      </c>
      <c r="AC98" s="52">
        <v>17869</v>
      </c>
      <c r="AD98" s="52" t="str">
        <f t="shared" si="8"/>
        <v>SOLICITAR RECORTE DE CHASSI PALACIO</v>
      </c>
      <c r="AE98" s="29">
        <v>44320</v>
      </c>
      <c r="AF98" s="29">
        <v>44442</v>
      </c>
      <c r="AG98" s="60">
        <v>44442</v>
      </c>
      <c r="AH98" s="29">
        <v>44455</v>
      </c>
      <c r="AI98" s="29" t="s">
        <v>965</v>
      </c>
      <c r="AJ98" s="53"/>
      <c r="AK98" s="29"/>
      <c r="AL98" s="29" t="str">
        <f t="shared" si="9"/>
        <v>SIM</v>
      </c>
    </row>
    <row r="99" spans="1:38" ht="49.5" customHeight="1" x14ac:dyDescent="0.3">
      <c r="A99" s="73">
        <v>97</v>
      </c>
      <c r="B99" s="4">
        <v>8282100430</v>
      </c>
      <c r="C99" s="29">
        <v>44287</v>
      </c>
      <c r="D99" s="29">
        <v>44287</v>
      </c>
      <c r="E99" s="48" t="s">
        <v>622</v>
      </c>
      <c r="F99" s="48" t="s">
        <v>623</v>
      </c>
      <c r="G99" s="12" t="s">
        <v>624</v>
      </c>
      <c r="H99" s="29" t="str">
        <f t="shared" ref="H99:H130" si="12">IF(B99=0,"",IF(L99=0,"AG ORÇAM REMOÇÃO",IF(O99=0,"VEÍCULO EM REMOÇÃO",IF(P99=0,"SOLICITAR VISTORIA",IF(T99=0,"AG VISTORIA",IF(X99=0,"AG INDENIZAÇÃO",IF(AA99=0,"AG NF ENTRADA",IF(AF99=0,"AG RECORTE E PLACAS",IF(AG99=0,"ENVIAR DOCS DESPACHANTE",IF(AH99=0,"DOCS COM DESPACHANTE",IF(AI99="","PESQUISAR COM DESPACHANTE  PROPRIETARIO ATUAL",IF(AI99="Não","SOLICITAR TRANSFERÊNCIA PARA ARREMATANTE",IF(AI99="Leilão","VEÍCULO EM LEILÃO","FINALIZADO")))))))))))))</f>
        <v>FINALIZADO</v>
      </c>
      <c r="I99" s="12" t="s">
        <v>625</v>
      </c>
      <c r="J99" s="79">
        <v>1002806008737</v>
      </c>
      <c r="K99" s="28">
        <v>4269</v>
      </c>
      <c r="L99" s="29" t="s">
        <v>56</v>
      </c>
      <c r="M99" s="29" t="s">
        <v>131</v>
      </c>
      <c r="N99" s="29" t="s">
        <v>141</v>
      </c>
      <c r="O99" s="29">
        <v>44305</v>
      </c>
      <c r="P99" s="60">
        <v>44305</v>
      </c>
      <c r="Q99" s="35" t="s">
        <v>133</v>
      </c>
      <c r="R99" s="60" t="s">
        <v>96</v>
      </c>
      <c r="S99" s="60" t="s">
        <v>134</v>
      </c>
      <c r="T99" s="60">
        <v>44313</v>
      </c>
      <c r="U99" s="28">
        <v>4269</v>
      </c>
      <c r="V99" s="28">
        <v>273.47000000000003</v>
      </c>
      <c r="W99" s="28">
        <f t="shared" si="11"/>
        <v>3995.5299999999997</v>
      </c>
      <c r="X99" s="29">
        <v>44305</v>
      </c>
      <c r="Y99" s="60">
        <v>44308</v>
      </c>
      <c r="Z99" s="60">
        <v>44308</v>
      </c>
      <c r="AA99" s="60">
        <v>44319</v>
      </c>
      <c r="AB99" s="61">
        <v>234</v>
      </c>
      <c r="AC99" s="52">
        <v>3995.53</v>
      </c>
      <c r="AD99" s="52" t="str">
        <f t="shared" si="8"/>
        <v>NÃO HAVERÁ RECORTE</v>
      </c>
      <c r="AE99" s="29" t="s">
        <v>423</v>
      </c>
      <c r="AF99" s="29" t="s">
        <v>423</v>
      </c>
      <c r="AG99" s="60">
        <v>44344</v>
      </c>
      <c r="AH99" s="29">
        <v>44375</v>
      </c>
      <c r="AI99" s="29" t="s">
        <v>950</v>
      </c>
      <c r="AJ99" s="53" t="s">
        <v>1205</v>
      </c>
      <c r="AK99" s="29"/>
      <c r="AL99" s="29" t="str">
        <f t="shared" si="9"/>
        <v>SIM</v>
      </c>
    </row>
    <row r="100" spans="1:38" ht="49.5" customHeight="1" x14ac:dyDescent="0.3">
      <c r="A100" s="73">
        <v>98</v>
      </c>
      <c r="B100" s="4">
        <v>8282100463</v>
      </c>
      <c r="C100" s="29">
        <v>44298</v>
      </c>
      <c r="D100" s="29">
        <v>44298</v>
      </c>
      <c r="E100" s="48" t="s">
        <v>253</v>
      </c>
      <c r="F100" s="48" t="s">
        <v>634</v>
      </c>
      <c r="G100" s="12" t="s">
        <v>635</v>
      </c>
      <c r="H100" s="29" t="str">
        <f t="shared" si="12"/>
        <v>FINALIZADO</v>
      </c>
      <c r="I100" s="12" t="s">
        <v>636</v>
      </c>
      <c r="J100" s="79">
        <v>1002806007221</v>
      </c>
      <c r="K100" s="28">
        <v>7019</v>
      </c>
      <c r="L100" s="29" t="s">
        <v>56</v>
      </c>
      <c r="M100" s="29" t="s">
        <v>131</v>
      </c>
      <c r="N100" s="29" t="s">
        <v>141</v>
      </c>
      <c r="O100" s="29">
        <v>44329</v>
      </c>
      <c r="P100" s="60">
        <v>44329</v>
      </c>
      <c r="Q100" s="35" t="s">
        <v>133</v>
      </c>
      <c r="R100" s="60" t="s">
        <v>96</v>
      </c>
      <c r="S100" s="60" t="s">
        <v>134</v>
      </c>
      <c r="T100" s="60">
        <v>44330</v>
      </c>
      <c r="U100" s="28">
        <v>6910.54</v>
      </c>
      <c r="V100" s="28"/>
      <c r="W100" s="28">
        <f t="shared" si="11"/>
        <v>6910.54</v>
      </c>
      <c r="X100" s="29">
        <v>44306</v>
      </c>
      <c r="Y100" s="60">
        <v>44313</v>
      </c>
      <c r="Z100" s="60">
        <v>44313</v>
      </c>
      <c r="AA100" s="60">
        <v>44319</v>
      </c>
      <c r="AB100" s="61">
        <v>235</v>
      </c>
      <c r="AC100" s="52">
        <v>6910.54</v>
      </c>
      <c r="AD100" s="52" t="str">
        <f t="shared" si="8"/>
        <v>NÃO HAVERÁ RECORTE</v>
      </c>
      <c r="AE100" s="29" t="s">
        <v>423</v>
      </c>
      <c r="AF100" s="29" t="s">
        <v>423</v>
      </c>
      <c r="AG100" s="60">
        <v>44344</v>
      </c>
      <c r="AH100" s="29">
        <v>44424</v>
      </c>
      <c r="AI100" s="29" t="s">
        <v>950</v>
      </c>
      <c r="AJ100" s="53" t="s">
        <v>1205</v>
      </c>
      <c r="AK100" s="29"/>
      <c r="AL100" s="29" t="str">
        <f t="shared" si="9"/>
        <v>SIM</v>
      </c>
    </row>
    <row r="101" spans="1:38" ht="49.5" customHeight="1" x14ac:dyDescent="0.3">
      <c r="A101" s="73">
        <v>99</v>
      </c>
      <c r="B101" s="4">
        <v>8282100470</v>
      </c>
      <c r="C101" s="29">
        <v>44312</v>
      </c>
      <c r="D101" s="29">
        <v>44312</v>
      </c>
      <c r="E101" s="48" t="s">
        <v>622</v>
      </c>
      <c r="F101" s="48" t="s">
        <v>640</v>
      </c>
      <c r="G101" s="12" t="s">
        <v>641</v>
      </c>
      <c r="H101" s="29" t="str">
        <f t="shared" si="12"/>
        <v>FINALIZADO</v>
      </c>
      <c r="I101" s="12" t="s">
        <v>642</v>
      </c>
      <c r="J101" s="79">
        <v>1002806008737</v>
      </c>
      <c r="K101" s="28">
        <v>10742</v>
      </c>
      <c r="L101" s="29" t="s">
        <v>56</v>
      </c>
      <c r="M101" s="29" t="s">
        <v>131</v>
      </c>
      <c r="N101" s="29" t="s">
        <v>141</v>
      </c>
      <c r="O101" s="29">
        <v>44327</v>
      </c>
      <c r="P101" s="60">
        <v>44327</v>
      </c>
      <c r="Q101" s="35" t="s">
        <v>133</v>
      </c>
      <c r="R101" s="60" t="s">
        <v>97</v>
      </c>
      <c r="S101" s="60" t="s">
        <v>134</v>
      </c>
      <c r="T101" s="60">
        <v>44335</v>
      </c>
      <c r="U101" s="28">
        <v>10742</v>
      </c>
      <c r="V101" s="28"/>
      <c r="W101" s="28">
        <f t="shared" si="11"/>
        <v>10742</v>
      </c>
      <c r="X101" s="29">
        <v>44327</v>
      </c>
      <c r="Y101" s="60">
        <v>44329</v>
      </c>
      <c r="Z101" s="60">
        <v>44329</v>
      </c>
      <c r="AA101" s="60">
        <v>44336</v>
      </c>
      <c r="AB101" s="61">
        <v>238</v>
      </c>
      <c r="AC101" s="52">
        <v>10742</v>
      </c>
      <c r="AD101" s="52" t="str">
        <f t="shared" si="8"/>
        <v>NÃO HAVERÁ RECORTE</v>
      </c>
      <c r="AE101" s="29" t="s">
        <v>423</v>
      </c>
      <c r="AF101" s="29" t="s">
        <v>423</v>
      </c>
      <c r="AG101" s="60">
        <v>44344</v>
      </c>
      <c r="AH101" s="29">
        <v>44462</v>
      </c>
      <c r="AI101" s="29" t="s">
        <v>950</v>
      </c>
      <c r="AJ101" s="53" t="s">
        <v>1205</v>
      </c>
      <c r="AK101" s="29"/>
      <c r="AL101" s="29" t="str">
        <f t="shared" si="9"/>
        <v>SIM</v>
      </c>
    </row>
    <row r="102" spans="1:38" ht="49.5" customHeight="1" x14ac:dyDescent="0.3">
      <c r="A102" s="73">
        <v>100</v>
      </c>
      <c r="B102" s="4">
        <v>8282100600</v>
      </c>
      <c r="C102" s="29">
        <v>44329</v>
      </c>
      <c r="D102" s="29">
        <v>44329</v>
      </c>
      <c r="E102" s="48" t="s">
        <v>202</v>
      </c>
      <c r="F102" s="48" t="s">
        <v>647</v>
      </c>
      <c r="G102" s="12" t="s">
        <v>648</v>
      </c>
      <c r="H102" s="29" t="str">
        <f t="shared" si="12"/>
        <v>FINALIZADO</v>
      </c>
      <c r="I102" s="12" t="s">
        <v>649</v>
      </c>
      <c r="J102" s="79" t="s">
        <v>650</v>
      </c>
      <c r="K102" s="28">
        <v>11496</v>
      </c>
      <c r="L102" s="29" t="s">
        <v>56</v>
      </c>
      <c r="M102" s="29" t="s">
        <v>131</v>
      </c>
      <c r="N102" s="29" t="s">
        <v>141</v>
      </c>
      <c r="O102" s="29">
        <v>44351</v>
      </c>
      <c r="P102" s="60">
        <v>44354</v>
      </c>
      <c r="Q102" s="35"/>
      <c r="R102" s="60" t="s">
        <v>97</v>
      </c>
      <c r="S102" s="60" t="s">
        <v>134</v>
      </c>
      <c r="T102" s="60">
        <v>44357</v>
      </c>
      <c r="U102" s="28">
        <v>11496</v>
      </c>
      <c r="V102" s="28">
        <v>5000</v>
      </c>
      <c r="W102" s="28">
        <f t="shared" si="11"/>
        <v>6496</v>
      </c>
      <c r="X102" s="29">
        <v>44361</v>
      </c>
      <c r="Y102" s="60">
        <v>44370</v>
      </c>
      <c r="Z102" s="60">
        <v>44370</v>
      </c>
      <c r="AA102" s="60">
        <v>44379</v>
      </c>
      <c r="AB102" s="61">
        <v>253</v>
      </c>
      <c r="AC102" s="52">
        <v>6496</v>
      </c>
      <c r="AD102" s="52" t="str">
        <f t="shared" si="8"/>
        <v>NÃO HAVERÁ RECORTE</v>
      </c>
      <c r="AE102" s="29" t="s">
        <v>423</v>
      </c>
      <c r="AF102" s="29" t="s">
        <v>423</v>
      </c>
      <c r="AG102" s="60">
        <v>44413</v>
      </c>
      <c r="AH102" s="29">
        <v>44427</v>
      </c>
      <c r="AI102" s="29" t="s">
        <v>950</v>
      </c>
      <c r="AJ102" s="53" t="s">
        <v>2176</v>
      </c>
      <c r="AK102" s="29" t="s">
        <v>1439</v>
      </c>
      <c r="AL102" s="29" t="str">
        <f t="shared" si="9"/>
        <v>SIM</v>
      </c>
    </row>
    <row r="103" spans="1:38" ht="49.5" customHeight="1" x14ac:dyDescent="0.3">
      <c r="A103" s="73">
        <v>101</v>
      </c>
      <c r="B103" s="4">
        <v>8282100681</v>
      </c>
      <c r="C103" s="29">
        <v>44347</v>
      </c>
      <c r="D103" s="29">
        <v>44347</v>
      </c>
      <c r="E103" s="48" t="s">
        <v>653</v>
      </c>
      <c r="F103" s="48" t="s">
        <v>654</v>
      </c>
      <c r="G103" s="12" t="s">
        <v>655</v>
      </c>
      <c r="H103" s="29" t="str">
        <f t="shared" si="12"/>
        <v>FINALIZADO</v>
      </c>
      <c r="I103" s="12" t="s">
        <v>656</v>
      </c>
      <c r="J103" s="79" t="s">
        <v>657</v>
      </c>
      <c r="K103" s="28">
        <v>17434</v>
      </c>
      <c r="L103" s="29" t="s">
        <v>56</v>
      </c>
      <c r="M103" s="29" t="s">
        <v>131</v>
      </c>
      <c r="N103" s="29" t="s">
        <v>141</v>
      </c>
      <c r="O103" s="29">
        <v>44357</v>
      </c>
      <c r="P103" s="60">
        <v>44357</v>
      </c>
      <c r="Q103" s="35"/>
      <c r="R103" s="60" t="s">
        <v>97</v>
      </c>
      <c r="S103" s="60" t="s">
        <v>134</v>
      </c>
      <c r="T103" s="60">
        <v>44361</v>
      </c>
      <c r="U103" s="28">
        <v>17434</v>
      </c>
      <c r="V103" s="28"/>
      <c r="W103" s="28">
        <f t="shared" si="11"/>
        <v>17434</v>
      </c>
      <c r="X103" s="29">
        <v>44362</v>
      </c>
      <c r="Y103" s="60">
        <v>44363</v>
      </c>
      <c r="Z103" s="60">
        <v>44363</v>
      </c>
      <c r="AA103" s="60">
        <v>44364</v>
      </c>
      <c r="AB103" s="61">
        <v>242</v>
      </c>
      <c r="AC103" s="52">
        <v>17434</v>
      </c>
      <c r="AD103" s="52" t="str">
        <f t="shared" si="8"/>
        <v>NÃO HAVERÁ RECORTE</v>
      </c>
      <c r="AE103" s="29" t="s">
        <v>423</v>
      </c>
      <c r="AF103" s="29" t="s">
        <v>423</v>
      </c>
      <c r="AG103" s="60">
        <v>44376</v>
      </c>
      <c r="AH103" s="29">
        <v>44400</v>
      </c>
      <c r="AI103" s="29" t="s">
        <v>950</v>
      </c>
      <c r="AJ103" s="53" t="s">
        <v>1216</v>
      </c>
      <c r="AK103" s="29"/>
      <c r="AL103" s="29" t="str">
        <f t="shared" si="9"/>
        <v>SIM</v>
      </c>
    </row>
    <row r="104" spans="1:38" ht="49.5" customHeight="1" x14ac:dyDescent="0.3">
      <c r="A104" s="73">
        <v>102</v>
      </c>
      <c r="B104" s="4">
        <v>8282100717</v>
      </c>
      <c r="C104" s="29">
        <v>44347</v>
      </c>
      <c r="D104" s="29" t="s">
        <v>658</v>
      </c>
      <c r="E104" s="48" t="s">
        <v>659</v>
      </c>
      <c r="F104" s="48" t="s">
        <v>660</v>
      </c>
      <c r="G104" s="12" t="s">
        <v>661</v>
      </c>
      <c r="H104" s="29" t="str">
        <f t="shared" si="12"/>
        <v>FINALIZADO</v>
      </c>
      <c r="I104" s="12" t="s">
        <v>662</v>
      </c>
      <c r="J104" s="79">
        <v>1002806007570</v>
      </c>
      <c r="K104" s="28">
        <v>3905</v>
      </c>
      <c r="L104" s="29" t="s">
        <v>56</v>
      </c>
      <c r="M104" s="29" t="s">
        <v>131</v>
      </c>
      <c r="N104" s="29" t="s">
        <v>141</v>
      </c>
      <c r="O104" s="29">
        <v>44390</v>
      </c>
      <c r="P104" s="60">
        <v>44391</v>
      </c>
      <c r="Q104" s="35"/>
      <c r="R104" s="60" t="s">
        <v>97</v>
      </c>
      <c r="S104" s="60" t="s">
        <v>134</v>
      </c>
      <c r="T104" s="60">
        <v>44393</v>
      </c>
      <c r="U104" s="28">
        <v>3600</v>
      </c>
      <c r="V104" s="28"/>
      <c r="W104" s="28">
        <v>3600</v>
      </c>
      <c r="X104" s="29">
        <v>44375</v>
      </c>
      <c r="Y104" s="60">
        <v>44379</v>
      </c>
      <c r="Z104" s="60">
        <v>44379</v>
      </c>
      <c r="AA104" s="60">
        <v>44392</v>
      </c>
      <c r="AB104" s="61">
        <v>257</v>
      </c>
      <c r="AC104" s="52">
        <v>3600</v>
      </c>
      <c r="AD104" s="52" t="str">
        <f t="shared" si="8"/>
        <v>NÃO HAVERÁ RECORTE</v>
      </c>
      <c r="AE104" s="29" t="s">
        <v>423</v>
      </c>
      <c r="AF104" s="29" t="s">
        <v>423</v>
      </c>
      <c r="AG104" s="60">
        <v>44414</v>
      </c>
      <c r="AH104" s="29">
        <v>44467</v>
      </c>
      <c r="AI104" s="29" t="s">
        <v>950</v>
      </c>
      <c r="AJ104" s="53" t="s">
        <v>1216</v>
      </c>
      <c r="AK104" s="29"/>
      <c r="AL104" s="29" t="str">
        <f t="shared" si="9"/>
        <v>SIM</v>
      </c>
    </row>
    <row r="105" spans="1:38" ht="49.5" customHeight="1" x14ac:dyDescent="0.3">
      <c r="A105" s="73">
        <v>103</v>
      </c>
      <c r="B105" s="4">
        <v>8282100681</v>
      </c>
      <c r="C105" s="29">
        <v>44349</v>
      </c>
      <c r="D105" s="29">
        <v>44349</v>
      </c>
      <c r="E105" s="48" t="s">
        <v>653</v>
      </c>
      <c r="F105" s="48" t="s">
        <v>663</v>
      </c>
      <c r="G105" s="12" t="s">
        <v>730</v>
      </c>
      <c r="H105" s="29" t="str">
        <f t="shared" si="12"/>
        <v>FINALIZADO</v>
      </c>
      <c r="I105" s="12" t="s">
        <v>664</v>
      </c>
      <c r="J105" s="79" t="s">
        <v>665</v>
      </c>
      <c r="K105" s="28">
        <v>78954</v>
      </c>
      <c r="L105" s="29" t="s">
        <v>56</v>
      </c>
      <c r="M105" s="29" t="s">
        <v>131</v>
      </c>
      <c r="N105" s="29" t="s">
        <v>141</v>
      </c>
      <c r="O105" s="29">
        <v>44356</v>
      </c>
      <c r="P105" s="60">
        <v>44358</v>
      </c>
      <c r="Q105" s="35"/>
      <c r="R105" s="60" t="s">
        <v>97</v>
      </c>
      <c r="S105" s="60" t="s">
        <v>134</v>
      </c>
      <c r="T105" s="60">
        <v>44361</v>
      </c>
      <c r="U105" s="28">
        <v>78954</v>
      </c>
      <c r="V105" s="28">
        <v>3260.32</v>
      </c>
      <c r="W105" s="28">
        <f t="shared" ref="W105:W136" si="13">U105-V105</f>
        <v>75693.679999999993</v>
      </c>
      <c r="X105" s="29">
        <v>44382</v>
      </c>
      <c r="Y105" s="60">
        <v>44383</v>
      </c>
      <c r="Z105" s="60">
        <v>44383</v>
      </c>
      <c r="AA105" s="60">
        <v>44399</v>
      </c>
      <c r="AB105" s="61">
        <v>258</v>
      </c>
      <c r="AC105" s="52">
        <v>75693.679999999993</v>
      </c>
      <c r="AD105" s="52" t="str">
        <f t="shared" si="8"/>
        <v>NÃO HAVERÁ RECORTE</v>
      </c>
      <c r="AE105" s="29" t="s">
        <v>423</v>
      </c>
      <c r="AF105" s="29" t="s">
        <v>423</v>
      </c>
      <c r="AG105" s="60">
        <v>44413</v>
      </c>
      <c r="AH105" s="29">
        <v>44432</v>
      </c>
      <c r="AI105" s="29" t="s">
        <v>950</v>
      </c>
      <c r="AJ105" s="53" t="s">
        <v>1216</v>
      </c>
      <c r="AK105" s="29"/>
      <c r="AL105" s="29" t="str">
        <f t="shared" si="9"/>
        <v>SIM</v>
      </c>
    </row>
    <row r="106" spans="1:38" ht="49.5" customHeight="1" x14ac:dyDescent="0.3">
      <c r="A106" s="73">
        <v>104</v>
      </c>
      <c r="B106" s="4">
        <v>8282100702</v>
      </c>
      <c r="C106" s="29">
        <v>44351</v>
      </c>
      <c r="D106" s="29">
        <v>44351</v>
      </c>
      <c r="E106" s="48" t="s">
        <v>669</v>
      </c>
      <c r="F106" s="48" t="s">
        <v>670</v>
      </c>
      <c r="G106" s="12" t="s">
        <v>671</v>
      </c>
      <c r="H106" s="29" t="str">
        <f t="shared" si="12"/>
        <v>FINALIZADO</v>
      </c>
      <c r="I106" s="12" t="s">
        <v>672</v>
      </c>
      <c r="J106" s="79" t="s">
        <v>673</v>
      </c>
      <c r="K106" s="28">
        <v>19484</v>
      </c>
      <c r="L106" s="29" t="s">
        <v>56</v>
      </c>
      <c r="M106" s="29" t="s">
        <v>131</v>
      </c>
      <c r="N106" s="29" t="s">
        <v>141</v>
      </c>
      <c r="O106" s="29">
        <v>44391</v>
      </c>
      <c r="P106" s="60">
        <v>44391</v>
      </c>
      <c r="Q106" s="35"/>
      <c r="R106" s="60" t="s">
        <v>97</v>
      </c>
      <c r="S106" s="60" t="s">
        <v>134</v>
      </c>
      <c r="T106" s="60">
        <v>44399</v>
      </c>
      <c r="U106" s="28">
        <v>5718.21</v>
      </c>
      <c r="V106" s="28"/>
      <c r="W106" s="28">
        <f t="shared" si="13"/>
        <v>5718.21</v>
      </c>
      <c r="X106" s="29">
        <v>44368</v>
      </c>
      <c r="Y106" s="60">
        <v>44370</v>
      </c>
      <c r="Z106" s="60">
        <v>44370</v>
      </c>
      <c r="AA106" s="60">
        <v>44378</v>
      </c>
      <c r="AB106" s="61">
        <v>254</v>
      </c>
      <c r="AC106" s="52">
        <v>5718.21</v>
      </c>
      <c r="AD106" s="52" t="str">
        <f t="shared" si="8"/>
        <v>NÃO HAVERÁ RECORTE</v>
      </c>
      <c r="AE106" s="29" t="s">
        <v>423</v>
      </c>
      <c r="AF106" s="29" t="s">
        <v>423</v>
      </c>
      <c r="AG106" s="60">
        <v>44414</v>
      </c>
      <c r="AH106" s="29">
        <v>44608</v>
      </c>
      <c r="AI106" s="29" t="s">
        <v>950</v>
      </c>
      <c r="AJ106" s="53"/>
      <c r="AK106" s="29"/>
      <c r="AL106" s="29" t="str">
        <f t="shared" si="9"/>
        <v>SIM</v>
      </c>
    </row>
    <row r="107" spans="1:38" ht="49.5" customHeight="1" x14ac:dyDescent="0.3">
      <c r="A107" s="73">
        <v>105</v>
      </c>
      <c r="B107" s="4">
        <v>8282100709</v>
      </c>
      <c r="C107" s="29">
        <v>44362</v>
      </c>
      <c r="D107" s="29">
        <v>44363</v>
      </c>
      <c r="E107" s="48" t="s">
        <v>677</v>
      </c>
      <c r="F107" s="48" t="s">
        <v>678</v>
      </c>
      <c r="G107" s="12" t="s">
        <v>679</v>
      </c>
      <c r="H107" s="29" t="str">
        <f t="shared" si="12"/>
        <v>FINALIZADO</v>
      </c>
      <c r="I107" s="12" t="s">
        <v>681</v>
      </c>
      <c r="J107" s="79" t="s">
        <v>680</v>
      </c>
      <c r="K107" s="28">
        <v>28951</v>
      </c>
      <c r="L107" s="29" t="s">
        <v>56</v>
      </c>
      <c r="M107" s="29" t="s">
        <v>131</v>
      </c>
      <c r="N107" s="29" t="s">
        <v>141</v>
      </c>
      <c r="O107" s="29">
        <v>44382</v>
      </c>
      <c r="P107" s="60">
        <v>44382</v>
      </c>
      <c r="Q107" s="35"/>
      <c r="R107" s="60" t="s">
        <v>97</v>
      </c>
      <c r="S107" s="60" t="s">
        <v>134</v>
      </c>
      <c r="T107" s="60">
        <v>44383</v>
      </c>
      <c r="U107" s="28">
        <v>28951</v>
      </c>
      <c r="V107" s="28">
        <v>2000</v>
      </c>
      <c r="W107" s="28">
        <f t="shared" si="13"/>
        <v>26951</v>
      </c>
      <c r="X107" s="29">
        <v>44393</v>
      </c>
      <c r="Y107" s="60">
        <v>44403</v>
      </c>
      <c r="Z107" s="60">
        <v>44403</v>
      </c>
      <c r="AA107" s="60">
        <v>44417</v>
      </c>
      <c r="AB107" s="61">
        <v>262</v>
      </c>
      <c r="AC107" s="52">
        <v>26591</v>
      </c>
      <c r="AD107" s="52" t="str">
        <f t="shared" si="8"/>
        <v>NÃO HAVERÁ RECORTE</v>
      </c>
      <c r="AE107" s="29" t="s">
        <v>423</v>
      </c>
      <c r="AF107" s="29" t="s">
        <v>423</v>
      </c>
      <c r="AG107" s="60">
        <v>44442</v>
      </c>
      <c r="AH107" s="29">
        <v>44467</v>
      </c>
      <c r="AI107" s="29" t="s">
        <v>950</v>
      </c>
      <c r="AJ107" s="53" t="s">
        <v>1216</v>
      </c>
      <c r="AK107" s="29"/>
      <c r="AL107" s="29" t="str">
        <f t="shared" si="9"/>
        <v>SIM</v>
      </c>
    </row>
    <row r="108" spans="1:38" ht="49.5" customHeight="1" x14ac:dyDescent="0.3">
      <c r="A108" s="73">
        <v>106</v>
      </c>
      <c r="B108" s="4">
        <v>8282100752</v>
      </c>
      <c r="C108" s="29">
        <v>44365</v>
      </c>
      <c r="D108" s="29">
        <v>44365</v>
      </c>
      <c r="E108" s="48" t="s">
        <v>682</v>
      </c>
      <c r="F108" s="48" t="s">
        <v>683</v>
      </c>
      <c r="G108" s="12" t="s">
        <v>684</v>
      </c>
      <c r="H108" s="29" t="str">
        <f t="shared" si="12"/>
        <v>FINALIZADO</v>
      </c>
      <c r="I108" s="12" t="s">
        <v>685</v>
      </c>
      <c r="J108" s="79">
        <v>1002806010518</v>
      </c>
      <c r="K108" s="28">
        <v>44574</v>
      </c>
      <c r="L108" s="29" t="s">
        <v>56</v>
      </c>
      <c r="M108" s="29" t="s">
        <v>131</v>
      </c>
      <c r="N108" s="29" t="s">
        <v>141</v>
      </c>
      <c r="O108" s="29">
        <v>44406</v>
      </c>
      <c r="P108" s="60">
        <v>44406</v>
      </c>
      <c r="Q108" s="35"/>
      <c r="R108" s="60" t="s">
        <v>97</v>
      </c>
      <c r="S108" s="60" t="s">
        <v>134</v>
      </c>
      <c r="T108" s="60">
        <v>44417</v>
      </c>
      <c r="U108" s="28">
        <v>1900</v>
      </c>
      <c r="V108" s="28"/>
      <c r="W108" s="28">
        <f t="shared" si="13"/>
        <v>1900</v>
      </c>
      <c r="X108" s="29">
        <v>44392</v>
      </c>
      <c r="Y108" s="60">
        <v>44396</v>
      </c>
      <c r="Z108" s="60">
        <v>44396</v>
      </c>
      <c r="AA108" s="60">
        <v>44399</v>
      </c>
      <c r="AB108" s="61">
        <v>259</v>
      </c>
      <c r="AC108" s="52">
        <v>1069.6099999999999</v>
      </c>
      <c r="AD108" s="52" t="str">
        <f t="shared" si="8"/>
        <v>NÃO HAVERÁ RECORTE</v>
      </c>
      <c r="AE108" s="29" t="s">
        <v>423</v>
      </c>
      <c r="AF108" s="29" t="s">
        <v>423</v>
      </c>
      <c r="AG108" s="60">
        <v>44442</v>
      </c>
      <c r="AH108" s="29">
        <v>44460</v>
      </c>
      <c r="AI108" s="29" t="s">
        <v>950</v>
      </c>
      <c r="AJ108" s="53" t="s">
        <v>1216</v>
      </c>
      <c r="AK108" s="29"/>
      <c r="AL108" s="29" t="str">
        <f t="shared" si="9"/>
        <v>SIM</v>
      </c>
    </row>
    <row r="109" spans="1:38" ht="49.5" customHeight="1" x14ac:dyDescent="0.3">
      <c r="A109" s="73">
        <v>107</v>
      </c>
      <c r="B109" s="4">
        <v>8282100798</v>
      </c>
      <c r="C109" s="29">
        <v>44371</v>
      </c>
      <c r="D109" s="29">
        <v>44371</v>
      </c>
      <c r="E109" s="48" t="s">
        <v>686</v>
      </c>
      <c r="F109" s="48" t="s">
        <v>687</v>
      </c>
      <c r="G109" s="12" t="s">
        <v>688</v>
      </c>
      <c r="H109" s="29" t="str">
        <f t="shared" si="12"/>
        <v>FINALIZADO</v>
      </c>
      <c r="I109" s="12" t="s">
        <v>689</v>
      </c>
      <c r="J109" s="79">
        <v>1002806008373</v>
      </c>
      <c r="K109" s="28">
        <v>22173</v>
      </c>
      <c r="L109" s="29" t="s">
        <v>56</v>
      </c>
      <c r="M109" s="29" t="s">
        <v>131</v>
      </c>
      <c r="N109" s="29" t="s">
        <v>141</v>
      </c>
      <c r="O109" s="29">
        <v>44391</v>
      </c>
      <c r="P109" s="60">
        <v>44391</v>
      </c>
      <c r="Q109" s="35"/>
      <c r="R109" s="60" t="s">
        <v>96</v>
      </c>
      <c r="S109" s="60" t="s">
        <v>134</v>
      </c>
      <c r="T109" s="60">
        <v>44404</v>
      </c>
      <c r="U109" s="28">
        <v>22173</v>
      </c>
      <c r="V109" s="28">
        <v>2000</v>
      </c>
      <c r="W109" s="28">
        <f t="shared" si="13"/>
        <v>20173</v>
      </c>
      <c r="X109" s="29">
        <v>44403</v>
      </c>
      <c r="Y109" s="60">
        <v>44405</v>
      </c>
      <c r="Z109" s="60">
        <v>44405</v>
      </c>
      <c r="AA109" s="60">
        <v>44414</v>
      </c>
      <c r="AB109" s="61">
        <v>265</v>
      </c>
      <c r="AC109" s="52">
        <v>20173</v>
      </c>
      <c r="AD109" s="52" t="str">
        <f t="shared" si="8"/>
        <v>NÃO HAVERÁ RECORTE</v>
      </c>
      <c r="AE109" s="29" t="s">
        <v>423</v>
      </c>
      <c r="AF109" s="29" t="s">
        <v>423</v>
      </c>
      <c r="AG109" s="60">
        <v>44442</v>
      </c>
      <c r="AH109" s="29">
        <v>44475</v>
      </c>
      <c r="AI109" s="29" t="s">
        <v>950</v>
      </c>
      <c r="AJ109" s="53" t="s">
        <v>1216</v>
      </c>
      <c r="AK109" s="29"/>
      <c r="AL109" s="29" t="str">
        <f t="shared" si="9"/>
        <v>SIM</v>
      </c>
    </row>
    <row r="110" spans="1:38" ht="49.5" customHeight="1" x14ac:dyDescent="0.3">
      <c r="A110" s="73">
        <v>108</v>
      </c>
      <c r="B110" s="4">
        <v>8282100855</v>
      </c>
      <c r="C110" s="29">
        <v>44376</v>
      </c>
      <c r="D110" s="29">
        <v>44376</v>
      </c>
      <c r="E110" s="48" t="s">
        <v>618</v>
      </c>
      <c r="F110" s="48" t="s">
        <v>692</v>
      </c>
      <c r="G110" s="12" t="s">
        <v>693</v>
      </c>
      <c r="H110" s="29" t="str">
        <f t="shared" si="12"/>
        <v>FINALIZADO</v>
      </c>
      <c r="I110" s="12" t="s">
        <v>694</v>
      </c>
      <c r="J110" s="79" t="s">
        <v>695</v>
      </c>
      <c r="K110" s="28">
        <v>10421</v>
      </c>
      <c r="L110" s="29" t="s">
        <v>56</v>
      </c>
      <c r="M110" s="29" t="s">
        <v>131</v>
      </c>
      <c r="N110" s="29" t="s">
        <v>141</v>
      </c>
      <c r="O110" s="29">
        <v>44405</v>
      </c>
      <c r="P110" s="60">
        <v>44406</v>
      </c>
      <c r="Q110" s="35"/>
      <c r="R110" s="60" t="s">
        <v>97</v>
      </c>
      <c r="S110" s="60" t="s">
        <v>134</v>
      </c>
      <c r="T110" s="60">
        <v>44411</v>
      </c>
      <c r="U110" s="28">
        <v>10421</v>
      </c>
      <c r="V110" s="28">
        <v>5000</v>
      </c>
      <c r="W110" s="28">
        <f t="shared" si="13"/>
        <v>5421</v>
      </c>
      <c r="X110" s="29">
        <v>44398</v>
      </c>
      <c r="Y110" s="60">
        <v>44403</v>
      </c>
      <c r="Z110" s="60">
        <v>44403</v>
      </c>
      <c r="AA110" s="60">
        <v>44406</v>
      </c>
      <c r="AB110" s="61">
        <v>261</v>
      </c>
      <c r="AC110" s="52">
        <v>5421</v>
      </c>
      <c r="AD110" s="52" t="str">
        <f t="shared" si="8"/>
        <v>NÃO HAVERÁ RECORTE</v>
      </c>
      <c r="AE110" s="29" t="s">
        <v>423</v>
      </c>
      <c r="AF110" s="29" t="s">
        <v>423</v>
      </c>
      <c r="AG110" s="60">
        <v>44414</v>
      </c>
      <c r="AH110" s="29">
        <v>44447</v>
      </c>
      <c r="AI110" s="29" t="s">
        <v>950</v>
      </c>
      <c r="AJ110" s="53"/>
      <c r="AK110" s="29"/>
      <c r="AL110" s="29" t="str">
        <f t="shared" si="9"/>
        <v>SIM</v>
      </c>
    </row>
    <row r="111" spans="1:38" ht="49.5" customHeight="1" x14ac:dyDescent="0.3">
      <c r="A111" s="73">
        <v>109</v>
      </c>
      <c r="B111" s="4">
        <v>8232100104</v>
      </c>
      <c r="C111" s="29">
        <v>44378</v>
      </c>
      <c r="D111" s="29">
        <v>44379</v>
      </c>
      <c r="E111" s="48" t="s">
        <v>696</v>
      </c>
      <c r="F111" s="48" t="s">
        <v>697</v>
      </c>
      <c r="G111" s="12" t="s">
        <v>698</v>
      </c>
      <c r="H111" s="29" t="str">
        <f t="shared" si="12"/>
        <v>FINALIZADO</v>
      </c>
      <c r="I111" s="12" t="s">
        <v>699</v>
      </c>
      <c r="J111" s="79" t="s">
        <v>700</v>
      </c>
      <c r="K111" s="28">
        <v>10022</v>
      </c>
      <c r="L111" s="29" t="s">
        <v>56</v>
      </c>
      <c r="M111" s="29" t="s">
        <v>131</v>
      </c>
      <c r="N111" s="29" t="s">
        <v>141</v>
      </c>
      <c r="O111" s="29">
        <v>44397</v>
      </c>
      <c r="P111" s="60">
        <v>44399</v>
      </c>
      <c r="Q111" s="35"/>
      <c r="R111" s="60" t="s">
        <v>157</v>
      </c>
      <c r="S111" s="60" t="s">
        <v>302</v>
      </c>
      <c r="T111" s="60">
        <v>44400</v>
      </c>
      <c r="U111" s="28">
        <v>10022</v>
      </c>
      <c r="V111" s="28"/>
      <c r="W111" s="28">
        <f t="shared" si="13"/>
        <v>10022</v>
      </c>
      <c r="X111" s="29">
        <v>44403</v>
      </c>
      <c r="Y111" s="60">
        <v>44406</v>
      </c>
      <c r="Z111" s="60">
        <v>44407</v>
      </c>
      <c r="AA111" s="60">
        <v>44414</v>
      </c>
      <c r="AB111" s="61">
        <v>267</v>
      </c>
      <c r="AC111" s="52">
        <v>10022</v>
      </c>
      <c r="AD111" s="52" t="str">
        <f t="shared" si="8"/>
        <v>SOLICITAR RECORTE DE CHASSI PALACIO</v>
      </c>
      <c r="AE111" s="29">
        <v>44503</v>
      </c>
      <c r="AF111" s="29">
        <v>44522</v>
      </c>
      <c r="AG111" s="60">
        <v>44522</v>
      </c>
      <c r="AH111" s="29">
        <v>44497</v>
      </c>
      <c r="AI111" s="29" t="s">
        <v>965</v>
      </c>
      <c r="AJ111" s="53"/>
      <c r="AK111" s="29"/>
      <c r="AL111" s="29" t="str">
        <f t="shared" si="9"/>
        <v>SIM</v>
      </c>
    </row>
    <row r="112" spans="1:38" ht="49.5" customHeight="1" x14ac:dyDescent="0.3">
      <c r="A112" s="73">
        <v>110</v>
      </c>
      <c r="B112" s="4">
        <v>8282100871</v>
      </c>
      <c r="C112" s="29">
        <v>44385</v>
      </c>
      <c r="D112" s="29">
        <v>44385</v>
      </c>
      <c r="E112" s="48" t="s">
        <v>701</v>
      </c>
      <c r="F112" s="48" t="s">
        <v>702</v>
      </c>
      <c r="G112" s="12" t="s">
        <v>703</v>
      </c>
      <c r="H112" s="29" t="str">
        <f t="shared" si="12"/>
        <v>FINALIZADO</v>
      </c>
      <c r="I112" s="12" t="s">
        <v>704</v>
      </c>
      <c r="J112" s="79" t="s">
        <v>705</v>
      </c>
      <c r="K112" s="28">
        <v>8582</v>
      </c>
      <c r="L112" s="29" t="s">
        <v>56</v>
      </c>
      <c r="M112" s="29" t="s">
        <v>131</v>
      </c>
      <c r="N112" s="29" t="s">
        <v>141</v>
      </c>
      <c r="O112" s="29">
        <v>44392</v>
      </c>
      <c r="P112" s="60">
        <v>44393</v>
      </c>
      <c r="Q112" s="35"/>
      <c r="R112" s="60" t="s">
        <v>97</v>
      </c>
      <c r="S112" s="60" t="s">
        <v>134</v>
      </c>
      <c r="T112" s="60">
        <v>44396</v>
      </c>
      <c r="U112" s="28">
        <v>8582</v>
      </c>
      <c r="V112" s="28">
        <v>2000</v>
      </c>
      <c r="W112" s="28">
        <f t="shared" si="13"/>
        <v>6582</v>
      </c>
      <c r="X112" s="29">
        <v>44403</v>
      </c>
      <c r="Y112" s="60">
        <v>44404</v>
      </c>
      <c r="Z112" s="60">
        <v>44404</v>
      </c>
      <c r="AA112" s="60">
        <v>44406</v>
      </c>
      <c r="AB112" s="61">
        <v>263</v>
      </c>
      <c r="AC112" s="52">
        <v>6582</v>
      </c>
      <c r="AD112" s="52" t="str">
        <f t="shared" si="8"/>
        <v>NÃO HAVERÁ RECORTE</v>
      </c>
      <c r="AE112" s="29" t="s">
        <v>423</v>
      </c>
      <c r="AF112" s="29" t="s">
        <v>423</v>
      </c>
      <c r="AG112" s="60">
        <v>44413</v>
      </c>
      <c r="AH112" s="29">
        <v>44432</v>
      </c>
      <c r="AI112" s="29" t="s">
        <v>950</v>
      </c>
      <c r="AJ112" s="53"/>
      <c r="AK112" s="29"/>
      <c r="AL112" s="29" t="str">
        <f t="shared" si="9"/>
        <v>SIM</v>
      </c>
    </row>
    <row r="113" spans="1:38" ht="49.5" customHeight="1" x14ac:dyDescent="0.3">
      <c r="A113" s="73">
        <v>111</v>
      </c>
      <c r="B113" s="4">
        <v>8282100591</v>
      </c>
      <c r="C113" s="29">
        <v>44391</v>
      </c>
      <c r="D113" s="29">
        <v>44391</v>
      </c>
      <c r="E113" s="48" t="s">
        <v>706</v>
      </c>
      <c r="F113" s="48" t="s">
        <v>707</v>
      </c>
      <c r="G113" s="12" t="s">
        <v>708</v>
      </c>
      <c r="H113" s="29" t="str">
        <f t="shared" si="12"/>
        <v>FINALIZADO</v>
      </c>
      <c r="I113" s="12" t="s">
        <v>709</v>
      </c>
      <c r="J113" s="79" t="s">
        <v>710</v>
      </c>
      <c r="K113" s="28">
        <v>13381</v>
      </c>
      <c r="L113" s="29" t="s">
        <v>56</v>
      </c>
      <c r="M113" s="29" t="s">
        <v>131</v>
      </c>
      <c r="N113" s="29" t="s">
        <v>141</v>
      </c>
      <c r="O113" s="29">
        <v>44414</v>
      </c>
      <c r="P113" s="60">
        <v>44417</v>
      </c>
      <c r="Q113" s="35"/>
      <c r="R113" s="60" t="s">
        <v>97</v>
      </c>
      <c r="S113" s="60" t="s">
        <v>134</v>
      </c>
      <c r="T113" s="60">
        <v>44418</v>
      </c>
      <c r="U113" s="28">
        <v>14849</v>
      </c>
      <c r="V113" s="28">
        <v>2916.51</v>
      </c>
      <c r="W113" s="28">
        <f t="shared" si="13"/>
        <v>11932.49</v>
      </c>
      <c r="X113" s="29">
        <v>44435</v>
      </c>
      <c r="Y113" s="60">
        <v>44441</v>
      </c>
      <c r="Z113" s="60">
        <v>44441</v>
      </c>
      <c r="AA113" s="60">
        <v>44447</v>
      </c>
      <c r="AB113" s="61">
        <v>269</v>
      </c>
      <c r="AC113" s="52">
        <v>11932.49</v>
      </c>
      <c r="AD113" s="52" t="str">
        <f t="shared" si="8"/>
        <v>NÃO HAVERÁ RECORTE</v>
      </c>
      <c r="AE113" s="29">
        <v>44686</v>
      </c>
      <c r="AF113" s="29">
        <v>44691</v>
      </c>
      <c r="AG113" s="60">
        <v>44462</v>
      </c>
      <c r="AH113" s="29">
        <v>44767</v>
      </c>
      <c r="AI113" s="29" t="s">
        <v>965</v>
      </c>
      <c r="AJ113" s="53"/>
      <c r="AK113" s="29"/>
      <c r="AL113" s="29" t="str">
        <f t="shared" si="9"/>
        <v>SIM</v>
      </c>
    </row>
    <row r="114" spans="1:38" ht="49.5" customHeight="1" x14ac:dyDescent="0.3">
      <c r="A114" s="73">
        <v>112</v>
      </c>
      <c r="B114" s="4">
        <v>8282100988</v>
      </c>
      <c r="C114" s="29">
        <v>44410</v>
      </c>
      <c r="D114" s="29">
        <v>44410</v>
      </c>
      <c r="E114" s="48" t="s">
        <v>712</v>
      </c>
      <c r="F114" s="48" t="s">
        <v>713</v>
      </c>
      <c r="G114" s="12" t="s">
        <v>714</v>
      </c>
      <c r="H114" s="29" t="str">
        <f t="shared" si="12"/>
        <v>FINALIZADO</v>
      </c>
      <c r="I114" s="12" t="s">
        <v>715</v>
      </c>
      <c r="J114" s="79" t="s">
        <v>716</v>
      </c>
      <c r="K114" s="28">
        <v>18293</v>
      </c>
      <c r="L114" s="29" t="s">
        <v>55</v>
      </c>
      <c r="M114" s="29" t="s">
        <v>131</v>
      </c>
      <c r="N114" s="29" t="s">
        <v>184</v>
      </c>
      <c r="O114" s="29">
        <v>44417</v>
      </c>
      <c r="P114" s="60">
        <v>44419</v>
      </c>
      <c r="Q114" s="35"/>
      <c r="R114" s="60" t="s">
        <v>97</v>
      </c>
      <c r="S114" s="60" t="s">
        <v>134</v>
      </c>
      <c r="T114" s="60">
        <v>44484</v>
      </c>
      <c r="U114" s="28">
        <v>18293</v>
      </c>
      <c r="V114" s="28">
        <v>234.28</v>
      </c>
      <c r="W114" s="28">
        <f t="shared" si="13"/>
        <v>18058.72</v>
      </c>
      <c r="X114" s="29">
        <v>44424</v>
      </c>
      <c r="Y114" s="60">
        <v>44475</v>
      </c>
      <c r="Z114" s="60">
        <v>44475</v>
      </c>
      <c r="AA114" s="60">
        <v>44475</v>
      </c>
      <c r="AB114" s="61">
        <v>282</v>
      </c>
      <c r="AC114" s="52">
        <v>18058.72</v>
      </c>
      <c r="AD114" s="52" t="str">
        <f t="shared" si="8"/>
        <v>NÃO HAVERÁ RECORTE</v>
      </c>
      <c r="AE114" s="29" t="s">
        <v>423</v>
      </c>
      <c r="AF114" s="29" t="s">
        <v>423</v>
      </c>
      <c r="AG114" s="60">
        <v>44498</v>
      </c>
      <c r="AH114" s="29">
        <v>44599</v>
      </c>
      <c r="AI114" s="29" t="s">
        <v>950</v>
      </c>
      <c r="AJ114" s="53" t="s">
        <v>1194</v>
      </c>
      <c r="AK114" s="29"/>
      <c r="AL114" s="29" t="str">
        <f t="shared" si="9"/>
        <v>SIM</v>
      </c>
    </row>
    <row r="115" spans="1:38" ht="49.5" customHeight="1" x14ac:dyDescent="0.3">
      <c r="A115" s="73">
        <v>113</v>
      </c>
      <c r="B115" s="4">
        <v>8282100970</v>
      </c>
      <c r="C115" s="29">
        <v>44412</v>
      </c>
      <c r="D115" s="29">
        <v>44412</v>
      </c>
      <c r="E115" s="48" t="s">
        <v>717</v>
      </c>
      <c r="F115" s="48" t="s">
        <v>718</v>
      </c>
      <c r="G115" s="12" t="s">
        <v>719</v>
      </c>
      <c r="H115" s="29" t="str">
        <f t="shared" si="12"/>
        <v>SOLICITAR TRANSFERÊNCIA PARA ARREMATANTE</v>
      </c>
      <c r="I115" s="12" t="s">
        <v>720</v>
      </c>
      <c r="J115" s="79" t="s">
        <v>721</v>
      </c>
      <c r="K115" s="28">
        <v>10246</v>
      </c>
      <c r="L115" s="29" t="s">
        <v>56</v>
      </c>
      <c r="M115" s="29" t="s">
        <v>131</v>
      </c>
      <c r="N115" s="29" t="s">
        <v>141</v>
      </c>
      <c r="O115" s="29">
        <v>44445</v>
      </c>
      <c r="P115" s="60">
        <v>44447</v>
      </c>
      <c r="Q115" s="35"/>
      <c r="R115" s="60" t="s">
        <v>97</v>
      </c>
      <c r="S115" s="60" t="s">
        <v>134</v>
      </c>
      <c r="T115" s="60">
        <v>44453</v>
      </c>
      <c r="U115" s="28">
        <v>10246</v>
      </c>
      <c r="V115" s="28">
        <v>2000</v>
      </c>
      <c r="W115" s="28">
        <f t="shared" si="13"/>
        <v>8246</v>
      </c>
      <c r="X115" s="29">
        <v>44428</v>
      </c>
      <c r="Y115" s="60">
        <v>44431</v>
      </c>
      <c r="Z115" s="60">
        <v>44431</v>
      </c>
      <c r="AA115" s="60">
        <v>44431</v>
      </c>
      <c r="AB115" s="61">
        <v>268</v>
      </c>
      <c r="AC115" s="52">
        <v>8246</v>
      </c>
      <c r="AD115" s="52" t="str">
        <f t="shared" si="8"/>
        <v>NÃO HAVERÁ RECORTE</v>
      </c>
      <c r="AE115" s="29" t="s">
        <v>423</v>
      </c>
      <c r="AF115" s="29" t="s">
        <v>423</v>
      </c>
      <c r="AG115" s="60">
        <v>44460</v>
      </c>
      <c r="AH115" s="29">
        <v>44494</v>
      </c>
      <c r="AI115" s="29" t="s">
        <v>951</v>
      </c>
      <c r="AJ115" s="54" t="s">
        <v>2192</v>
      </c>
      <c r="AK115" s="29" t="s">
        <v>1439</v>
      </c>
      <c r="AL115" s="29" t="str">
        <f t="shared" si="9"/>
        <v>NÃO</v>
      </c>
    </row>
    <row r="116" spans="1:38" ht="49.5" customHeight="1" x14ac:dyDescent="0.3">
      <c r="A116" s="73">
        <v>114</v>
      </c>
      <c r="B116" s="4">
        <v>8282101031</v>
      </c>
      <c r="C116" s="29">
        <v>44413</v>
      </c>
      <c r="D116" s="29">
        <v>44413</v>
      </c>
      <c r="E116" s="48" t="s">
        <v>722</v>
      </c>
      <c r="F116" s="48" t="s">
        <v>723</v>
      </c>
      <c r="G116" s="12" t="s">
        <v>724</v>
      </c>
      <c r="H116" s="29" t="str">
        <f t="shared" si="12"/>
        <v>FINALIZADO</v>
      </c>
      <c r="I116" s="12" t="s">
        <v>725</v>
      </c>
      <c r="J116" s="79" t="s">
        <v>726</v>
      </c>
      <c r="K116" s="28">
        <v>45390</v>
      </c>
      <c r="L116" s="29" t="s">
        <v>55</v>
      </c>
      <c r="M116" s="29" t="s">
        <v>131</v>
      </c>
      <c r="N116" s="29" t="s">
        <v>184</v>
      </c>
      <c r="O116" s="29">
        <v>44425</v>
      </c>
      <c r="P116" s="60">
        <v>44425</v>
      </c>
      <c r="Q116" s="35"/>
      <c r="R116" s="60" t="s">
        <v>97</v>
      </c>
      <c r="S116" s="60" t="s">
        <v>134</v>
      </c>
      <c r="T116" s="60">
        <v>44473</v>
      </c>
      <c r="U116" s="28">
        <v>8304.27</v>
      </c>
      <c r="V116" s="28">
        <v>2000</v>
      </c>
      <c r="W116" s="28">
        <f t="shared" si="13"/>
        <v>6304.27</v>
      </c>
      <c r="X116" s="29">
        <v>44425</v>
      </c>
      <c r="Y116" s="60">
        <v>44474</v>
      </c>
      <c r="Z116" s="60">
        <v>44474</v>
      </c>
      <c r="AA116" s="60">
        <v>44475</v>
      </c>
      <c r="AB116" s="61">
        <v>279</v>
      </c>
      <c r="AC116" s="52">
        <v>6304.27</v>
      </c>
      <c r="AD116" s="52" t="str">
        <f t="shared" si="8"/>
        <v>NÃO HAVERÁ RECORTE</v>
      </c>
      <c r="AE116" s="29" t="s">
        <v>423</v>
      </c>
      <c r="AF116" s="29" t="s">
        <v>423</v>
      </c>
      <c r="AG116" s="60">
        <v>44498</v>
      </c>
      <c r="AH116" s="29">
        <v>44537</v>
      </c>
      <c r="AI116" s="29" t="s">
        <v>950</v>
      </c>
      <c r="AJ116" s="53" t="s">
        <v>1189</v>
      </c>
      <c r="AK116" s="29"/>
      <c r="AL116" s="29" t="str">
        <f t="shared" si="9"/>
        <v>SIM</v>
      </c>
    </row>
    <row r="117" spans="1:38" ht="49.5" customHeight="1" x14ac:dyDescent="0.3">
      <c r="A117" s="73">
        <v>115</v>
      </c>
      <c r="B117" s="4">
        <v>8282101382</v>
      </c>
      <c r="C117" s="29">
        <v>44466</v>
      </c>
      <c r="D117" s="29">
        <v>44466</v>
      </c>
      <c r="E117" s="48" t="s">
        <v>737</v>
      </c>
      <c r="F117" s="48" t="s">
        <v>738</v>
      </c>
      <c r="G117" s="12" t="s">
        <v>739</v>
      </c>
      <c r="H117" s="29" t="str">
        <f t="shared" si="12"/>
        <v>FINALIZADO</v>
      </c>
      <c r="I117" s="12" t="s">
        <v>740</v>
      </c>
      <c r="J117" s="79">
        <v>1002806008402</v>
      </c>
      <c r="K117" s="28">
        <v>2855</v>
      </c>
      <c r="L117" s="29" t="s">
        <v>56</v>
      </c>
      <c r="M117" s="29" t="s">
        <v>131</v>
      </c>
      <c r="N117" s="29" t="s">
        <v>141</v>
      </c>
      <c r="O117" s="29">
        <v>44483</v>
      </c>
      <c r="P117" s="60">
        <v>44487</v>
      </c>
      <c r="Q117" s="35"/>
      <c r="R117" s="60" t="s">
        <v>97</v>
      </c>
      <c r="S117" s="60" t="s">
        <v>134</v>
      </c>
      <c r="T117" s="60">
        <v>44489</v>
      </c>
      <c r="U117" s="28">
        <v>2855</v>
      </c>
      <c r="V117" s="28"/>
      <c r="W117" s="28">
        <f t="shared" si="13"/>
        <v>2855</v>
      </c>
      <c r="X117" s="29">
        <v>44476</v>
      </c>
      <c r="Y117" s="60">
        <v>44487</v>
      </c>
      <c r="Z117" s="60">
        <v>44488</v>
      </c>
      <c r="AA117" s="60">
        <v>44503</v>
      </c>
      <c r="AB117" s="61">
        <v>286</v>
      </c>
      <c r="AC117" s="52">
        <v>2855</v>
      </c>
      <c r="AD117" s="52" t="str">
        <f t="shared" si="8"/>
        <v>NÃO HAVERÁ RECORTE</v>
      </c>
      <c r="AE117" s="29" t="s">
        <v>423</v>
      </c>
      <c r="AF117" s="29" t="s">
        <v>423</v>
      </c>
      <c r="AG117" s="60">
        <v>44508</v>
      </c>
      <c r="AH117" s="29">
        <v>44531</v>
      </c>
      <c r="AI117" s="29" t="s">
        <v>950</v>
      </c>
      <c r="AJ117" s="53" t="s">
        <v>1189</v>
      </c>
      <c r="AK117" s="29"/>
      <c r="AL117" s="29" t="str">
        <f t="shared" si="9"/>
        <v>SIM</v>
      </c>
    </row>
    <row r="118" spans="1:38" ht="49.5" customHeight="1" x14ac:dyDescent="0.3">
      <c r="A118" s="73">
        <v>116</v>
      </c>
      <c r="B118" s="4">
        <v>8282100884</v>
      </c>
      <c r="C118" s="29">
        <v>44468</v>
      </c>
      <c r="D118" s="29">
        <v>44468</v>
      </c>
      <c r="E118" s="48" t="s">
        <v>743</v>
      </c>
      <c r="F118" s="48" t="s">
        <v>744</v>
      </c>
      <c r="G118" s="12" t="s">
        <v>745</v>
      </c>
      <c r="H118" s="29" t="str">
        <f t="shared" si="12"/>
        <v>SOLICITAR TRANSFERÊNCIA PARA ARREMATANTE</v>
      </c>
      <c r="I118" s="12" t="s">
        <v>746</v>
      </c>
      <c r="J118" s="79" t="s">
        <v>747</v>
      </c>
      <c r="K118" s="28">
        <v>9342</v>
      </c>
      <c r="L118" s="29" t="s">
        <v>56</v>
      </c>
      <c r="M118" s="29" t="s">
        <v>131</v>
      </c>
      <c r="N118" s="29" t="s">
        <v>141</v>
      </c>
      <c r="O118" s="29">
        <v>44509</v>
      </c>
      <c r="P118" s="60">
        <v>44529</v>
      </c>
      <c r="Q118" s="35"/>
      <c r="R118" s="60" t="s">
        <v>96</v>
      </c>
      <c r="S118" s="60" t="s">
        <v>134</v>
      </c>
      <c r="T118" s="60">
        <v>44530</v>
      </c>
      <c r="U118" s="28">
        <v>9342</v>
      </c>
      <c r="V118" s="28">
        <v>2000</v>
      </c>
      <c r="W118" s="28">
        <f t="shared" si="13"/>
        <v>7342</v>
      </c>
      <c r="X118" s="29">
        <v>44496</v>
      </c>
      <c r="Y118" s="60">
        <v>44497</v>
      </c>
      <c r="Z118" s="60">
        <v>44497</v>
      </c>
      <c r="AA118" s="60">
        <v>44503</v>
      </c>
      <c r="AB118" s="61">
        <v>287</v>
      </c>
      <c r="AC118" s="52">
        <v>7342</v>
      </c>
      <c r="AD118" s="52" t="str">
        <f t="shared" si="8"/>
        <v>NÃO HAVERÁ RECORTE</v>
      </c>
      <c r="AE118" s="29" t="s">
        <v>423</v>
      </c>
      <c r="AF118" s="29" t="s">
        <v>423</v>
      </c>
      <c r="AG118" s="60">
        <v>44544</v>
      </c>
      <c r="AH118" s="29">
        <v>45127</v>
      </c>
      <c r="AI118" s="29" t="s">
        <v>951</v>
      </c>
      <c r="AJ118" s="153" t="s">
        <v>1563</v>
      </c>
      <c r="AK118" s="29" t="s">
        <v>1439</v>
      </c>
      <c r="AL118" s="29" t="str">
        <f t="shared" si="9"/>
        <v>NÃO</v>
      </c>
    </row>
    <row r="119" spans="1:38" ht="49.5" customHeight="1" x14ac:dyDescent="0.3">
      <c r="A119" s="73">
        <v>117</v>
      </c>
      <c r="B119" s="4">
        <v>8282101396</v>
      </c>
      <c r="C119" s="29">
        <v>44474</v>
      </c>
      <c r="D119" s="29">
        <v>44475</v>
      </c>
      <c r="E119" s="48" t="s">
        <v>749</v>
      </c>
      <c r="F119" s="48" t="s">
        <v>750</v>
      </c>
      <c r="G119" s="12" t="s">
        <v>751</v>
      </c>
      <c r="H119" s="29" t="str">
        <f t="shared" si="12"/>
        <v>FINALIZADO</v>
      </c>
      <c r="I119" s="12" t="s">
        <v>752</v>
      </c>
      <c r="J119" s="79" t="s">
        <v>753</v>
      </c>
      <c r="K119" s="28">
        <v>46953</v>
      </c>
      <c r="L119" s="29" t="s">
        <v>56</v>
      </c>
      <c r="M119" s="29" t="s">
        <v>131</v>
      </c>
      <c r="N119" s="29" t="s">
        <v>141</v>
      </c>
      <c r="O119" s="29">
        <v>44498</v>
      </c>
      <c r="P119" s="60">
        <v>44503</v>
      </c>
      <c r="Q119" s="35"/>
      <c r="R119" s="60" t="s">
        <v>97</v>
      </c>
      <c r="S119" s="60" t="s">
        <v>134</v>
      </c>
      <c r="T119" s="60">
        <v>44505</v>
      </c>
      <c r="U119" s="28">
        <v>46953</v>
      </c>
      <c r="V119" s="28"/>
      <c r="W119" s="28">
        <f t="shared" si="13"/>
        <v>46953</v>
      </c>
      <c r="X119" s="29">
        <v>44489</v>
      </c>
      <c r="Y119" s="60">
        <v>44505</v>
      </c>
      <c r="Z119" s="60">
        <v>44505</v>
      </c>
      <c r="AA119" s="60">
        <v>44510</v>
      </c>
      <c r="AB119" s="61">
        <v>289</v>
      </c>
      <c r="AC119" s="52">
        <v>46953</v>
      </c>
      <c r="AD119" s="52" t="str">
        <f t="shared" si="8"/>
        <v>NÃO HAVERÁ RECORTE</v>
      </c>
      <c r="AE119" s="29" t="s">
        <v>423</v>
      </c>
      <c r="AF119" s="29" t="s">
        <v>423</v>
      </c>
      <c r="AG119" s="60">
        <v>44522</v>
      </c>
      <c r="AH119" s="29">
        <v>44539</v>
      </c>
      <c r="AI119" s="29" t="s">
        <v>950</v>
      </c>
      <c r="AJ119" s="53" t="s">
        <v>1145</v>
      </c>
      <c r="AK119" s="29"/>
      <c r="AL119" s="29" t="str">
        <f t="shared" si="9"/>
        <v>SIM</v>
      </c>
    </row>
    <row r="120" spans="1:38" ht="49.5" customHeight="1" x14ac:dyDescent="0.3">
      <c r="A120" s="73">
        <v>118</v>
      </c>
      <c r="B120" s="4">
        <v>8232100197</v>
      </c>
      <c r="C120" s="29">
        <v>44496</v>
      </c>
      <c r="D120" s="29">
        <v>44496</v>
      </c>
      <c r="E120" s="48" t="s">
        <v>758</v>
      </c>
      <c r="F120" s="48" t="s">
        <v>759</v>
      </c>
      <c r="G120" s="12" t="s">
        <v>760</v>
      </c>
      <c r="H120" s="29" t="str">
        <f t="shared" si="12"/>
        <v>FINALIZADO</v>
      </c>
      <c r="I120" s="12" t="s">
        <v>761</v>
      </c>
      <c r="J120" s="79" t="s">
        <v>762</v>
      </c>
      <c r="K120" s="28">
        <v>28166</v>
      </c>
      <c r="L120" s="29" t="s">
        <v>56</v>
      </c>
      <c r="M120" s="29" t="s">
        <v>131</v>
      </c>
      <c r="N120" s="29" t="s">
        <v>141</v>
      </c>
      <c r="O120" s="29">
        <v>44510</v>
      </c>
      <c r="P120" s="60">
        <v>44524</v>
      </c>
      <c r="Q120" s="35"/>
      <c r="R120" s="60" t="s">
        <v>97</v>
      </c>
      <c r="S120" s="60" t="s">
        <v>134</v>
      </c>
      <c r="T120" s="60">
        <v>44543</v>
      </c>
      <c r="U120" s="28">
        <v>27599.8</v>
      </c>
      <c r="V120" s="28">
        <v>2000</v>
      </c>
      <c r="W120" s="28">
        <f t="shared" si="13"/>
        <v>25599.8</v>
      </c>
      <c r="X120" s="29">
        <v>44509</v>
      </c>
      <c r="Y120" s="60">
        <v>44529</v>
      </c>
      <c r="Z120" s="60">
        <v>44529</v>
      </c>
      <c r="AA120" s="60">
        <v>44531</v>
      </c>
      <c r="AB120" s="61">
        <v>292</v>
      </c>
      <c r="AC120" s="52">
        <v>25599.8</v>
      </c>
      <c r="AD120" s="52" t="str">
        <f t="shared" si="8"/>
        <v>NÃO HAVERÁ RECORTE</v>
      </c>
      <c r="AE120" s="29" t="s">
        <v>423</v>
      </c>
      <c r="AF120" s="29" t="s">
        <v>423</v>
      </c>
      <c r="AG120" s="60">
        <v>44552</v>
      </c>
      <c r="AH120" s="29">
        <v>44613</v>
      </c>
      <c r="AI120" s="29" t="s">
        <v>950</v>
      </c>
      <c r="AJ120" s="53" t="s">
        <v>1189</v>
      </c>
      <c r="AK120" s="29"/>
      <c r="AL120" s="29" t="str">
        <f t="shared" si="9"/>
        <v>SIM</v>
      </c>
    </row>
    <row r="121" spans="1:38" ht="49.5" customHeight="1" x14ac:dyDescent="0.3">
      <c r="A121" s="73">
        <v>119</v>
      </c>
      <c r="B121" s="4">
        <v>8282101562</v>
      </c>
      <c r="C121" s="29">
        <v>44510</v>
      </c>
      <c r="D121" s="29">
        <v>44510</v>
      </c>
      <c r="E121" s="48" t="s">
        <v>764</v>
      </c>
      <c r="F121" s="48" t="s">
        <v>765</v>
      </c>
      <c r="G121" s="12" t="s">
        <v>766</v>
      </c>
      <c r="H121" s="29" t="str">
        <f t="shared" si="12"/>
        <v>FINALIZADO</v>
      </c>
      <c r="I121" s="12" t="s">
        <v>767</v>
      </c>
      <c r="J121" s="79">
        <v>1002806009541</v>
      </c>
      <c r="K121" s="28">
        <v>11752</v>
      </c>
      <c r="L121" s="29" t="s">
        <v>56</v>
      </c>
      <c r="M121" s="29" t="s">
        <v>131</v>
      </c>
      <c r="N121" s="29" t="s">
        <v>184</v>
      </c>
      <c r="O121" s="29">
        <v>44536</v>
      </c>
      <c r="P121" s="60">
        <v>44536</v>
      </c>
      <c r="Q121" s="35"/>
      <c r="R121" s="60" t="s">
        <v>97</v>
      </c>
      <c r="S121" s="60" t="s">
        <v>134</v>
      </c>
      <c r="T121" s="60">
        <v>44544</v>
      </c>
      <c r="U121" s="28">
        <v>11752</v>
      </c>
      <c r="V121" s="28">
        <v>130.16</v>
      </c>
      <c r="W121" s="28">
        <f t="shared" si="13"/>
        <v>11621.84</v>
      </c>
      <c r="X121" s="29">
        <v>44526</v>
      </c>
      <c r="Y121" s="60">
        <v>44530</v>
      </c>
      <c r="Z121" s="60">
        <v>44530</v>
      </c>
      <c r="AA121" s="60">
        <v>44533</v>
      </c>
      <c r="AB121" s="61">
        <v>293</v>
      </c>
      <c r="AC121" s="52">
        <v>11624.84</v>
      </c>
      <c r="AD121" s="52" t="str">
        <f t="shared" si="8"/>
        <v>NÃO HAVERÁ RECORTE</v>
      </c>
      <c r="AE121" s="29" t="s">
        <v>423</v>
      </c>
      <c r="AF121" s="29" t="s">
        <v>423</v>
      </c>
      <c r="AG121" s="60">
        <v>44554</v>
      </c>
      <c r="AH121" s="29">
        <v>44613</v>
      </c>
      <c r="AI121" s="29" t="s">
        <v>950</v>
      </c>
      <c r="AJ121" s="53" t="s">
        <v>1189</v>
      </c>
      <c r="AK121" s="29"/>
      <c r="AL121" s="29" t="str">
        <f t="shared" si="9"/>
        <v>SIM</v>
      </c>
    </row>
    <row r="122" spans="1:38" ht="49.5" customHeight="1" x14ac:dyDescent="0.3">
      <c r="A122" s="73">
        <v>120</v>
      </c>
      <c r="B122" s="4">
        <v>8282101670</v>
      </c>
      <c r="C122" s="29">
        <v>44511</v>
      </c>
      <c r="D122" s="29">
        <v>44512</v>
      </c>
      <c r="E122" s="48" t="s">
        <v>202</v>
      </c>
      <c r="F122" s="48" t="s">
        <v>768</v>
      </c>
      <c r="G122" s="12" t="s">
        <v>769</v>
      </c>
      <c r="H122" s="29" t="str">
        <f t="shared" si="12"/>
        <v>FINALIZADO</v>
      </c>
      <c r="I122" s="12" t="s">
        <v>770</v>
      </c>
      <c r="J122" s="79">
        <v>1002806010164</v>
      </c>
      <c r="K122" s="28">
        <v>7674</v>
      </c>
      <c r="L122" s="29" t="s">
        <v>55</v>
      </c>
      <c r="M122" s="29" t="s">
        <v>131</v>
      </c>
      <c r="N122" s="29" t="s">
        <v>184</v>
      </c>
      <c r="O122" s="29">
        <v>44519</v>
      </c>
      <c r="P122" s="60">
        <v>44529</v>
      </c>
      <c r="Q122" s="35"/>
      <c r="R122" s="60" t="s">
        <v>97</v>
      </c>
      <c r="S122" s="60" t="s">
        <v>134</v>
      </c>
      <c r="T122" s="60">
        <v>44539</v>
      </c>
      <c r="U122" s="28">
        <v>8004</v>
      </c>
      <c r="V122" s="28">
        <v>5000</v>
      </c>
      <c r="W122" s="28">
        <f t="shared" si="13"/>
        <v>3004</v>
      </c>
      <c r="X122" s="29">
        <v>44526</v>
      </c>
      <c r="Y122" s="60">
        <v>44539</v>
      </c>
      <c r="Z122" s="60">
        <v>44539</v>
      </c>
      <c r="AA122" s="60">
        <v>44540</v>
      </c>
      <c r="AB122" s="61">
        <v>295</v>
      </c>
      <c r="AC122" s="52">
        <v>3004</v>
      </c>
      <c r="AD122" s="52" t="str">
        <f t="shared" si="8"/>
        <v>NÃO HAVERÁ RECORTE</v>
      </c>
      <c r="AE122" s="29" t="s">
        <v>423</v>
      </c>
      <c r="AF122" s="29" t="s">
        <v>423</v>
      </c>
      <c r="AG122" s="60">
        <v>44536</v>
      </c>
      <c r="AH122" s="29">
        <v>44575</v>
      </c>
      <c r="AI122" s="29" t="s">
        <v>950</v>
      </c>
      <c r="AJ122" s="53" t="s">
        <v>978</v>
      </c>
      <c r="AK122" s="29"/>
      <c r="AL122" s="29" t="str">
        <f t="shared" si="9"/>
        <v>SIM</v>
      </c>
    </row>
    <row r="123" spans="1:38" ht="49.5" customHeight="1" x14ac:dyDescent="0.3">
      <c r="A123" s="73">
        <v>121</v>
      </c>
      <c r="B123" s="4">
        <v>8282101499</v>
      </c>
      <c r="C123" s="29">
        <v>44512</v>
      </c>
      <c r="D123" s="29">
        <v>44512</v>
      </c>
      <c r="E123" s="48" t="s">
        <v>348</v>
      </c>
      <c r="F123" s="48" t="s">
        <v>771</v>
      </c>
      <c r="G123" s="12" t="s">
        <v>846</v>
      </c>
      <c r="H123" s="29" t="str">
        <f t="shared" si="12"/>
        <v>SOLICITAR TRANSFERÊNCIA PARA ARREMATANTE</v>
      </c>
      <c r="I123" s="12" t="s">
        <v>1440</v>
      </c>
      <c r="J123" s="79">
        <v>1002806008338</v>
      </c>
      <c r="K123" s="28">
        <v>18411</v>
      </c>
      <c r="L123" s="29" t="s">
        <v>56</v>
      </c>
      <c r="M123" s="29" t="s">
        <v>131</v>
      </c>
      <c r="N123" s="29" t="s">
        <v>141</v>
      </c>
      <c r="O123" s="29">
        <v>44525</v>
      </c>
      <c r="P123" s="60">
        <v>44529</v>
      </c>
      <c r="Q123" s="35"/>
      <c r="R123" s="60" t="s">
        <v>96</v>
      </c>
      <c r="S123" s="60" t="s">
        <v>134</v>
      </c>
      <c r="T123" s="60">
        <v>44531</v>
      </c>
      <c r="U123" s="28">
        <v>18070.71</v>
      </c>
      <c r="V123" s="28"/>
      <c r="W123" s="28">
        <f t="shared" si="13"/>
        <v>18070.71</v>
      </c>
      <c r="X123" s="29">
        <v>44526</v>
      </c>
      <c r="Y123" s="60">
        <v>44530</v>
      </c>
      <c r="Z123" s="60">
        <v>44531</v>
      </c>
      <c r="AA123" s="60">
        <v>44533</v>
      </c>
      <c r="AB123" s="61">
        <v>294</v>
      </c>
      <c r="AC123" s="52">
        <v>18070.71</v>
      </c>
      <c r="AD123" s="52" t="str">
        <f t="shared" si="8"/>
        <v>NÃO HAVERÁ RECORTE</v>
      </c>
      <c r="AE123" s="29" t="s">
        <v>423</v>
      </c>
      <c r="AF123" s="29" t="s">
        <v>423</v>
      </c>
      <c r="AG123" s="60">
        <v>44536</v>
      </c>
      <c r="AH123" s="29">
        <v>44565</v>
      </c>
      <c r="AI123" s="29" t="s">
        <v>951</v>
      </c>
      <c r="AJ123" s="53" t="s">
        <v>1467</v>
      </c>
      <c r="AK123" s="29" t="s">
        <v>1439</v>
      </c>
      <c r="AL123" s="29" t="str">
        <f t="shared" si="9"/>
        <v>NÃO</v>
      </c>
    </row>
    <row r="124" spans="1:38" ht="49.5" customHeight="1" x14ac:dyDescent="0.3">
      <c r="A124" s="73">
        <v>122</v>
      </c>
      <c r="B124" s="4">
        <v>8282101820</v>
      </c>
      <c r="C124" s="29">
        <v>44546</v>
      </c>
      <c r="D124" s="29">
        <v>44547</v>
      </c>
      <c r="E124" s="48" t="s">
        <v>568</v>
      </c>
      <c r="F124" s="48" t="s">
        <v>778</v>
      </c>
      <c r="G124" s="12" t="s">
        <v>779</v>
      </c>
      <c r="H124" s="29" t="str">
        <f t="shared" si="12"/>
        <v>FINALIZADO</v>
      </c>
      <c r="I124" s="12" t="s">
        <v>780</v>
      </c>
      <c r="J124" s="79" t="s">
        <v>781</v>
      </c>
      <c r="K124" s="28">
        <v>39325</v>
      </c>
      <c r="L124" s="29" t="s">
        <v>56</v>
      </c>
      <c r="M124" s="29" t="s">
        <v>131</v>
      </c>
      <c r="N124" s="29" t="s">
        <v>141</v>
      </c>
      <c r="O124" s="29">
        <v>44579</v>
      </c>
      <c r="P124" s="60">
        <v>44581</v>
      </c>
      <c r="Q124" s="35"/>
      <c r="R124" s="60" t="s">
        <v>97</v>
      </c>
      <c r="S124" s="60" t="s">
        <v>134</v>
      </c>
      <c r="T124" s="60">
        <v>44592</v>
      </c>
      <c r="U124" s="28">
        <v>38213.760000000002</v>
      </c>
      <c r="V124" s="28">
        <v>2000</v>
      </c>
      <c r="W124" s="28">
        <f t="shared" si="13"/>
        <v>36213.760000000002</v>
      </c>
      <c r="X124" s="29">
        <v>44558</v>
      </c>
      <c r="Y124" s="60">
        <v>44593</v>
      </c>
      <c r="Z124" s="60">
        <v>44593</v>
      </c>
      <c r="AA124" s="60">
        <v>44594</v>
      </c>
      <c r="AB124" s="61">
        <v>306</v>
      </c>
      <c r="AC124" s="52">
        <v>36213.760000000002</v>
      </c>
      <c r="AD124" s="52" t="str">
        <f t="shared" si="8"/>
        <v>NÃO HAVERÁ RECORTE</v>
      </c>
      <c r="AE124" s="29" t="s">
        <v>423</v>
      </c>
      <c r="AF124" s="29" t="s">
        <v>423</v>
      </c>
      <c r="AG124" s="60">
        <v>44608</v>
      </c>
      <c r="AH124" s="29">
        <v>44910</v>
      </c>
      <c r="AI124" s="29" t="s">
        <v>950</v>
      </c>
      <c r="AJ124" s="53" t="s">
        <v>1181</v>
      </c>
      <c r="AK124" s="29"/>
      <c r="AL124" s="29" t="str">
        <f t="shared" si="9"/>
        <v>SIM</v>
      </c>
    </row>
    <row r="125" spans="1:38" ht="49.5" customHeight="1" x14ac:dyDescent="0.3">
      <c r="A125" s="73">
        <v>123</v>
      </c>
      <c r="B125" s="4">
        <v>8232100264</v>
      </c>
      <c r="C125" s="29">
        <v>44553</v>
      </c>
      <c r="D125" s="29">
        <v>44553</v>
      </c>
      <c r="E125" s="48" t="s">
        <v>783</v>
      </c>
      <c r="F125" s="48" t="s">
        <v>784</v>
      </c>
      <c r="G125" s="12" t="s">
        <v>785</v>
      </c>
      <c r="H125" s="29" t="str">
        <f t="shared" si="12"/>
        <v>FINALIZADO</v>
      </c>
      <c r="I125" s="12" t="s">
        <v>787</v>
      </c>
      <c r="J125" s="79" t="s">
        <v>786</v>
      </c>
      <c r="K125" s="28">
        <v>29657</v>
      </c>
      <c r="L125" s="29" t="s">
        <v>55</v>
      </c>
      <c r="M125" s="29" t="s">
        <v>131</v>
      </c>
      <c r="N125" s="29" t="s">
        <v>184</v>
      </c>
      <c r="O125" s="29">
        <v>44568</v>
      </c>
      <c r="P125" s="60">
        <v>44574</v>
      </c>
      <c r="Q125" s="35"/>
      <c r="R125" s="60" t="s">
        <v>97</v>
      </c>
      <c r="S125" s="60" t="s">
        <v>134</v>
      </c>
      <c r="T125" s="60">
        <v>44594</v>
      </c>
      <c r="U125" s="28">
        <v>29657</v>
      </c>
      <c r="V125" s="28">
        <v>9226.4</v>
      </c>
      <c r="W125" s="28">
        <f t="shared" si="13"/>
        <v>20430.599999999999</v>
      </c>
      <c r="X125" s="29">
        <v>44594</v>
      </c>
      <c r="Y125" s="60">
        <v>44596</v>
      </c>
      <c r="Z125" s="60">
        <v>44608</v>
      </c>
      <c r="AA125" s="60">
        <v>44627</v>
      </c>
      <c r="AB125" s="61">
        <v>312</v>
      </c>
      <c r="AC125" s="52">
        <v>20430.599999999999</v>
      </c>
      <c r="AD125" s="52" t="str">
        <f t="shared" si="8"/>
        <v>NÃO HAVERÁ RECORTE</v>
      </c>
      <c r="AE125" s="29" t="s">
        <v>423</v>
      </c>
      <c r="AF125" s="29" t="s">
        <v>423</v>
      </c>
      <c r="AG125" s="60">
        <v>44627</v>
      </c>
      <c r="AH125" s="29">
        <v>44644</v>
      </c>
      <c r="AI125" s="29" t="s">
        <v>950</v>
      </c>
      <c r="AJ125" s="53" t="s">
        <v>1189</v>
      </c>
      <c r="AK125" s="29"/>
      <c r="AL125" s="29" t="str">
        <f t="shared" si="9"/>
        <v>SIM</v>
      </c>
    </row>
    <row r="126" spans="1:38" ht="49.5" customHeight="1" x14ac:dyDescent="0.3">
      <c r="A126" s="73">
        <v>124</v>
      </c>
      <c r="B126" s="4">
        <v>8282101974</v>
      </c>
      <c r="C126" s="29">
        <v>44565</v>
      </c>
      <c r="D126" s="29">
        <v>44565</v>
      </c>
      <c r="E126" s="48" t="s">
        <v>789</v>
      </c>
      <c r="F126" s="48" t="s">
        <v>790</v>
      </c>
      <c r="G126" s="12" t="s">
        <v>791</v>
      </c>
      <c r="H126" s="29" t="str">
        <f t="shared" si="12"/>
        <v>FINALIZADO</v>
      </c>
      <c r="I126" s="12" t="s">
        <v>792</v>
      </c>
      <c r="J126" s="79" t="s">
        <v>793</v>
      </c>
      <c r="K126" s="28">
        <v>26622</v>
      </c>
      <c r="L126" s="29" t="s">
        <v>56</v>
      </c>
      <c r="M126" s="29" t="s">
        <v>131</v>
      </c>
      <c r="N126" s="29" t="s">
        <v>141</v>
      </c>
      <c r="O126" s="29">
        <v>44579</v>
      </c>
      <c r="P126" s="60">
        <v>44581</v>
      </c>
      <c r="Q126" s="35"/>
      <c r="R126" s="60" t="s">
        <v>96</v>
      </c>
      <c r="S126" s="60" t="s">
        <v>134</v>
      </c>
      <c r="T126" s="60">
        <v>44582</v>
      </c>
      <c r="U126" s="28">
        <v>26622</v>
      </c>
      <c r="V126" s="28">
        <v>2000</v>
      </c>
      <c r="W126" s="28">
        <f t="shared" si="13"/>
        <v>24622</v>
      </c>
      <c r="X126" s="29">
        <v>44599</v>
      </c>
      <c r="Y126" s="60">
        <v>44613</v>
      </c>
      <c r="Z126" s="60">
        <v>44613</v>
      </c>
      <c r="AA126" s="60">
        <v>44627</v>
      </c>
      <c r="AB126" s="61">
        <v>314</v>
      </c>
      <c r="AC126" s="52">
        <v>24622</v>
      </c>
      <c r="AD126" s="52" t="str">
        <f t="shared" si="8"/>
        <v>NÃO HAVERÁ RECORTE</v>
      </c>
      <c r="AE126" s="29" t="s">
        <v>423</v>
      </c>
      <c r="AF126" s="29" t="s">
        <v>423</v>
      </c>
      <c r="AG126" s="60">
        <v>44629</v>
      </c>
      <c r="AH126" s="29">
        <v>44658</v>
      </c>
      <c r="AI126" s="29" t="s">
        <v>950</v>
      </c>
      <c r="AJ126" s="53" t="s">
        <v>1145</v>
      </c>
      <c r="AK126" s="29"/>
      <c r="AL126" s="29" t="str">
        <f t="shared" si="9"/>
        <v>SIM</v>
      </c>
    </row>
    <row r="127" spans="1:38" ht="49.5" customHeight="1" x14ac:dyDescent="0.3">
      <c r="A127" s="73">
        <v>125</v>
      </c>
      <c r="B127" s="4">
        <v>8282102161</v>
      </c>
      <c r="C127" s="29">
        <v>44574</v>
      </c>
      <c r="D127" s="29">
        <v>44574</v>
      </c>
      <c r="E127" s="48" t="s">
        <v>798</v>
      </c>
      <c r="F127" s="48" t="s">
        <v>799</v>
      </c>
      <c r="G127" s="12" t="s">
        <v>800</v>
      </c>
      <c r="H127" s="29" t="str">
        <f t="shared" si="12"/>
        <v>FINALIZADO</v>
      </c>
      <c r="I127" s="12" t="s">
        <v>801</v>
      </c>
      <c r="J127" s="79" t="s">
        <v>802</v>
      </c>
      <c r="K127" s="28">
        <v>11151</v>
      </c>
      <c r="L127" s="29" t="s">
        <v>56</v>
      </c>
      <c r="M127" s="29" t="s">
        <v>131</v>
      </c>
      <c r="N127" s="29" t="s">
        <v>141</v>
      </c>
      <c r="O127" s="29">
        <v>44614</v>
      </c>
      <c r="P127" s="60">
        <v>44615</v>
      </c>
      <c r="Q127" s="35"/>
      <c r="R127" s="60" t="s">
        <v>96</v>
      </c>
      <c r="S127" s="60" t="s">
        <v>134</v>
      </c>
      <c r="T127" s="60">
        <v>44627</v>
      </c>
      <c r="U127" s="28">
        <v>11151</v>
      </c>
      <c r="V127" s="28">
        <v>5000</v>
      </c>
      <c r="W127" s="28">
        <f t="shared" si="13"/>
        <v>6151</v>
      </c>
      <c r="X127" s="29">
        <v>44588</v>
      </c>
      <c r="Y127" s="60">
        <v>44628</v>
      </c>
      <c r="Z127" s="60">
        <v>44629</v>
      </c>
      <c r="AA127" s="60">
        <v>44636</v>
      </c>
      <c r="AB127" s="61">
        <v>319</v>
      </c>
      <c r="AC127" s="52">
        <v>6151</v>
      </c>
      <c r="AD127" s="52" t="str">
        <f t="shared" si="8"/>
        <v>NÃO HAVERÁ RECORTE</v>
      </c>
      <c r="AE127" s="29" t="s">
        <v>423</v>
      </c>
      <c r="AF127" s="29" t="s">
        <v>423</v>
      </c>
      <c r="AG127" s="60">
        <v>44637</v>
      </c>
      <c r="AH127" s="29">
        <v>44665</v>
      </c>
      <c r="AI127" s="29" t="s">
        <v>950</v>
      </c>
      <c r="AJ127" s="53" t="s">
        <v>1183</v>
      </c>
      <c r="AK127" s="29"/>
      <c r="AL127" s="29" t="str">
        <f t="shared" si="9"/>
        <v>SIM</v>
      </c>
    </row>
    <row r="128" spans="1:38" ht="49.5" customHeight="1" x14ac:dyDescent="0.3">
      <c r="A128" s="73">
        <v>126</v>
      </c>
      <c r="B128" s="4">
        <v>8282102025</v>
      </c>
      <c r="C128" s="29">
        <v>44575</v>
      </c>
      <c r="D128" s="29">
        <v>44575</v>
      </c>
      <c r="E128" s="48" t="s">
        <v>803</v>
      </c>
      <c r="F128" s="48" t="s">
        <v>804</v>
      </c>
      <c r="G128" s="12" t="s">
        <v>805</v>
      </c>
      <c r="H128" s="29" t="str">
        <f t="shared" si="12"/>
        <v>FINALIZADO</v>
      </c>
      <c r="I128" s="12" t="s">
        <v>806</v>
      </c>
      <c r="J128" s="79" t="s">
        <v>807</v>
      </c>
      <c r="K128" s="28">
        <v>41040</v>
      </c>
      <c r="L128" s="29" t="s">
        <v>55</v>
      </c>
      <c r="M128" s="29" t="s">
        <v>131</v>
      </c>
      <c r="N128" s="29" t="s">
        <v>184</v>
      </c>
      <c r="O128" s="29">
        <v>44594</v>
      </c>
      <c r="P128" s="60">
        <v>44599</v>
      </c>
      <c r="Q128" s="35"/>
      <c r="R128" s="60" t="s">
        <v>97</v>
      </c>
      <c r="S128" s="60" t="s">
        <v>134</v>
      </c>
      <c r="T128" s="60">
        <v>44613</v>
      </c>
      <c r="U128" s="28">
        <v>33783.379999999997</v>
      </c>
      <c r="V128" s="28"/>
      <c r="W128" s="28">
        <f t="shared" si="13"/>
        <v>33783.379999999997</v>
      </c>
      <c r="X128" s="29">
        <v>44595</v>
      </c>
      <c r="Y128" s="60">
        <v>44599</v>
      </c>
      <c r="Z128" s="60">
        <v>44608</v>
      </c>
      <c r="AA128" s="60">
        <v>44627</v>
      </c>
      <c r="AB128" s="61">
        <v>310</v>
      </c>
      <c r="AC128" s="52">
        <v>33783.379999999997</v>
      </c>
      <c r="AD128" s="52" t="str">
        <f t="shared" si="8"/>
        <v>NÃO HAVERÁ RECORTE</v>
      </c>
      <c r="AE128" s="29" t="s">
        <v>423</v>
      </c>
      <c r="AF128" s="29" t="s">
        <v>423</v>
      </c>
      <c r="AG128" s="60">
        <v>44627</v>
      </c>
      <c r="AH128" s="29">
        <v>44644</v>
      </c>
      <c r="AI128" s="29" t="s">
        <v>950</v>
      </c>
      <c r="AJ128" s="53" t="s">
        <v>1189</v>
      </c>
      <c r="AK128" s="29"/>
      <c r="AL128" s="29" t="str">
        <f t="shared" si="9"/>
        <v>SIM</v>
      </c>
    </row>
    <row r="129" spans="1:38" ht="49.5" customHeight="1" x14ac:dyDescent="0.3">
      <c r="A129" s="73">
        <v>127</v>
      </c>
      <c r="B129" s="4">
        <v>8282102128</v>
      </c>
      <c r="C129" s="29">
        <v>44575</v>
      </c>
      <c r="D129" s="29">
        <v>44575</v>
      </c>
      <c r="E129" s="48" t="s">
        <v>202</v>
      </c>
      <c r="F129" s="48" t="s">
        <v>808</v>
      </c>
      <c r="G129" s="12" t="s">
        <v>809</v>
      </c>
      <c r="H129" s="29" t="str">
        <f t="shared" si="12"/>
        <v>FINALIZADO</v>
      </c>
      <c r="I129" s="12" t="s">
        <v>810</v>
      </c>
      <c r="J129" s="79">
        <v>1002806010160</v>
      </c>
      <c r="K129" s="28">
        <v>69143</v>
      </c>
      <c r="L129" s="29" t="s">
        <v>55</v>
      </c>
      <c r="M129" s="29" t="s">
        <v>131</v>
      </c>
      <c r="N129" s="29" t="s">
        <v>184</v>
      </c>
      <c r="O129" s="29">
        <v>44581</v>
      </c>
      <c r="P129" s="60">
        <v>44581</v>
      </c>
      <c r="Q129" s="35"/>
      <c r="R129" s="60" t="s">
        <v>96</v>
      </c>
      <c r="S129" s="60" t="s">
        <v>134</v>
      </c>
      <c r="T129" s="60">
        <v>44586</v>
      </c>
      <c r="U129" s="28">
        <v>69143</v>
      </c>
      <c r="V129" s="28">
        <v>5000</v>
      </c>
      <c r="W129" s="28">
        <f t="shared" si="13"/>
        <v>64143</v>
      </c>
      <c r="X129" s="29">
        <v>44585</v>
      </c>
      <c r="Y129" s="60">
        <v>44596</v>
      </c>
      <c r="Z129" s="60">
        <v>44599</v>
      </c>
      <c r="AA129" s="60">
        <v>44601</v>
      </c>
      <c r="AB129" s="61">
        <v>308</v>
      </c>
      <c r="AC129" s="52">
        <v>64143</v>
      </c>
      <c r="AD129" s="52" t="str">
        <f t="shared" si="8"/>
        <v>NÃO HAVERÁ RECORTE</v>
      </c>
      <c r="AE129" s="29" t="s">
        <v>423</v>
      </c>
      <c r="AF129" s="29" t="s">
        <v>423</v>
      </c>
      <c r="AG129" s="60">
        <v>44608</v>
      </c>
      <c r="AH129" s="29">
        <v>45048</v>
      </c>
      <c r="AI129" s="29" t="s">
        <v>950</v>
      </c>
      <c r="AJ129" s="53" t="s">
        <v>1367</v>
      </c>
      <c r="AK129" s="29"/>
      <c r="AL129" s="29" t="str">
        <f t="shared" si="9"/>
        <v>SIM</v>
      </c>
    </row>
    <row r="130" spans="1:38" ht="49.5" customHeight="1" x14ac:dyDescent="0.3">
      <c r="A130" s="73">
        <v>128</v>
      </c>
      <c r="B130" s="4">
        <v>8282102037</v>
      </c>
      <c r="C130" s="29">
        <v>44587</v>
      </c>
      <c r="D130" s="29">
        <v>44587</v>
      </c>
      <c r="E130" s="48" t="s">
        <v>653</v>
      </c>
      <c r="F130" s="48" t="s">
        <v>812</v>
      </c>
      <c r="G130" s="12" t="s">
        <v>813</v>
      </c>
      <c r="H130" s="29" t="str">
        <f t="shared" si="12"/>
        <v>FINALIZADO</v>
      </c>
      <c r="I130" s="12" t="s">
        <v>814</v>
      </c>
      <c r="J130" s="79" t="s">
        <v>815</v>
      </c>
      <c r="K130" s="28">
        <v>40623</v>
      </c>
      <c r="L130" s="29" t="s">
        <v>56</v>
      </c>
      <c r="M130" s="29" t="s">
        <v>131</v>
      </c>
      <c r="N130" s="29" t="s">
        <v>141</v>
      </c>
      <c r="O130" s="29">
        <v>44627</v>
      </c>
      <c r="P130" s="60">
        <v>44628</v>
      </c>
      <c r="Q130" s="35"/>
      <c r="R130" s="60" t="s">
        <v>97</v>
      </c>
      <c r="S130" s="60" t="s">
        <v>134</v>
      </c>
      <c r="T130" s="60">
        <v>44634</v>
      </c>
      <c r="U130" s="28">
        <v>40422.21</v>
      </c>
      <c r="V130" s="28">
        <v>3000</v>
      </c>
      <c r="W130" s="28">
        <f t="shared" si="13"/>
        <v>37422.21</v>
      </c>
      <c r="X130" s="29">
        <v>44622</v>
      </c>
      <c r="Y130" s="60">
        <v>44628</v>
      </c>
      <c r="Z130" s="60">
        <v>44629</v>
      </c>
      <c r="AA130" s="60">
        <v>44636</v>
      </c>
      <c r="AB130" s="61">
        <v>318</v>
      </c>
      <c r="AC130" s="52">
        <v>37422.21</v>
      </c>
      <c r="AD130" s="52" t="str">
        <f t="shared" si="8"/>
        <v>NÃO HAVERÁ RECORTE</v>
      </c>
      <c r="AE130" s="29" t="s">
        <v>423</v>
      </c>
      <c r="AF130" s="29" t="s">
        <v>423</v>
      </c>
      <c r="AG130" s="60">
        <v>44637</v>
      </c>
      <c r="AH130" s="29">
        <v>44665</v>
      </c>
      <c r="AI130" s="29" t="s">
        <v>950</v>
      </c>
      <c r="AJ130" s="53" t="s">
        <v>1188</v>
      </c>
      <c r="AK130" s="29"/>
      <c r="AL130" s="29" t="str">
        <f t="shared" si="9"/>
        <v>SIM</v>
      </c>
    </row>
    <row r="131" spans="1:38" ht="49.5" customHeight="1" x14ac:dyDescent="0.3">
      <c r="A131" s="73">
        <v>129</v>
      </c>
      <c r="B131" s="4">
        <v>8282200040</v>
      </c>
      <c r="C131" s="29">
        <v>44593</v>
      </c>
      <c r="D131" s="29">
        <v>44593</v>
      </c>
      <c r="E131" s="48" t="s">
        <v>371</v>
      </c>
      <c r="F131" s="48" t="s">
        <v>816</v>
      </c>
      <c r="G131" s="12" t="s">
        <v>817</v>
      </c>
      <c r="H131" s="29" t="str">
        <f t="shared" ref="H131:H162" si="14">IF(B131=0,"",IF(L131=0,"AG ORÇAM REMOÇÃO",IF(O131=0,"VEÍCULO EM REMOÇÃO",IF(P131=0,"SOLICITAR VISTORIA",IF(T131=0,"AG VISTORIA",IF(X131=0,"AG INDENIZAÇÃO",IF(AA131=0,"AG NF ENTRADA",IF(AF131=0,"AG RECORTE E PLACAS",IF(AG131=0,"ENVIAR DOCS DESPACHANTE",IF(AH131=0,"DOCS COM DESPACHANTE",IF(AI131="","PESQUISAR COM DESPACHANTE  PROPRIETARIO ATUAL",IF(AI131="Não","SOLICITAR TRANSFERÊNCIA PARA ARREMATANTE",IF(AI131="Leilão","VEÍCULO EM LEILÃO","FINALIZADO")))))))))))))</f>
        <v>FINALIZADO</v>
      </c>
      <c r="I131" s="12" t="s">
        <v>818</v>
      </c>
      <c r="J131" s="79" t="s">
        <v>819</v>
      </c>
      <c r="K131" s="28">
        <v>35371</v>
      </c>
      <c r="L131" s="29" t="s">
        <v>56</v>
      </c>
      <c r="M131" s="29" t="s">
        <v>131</v>
      </c>
      <c r="N131" s="29" t="s">
        <v>141</v>
      </c>
      <c r="O131" s="29">
        <v>44614</v>
      </c>
      <c r="P131" s="60">
        <v>44615</v>
      </c>
      <c r="Q131" s="35"/>
      <c r="R131" s="60" t="s">
        <v>96</v>
      </c>
      <c r="S131" s="60" t="s">
        <v>134</v>
      </c>
      <c r="T131" s="60">
        <v>44624</v>
      </c>
      <c r="U131" s="28">
        <v>35371</v>
      </c>
      <c r="V131" s="28">
        <v>1532.74</v>
      </c>
      <c r="W131" s="28">
        <f t="shared" si="13"/>
        <v>33838.26</v>
      </c>
      <c r="X131" s="29">
        <v>44635</v>
      </c>
      <c r="Y131" s="60">
        <v>44637</v>
      </c>
      <c r="Z131" s="60">
        <v>44637</v>
      </c>
      <c r="AA131" s="60">
        <v>44643</v>
      </c>
      <c r="AB131" s="61">
        <v>320</v>
      </c>
      <c r="AC131" s="52">
        <v>33838.26</v>
      </c>
      <c r="AD131" s="52" t="str">
        <f t="shared" ref="AD131:AD194" si="15">IF(R131="","",IF(R131="GRANDE","SOLICITAR RECORTE DE CHASSI"&amp;" "&amp;L131,"NÃO HAVERÁ RECORTE"))</f>
        <v>NÃO HAVERÁ RECORTE</v>
      </c>
      <c r="AE131" s="29" t="s">
        <v>423</v>
      </c>
      <c r="AF131" s="29" t="s">
        <v>423</v>
      </c>
      <c r="AG131" s="60">
        <v>44645</v>
      </c>
      <c r="AH131" s="29">
        <v>44741</v>
      </c>
      <c r="AI131" s="29" t="s">
        <v>950</v>
      </c>
      <c r="AJ131" s="53" t="s">
        <v>1223</v>
      </c>
      <c r="AK131" s="29"/>
      <c r="AL131" s="29" t="str">
        <f t="shared" ref="AL131:AL194" si="16">IF(B131=0,"",IF(H131="FINALIZADO","SIM","NÃO"))</f>
        <v>SIM</v>
      </c>
    </row>
    <row r="132" spans="1:38" ht="49.5" customHeight="1" x14ac:dyDescent="0.3">
      <c r="A132" s="73">
        <v>130</v>
      </c>
      <c r="B132" s="4">
        <v>8232200008</v>
      </c>
      <c r="C132" s="29">
        <v>44594</v>
      </c>
      <c r="D132" s="29">
        <v>44595</v>
      </c>
      <c r="E132" s="48" t="s">
        <v>820</v>
      </c>
      <c r="F132" s="48" t="s">
        <v>821</v>
      </c>
      <c r="G132" s="12" t="s">
        <v>822</v>
      </c>
      <c r="H132" s="29" t="str">
        <f t="shared" si="14"/>
        <v>FINALIZADO</v>
      </c>
      <c r="I132" s="12" t="s">
        <v>823</v>
      </c>
      <c r="J132" s="79" t="s">
        <v>824</v>
      </c>
      <c r="K132" s="28">
        <v>38026</v>
      </c>
      <c r="L132" s="29" t="s">
        <v>56</v>
      </c>
      <c r="M132" s="29" t="s">
        <v>131</v>
      </c>
      <c r="N132" s="29" t="s">
        <v>141</v>
      </c>
      <c r="O132" s="29">
        <v>44608</v>
      </c>
      <c r="P132" s="60">
        <v>44608</v>
      </c>
      <c r="Q132" s="35"/>
      <c r="R132" s="60" t="s">
        <v>157</v>
      </c>
      <c r="S132" s="60" t="s">
        <v>134</v>
      </c>
      <c r="T132" s="60">
        <v>44613</v>
      </c>
      <c r="U132" s="28">
        <v>38026</v>
      </c>
      <c r="V132" s="28"/>
      <c r="W132" s="28">
        <f t="shared" si="13"/>
        <v>38026</v>
      </c>
      <c r="X132" s="29">
        <v>44606</v>
      </c>
      <c r="Y132" s="60">
        <v>44613</v>
      </c>
      <c r="Z132" s="60">
        <v>44613</v>
      </c>
      <c r="AA132" s="60">
        <v>44627</v>
      </c>
      <c r="AB132" s="61">
        <v>311</v>
      </c>
      <c r="AC132" s="52">
        <v>38026</v>
      </c>
      <c r="AD132" s="52" t="str">
        <f t="shared" si="15"/>
        <v>SOLICITAR RECORTE DE CHASSI PALACIO</v>
      </c>
      <c r="AE132" s="29">
        <v>44629</v>
      </c>
      <c r="AF132" s="29">
        <v>44636</v>
      </c>
      <c r="AG132" s="60">
        <v>44637</v>
      </c>
      <c r="AH132" s="29">
        <v>44655</v>
      </c>
      <c r="AI132" s="29" t="s">
        <v>965</v>
      </c>
      <c r="AJ132" s="53"/>
      <c r="AK132" s="29"/>
      <c r="AL132" s="29" t="str">
        <f t="shared" si="16"/>
        <v>SIM</v>
      </c>
    </row>
    <row r="133" spans="1:38" ht="49.5" customHeight="1" x14ac:dyDescent="0.3">
      <c r="A133" s="73">
        <v>131</v>
      </c>
      <c r="B133" s="4">
        <v>8282200062</v>
      </c>
      <c r="C133" s="29">
        <v>44595</v>
      </c>
      <c r="D133" s="29">
        <v>44595</v>
      </c>
      <c r="E133" s="48" t="s">
        <v>383</v>
      </c>
      <c r="F133" s="48" t="s">
        <v>825</v>
      </c>
      <c r="G133" s="12" t="s">
        <v>826</v>
      </c>
      <c r="H133" s="29" t="str">
        <f t="shared" si="14"/>
        <v>FINALIZADO</v>
      </c>
      <c r="I133" s="12" t="s">
        <v>827</v>
      </c>
      <c r="J133" s="79" t="s">
        <v>828</v>
      </c>
      <c r="K133" s="28">
        <v>12662</v>
      </c>
      <c r="L133" s="29" t="s">
        <v>55</v>
      </c>
      <c r="M133" s="29" t="s">
        <v>131</v>
      </c>
      <c r="N133" s="29" t="s">
        <v>184</v>
      </c>
      <c r="O133" s="29">
        <v>44599</v>
      </c>
      <c r="P133" s="60">
        <v>44601</v>
      </c>
      <c r="Q133" s="35"/>
      <c r="R133" s="60" t="s">
        <v>97</v>
      </c>
      <c r="S133" s="60" t="s">
        <v>134</v>
      </c>
      <c r="T133" s="60">
        <v>44610</v>
      </c>
      <c r="U133" s="28">
        <v>12662</v>
      </c>
      <c r="V133" s="28"/>
      <c r="W133" s="28">
        <f t="shared" si="13"/>
        <v>12662</v>
      </c>
      <c r="X133" s="29">
        <v>44608</v>
      </c>
      <c r="Y133" s="60">
        <v>44613</v>
      </c>
      <c r="Z133" s="60">
        <v>44613</v>
      </c>
      <c r="AA133" s="60">
        <v>44627</v>
      </c>
      <c r="AB133" s="61">
        <v>313</v>
      </c>
      <c r="AC133" s="52">
        <v>12662</v>
      </c>
      <c r="AD133" s="52" t="str">
        <f t="shared" si="15"/>
        <v>NÃO HAVERÁ RECORTE</v>
      </c>
      <c r="AE133" s="29">
        <v>44986</v>
      </c>
      <c r="AF133" s="29">
        <v>44993</v>
      </c>
      <c r="AG133" s="60">
        <v>44629</v>
      </c>
      <c r="AH133" s="29">
        <v>45000</v>
      </c>
      <c r="AI133" s="29" t="s">
        <v>965</v>
      </c>
      <c r="AJ133" s="53"/>
      <c r="AK133" s="29" t="s">
        <v>1439</v>
      </c>
      <c r="AL133" s="29" t="str">
        <f t="shared" si="16"/>
        <v>SIM</v>
      </c>
    </row>
    <row r="134" spans="1:38" ht="49.5" customHeight="1" x14ac:dyDescent="0.3">
      <c r="A134" s="73">
        <v>132</v>
      </c>
      <c r="B134" s="4">
        <v>8232100323</v>
      </c>
      <c r="C134" s="29">
        <v>44596</v>
      </c>
      <c r="D134" s="29">
        <v>44596</v>
      </c>
      <c r="E134" s="48" t="s">
        <v>344</v>
      </c>
      <c r="F134" s="48" t="s">
        <v>829</v>
      </c>
      <c r="G134" s="12" t="s">
        <v>830</v>
      </c>
      <c r="H134" s="29" t="str">
        <f t="shared" si="14"/>
        <v>FINALIZADO</v>
      </c>
      <c r="I134" s="12" t="s">
        <v>831</v>
      </c>
      <c r="J134" s="79" t="s">
        <v>832</v>
      </c>
      <c r="K134" s="28">
        <v>60953</v>
      </c>
      <c r="L134" s="29" t="s">
        <v>56</v>
      </c>
      <c r="M134" s="29" t="s">
        <v>131</v>
      </c>
      <c r="N134" s="29" t="s">
        <v>141</v>
      </c>
      <c r="O134" s="29">
        <v>44609</v>
      </c>
      <c r="P134" s="60">
        <v>44610</v>
      </c>
      <c r="Q134" s="35"/>
      <c r="R134" s="60" t="s">
        <v>97</v>
      </c>
      <c r="S134" s="60" t="s">
        <v>134</v>
      </c>
      <c r="T134" s="60">
        <v>44613</v>
      </c>
      <c r="U134" s="28">
        <v>57854</v>
      </c>
      <c r="V134" s="28">
        <v>10229.59</v>
      </c>
      <c r="W134" s="28">
        <f t="shared" si="13"/>
        <v>47624.41</v>
      </c>
      <c r="X134" s="29">
        <v>44607</v>
      </c>
      <c r="Y134" s="60">
        <v>44613</v>
      </c>
      <c r="Z134" s="60">
        <v>44613</v>
      </c>
      <c r="AA134" s="60">
        <v>44627</v>
      </c>
      <c r="AB134" s="61">
        <v>315</v>
      </c>
      <c r="AC134" s="52">
        <v>47624.41</v>
      </c>
      <c r="AD134" s="52" t="str">
        <f t="shared" si="15"/>
        <v>NÃO HAVERÁ RECORTE</v>
      </c>
      <c r="AE134" s="29" t="s">
        <v>423</v>
      </c>
      <c r="AF134" s="29" t="s">
        <v>423</v>
      </c>
      <c r="AG134" s="60">
        <v>44629</v>
      </c>
      <c r="AH134" s="29">
        <v>44644</v>
      </c>
      <c r="AI134" s="29" t="s">
        <v>950</v>
      </c>
      <c r="AJ134" s="53" t="s">
        <v>1194</v>
      </c>
      <c r="AK134" s="29"/>
      <c r="AL134" s="29" t="str">
        <f t="shared" si="16"/>
        <v>SIM</v>
      </c>
    </row>
    <row r="135" spans="1:38" ht="49.5" customHeight="1" x14ac:dyDescent="0.3">
      <c r="A135" s="73">
        <v>133</v>
      </c>
      <c r="B135" s="4">
        <v>8282102041</v>
      </c>
      <c r="C135" s="29">
        <v>44606</v>
      </c>
      <c r="D135" s="29">
        <v>44606</v>
      </c>
      <c r="E135" s="48" t="s">
        <v>834</v>
      </c>
      <c r="F135" s="48" t="s">
        <v>835</v>
      </c>
      <c r="G135" s="12" t="s">
        <v>836</v>
      </c>
      <c r="H135" s="29" t="str">
        <f t="shared" si="14"/>
        <v>FINALIZADO</v>
      </c>
      <c r="I135" s="12" t="s">
        <v>837</v>
      </c>
      <c r="J135" s="79" t="s">
        <v>838</v>
      </c>
      <c r="K135" s="28">
        <v>28112</v>
      </c>
      <c r="L135" s="29" t="s">
        <v>56</v>
      </c>
      <c r="M135" s="29" t="s">
        <v>131</v>
      </c>
      <c r="N135" s="29" t="s">
        <v>141</v>
      </c>
      <c r="O135" s="29">
        <v>44649</v>
      </c>
      <c r="P135" s="60">
        <v>44649</v>
      </c>
      <c r="Q135" s="35"/>
      <c r="R135" s="60" t="s">
        <v>97</v>
      </c>
      <c r="S135" s="60" t="s">
        <v>134</v>
      </c>
      <c r="T135" s="60">
        <v>44650</v>
      </c>
      <c r="U135" s="28">
        <v>28112</v>
      </c>
      <c r="V135" s="28"/>
      <c r="W135" s="28">
        <f t="shared" si="13"/>
        <v>28112</v>
      </c>
      <c r="X135" s="29">
        <v>44622</v>
      </c>
      <c r="Y135" s="60">
        <v>44649</v>
      </c>
      <c r="Z135" s="60">
        <v>44649</v>
      </c>
      <c r="AA135" s="60">
        <v>44649</v>
      </c>
      <c r="AB135" s="61">
        <v>324</v>
      </c>
      <c r="AC135" s="52">
        <v>28112</v>
      </c>
      <c r="AD135" s="52" t="str">
        <f t="shared" si="15"/>
        <v>NÃO HAVERÁ RECORTE</v>
      </c>
      <c r="AE135" s="29" t="s">
        <v>423</v>
      </c>
      <c r="AF135" s="29" t="s">
        <v>423</v>
      </c>
      <c r="AG135" s="60">
        <v>44651</v>
      </c>
      <c r="AH135" s="29">
        <v>44711</v>
      </c>
      <c r="AI135" s="29" t="s">
        <v>950</v>
      </c>
      <c r="AJ135" s="53" t="s">
        <v>1315</v>
      </c>
      <c r="AK135" s="29"/>
      <c r="AL135" s="29" t="str">
        <f t="shared" si="16"/>
        <v>SIM</v>
      </c>
    </row>
    <row r="136" spans="1:38" ht="49.5" customHeight="1" x14ac:dyDescent="0.3">
      <c r="A136" s="73">
        <v>134</v>
      </c>
      <c r="B136" s="4">
        <v>8282200192</v>
      </c>
      <c r="C136" s="29">
        <v>44607</v>
      </c>
      <c r="D136" s="29">
        <v>44607</v>
      </c>
      <c r="E136" s="48" t="s">
        <v>202</v>
      </c>
      <c r="F136" s="48" t="s">
        <v>839</v>
      </c>
      <c r="G136" s="12" t="s">
        <v>840</v>
      </c>
      <c r="H136" s="29" t="str">
        <f t="shared" si="14"/>
        <v>FINALIZADO</v>
      </c>
      <c r="I136" s="12" t="s">
        <v>841</v>
      </c>
      <c r="J136" s="79" t="s">
        <v>842</v>
      </c>
      <c r="K136" s="28">
        <v>22357</v>
      </c>
      <c r="L136" s="29" t="s">
        <v>55</v>
      </c>
      <c r="M136" s="29" t="s">
        <v>131</v>
      </c>
      <c r="N136" s="29" t="s">
        <v>184</v>
      </c>
      <c r="O136" s="29">
        <v>44609</v>
      </c>
      <c r="P136" s="60">
        <v>44610</v>
      </c>
      <c r="Q136" s="35"/>
      <c r="R136" s="60" t="s">
        <v>96</v>
      </c>
      <c r="S136" s="60" t="s">
        <v>134</v>
      </c>
      <c r="T136" s="60">
        <v>44615</v>
      </c>
      <c r="U136" s="28">
        <v>22357</v>
      </c>
      <c r="V136" s="28">
        <v>6431.39</v>
      </c>
      <c r="W136" s="28">
        <f t="shared" si="13"/>
        <v>15925.61</v>
      </c>
      <c r="X136" s="29">
        <v>44613</v>
      </c>
      <c r="Y136" s="60">
        <v>44617</v>
      </c>
      <c r="Z136" s="60">
        <v>44622</v>
      </c>
      <c r="AA136" s="60">
        <v>44627</v>
      </c>
      <c r="AB136" s="61">
        <v>316</v>
      </c>
      <c r="AC136" s="52">
        <v>15925.61</v>
      </c>
      <c r="AD136" s="52" t="str">
        <f t="shared" si="15"/>
        <v>NÃO HAVERÁ RECORTE</v>
      </c>
      <c r="AE136" s="29" t="s">
        <v>423</v>
      </c>
      <c r="AF136" s="29" t="s">
        <v>423</v>
      </c>
      <c r="AG136" s="60">
        <v>44629</v>
      </c>
      <c r="AH136" s="29">
        <v>44644</v>
      </c>
      <c r="AI136" s="29" t="s">
        <v>950</v>
      </c>
      <c r="AJ136" s="53" t="s">
        <v>1188</v>
      </c>
      <c r="AK136" s="29"/>
      <c r="AL136" s="29" t="str">
        <f t="shared" si="16"/>
        <v>SIM</v>
      </c>
    </row>
    <row r="137" spans="1:38" ht="49.5" customHeight="1" x14ac:dyDescent="0.3">
      <c r="A137" s="73">
        <v>135</v>
      </c>
      <c r="B137" s="4">
        <v>8282102048</v>
      </c>
      <c r="C137" s="29">
        <v>44636</v>
      </c>
      <c r="D137" s="29">
        <v>44636</v>
      </c>
      <c r="E137" s="48" t="s">
        <v>257</v>
      </c>
      <c r="F137" s="48" t="s">
        <v>848</v>
      </c>
      <c r="G137" s="12" t="s">
        <v>849</v>
      </c>
      <c r="H137" s="29" t="str">
        <f t="shared" si="14"/>
        <v>FINALIZADO</v>
      </c>
      <c r="I137" s="12" t="s">
        <v>850</v>
      </c>
      <c r="J137" s="79" t="s">
        <v>851</v>
      </c>
      <c r="K137" s="28">
        <v>39094</v>
      </c>
      <c r="L137" s="29" t="s">
        <v>56</v>
      </c>
      <c r="M137" s="29" t="s">
        <v>131</v>
      </c>
      <c r="N137" s="29" t="s">
        <v>141</v>
      </c>
      <c r="O137" s="29">
        <v>44683</v>
      </c>
      <c r="P137" s="60">
        <v>44683</v>
      </c>
      <c r="Q137" s="35"/>
      <c r="R137" s="60" t="s">
        <v>97</v>
      </c>
      <c r="S137" s="60" t="s">
        <v>134</v>
      </c>
      <c r="T137" s="60">
        <v>44692</v>
      </c>
      <c r="U137" s="28">
        <v>39094</v>
      </c>
      <c r="V137" s="28">
        <v>4000</v>
      </c>
      <c r="W137" s="28">
        <f t="shared" ref="W137:W168" si="17">U137-V137</f>
        <v>35094</v>
      </c>
      <c r="X137" s="29">
        <v>44641</v>
      </c>
      <c r="Y137" s="60">
        <v>44678</v>
      </c>
      <c r="Z137" s="60">
        <v>44678</v>
      </c>
      <c r="AA137" s="60">
        <v>44678</v>
      </c>
      <c r="AB137" s="61">
        <v>334</v>
      </c>
      <c r="AC137" s="52">
        <v>35094</v>
      </c>
      <c r="AD137" s="52" t="str">
        <f t="shared" si="15"/>
        <v>NÃO HAVERÁ RECORTE</v>
      </c>
      <c r="AE137" s="29" t="s">
        <v>423</v>
      </c>
      <c r="AF137" s="29" t="s">
        <v>423</v>
      </c>
      <c r="AG137" s="60">
        <v>44694</v>
      </c>
      <c r="AH137" s="29">
        <v>45000</v>
      </c>
      <c r="AI137" s="29" t="s">
        <v>950</v>
      </c>
      <c r="AJ137" s="53" t="s">
        <v>1535</v>
      </c>
      <c r="AK137" s="29" t="s">
        <v>1439</v>
      </c>
      <c r="AL137" s="29" t="str">
        <f t="shared" si="16"/>
        <v>SIM</v>
      </c>
    </row>
    <row r="138" spans="1:38" ht="49.5" customHeight="1" x14ac:dyDescent="0.3">
      <c r="A138" s="73">
        <v>136</v>
      </c>
      <c r="B138" s="4">
        <v>8282200385</v>
      </c>
      <c r="C138" s="29">
        <v>44636</v>
      </c>
      <c r="D138" s="29">
        <v>44636</v>
      </c>
      <c r="E138" s="48" t="s">
        <v>202</v>
      </c>
      <c r="F138" s="48" t="s">
        <v>852</v>
      </c>
      <c r="G138" s="12" t="s">
        <v>853</v>
      </c>
      <c r="H138" s="29" t="str">
        <f t="shared" si="14"/>
        <v>FINALIZADO</v>
      </c>
      <c r="I138" s="12" t="s">
        <v>854</v>
      </c>
      <c r="J138" s="79" t="s">
        <v>855</v>
      </c>
      <c r="K138" s="28">
        <v>15800</v>
      </c>
      <c r="L138" s="29" t="s">
        <v>56</v>
      </c>
      <c r="M138" s="29" t="s">
        <v>131</v>
      </c>
      <c r="N138" s="29" t="s">
        <v>141</v>
      </c>
      <c r="O138" s="29">
        <v>44663</v>
      </c>
      <c r="P138" s="60">
        <v>44669</v>
      </c>
      <c r="Q138" s="35"/>
      <c r="R138" s="60" t="s">
        <v>97</v>
      </c>
      <c r="S138" s="60" t="s">
        <v>302</v>
      </c>
      <c r="T138" s="60">
        <v>44694</v>
      </c>
      <c r="U138" s="28">
        <v>15800</v>
      </c>
      <c r="V138" s="28">
        <v>279.57</v>
      </c>
      <c r="W138" s="28">
        <f t="shared" si="17"/>
        <v>15520.43</v>
      </c>
      <c r="X138" s="29">
        <v>44641</v>
      </c>
      <c r="Y138" s="60">
        <v>44643</v>
      </c>
      <c r="Z138" s="60">
        <v>44643</v>
      </c>
      <c r="AA138" s="60">
        <v>44649</v>
      </c>
      <c r="AB138" s="61">
        <v>323</v>
      </c>
      <c r="AC138" s="52">
        <v>15520.43</v>
      </c>
      <c r="AD138" s="52" t="str">
        <f t="shared" si="15"/>
        <v>NÃO HAVERÁ RECORTE</v>
      </c>
      <c r="AE138" s="29">
        <v>44830</v>
      </c>
      <c r="AF138" s="29">
        <v>44838</v>
      </c>
      <c r="AG138" s="60">
        <v>44694</v>
      </c>
      <c r="AH138" s="29">
        <v>45076</v>
      </c>
      <c r="AI138" s="29" t="s">
        <v>965</v>
      </c>
      <c r="AJ138" s="53" t="s">
        <v>1275</v>
      </c>
      <c r="AK138" s="29"/>
      <c r="AL138" s="29" t="str">
        <f t="shared" si="16"/>
        <v>SIM</v>
      </c>
    </row>
    <row r="139" spans="1:38" ht="49.5" customHeight="1" x14ac:dyDescent="0.3">
      <c r="A139" s="73">
        <v>137</v>
      </c>
      <c r="B139" s="4">
        <v>8282200269</v>
      </c>
      <c r="C139" s="29">
        <v>44637</v>
      </c>
      <c r="D139" s="29">
        <v>44637</v>
      </c>
      <c r="E139" s="48" t="s">
        <v>856</v>
      </c>
      <c r="F139" s="48" t="s">
        <v>857</v>
      </c>
      <c r="G139" s="12" t="s">
        <v>858</v>
      </c>
      <c r="H139" s="29" t="str">
        <f t="shared" si="14"/>
        <v>FINALIZADO</v>
      </c>
      <c r="I139" s="12" t="s">
        <v>859</v>
      </c>
      <c r="J139" s="79" t="s">
        <v>860</v>
      </c>
      <c r="K139" s="28">
        <v>33939</v>
      </c>
      <c r="L139" s="29" t="s">
        <v>56</v>
      </c>
      <c r="M139" s="29" t="s">
        <v>131</v>
      </c>
      <c r="N139" s="29" t="s">
        <v>141</v>
      </c>
      <c r="O139" s="29">
        <v>44671</v>
      </c>
      <c r="P139" s="29">
        <v>44673</v>
      </c>
      <c r="Q139" s="35"/>
      <c r="R139" s="60" t="s">
        <v>157</v>
      </c>
      <c r="S139" s="60" t="s">
        <v>134</v>
      </c>
      <c r="T139" s="60">
        <v>44676</v>
      </c>
      <c r="U139" s="28">
        <v>33939</v>
      </c>
      <c r="V139" s="28">
        <v>24784.99</v>
      </c>
      <c r="W139" s="28">
        <f t="shared" si="17"/>
        <v>9154.0099999999984</v>
      </c>
      <c r="X139" s="29">
        <v>44652</v>
      </c>
      <c r="Y139" s="60">
        <v>44657</v>
      </c>
      <c r="Z139" s="60">
        <v>44657</v>
      </c>
      <c r="AA139" s="60">
        <v>44664</v>
      </c>
      <c r="AB139" s="61">
        <v>331</v>
      </c>
      <c r="AC139" s="52">
        <v>9154.01</v>
      </c>
      <c r="AD139" s="52" t="str">
        <f t="shared" si="15"/>
        <v>SOLICITAR RECORTE DE CHASSI PALACIO</v>
      </c>
      <c r="AE139" s="29">
        <v>44676</v>
      </c>
      <c r="AF139" s="29">
        <v>44680</v>
      </c>
      <c r="AG139" s="60">
        <v>44684</v>
      </c>
      <c r="AH139" s="29">
        <v>44698</v>
      </c>
      <c r="AI139" s="29" t="s">
        <v>965</v>
      </c>
      <c r="AJ139" s="53"/>
      <c r="AK139" s="29"/>
      <c r="AL139" s="29" t="str">
        <f t="shared" si="16"/>
        <v>SIM</v>
      </c>
    </row>
    <row r="140" spans="1:38" ht="49.5" customHeight="1" x14ac:dyDescent="0.3">
      <c r="A140" s="73">
        <v>138</v>
      </c>
      <c r="B140" s="4">
        <v>8282200548</v>
      </c>
      <c r="C140" s="29">
        <v>44656</v>
      </c>
      <c r="D140" s="29">
        <v>44656</v>
      </c>
      <c r="E140" s="48" t="s">
        <v>789</v>
      </c>
      <c r="F140" s="48" t="s">
        <v>866</v>
      </c>
      <c r="G140" s="12" t="s">
        <v>867</v>
      </c>
      <c r="H140" s="29" t="str">
        <f t="shared" si="14"/>
        <v>FINALIZADO</v>
      </c>
      <c r="I140" s="12" t="s">
        <v>868</v>
      </c>
      <c r="J140" s="79" t="s">
        <v>793</v>
      </c>
      <c r="K140" s="28">
        <v>11587</v>
      </c>
      <c r="L140" s="29" t="s">
        <v>55</v>
      </c>
      <c r="M140" s="29" t="s">
        <v>131</v>
      </c>
      <c r="N140" s="29" t="s">
        <v>256</v>
      </c>
      <c r="O140" s="29">
        <v>44664</v>
      </c>
      <c r="P140" s="60">
        <v>44669</v>
      </c>
      <c r="Q140" s="35"/>
      <c r="R140" s="60" t="s">
        <v>97</v>
      </c>
      <c r="S140" s="60" t="s">
        <v>134</v>
      </c>
      <c r="T140" s="60">
        <v>44680</v>
      </c>
      <c r="U140" s="28">
        <v>11587</v>
      </c>
      <c r="V140" s="28">
        <v>2000</v>
      </c>
      <c r="W140" s="28">
        <f t="shared" si="17"/>
        <v>9587</v>
      </c>
      <c r="X140" s="29">
        <v>44664</v>
      </c>
      <c r="Y140" s="60">
        <v>44669</v>
      </c>
      <c r="Z140" s="60">
        <v>44669</v>
      </c>
      <c r="AA140" s="60">
        <v>44671</v>
      </c>
      <c r="AB140" s="61">
        <v>332</v>
      </c>
      <c r="AC140" s="52">
        <v>9587</v>
      </c>
      <c r="AD140" s="52" t="str">
        <f t="shared" si="15"/>
        <v>NÃO HAVERÁ RECORTE</v>
      </c>
      <c r="AE140" s="29" t="s">
        <v>423</v>
      </c>
      <c r="AF140" s="29" t="s">
        <v>423</v>
      </c>
      <c r="AG140" s="60">
        <v>44684</v>
      </c>
      <c r="AH140" s="29">
        <v>44698</v>
      </c>
      <c r="AI140" s="29" t="s">
        <v>950</v>
      </c>
      <c r="AJ140" s="53" t="s">
        <v>1187</v>
      </c>
      <c r="AK140" s="29"/>
      <c r="AL140" s="29" t="str">
        <f t="shared" si="16"/>
        <v>SIM</v>
      </c>
    </row>
    <row r="141" spans="1:38" ht="49.5" customHeight="1" x14ac:dyDescent="0.3">
      <c r="A141" s="73">
        <v>139</v>
      </c>
      <c r="B141" s="4">
        <v>8282200600</v>
      </c>
      <c r="C141" s="29">
        <v>44665</v>
      </c>
      <c r="D141" s="29">
        <v>44665</v>
      </c>
      <c r="E141" s="48" t="s">
        <v>202</v>
      </c>
      <c r="F141" s="48" t="s">
        <v>870</v>
      </c>
      <c r="G141" s="12" t="s">
        <v>902</v>
      </c>
      <c r="H141" s="29" t="str">
        <f t="shared" si="14"/>
        <v>FINALIZADO</v>
      </c>
      <c r="I141" s="12" t="s">
        <v>871</v>
      </c>
      <c r="J141" s="79" t="s">
        <v>828</v>
      </c>
      <c r="K141" s="28">
        <v>19290</v>
      </c>
      <c r="L141" s="29" t="s">
        <v>55</v>
      </c>
      <c r="M141" s="29" t="s">
        <v>131</v>
      </c>
      <c r="N141" s="29" t="s">
        <v>184</v>
      </c>
      <c r="O141" s="29">
        <v>44671</v>
      </c>
      <c r="P141" s="60">
        <v>44671</v>
      </c>
      <c r="Q141" s="35"/>
      <c r="R141" s="60" t="s">
        <v>97</v>
      </c>
      <c r="S141" s="60" t="s">
        <v>134</v>
      </c>
      <c r="T141" s="60">
        <v>44677</v>
      </c>
      <c r="U141" s="28">
        <v>19290</v>
      </c>
      <c r="V141" s="28">
        <v>5000</v>
      </c>
      <c r="W141" s="28">
        <f t="shared" si="17"/>
        <v>14290</v>
      </c>
      <c r="X141" s="29">
        <v>44673</v>
      </c>
      <c r="Y141" s="60">
        <v>44677</v>
      </c>
      <c r="Z141" s="60">
        <v>44677</v>
      </c>
      <c r="AA141" s="60">
        <v>44678</v>
      </c>
      <c r="AB141" s="61">
        <v>333</v>
      </c>
      <c r="AC141" s="52">
        <v>14290</v>
      </c>
      <c r="AD141" s="52" t="str">
        <f t="shared" si="15"/>
        <v>NÃO HAVERÁ RECORTE</v>
      </c>
      <c r="AE141" s="29" t="s">
        <v>423</v>
      </c>
      <c r="AF141" s="29" t="s">
        <v>423</v>
      </c>
      <c r="AG141" s="60">
        <v>44678</v>
      </c>
      <c r="AH141" s="29">
        <v>44698</v>
      </c>
      <c r="AI141" s="29" t="s">
        <v>950</v>
      </c>
      <c r="AJ141" s="53" t="s">
        <v>1182</v>
      </c>
      <c r="AK141" s="29"/>
      <c r="AL141" s="29" t="str">
        <f t="shared" si="16"/>
        <v>SIM</v>
      </c>
    </row>
    <row r="142" spans="1:38" ht="49.5" customHeight="1" x14ac:dyDescent="0.3">
      <c r="A142" s="73">
        <v>140</v>
      </c>
      <c r="B142" s="4">
        <v>8282200336</v>
      </c>
      <c r="C142" s="29">
        <v>44677</v>
      </c>
      <c r="D142" s="29">
        <v>44677</v>
      </c>
      <c r="E142" s="48" t="s">
        <v>872</v>
      </c>
      <c r="F142" s="48" t="s">
        <v>873</v>
      </c>
      <c r="G142" s="12" t="s">
        <v>874</v>
      </c>
      <c r="H142" s="29" t="str">
        <f t="shared" si="14"/>
        <v>FINALIZADO</v>
      </c>
      <c r="I142" s="12" t="s">
        <v>875</v>
      </c>
      <c r="J142" s="79">
        <v>1002806011084</v>
      </c>
      <c r="K142" s="28">
        <v>19915</v>
      </c>
      <c r="L142" s="29" t="s">
        <v>56</v>
      </c>
      <c r="M142" s="29" t="s">
        <v>131</v>
      </c>
      <c r="N142" s="29" t="s">
        <v>141</v>
      </c>
      <c r="O142" s="29">
        <v>44697</v>
      </c>
      <c r="P142" s="60">
        <v>44697</v>
      </c>
      <c r="Q142" s="35"/>
      <c r="R142" s="60" t="s">
        <v>157</v>
      </c>
      <c r="S142" s="60" t="s">
        <v>134</v>
      </c>
      <c r="T142" s="60">
        <v>44706</v>
      </c>
      <c r="U142" s="28">
        <v>3369.93</v>
      </c>
      <c r="V142" s="28">
        <v>2000</v>
      </c>
      <c r="W142" s="28">
        <f t="shared" si="17"/>
        <v>1369.9299999999998</v>
      </c>
      <c r="X142" s="29">
        <v>44760</v>
      </c>
      <c r="Y142" s="60">
        <v>44762</v>
      </c>
      <c r="Z142" s="60">
        <v>44762</v>
      </c>
      <c r="AA142" s="60">
        <v>44764</v>
      </c>
      <c r="AB142" s="61">
        <v>360</v>
      </c>
      <c r="AC142" s="52">
        <v>1369.93</v>
      </c>
      <c r="AD142" s="52" t="str">
        <f t="shared" si="15"/>
        <v>SOLICITAR RECORTE DE CHASSI PALACIO</v>
      </c>
      <c r="AE142" s="29">
        <v>44764</v>
      </c>
      <c r="AF142" s="29">
        <v>44771</v>
      </c>
      <c r="AG142" s="60">
        <v>44771</v>
      </c>
      <c r="AH142" s="29">
        <v>44823</v>
      </c>
      <c r="AI142" s="29" t="s">
        <v>965</v>
      </c>
      <c r="AJ142" s="53"/>
      <c r="AK142" s="29"/>
      <c r="AL142" s="29" t="str">
        <f t="shared" si="16"/>
        <v>SIM</v>
      </c>
    </row>
    <row r="143" spans="1:38" ht="49.5" customHeight="1" x14ac:dyDescent="0.3">
      <c r="A143" s="73">
        <v>141</v>
      </c>
      <c r="B143" s="4">
        <v>8282102003</v>
      </c>
      <c r="C143" s="29">
        <v>44683</v>
      </c>
      <c r="D143" s="29">
        <v>44683</v>
      </c>
      <c r="E143" s="48" t="s">
        <v>883</v>
      </c>
      <c r="F143" s="48" t="s">
        <v>884</v>
      </c>
      <c r="G143" s="12" t="s">
        <v>885</v>
      </c>
      <c r="H143" s="29" t="str">
        <f t="shared" si="14"/>
        <v>FINALIZADO</v>
      </c>
      <c r="I143" s="12" t="s">
        <v>886</v>
      </c>
      <c r="J143" s="79">
        <v>1002806011425</v>
      </c>
      <c r="K143" s="28">
        <v>39552</v>
      </c>
      <c r="L143" s="29" t="s">
        <v>56</v>
      </c>
      <c r="M143" s="29" t="s">
        <v>131</v>
      </c>
      <c r="N143" s="29" t="s">
        <v>141</v>
      </c>
      <c r="O143" s="29">
        <v>44712</v>
      </c>
      <c r="P143" s="60">
        <v>44712</v>
      </c>
      <c r="Q143" s="35"/>
      <c r="R143" s="60" t="s">
        <v>97</v>
      </c>
      <c r="S143" s="60" t="s">
        <v>134</v>
      </c>
      <c r="T143" s="60">
        <v>44718</v>
      </c>
      <c r="U143" s="28">
        <v>39552</v>
      </c>
      <c r="V143" s="28">
        <v>2000</v>
      </c>
      <c r="W143" s="28">
        <f t="shared" si="17"/>
        <v>37552</v>
      </c>
      <c r="X143" s="29">
        <v>44694</v>
      </c>
      <c r="Y143" s="60">
        <v>44699</v>
      </c>
      <c r="Z143" s="60">
        <v>44700</v>
      </c>
      <c r="AA143" s="60">
        <v>44706</v>
      </c>
      <c r="AB143" s="61">
        <v>340</v>
      </c>
      <c r="AC143" s="52">
        <v>37552</v>
      </c>
      <c r="AD143" s="52" t="str">
        <f t="shared" si="15"/>
        <v>NÃO HAVERÁ RECORTE</v>
      </c>
      <c r="AE143" s="29" t="s">
        <v>423</v>
      </c>
      <c r="AF143" s="29" t="s">
        <v>423</v>
      </c>
      <c r="AG143" s="60">
        <v>44718</v>
      </c>
      <c r="AH143" s="29">
        <v>44734</v>
      </c>
      <c r="AI143" s="29" t="s">
        <v>950</v>
      </c>
      <c r="AJ143" s="53" t="s">
        <v>1187</v>
      </c>
      <c r="AK143" s="29"/>
      <c r="AL143" s="29" t="str">
        <f t="shared" si="16"/>
        <v>SIM</v>
      </c>
    </row>
    <row r="144" spans="1:38" ht="49.5" customHeight="1" x14ac:dyDescent="0.3">
      <c r="A144" s="73">
        <v>142</v>
      </c>
      <c r="B144" s="4">
        <v>8232200118</v>
      </c>
      <c r="C144" s="29">
        <v>44691</v>
      </c>
      <c r="D144" s="29">
        <v>44691</v>
      </c>
      <c r="E144" s="48" t="s">
        <v>888</v>
      </c>
      <c r="F144" s="48" t="s">
        <v>889</v>
      </c>
      <c r="G144" s="12" t="s">
        <v>890</v>
      </c>
      <c r="H144" s="29" t="str">
        <f t="shared" si="14"/>
        <v>FINALIZADO</v>
      </c>
      <c r="I144" s="12" t="s">
        <v>891</v>
      </c>
      <c r="J144" s="79" t="s">
        <v>892</v>
      </c>
      <c r="K144" s="28">
        <v>35193</v>
      </c>
      <c r="L144" s="29" t="s">
        <v>56</v>
      </c>
      <c r="M144" s="29" t="s">
        <v>131</v>
      </c>
      <c r="N144" s="29" t="s">
        <v>141</v>
      </c>
      <c r="O144" s="29">
        <v>44713</v>
      </c>
      <c r="P144" s="29">
        <v>44713</v>
      </c>
      <c r="Q144" s="35"/>
      <c r="R144" s="60" t="s">
        <v>96</v>
      </c>
      <c r="S144" s="60" t="s">
        <v>134</v>
      </c>
      <c r="T144" s="60">
        <v>44718</v>
      </c>
      <c r="U144" s="28">
        <v>15540.81</v>
      </c>
      <c r="V144" s="28"/>
      <c r="W144" s="28">
        <f t="shared" si="17"/>
        <v>15540.81</v>
      </c>
      <c r="X144" s="29">
        <v>44718</v>
      </c>
      <c r="Y144" s="60">
        <v>44719</v>
      </c>
      <c r="Z144" s="60">
        <v>44719</v>
      </c>
      <c r="AA144" s="60">
        <v>44720</v>
      </c>
      <c r="AB144" s="61">
        <v>348</v>
      </c>
      <c r="AC144" s="52">
        <v>15540.81</v>
      </c>
      <c r="AD144" s="52" t="str">
        <f t="shared" si="15"/>
        <v>NÃO HAVERÁ RECORTE</v>
      </c>
      <c r="AE144" s="29" t="s">
        <v>423</v>
      </c>
      <c r="AF144" s="29" t="s">
        <v>423</v>
      </c>
      <c r="AG144" s="60">
        <v>44720</v>
      </c>
      <c r="AH144" s="29">
        <v>44749</v>
      </c>
      <c r="AI144" s="29" t="s">
        <v>950</v>
      </c>
      <c r="AJ144" s="53" t="s">
        <v>1187</v>
      </c>
      <c r="AK144" s="29"/>
      <c r="AL144" s="29" t="str">
        <f t="shared" si="16"/>
        <v>SIM</v>
      </c>
    </row>
    <row r="145" spans="1:38" ht="49.5" customHeight="1" x14ac:dyDescent="0.3">
      <c r="A145" s="73">
        <v>143</v>
      </c>
      <c r="B145" s="4" t="s">
        <v>893</v>
      </c>
      <c r="C145" s="29">
        <v>44691</v>
      </c>
      <c r="D145" s="29">
        <v>44691</v>
      </c>
      <c r="E145" s="48" t="s">
        <v>371</v>
      </c>
      <c r="F145" s="48" t="s">
        <v>894</v>
      </c>
      <c r="G145" s="12" t="s">
        <v>895</v>
      </c>
      <c r="H145" s="29" t="str">
        <f t="shared" si="14"/>
        <v>FINALIZADO</v>
      </c>
      <c r="I145" s="12" t="s">
        <v>896</v>
      </c>
      <c r="J145" s="79">
        <v>1002806010333</v>
      </c>
      <c r="K145" s="28">
        <v>34593</v>
      </c>
      <c r="L145" s="29" t="s">
        <v>55</v>
      </c>
      <c r="M145" s="29" t="s">
        <v>131</v>
      </c>
      <c r="N145" s="29" t="s">
        <v>184</v>
      </c>
      <c r="O145" s="29">
        <v>44699</v>
      </c>
      <c r="P145" s="60">
        <v>44699</v>
      </c>
      <c r="Q145" s="35"/>
      <c r="R145" s="60" t="s">
        <v>97</v>
      </c>
      <c r="S145" s="60" t="s">
        <v>134</v>
      </c>
      <c r="T145" s="60">
        <v>44712</v>
      </c>
      <c r="U145" s="28">
        <v>42155</v>
      </c>
      <c r="V145" s="28">
        <v>5000</v>
      </c>
      <c r="W145" s="28">
        <f t="shared" si="17"/>
        <v>37155</v>
      </c>
      <c r="X145" s="29">
        <v>44705</v>
      </c>
      <c r="Y145" s="60">
        <v>44712</v>
      </c>
      <c r="Z145" s="60">
        <v>44712</v>
      </c>
      <c r="AA145" s="60">
        <v>44713</v>
      </c>
      <c r="AB145" s="61">
        <v>342</v>
      </c>
      <c r="AC145" s="52">
        <v>37155</v>
      </c>
      <c r="AD145" s="52" t="str">
        <f t="shared" si="15"/>
        <v>NÃO HAVERÁ RECORTE</v>
      </c>
      <c r="AE145" s="29" t="s">
        <v>423</v>
      </c>
      <c r="AF145" s="29" t="s">
        <v>423</v>
      </c>
      <c r="AG145" s="60">
        <v>44715</v>
      </c>
      <c r="AH145" s="29">
        <v>44734</v>
      </c>
      <c r="AI145" s="29" t="s">
        <v>950</v>
      </c>
      <c r="AJ145" s="53" t="s">
        <v>1144</v>
      </c>
      <c r="AK145" s="29"/>
      <c r="AL145" s="29" t="str">
        <f t="shared" si="16"/>
        <v>SIM</v>
      </c>
    </row>
    <row r="146" spans="1:38" ht="49.5" customHeight="1" x14ac:dyDescent="0.3">
      <c r="A146" s="73">
        <v>144</v>
      </c>
      <c r="B146" s="4">
        <v>8282200809</v>
      </c>
      <c r="C146" s="29">
        <v>44697</v>
      </c>
      <c r="D146" s="29">
        <v>44697</v>
      </c>
      <c r="E146" s="48" t="s">
        <v>311</v>
      </c>
      <c r="F146" s="48" t="s">
        <v>897</v>
      </c>
      <c r="G146" s="12" t="s">
        <v>898</v>
      </c>
      <c r="H146" s="29" t="str">
        <f t="shared" si="14"/>
        <v>FINALIZADO</v>
      </c>
      <c r="I146" s="12" t="s">
        <v>899</v>
      </c>
      <c r="J146" s="79" t="s">
        <v>900</v>
      </c>
      <c r="K146" s="28">
        <v>32440</v>
      </c>
      <c r="L146" s="29" t="s">
        <v>56</v>
      </c>
      <c r="M146" s="29" t="s">
        <v>131</v>
      </c>
      <c r="N146" s="29" t="s">
        <v>141</v>
      </c>
      <c r="O146" s="29">
        <v>44720</v>
      </c>
      <c r="P146" s="60">
        <v>44722</v>
      </c>
      <c r="Q146" s="35"/>
      <c r="R146" s="60" t="s">
        <v>97</v>
      </c>
      <c r="S146" s="60" t="s">
        <v>134</v>
      </c>
      <c r="T146" s="60">
        <v>44726</v>
      </c>
      <c r="U146" s="28">
        <v>32400</v>
      </c>
      <c r="V146" s="28">
        <v>2000</v>
      </c>
      <c r="W146" s="28">
        <f t="shared" si="17"/>
        <v>30400</v>
      </c>
      <c r="X146" s="29">
        <v>44706</v>
      </c>
      <c r="Y146" s="60">
        <v>44712</v>
      </c>
      <c r="Z146" s="60">
        <v>44712</v>
      </c>
      <c r="AA146" s="60">
        <v>44713</v>
      </c>
      <c r="AB146" s="61">
        <v>341</v>
      </c>
      <c r="AC146" s="52">
        <v>30440</v>
      </c>
      <c r="AD146" s="52" t="str">
        <f t="shared" si="15"/>
        <v>NÃO HAVERÁ RECORTE</v>
      </c>
      <c r="AE146" s="29" t="s">
        <v>423</v>
      </c>
      <c r="AF146" s="29" t="s">
        <v>423</v>
      </c>
      <c r="AG146" s="60">
        <v>44727</v>
      </c>
      <c r="AH146" s="29">
        <v>44741</v>
      </c>
      <c r="AI146" s="29" t="s">
        <v>950</v>
      </c>
      <c r="AJ146" s="53" t="s">
        <v>1182</v>
      </c>
      <c r="AK146" s="29"/>
      <c r="AL146" s="29" t="str">
        <f t="shared" si="16"/>
        <v>SIM</v>
      </c>
    </row>
    <row r="147" spans="1:38" ht="49.5" customHeight="1" x14ac:dyDescent="0.3">
      <c r="A147" s="73">
        <v>145</v>
      </c>
      <c r="B147" s="4">
        <v>8282200526</v>
      </c>
      <c r="C147" s="29">
        <v>44698</v>
      </c>
      <c r="D147" s="29">
        <v>44699</v>
      </c>
      <c r="E147" s="48" t="s">
        <v>904</v>
      </c>
      <c r="F147" s="48" t="s">
        <v>905</v>
      </c>
      <c r="G147" s="12" t="s">
        <v>906</v>
      </c>
      <c r="H147" s="29" t="str">
        <f t="shared" si="14"/>
        <v>FINALIZADO</v>
      </c>
      <c r="I147" s="12" t="s">
        <v>907</v>
      </c>
      <c r="J147" s="79">
        <v>1002806010447</v>
      </c>
      <c r="K147" s="28">
        <v>65156</v>
      </c>
      <c r="L147" s="29" t="s">
        <v>56</v>
      </c>
      <c r="M147" s="29" t="s">
        <v>131</v>
      </c>
      <c r="N147" s="29" t="s">
        <v>141</v>
      </c>
      <c r="O147" s="29">
        <v>44726</v>
      </c>
      <c r="P147" s="60">
        <v>44727</v>
      </c>
      <c r="Q147" s="35"/>
      <c r="R147" s="60" t="s">
        <v>157</v>
      </c>
      <c r="S147" s="60" t="s">
        <v>134</v>
      </c>
      <c r="T147" s="60">
        <v>44739</v>
      </c>
      <c r="U147" s="28">
        <v>65156</v>
      </c>
      <c r="V147" s="28">
        <v>32070.09</v>
      </c>
      <c r="W147" s="28">
        <f t="shared" si="17"/>
        <v>33085.910000000003</v>
      </c>
      <c r="X147" s="29">
        <v>44715</v>
      </c>
      <c r="Y147" s="60">
        <v>44720</v>
      </c>
      <c r="Z147" s="60">
        <v>44720</v>
      </c>
      <c r="AA147" s="60">
        <v>44735</v>
      </c>
      <c r="AB147" s="61">
        <v>350</v>
      </c>
      <c r="AC147" s="52">
        <v>33085.910000000003</v>
      </c>
      <c r="AD147" s="52" t="str">
        <f t="shared" si="15"/>
        <v>SOLICITAR RECORTE DE CHASSI PALACIO</v>
      </c>
      <c r="AE147" s="29">
        <v>44740</v>
      </c>
      <c r="AF147" s="29">
        <v>44746</v>
      </c>
      <c r="AG147" s="60">
        <v>44746</v>
      </c>
      <c r="AH147" s="29">
        <v>45433</v>
      </c>
      <c r="AI147" s="29" t="s">
        <v>965</v>
      </c>
      <c r="AJ147" s="53" t="s">
        <v>1881</v>
      </c>
      <c r="AK147" s="29" t="s">
        <v>1439</v>
      </c>
      <c r="AL147" s="29" t="str">
        <f t="shared" si="16"/>
        <v>SIM</v>
      </c>
    </row>
    <row r="148" spans="1:38" ht="49.5" customHeight="1" x14ac:dyDescent="0.3">
      <c r="A148" s="73">
        <v>146</v>
      </c>
      <c r="B148" s="4">
        <v>8282100462</v>
      </c>
      <c r="C148" s="29">
        <v>44700</v>
      </c>
      <c r="D148" s="29">
        <v>44700</v>
      </c>
      <c r="E148" s="48" t="s">
        <v>257</v>
      </c>
      <c r="F148" s="48" t="s">
        <v>908</v>
      </c>
      <c r="G148" s="12" t="s">
        <v>909</v>
      </c>
      <c r="H148" s="29" t="str">
        <f t="shared" si="14"/>
        <v>FINALIZADO</v>
      </c>
      <c r="I148" s="12" t="s">
        <v>910</v>
      </c>
      <c r="J148" s="79" t="s">
        <v>911</v>
      </c>
      <c r="K148" s="28">
        <v>20110</v>
      </c>
      <c r="L148" s="29" t="s">
        <v>56</v>
      </c>
      <c r="M148" s="29" t="s">
        <v>131</v>
      </c>
      <c r="N148" s="29" t="s">
        <v>141</v>
      </c>
      <c r="O148" s="29">
        <v>44730</v>
      </c>
      <c r="P148" s="60">
        <v>44732</v>
      </c>
      <c r="Q148" s="35"/>
      <c r="R148" s="60" t="s">
        <v>157</v>
      </c>
      <c r="S148" s="60" t="s">
        <v>302</v>
      </c>
      <c r="T148" s="60">
        <v>44739</v>
      </c>
      <c r="U148" s="28">
        <v>25000</v>
      </c>
      <c r="V148" s="28">
        <v>3000</v>
      </c>
      <c r="W148" s="28">
        <f t="shared" si="17"/>
        <v>22000</v>
      </c>
      <c r="X148" s="29">
        <v>44687</v>
      </c>
      <c r="Y148" s="60">
        <v>44720</v>
      </c>
      <c r="Z148" s="60">
        <v>44720</v>
      </c>
      <c r="AA148" s="60">
        <v>44720</v>
      </c>
      <c r="AB148" s="61">
        <v>349</v>
      </c>
      <c r="AC148" s="52">
        <v>22000</v>
      </c>
      <c r="AD148" s="52" t="str">
        <f t="shared" si="15"/>
        <v>SOLICITAR RECORTE DE CHASSI PALACIO</v>
      </c>
      <c r="AE148" s="29" t="s">
        <v>423</v>
      </c>
      <c r="AF148" s="29" t="s">
        <v>423</v>
      </c>
      <c r="AG148" s="60">
        <v>44740</v>
      </c>
      <c r="AH148" s="29">
        <v>44893</v>
      </c>
      <c r="AI148" s="29" t="s">
        <v>965</v>
      </c>
      <c r="AJ148" s="53"/>
      <c r="AK148" s="29"/>
      <c r="AL148" s="29" t="str">
        <f t="shared" si="16"/>
        <v>SIM</v>
      </c>
    </row>
    <row r="149" spans="1:38" ht="49.5" customHeight="1" x14ac:dyDescent="0.3">
      <c r="A149" s="73">
        <v>147</v>
      </c>
      <c r="B149" s="4">
        <v>8282200705</v>
      </c>
      <c r="C149" s="29">
        <v>44705</v>
      </c>
      <c r="D149" s="29">
        <v>44705</v>
      </c>
      <c r="E149" s="48" t="s">
        <v>912</v>
      </c>
      <c r="F149" s="48" t="s">
        <v>913</v>
      </c>
      <c r="G149" s="12" t="s">
        <v>914</v>
      </c>
      <c r="H149" s="29" t="str">
        <f t="shared" si="14"/>
        <v>FINALIZADO</v>
      </c>
      <c r="I149" s="12" t="s">
        <v>915</v>
      </c>
      <c r="J149" s="79" t="s">
        <v>916</v>
      </c>
      <c r="K149" s="28">
        <v>14220</v>
      </c>
      <c r="L149" s="29" t="s">
        <v>56</v>
      </c>
      <c r="M149" s="29" t="s">
        <v>131</v>
      </c>
      <c r="N149" s="29" t="s">
        <v>141</v>
      </c>
      <c r="O149" s="29">
        <v>44734</v>
      </c>
      <c r="P149" s="60">
        <v>44734</v>
      </c>
      <c r="Q149" s="35"/>
      <c r="R149" s="60" t="s">
        <v>157</v>
      </c>
      <c r="S149" s="60" t="s">
        <v>134</v>
      </c>
      <c r="T149" s="60">
        <v>44740</v>
      </c>
      <c r="U149" s="28">
        <v>14220</v>
      </c>
      <c r="V149" s="28">
        <v>1205.8</v>
      </c>
      <c r="W149" s="28">
        <f t="shared" si="17"/>
        <v>13014.2</v>
      </c>
      <c r="X149" s="29">
        <v>44711</v>
      </c>
      <c r="Y149" s="60">
        <v>44714</v>
      </c>
      <c r="Z149" s="60">
        <v>44767</v>
      </c>
      <c r="AA149" s="60">
        <v>44767</v>
      </c>
      <c r="AB149" s="61">
        <v>361</v>
      </c>
      <c r="AC149" s="52">
        <v>13014.2</v>
      </c>
      <c r="AD149" s="52" t="str">
        <f t="shared" si="15"/>
        <v>SOLICITAR RECORTE DE CHASSI PALACIO</v>
      </c>
      <c r="AE149" s="29">
        <v>44741</v>
      </c>
      <c r="AF149" s="29">
        <v>44747</v>
      </c>
      <c r="AG149" s="60">
        <v>44747</v>
      </c>
      <c r="AH149" s="29">
        <v>45034</v>
      </c>
      <c r="AI149" s="29" t="s">
        <v>965</v>
      </c>
      <c r="AJ149" s="53" t="s">
        <v>1258</v>
      </c>
      <c r="AK149" s="29"/>
      <c r="AL149" s="29" t="str">
        <f t="shared" si="16"/>
        <v>SIM</v>
      </c>
    </row>
    <row r="150" spans="1:38" ht="49.5" customHeight="1" x14ac:dyDescent="0.3">
      <c r="A150" s="73">
        <v>148</v>
      </c>
      <c r="B150" s="4">
        <v>8282200705</v>
      </c>
      <c r="C150" s="29">
        <v>44718</v>
      </c>
      <c r="D150" s="29" t="s">
        <v>917</v>
      </c>
      <c r="E150" s="48" t="s">
        <v>912</v>
      </c>
      <c r="F150" s="48" t="s">
        <v>918</v>
      </c>
      <c r="G150" s="12" t="s">
        <v>919</v>
      </c>
      <c r="H150" s="29" t="str">
        <f t="shared" si="14"/>
        <v>FINALIZADO</v>
      </c>
      <c r="I150" s="12" t="s">
        <v>920</v>
      </c>
      <c r="J150" s="79">
        <v>1002806012169</v>
      </c>
      <c r="K150" s="28">
        <v>34859</v>
      </c>
      <c r="L150" s="29" t="s">
        <v>56</v>
      </c>
      <c r="M150" s="29" t="s">
        <v>289</v>
      </c>
      <c r="N150" s="29" t="s">
        <v>141</v>
      </c>
      <c r="O150" s="29">
        <v>44750</v>
      </c>
      <c r="P150" s="60">
        <v>44753</v>
      </c>
      <c r="Q150" s="35"/>
      <c r="R150" s="60" t="s">
        <v>97</v>
      </c>
      <c r="S150" s="60" t="s">
        <v>134</v>
      </c>
      <c r="T150" s="60">
        <v>44764</v>
      </c>
      <c r="U150" s="28">
        <v>34859</v>
      </c>
      <c r="V150" s="28"/>
      <c r="W150" s="28">
        <f t="shared" si="17"/>
        <v>34859</v>
      </c>
      <c r="X150" s="29">
        <v>44725</v>
      </c>
      <c r="Y150" s="60">
        <v>44746</v>
      </c>
      <c r="Z150" s="60">
        <v>44741</v>
      </c>
      <c r="AA150" s="60">
        <v>44741</v>
      </c>
      <c r="AB150" s="61">
        <v>352</v>
      </c>
      <c r="AC150" s="52">
        <v>34859</v>
      </c>
      <c r="AD150" s="52" t="str">
        <f t="shared" si="15"/>
        <v>NÃO HAVERÁ RECORTE</v>
      </c>
      <c r="AE150" s="29" t="s">
        <v>423</v>
      </c>
      <c r="AF150" s="29" t="s">
        <v>423</v>
      </c>
      <c r="AG150" s="60">
        <v>44767</v>
      </c>
      <c r="AH150" s="29">
        <v>45029</v>
      </c>
      <c r="AI150" s="29" t="s">
        <v>965</v>
      </c>
      <c r="AJ150" s="53"/>
      <c r="AK150" s="29"/>
      <c r="AL150" s="29" t="str">
        <f t="shared" si="16"/>
        <v>SIM</v>
      </c>
    </row>
    <row r="151" spans="1:38" ht="49.5" customHeight="1" x14ac:dyDescent="0.3">
      <c r="A151" s="73">
        <v>149</v>
      </c>
      <c r="B151" s="4">
        <v>8282201007</v>
      </c>
      <c r="C151" s="29">
        <v>44722</v>
      </c>
      <c r="D151" s="29">
        <v>44722</v>
      </c>
      <c r="E151" s="48" t="s">
        <v>921</v>
      </c>
      <c r="F151" s="48" t="s">
        <v>922</v>
      </c>
      <c r="G151" s="12" t="s">
        <v>923</v>
      </c>
      <c r="H151" s="29" t="str">
        <f t="shared" si="14"/>
        <v>FINALIZADO</v>
      </c>
      <c r="I151" s="12" t="s">
        <v>924</v>
      </c>
      <c r="J151" s="79" t="s">
        <v>925</v>
      </c>
      <c r="K151" s="28">
        <v>39110</v>
      </c>
      <c r="L151" s="29" t="s">
        <v>56</v>
      </c>
      <c r="M151" s="29" t="s">
        <v>131</v>
      </c>
      <c r="N151" s="29" t="s">
        <v>141</v>
      </c>
      <c r="O151" s="29">
        <v>44748</v>
      </c>
      <c r="P151" s="60">
        <v>44753</v>
      </c>
      <c r="Q151" s="35"/>
      <c r="R151" s="60" t="s">
        <v>97</v>
      </c>
      <c r="S151" s="60" t="s">
        <v>134</v>
      </c>
      <c r="T151" s="60">
        <v>44756</v>
      </c>
      <c r="U151" s="28">
        <v>39110</v>
      </c>
      <c r="V151" s="28">
        <v>27089.91</v>
      </c>
      <c r="W151" s="28">
        <f t="shared" si="17"/>
        <v>12020.09</v>
      </c>
      <c r="X151" s="29">
        <v>44781</v>
      </c>
      <c r="Y151" s="60">
        <v>44783</v>
      </c>
      <c r="Z151" s="60">
        <v>44783</v>
      </c>
      <c r="AA151" s="60">
        <v>44785</v>
      </c>
      <c r="AB151" s="61">
        <v>365</v>
      </c>
      <c r="AC151" s="52">
        <v>12020.09</v>
      </c>
      <c r="AD151" s="52" t="str">
        <f t="shared" si="15"/>
        <v>NÃO HAVERÁ RECORTE</v>
      </c>
      <c r="AE151" s="29" t="s">
        <v>423</v>
      </c>
      <c r="AF151" s="29" t="s">
        <v>423</v>
      </c>
      <c r="AG151" s="60">
        <v>44792</v>
      </c>
      <c r="AH151" s="29">
        <v>44853</v>
      </c>
      <c r="AI151" s="29" t="s">
        <v>950</v>
      </c>
      <c r="AJ151" s="53" t="s">
        <v>1052</v>
      </c>
      <c r="AK151" s="29"/>
      <c r="AL151" s="29" t="str">
        <f t="shared" si="16"/>
        <v>SIM</v>
      </c>
    </row>
    <row r="152" spans="1:38" ht="49.5" customHeight="1" x14ac:dyDescent="0.3">
      <c r="A152" s="73">
        <v>150</v>
      </c>
      <c r="B152" s="4">
        <v>8232200181</v>
      </c>
      <c r="C152" s="29">
        <v>44729</v>
      </c>
      <c r="D152" s="29">
        <v>44729</v>
      </c>
      <c r="E152" s="48" t="s">
        <v>926</v>
      </c>
      <c r="F152" s="48" t="s">
        <v>927</v>
      </c>
      <c r="G152" s="12" t="s">
        <v>928</v>
      </c>
      <c r="H152" s="29" t="str">
        <f t="shared" si="14"/>
        <v>FINALIZADO</v>
      </c>
      <c r="I152" s="12" t="s">
        <v>929</v>
      </c>
      <c r="J152" s="79">
        <v>1002306003542</v>
      </c>
      <c r="K152" s="28">
        <v>23353</v>
      </c>
      <c r="L152" s="29" t="s">
        <v>56</v>
      </c>
      <c r="M152" s="29" t="s">
        <v>131</v>
      </c>
      <c r="N152" s="29" t="s">
        <v>141</v>
      </c>
      <c r="O152" s="29">
        <v>44754</v>
      </c>
      <c r="P152" s="60">
        <v>44755</v>
      </c>
      <c r="Q152" s="35"/>
      <c r="R152" s="60" t="s">
        <v>96</v>
      </c>
      <c r="S152" s="60" t="s">
        <v>134</v>
      </c>
      <c r="T152" s="60">
        <v>44770</v>
      </c>
      <c r="U152" s="28">
        <v>23533</v>
      </c>
      <c r="V152" s="28"/>
      <c r="W152" s="28">
        <f t="shared" si="17"/>
        <v>23533</v>
      </c>
      <c r="X152" s="29">
        <v>44736</v>
      </c>
      <c r="Y152" s="60">
        <v>44746</v>
      </c>
      <c r="Z152" s="60">
        <v>44746</v>
      </c>
      <c r="AA152" s="60">
        <v>44748</v>
      </c>
      <c r="AB152" s="61">
        <v>353</v>
      </c>
      <c r="AC152" s="52">
        <v>23533</v>
      </c>
      <c r="AD152" s="52" t="str">
        <f t="shared" si="15"/>
        <v>NÃO HAVERÁ RECORTE</v>
      </c>
      <c r="AE152" s="29" t="s">
        <v>423</v>
      </c>
      <c r="AF152" s="29" t="s">
        <v>423</v>
      </c>
      <c r="AG152" s="60">
        <v>44781</v>
      </c>
      <c r="AH152" s="29">
        <v>44823</v>
      </c>
      <c r="AI152" s="29" t="s">
        <v>950</v>
      </c>
      <c r="AJ152" s="53" t="s">
        <v>1291</v>
      </c>
      <c r="AK152" s="29"/>
      <c r="AL152" s="29" t="str">
        <f t="shared" si="16"/>
        <v>SIM</v>
      </c>
    </row>
    <row r="153" spans="1:38" ht="49.5" customHeight="1" x14ac:dyDescent="0.3">
      <c r="A153" s="73">
        <v>151</v>
      </c>
      <c r="B153" s="4">
        <v>8232200191</v>
      </c>
      <c r="C153" s="29">
        <v>44735</v>
      </c>
      <c r="D153" s="29">
        <v>44735</v>
      </c>
      <c r="E153" s="48" t="s">
        <v>717</v>
      </c>
      <c r="F153" s="48" t="s">
        <v>936</v>
      </c>
      <c r="G153" s="12" t="s">
        <v>937</v>
      </c>
      <c r="H153" s="29" t="str">
        <f t="shared" si="14"/>
        <v>FINALIZADO</v>
      </c>
      <c r="I153" s="12" t="s">
        <v>938</v>
      </c>
      <c r="J153" s="79" t="s">
        <v>939</v>
      </c>
      <c r="K153" s="28">
        <v>27923</v>
      </c>
      <c r="L153" s="29" t="s">
        <v>56</v>
      </c>
      <c r="M153" s="29" t="s">
        <v>131</v>
      </c>
      <c r="N153" s="29" t="s">
        <v>141</v>
      </c>
      <c r="O153" s="29">
        <v>44754</v>
      </c>
      <c r="P153" s="60">
        <v>44754</v>
      </c>
      <c r="Q153" s="35"/>
      <c r="R153" s="60" t="s">
        <v>97</v>
      </c>
      <c r="S153" s="60" t="s">
        <v>134</v>
      </c>
      <c r="T153" s="60">
        <v>44762</v>
      </c>
      <c r="U153" s="28">
        <v>27923</v>
      </c>
      <c r="V153" s="28"/>
      <c r="W153" s="28">
        <f t="shared" si="17"/>
        <v>27923</v>
      </c>
      <c r="X153" s="29">
        <v>44748</v>
      </c>
      <c r="Y153" s="60">
        <v>44754</v>
      </c>
      <c r="Z153" s="60">
        <v>44754</v>
      </c>
      <c r="AA153" s="60">
        <v>44755</v>
      </c>
      <c r="AB153" s="61">
        <v>354</v>
      </c>
      <c r="AC153" s="52">
        <v>27923</v>
      </c>
      <c r="AD153" s="52" t="str">
        <f t="shared" si="15"/>
        <v>NÃO HAVERÁ RECORTE</v>
      </c>
      <c r="AE153" s="29" t="s">
        <v>423</v>
      </c>
      <c r="AF153" s="29" t="s">
        <v>423</v>
      </c>
      <c r="AG153" s="60">
        <v>44763</v>
      </c>
      <c r="AH153" s="29">
        <v>44788</v>
      </c>
      <c r="AI153" s="29" t="s">
        <v>950</v>
      </c>
      <c r="AJ153" s="53" t="s">
        <v>1146</v>
      </c>
      <c r="AK153" s="29"/>
      <c r="AL153" s="29" t="str">
        <f t="shared" si="16"/>
        <v>SIM</v>
      </c>
    </row>
    <row r="154" spans="1:38" ht="49.5" customHeight="1" x14ac:dyDescent="0.3">
      <c r="A154" s="73">
        <v>152</v>
      </c>
      <c r="B154" s="4">
        <v>8282201191</v>
      </c>
      <c r="C154" s="29">
        <v>44747</v>
      </c>
      <c r="D154" s="29">
        <v>44747</v>
      </c>
      <c r="E154" s="48" t="s">
        <v>942</v>
      </c>
      <c r="F154" s="48" t="s">
        <v>945</v>
      </c>
      <c r="G154" s="12" t="s">
        <v>943</v>
      </c>
      <c r="H154" s="29" t="str">
        <f t="shared" si="14"/>
        <v>FINALIZADO</v>
      </c>
      <c r="I154" s="12" t="s">
        <v>944</v>
      </c>
      <c r="J154" s="79">
        <v>1002806012256</v>
      </c>
      <c r="K154" s="28">
        <v>20000</v>
      </c>
      <c r="L154" s="29" t="s">
        <v>56</v>
      </c>
      <c r="M154" s="29" t="s">
        <v>131</v>
      </c>
      <c r="N154" s="29" t="s">
        <v>141</v>
      </c>
      <c r="O154" s="29">
        <v>44802</v>
      </c>
      <c r="P154" s="60">
        <v>44805</v>
      </c>
      <c r="Q154" s="35"/>
      <c r="R154" s="60" t="s">
        <v>97</v>
      </c>
      <c r="S154" s="60" t="s">
        <v>134</v>
      </c>
      <c r="T154" s="60">
        <v>44806</v>
      </c>
      <c r="U154" s="28">
        <v>16189</v>
      </c>
      <c r="V154" s="28"/>
      <c r="W154" s="28">
        <f t="shared" si="17"/>
        <v>16189</v>
      </c>
      <c r="X154" s="29">
        <v>44770</v>
      </c>
      <c r="Y154" s="60">
        <v>44771</v>
      </c>
      <c r="Z154" s="60">
        <v>44771</v>
      </c>
      <c r="AA154" s="60">
        <v>44776</v>
      </c>
      <c r="AB154" s="61">
        <v>362</v>
      </c>
      <c r="AC154" s="52">
        <v>16189</v>
      </c>
      <c r="AD154" s="52" t="str">
        <f t="shared" si="15"/>
        <v>NÃO HAVERÁ RECORTE</v>
      </c>
      <c r="AE154" s="29" t="s">
        <v>423</v>
      </c>
      <c r="AF154" s="29" t="s">
        <v>423</v>
      </c>
      <c r="AG154" s="60">
        <v>44812</v>
      </c>
      <c r="AH154" s="29">
        <v>44830</v>
      </c>
      <c r="AI154" s="29" t="s">
        <v>950</v>
      </c>
      <c r="AJ154" s="53" t="s">
        <v>1284</v>
      </c>
      <c r="AK154" s="29"/>
      <c r="AL154" s="29" t="str">
        <f t="shared" si="16"/>
        <v>SIM</v>
      </c>
    </row>
    <row r="155" spans="1:38" ht="49.5" customHeight="1" x14ac:dyDescent="0.3">
      <c r="A155" s="73">
        <v>153</v>
      </c>
      <c r="B155" s="4">
        <v>8232200195</v>
      </c>
      <c r="C155" s="29">
        <v>44747</v>
      </c>
      <c r="D155" s="29">
        <v>44747</v>
      </c>
      <c r="E155" s="48" t="s">
        <v>947</v>
      </c>
      <c r="F155" s="48" t="s">
        <v>946</v>
      </c>
      <c r="G155" s="12" t="s">
        <v>948</v>
      </c>
      <c r="H155" s="29" t="str">
        <f t="shared" si="14"/>
        <v>FINALIZADO</v>
      </c>
      <c r="I155" s="12" t="s">
        <v>949</v>
      </c>
      <c r="J155" s="79">
        <v>1002306003204</v>
      </c>
      <c r="K155" s="28">
        <v>25800</v>
      </c>
      <c r="L155" s="29" t="s">
        <v>56</v>
      </c>
      <c r="M155" s="29" t="s">
        <v>131</v>
      </c>
      <c r="N155" s="29" t="s">
        <v>141</v>
      </c>
      <c r="O155" s="29">
        <v>44775</v>
      </c>
      <c r="P155" s="60">
        <v>44777</v>
      </c>
      <c r="Q155" s="35"/>
      <c r="R155" s="60" t="s">
        <v>97</v>
      </c>
      <c r="S155" s="60" t="s">
        <v>134</v>
      </c>
      <c r="T155" s="60">
        <v>44781</v>
      </c>
      <c r="U155" s="28">
        <v>25800</v>
      </c>
      <c r="V155" s="28">
        <v>2000</v>
      </c>
      <c r="W155" s="28">
        <f t="shared" si="17"/>
        <v>23800</v>
      </c>
      <c r="X155" s="29">
        <v>44767</v>
      </c>
      <c r="Y155" s="60">
        <v>44771</v>
      </c>
      <c r="Z155" s="60">
        <v>44782</v>
      </c>
      <c r="AA155" s="60">
        <v>44785</v>
      </c>
      <c r="AB155" s="61">
        <v>364</v>
      </c>
      <c r="AC155" s="52">
        <v>23800</v>
      </c>
      <c r="AD155" s="52" t="str">
        <f t="shared" si="15"/>
        <v>NÃO HAVERÁ RECORTE</v>
      </c>
      <c r="AE155" s="29" t="s">
        <v>423</v>
      </c>
      <c r="AF155" s="29" t="s">
        <v>423</v>
      </c>
      <c r="AG155" s="60">
        <v>44796</v>
      </c>
      <c r="AH155" s="29">
        <v>44848</v>
      </c>
      <c r="AI155" s="29" t="s">
        <v>950</v>
      </c>
      <c r="AJ155" s="53" t="s">
        <v>1453</v>
      </c>
      <c r="AK155" s="29" t="s">
        <v>1439</v>
      </c>
      <c r="AL155" s="29" t="str">
        <f t="shared" si="16"/>
        <v>SIM</v>
      </c>
    </row>
    <row r="156" spans="1:38" ht="49.5" customHeight="1" x14ac:dyDescent="0.3">
      <c r="A156" s="73">
        <v>154</v>
      </c>
      <c r="B156" s="4">
        <v>8282201463</v>
      </c>
      <c r="C156" s="29">
        <v>44763</v>
      </c>
      <c r="D156" s="29">
        <v>44763</v>
      </c>
      <c r="E156" s="48" t="s">
        <v>953</v>
      </c>
      <c r="F156" s="48" t="s">
        <v>954</v>
      </c>
      <c r="G156" s="12" t="s">
        <v>955</v>
      </c>
      <c r="H156" s="29" t="str">
        <f t="shared" si="14"/>
        <v>FINALIZADO</v>
      </c>
      <c r="I156" s="12" t="s">
        <v>956</v>
      </c>
      <c r="J156" s="79" t="s">
        <v>957</v>
      </c>
      <c r="K156" s="28">
        <v>13633</v>
      </c>
      <c r="L156" s="29" t="s">
        <v>55</v>
      </c>
      <c r="M156" s="29" t="s">
        <v>131</v>
      </c>
      <c r="N156" s="29"/>
      <c r="O156" s="29">
        <v>44776</v>
      </c>
      <c r="P156" s="60">
        <v>44776</v>
      </c>
      <c r="Q156" s="35"/>
      <c r="R156" s="60" t="s">
        <v>97</v>
      </c>
      <c r="S156" s="60" t="s">
        <v>134</v>
      </c>
      <c r="T156" s="60">
        <v>44789</v>
      </c>
      <c r="U156" s="28">
        <v>13633</v>
      </c>
      <c r="V156" s="28">
        <v>2138.36</v>
      </c>
      <c r="W156" s="28">
        <f t="shared" si="17"/>
        <v>11494.64</v>
      </c>
      <c r="X156" s="29">
        <v>44781</v>
      </c>
      <c r="Y156" s="60">
        <v>44783</v>
      </c>
      <c r="Z156" s="60">
        <v>44783</v>
      </c>
      <c r="AA156" s="60">
        <v>44785</v>
      </c>
      <c r="AB156" s="61">
        <v>366</v>
      </c>
      <c r="AC156" s="52">
        <v>11494.64</v>
      </c>
      <c r="AD156" s="52" t="str">
        <f t="shared" si="15"/>
        <v>NÃO HAVERÁ RECORTE</v>
      </c>
      <c r="AE156" s="29">
        <v>44834</v>
      </c>
      <c r="AF156" s="29">
        <v>44844</v>
      </c>
      <c r="AG156" s="60">
        <v>44792</v>
      </c>
      <c r="AH156" s="29">
        <v>44831</v>
      </c>
      <c r="AI156" s="29" t="s">
        <v>965</v>
      </c>
      <c r="AJ156" s="53" t="s">
        <v>1051</v>
      </c>
      <c r="AK156" s="29"/>
      <c r="AL156" s="29" t="str">
        <f t="shared" si="16"/>
        <v>SIM</v>
      </c>
    </row>
    <row r="157" spans="1:38" ht="49.5" customHeight="1" x14ac:dyDescent="0.3">
      <c r="A157" s="73">
        <v>155</v>
      </c>
      <c r="B157" s="4">
        <v>8282201485</v>
      </c>
      <c r="C157" s="29">
        <v>44763</v>
      </c>
      <c r="D157" s="29">
        <v>44763</v>
      </c>
      <c r="E157" s="48" t="s">
        <v>958</v>
      </c>
      <c r="F157" s="48" t="s">
        <v>959</v>
      </c>
      <c r="G157" s="12" t="s">
        <v>960</v>
      </c>
      <c r="H157" s="29" t="str">
        <f t="shared" si="14"/>
        <v>FINALIZADO</v>
      </c>
      <c r="I157" s="12" t="s">
        <v>961</v>
      </c>
      <c r="J157" s="79">
        <v>1002306002673</v>
      </c>
      <c r="K157" s="28">
        <v>42357</v>
      </c>
      <c r="L157" s="29" t="s">
        <v>56</v>
      </c>
      <c r="M157" s="29" t="s">
        <v>131</v>
      </c>
      <c r="N157" s="29"/>
      <c r="O157" s="29">
        <v>44820</v>
      </c>
      <c r="P157" s="60">
        <v>44825</v>
      </c>
      <c r="Q157" s="35"/>
      <c r="R157" s="60" t="s">
        <v>157</v>
      </c>
      <c r="S157" s="60" t="s">
        <v>134</v>
      </c>
      <c r="T157" s="60">
        <v>44830</v>
      </c>
      <c r="U157" s="28">
        <v>32492.57</v>
      </c>
      <c r="V157" s="28">
        <v>2000</v>
      </c>
      <c r="W157" s="28">
        <f t="shared" si="17"/>
        <v>30492.57</v>
      </c>
      <c r="X157" s="29">
        <v>44776</v>
      </c>
      <c r="Y157" s="60">
        <v>44816</v>
      </c>
      <c r="Z157" s="60">
        <v>44816</v>
      </c>
      <c r="AA157" s="60">
        <v>44818</v>
      </c>
      <c r="AB157" s="61">
        <v>368</v>
      </c>
      <c r="AC157" s="52">
        <v>32492.57</v>
      </c>
      <c r="AD157" s="52" t="str">
        <f t="shared" si="15"/>
        <v>SOLICITAR RECORTE DE CHASSI PALACIO</v>
      </c>
      <c r="AE157" s="29">
        <v>44845</v>
      </c>
      <c r="AF157" s="60">
        <v>44866</v>
      </c>
      <c r="AG157" s="60">
        <v>44866</v>
      </c>
      <c r="AH157" s="29">
        <v>45364</v>
      </c>
      <c r="AI157" s="29" t="s">
        <v>965</v>
      </c>
      <c r="AJ157" s="53" t="s">
        <v>1708</v>
      </c>
      <c r="AK157" s="29" t="s">
        <v>1439</v>
      </c>
      <c r="AL157" s="29" t="str">
        <f t="shared" si="16"/>
        <v>SIM</v>
      </c>
    </row>
    <row r="158" spans="1:38" ht="49.5" customHeight="1" x14ac:dyDescent="0.3">
      <c r="A158" s="73">
        <v>156</v>
      </c>
      <c r="B158" s="4">
        <v>8282201408</v>
      </c>
      <c r="C158" s="29">
        <v>44763</v>
      </c>
      <c r="D158" s="29">
        <v>44763</v>
      </c>
      <c r="E158" s="48" t="s">
        <v>202</v>
      </c>
      <c r="F158" s="48" t="s">
        <v>962</v>
      </c>
      <c r="G158" s="12" t="s">
        <v>963</v>
      </c>
      <c r="H158" s="29" t="str">
        <f t="shared" si="14"/>
        <v>FINALIZADO</v>
      </c>
      <c r="I158" s="12" t="s">
        <v>964</v>
      </c>
      <c r="J158" s="79">
        <v>1002806014763</v>
      </c>
      <c r="K158" s="28">
        <v>24556</v>
      </c>
      <c r="L158" s="29" t="s">
        <v>56</v>
      </c>
      <c r="M158" s="29" t="s">
        <v>131</v>
      </c>
      <c r="N158" s="29"/>
      <c r="O158" s="29">
        <v>44788</v>
      </c>
      <c r="P158" s="60">
        <v>44788</v>
      </c>
      <c r="Q158" s="35"/>
      <c r="R158" s="60" t="s">
        <v>157</v>
      </c>
      <c r="S158" s="60" t="s">
        <v>134</v>
      </c>
      <c r="T158" s="60">
        <v>44790</v>
      </c>
      <c r="U158" s="28">
        <v>24556</v>
      </c>
      <c r="V158" s="28">
        <v>6834.87</v>
      </c>
      <c r="W158" s="28">
        <f t="shared" si="17"/>
        <v>17721.13</v>
      </c>
      <c r="X158" s="29">
        <v>44778</v>
      </c>
      <c r="Y158" s="60">
        <v>44791</v>
      </c>
      <c r="Z158" s="60">
        <v>44792</v>
      </c>
      <c r="AA158" s="60">
        <v>44797</v>
      </c>
      <c r="AB158" s="61">
        <v>367</v>
      </c>
      <c r="AC158" s="52">
        <v>17721.13</v>
      </c>
      <c r="AD158" s="52" t="str">
        <f t="shared" si="15"/>
        <v>SOLICITAR RECORTE DE CHASSI PALACIO</v>
      </c>
      <c r="AE158" s="29">
        <v>44792</v>
      </c>
      <c r="AF158" s="29">
        <v>44792</v>
      </c>
      <c r="AG158" s="60">
        <v>44848</v>
      </c>
      <c r="AH158" s="29">
        <v>44986</v>
      </c>
      <c r="AI158" s="29" t="s">
        <v>965</v>
      </c>
      <c r="AJ158" s="53"/>
      <c r="AK158" s="29"/>
      <c r="AL158" s="29" t="str">
        <f t="shared" si="16"/>
        <v>SIM</v>
      </c>
    </row>
    <row r="159" spans="1:38" ht="49.5" customHeight="1" x14ac:dyDescent="0.3">
      <c r="A159" s="73">
        <v>157</v>
      </c>
      <c r="B159" s="4">
        <v>8282201861</v>
      </c>
      <c r="C159" s="29">
        <v>44804</v>
      </c>
      <c r="D159" s="29">
        <v>44805</v>
      </c>
      <c r="E159" s="48" t="s">
        <v>976</v>
      </c>
      <c r="F159" s="48" t="s">
        <v>977</v>
      </c>
      <c r="G159" s="12" t="s">
        <v>969</v>
      </c>
      <c r="H159" s="29" t="str">
        <f t="shared" si="14"/>
        <v>FINALIZADO</v>
      </c>
      <c r="I159" s="12" t="s">
        <v>970</v>
      </c>
      <c r="J159" s="79">
        <v>1002806015964</v>
      </c>
      <c r="K159" s="28">
        <v>24365</v>
      </c>
      <c r="L159" s="29" t="s">
        <v>55</v>
      </c>
      <c r="M159" s="29" t="s">
        <v>131</v>
      </c>
      <c r="N159" s="29" t="s">
        <v>184</v>
      </c>
      <c r="O159" s="29">
        <v>44812</v>
      </c>
      <c r="P159" s="60">
        <v>44812</v>
      </c>
      <c r="Q159" s="35"/>
      <c r="R159" s="60" t="s">
        <v>96</v>
      </c>
      <c r="S159" s="60" t="s">
        <v>134</v>
      </c>
      <c r="T159" s="60">
        <v>44813</v>
      </c>
      <c r="U159" s="28">
        <v>11755.88</v>
      </c>
      <c r="V159" s="28"/>
      <c r="W159" s="28">
        <f t="shared" si="17"/>
        <v>11755.88</v>
      </c>
      <c r="X159" s="29">
        <v>44782</v>
      </c>
      <c r="Y159" s="60">
        <v>44830</v>
      </c>
      <c r="Z159" s="60">
        <v>44832</v>
      </c>
      <c r="AA159" s="60">
        <v>44832</v>
      </c>
      <c r="AB159" s="61">
        <v>370</v>
      </c>
      <c r="AC159" s="52">
        <v>11755.88</v>
      </c>
      <c r="AD159" s="52" t="str">
        <f t="shared" si="15"/>
        <v>NÃO HAVERÁ RECORTE</v>
      </c>
      <c r="AE159" s="29" t="s">
        <v>423</v>
      </c>
      <c r="AF159" s="29" t="s">
        <v>423</v>
      </c>
      <c r="AG159" s="60">
        <v>44834</v>
      </c>
      <c r="AH159" s="29">
        <v>44944</v>
      </c>
      <c r="AI159" s="29" t="s">
        <v>950</v>
      </c>
      <c r="AJ159" s="53" t="s">
        <v>1179</v>
      </c>
      <c r="AK159" s="29"/>
      <c r="AL159" s="29" t="str">
        <f t="shared" si="16"/>
        <v>SIM</v>
      </c>
    </row>
    <row r="160" spans="1:38" ht="49.5" customHeight="1" x14ac:dyDescent="0.3">
      <c r="A160" s="73">
        <v>158</v>
      </c>
      <c r="B160" s="4">
        <v>8282201671</v>
      </c>
      <c r="C160" s="29">
        <v>44804</v>
      </c>
      <c r="D160" s="29">
        <v>44804</v>
      </c>
      <c r="E160" s="48" t="s">
        <v>971</v>
      </c>
      <c r="F160" s="48" t="s">
        <v>972</v>
      </c>
      <c r="G160" s="12" t="s">
        <v>973</v>
      </c>
      <c r="H160" s="29" t="str">
        <f t="shared" si="14"/>
        <v>FINALIZADO</v>
      </c>
      <c r="I160" s="12" t="s">
        <v>974</v>
      </c>
      <c r="J160" s="79" t="s">
        <v>975</v>
      </c>
      <c r="K160" s="28">
        <v>10680</v>
      </c>
      <c r="L160" s="29" t="s">
        <v>56</v>
      </c>
      <c r="M160" s="29" t="s">
        <v>131</v>
      </c>
      <c r="N160" s="29" t="s">
        <v>141</v>
      </c>
      <c r="O160" s="29">
        <v>44826</v>
      </c>
      <c r="P160" s="60">
        <v>44830</v>
      </c>
      <c r="Q160" s="35"/>
      <c r="R160" s="60" t="s">
        <v>157</v>
      </c>
      <c r="S160" s="60" t="s">
        <v>134</v>
      </c>
      <c r="T160" s="60">
        <v>44833</v>
      </c>
      <c r="U160" s="28">
        <v>10680</v>
      </c>
      <c r="V160" s="28">
        <v>2000</v>
      </c>
      <c r="W160" s="28">
        <f t="shared" si="17"/>
        <v>8680</v>
      </c>
      <c r="X160" s="29">
        <v>44824</v>
      </c>
      <c r="Y160" s="60">
        <v>44831</v>
      </c>
      <c r="Z160" s="60">
        <v>44832</v>
      </c>
      <c r="AA160" s="60">
        <v>44832</v>
      </c>
      <c r="AB160" s="61">
        <v>371</v>
      </c>
      <c r="AC160" s="52">
        <v>8680</v>
      </c>
      <c r="AD160" s="52" t="str">
        <f t="shared" si="15"/>
        <v>SOLICITAR RECORTE DE CHASSI PALACIO</v>
      </c>
      <c r="AE160" s="29">
        <v>44838</v>
      </c>
      <c r="AF160" s="29">
        <v>44848</v>
      </c>
      <c r="AG160" s="60">
        <v>44848</v>
      </c>
      <c r="AH160" s="29">
        <v>44916</v>
      </c>
      <c r="AI160" s="29" t="s">
        <v>965</v>
      </c>
      <c r="AJ160" s="53"/>
      <c r="AK160" s="29" t="s">
        <v>1439</v>
      </c>
      <c r="AL160" s="29" t="str">
        <f t="shared" si="16"/>
        <v>SIM</v>
      </c>
    </row>
    <row r="161" spans="1:38" ht="49.5" customHeight="1" x14ac:dyDescent="0.3">
      <c r="A161" s="73">
        <v>159</v>
      </c>
      <c r="B161" s="4">
        <v>8232200344</v>
      </c>
      <c r="C161" s="29">
        <v>44816</v>
      </c>
      <c r="D161" s="29">
        <v>44816</v>
      </c>
      <c r="E161" s="48" t="s">
        <v>980</v>
      </c>
      <c r="F161" s="48" t="s">
        <v>981</v>
      </c>
      <c r="G161" s="12" t="s">
        <v>982</v>
      </c>
      <c r="H161" s="29" t="str">
        <f t="shared" si="14"/>
        <v>FINALIZADO</v>
      </c>
      <c r="I161" s="12" t="s">
        <v>983</v>
      </c>
      <c r="J161" s="79">
        <v>1002306003750</v>
      </c>
      <c r="K161" s="28">
        <v>39417</v>
      </c>
      <c r="L161" s="29" t="s">
        <v>56</v>
      </c>
      <c r="M161" s="29" t="s">
        <v>131</v>
      </c>
      <c r="N161" s="29" t="s">
        <v>141</v>
      </c>
      <c r="O161" s="29">
        <v>44845</v>
      </c>
      <c r="P161" s="60">
        <v>44845</v>
      </c>
      <c r="Q161" s="35"/>
      <c r="R161" s="60" t="s">
        <v>97</v>
      </c>
      <c r="S161" s="60" t="s">
        <v>134</v>
      </c>
      <c r="T161" s="60">
        <v>44852</v>
      </c>
      <c r="U161" s="28">
        <v>39417</v>
      </c>
      <c r="V161" s="28"/>
      <c r="W161" s="28">
        <f t="shared" si="17"/>
        <v>39417</v>
      </c>
      <c r="X161" s="29">
        <v>44838</v>
      </c>
      <c r="Y161" s="60">
        <v>44854</v>
      </c>
      <c r="Z161" s="60">
        <v>44854</v>
      </c>
      <c r="AA161" s="60">
        <v>44854</v>
      </c>
      <c r="AB161" s="61">
        <v>376</v>
      </c>
      <c r="AC161" s="52">
        <v>39417</v>
      </c>
      <c r="AD161" s="52" t="str">
        <f t="shared" si="15"/>
        <v>NÃO HAVERÁ RECORTE</v>
      </c>
      <c r="AE161" s="29" t="s">
        <v>423</v>
      </c>
      <c r="AF161" s="29" t="s">
        <v>423</v>
      </c>
      <c r="AG161" s="60">
        <v>44866</v>
      </c>
      <c r="AH161" s="29">
        <v>44893</v>
      </c>
      <c r="AI161" s="29" t="s">
        <v>950</v>
      </c>
      <c r="AJ161" s="53" t="s">
        <v>1452</v>
      </c>
      <c r="AK161" s="29" t="s">
        <v>1438</v>
      </c>
      <c r="AL161" s="29" t="str">
        <f t="shared" si="16"/>
        <v>SIM</v>
      </c>
    </row>
    <row r="162" spans="1:38" ht="49.5" customHeight="1" x14ac:dyDescent="0.3">
      <c r="A162" s="73">
        <v>160</v>
      </c>
      <c r="B162" s="4">
        <v>8282202160</v>
      </c>
      <c r="C162" s="29">
        <v>44844</v>
      </c>
      <c r="D162" s="29">
        <v>44844</v>
      </c>
      <c r="E162" s="48" t="s">
        <v>992</v>
      </c>
      <c r="F162" s="48" t="s">
        <v>993</v>
      </c>
      <c r="G162" s="12" t="s">
        <v>994</v>
      </c>
      <c r="H162" s="29" t="str">
        <f t="shared" si="14"/>
        <v>FINALIZADO</v>
      </c>
      <c r="I162" s="12" t="s">
        <v>995</v>
      </c>
      <c r="J162" s="79" t="s">
        <v>996</v>
      </c>
      <c r="K162" s="28">
        <v>10610</v>
      </c>
      <c r="L162" s="29" t="s">
        <v>56</v>
      </c>
      <c r="M162" s="29" t="s">
        <v>131</v>
      </c>
      <c r="N162" s="29" t="s">
        <v>141</v>
      </c>
      <c r="O162" s="29">
        <v>44875</v>
      </c>
      <c r="P162" s="60">
        <v>44882</v>
      </c>
      <c r="Q162" s="35"/>
      <c r="R162" s="60" t="s">
        <v>96</v>
      </c>
      <c r="S162" s="60" t="s">
        <v>134</v>
      </c>
      <c r="T162" s="50">
        <v>44883</v>
      </c>
      <c r="U162" s="28">
        <v>10610</v>
      </c>
      <c r="V162" s="28"/>
      <c r="W162" s="28">
        <f t="shared" si="17"/>
        <v>10610</v>
      </c>
      <c r="X162" s="29">
        <v>44874</v>
      </c>
      <c r="Y162" s="60">
        <v>44848</v>
      </c>
      <c r="Z162" s="60">
        <v>44881</v>
      </c>
      <c r="AA162" s="60">
        <v>44882</v>
      </c>
      <c r="AB162" s="61">
        <v>382</v>
      </c>
      <c r="AC162" s="52">
        <v>10610</v>
      </c>
      <c r="AD162" s="52" t="str">
        <f t="shared" si="15"/>
        <v>NÃO HAVERÁ RECORTE</v>
      </c>
      <c r="AE162" s="29" t="s">
        <v>423</v>
      </c>
      <c r="AF162" s="29" t="s">
        <v>423</v>
      </c>
      <c r="AG162" s="60">
        <v>44886</v>
      </c>
      <c r="AH162" s="29">
        <v>44911</v>
      </c>
      <c r="AI162" s="29" t="s">
        <v>950</v>
      </c>
      <c r="AJ162" s="53" t="s">
        <v>1180</v>
      </c>
      <c r="AK162" s="29" t="s">
        <v>1439</v>
      </c>
      <c r="AL162" s="29" t="str">
        <f t="shared" si="16"/>
        <v>SIM</v>
      </c>
    </row>
    <row r="163" spans="1:38" ht="49.5" customHeight="1" x14ac:dyDescent="0.3">
      <c r="A163" s="73">
        <v>161</v>
      </c>
      <c r="B163" s="4">
        <v>8232200370</v>
      </c>
      <c r="C163" s="29">
        <v>44848</v>
      </c>
      <c r="D163" s="29">
        <v>44848</v>
      </c>
      <c r="E163" s="48" t="s">
        <v>758</v>
      </c>
      <c r="F163" s="48" t="s">
        <v>998</v>
      </c>
      <c r="G163" s="12" t="s">
        <v>999</v>
      </c>
      <c r="H163" s="29" t="str">
        <f t="shared" ref="H163:H168" si="18">IF(B163=0,"",IF(L163=0,"AG ORÇAM REMOÇÃO",IF(O163=0,"VEÍCULO EM REMOÇÃO",IF(P163=0,"SOLICITAR VISTORIA",IF(T163=0,"AG VISTORIA",IF(X163=0,"AG INDENIZAÇÃO",IF(AA163=0,"AG NF ENTRADA",IF(AF163=0,"AG RECORTE E PLACAS",IF(AG163=0,"ENVIAR DOCS DESPACHANTE",IF(AH163=0,"DOCS COM DESPACHANTE",IF(AI163="","PESQUISAR COM DESPACHANTE  PROPRIETARIO ATUAL",IF(AI163="Não","SOLICITAR TRANSFERÊNCIA PARA ARREMATANTE",IF(AI163="Leilão","VEÍCULO EM LEILÃO","FINALIZADO")))))))))))))</f>
        <v>SOLICITAR TRANSFERÊNCIA PARA ARREMATANTE</v>
      </c>
      <c r="I163" s="12" t="s">
        <v>1000</v>
      </c>
      <c r="J163" s="79" t="s">
        <v>1001</v>
      </c>
      <c r="K163" s="28">
        <v>21671</v>
      </c>
      <c r="L163" s="29" t="s">
        <v>56</v>
      </c>
      <c r="M163" s="29" t="s">
        <v>131</v>
      </c>
      <c r="N163" s="29"/>
      <c r="O163" s="29">
        <v>44866</v>
      </c>
      <c r="P163" s="60">
        <v>44868</v>
      </c>
      <c r="Q163" s="35"/>
      <c r="R163" s="60" t="s">
        <v>97</v>
      </c>
      <c r="S163" s="60" t="s">
        <v>134</v>
      </c>
      <c r="T163" s="135">
        <v>44874</v>
      </c>
      <c r="U163" s="28">
        <v>21671</v>
      </c>
      <c r="V163" s="28">
        <v>2000</v>
      </c>
      <c r="W163" s="28">
        <f t="shared" si="17"/>
        <v>19671</v>
      </c>
      <c r="X163" s="29">
        <v>44862</v>
      </c>
      <c r="Y163" s="60">
        <v>44848</v>
      </c>
      <c r="Z163" s="60">
        <v>44881</v>
      </c>
      <c r="AA163" s="60">
        <v>44882</v>
      </c>
      <c r="AB163" s="61">
        <v>379</v>
      </c>
      <c r="AC163" s="52">
        <v>19671</v>
      </c>
      <c r="AD163" s="52" t="str">
        <f t="shared" si="15"/>
        <v>NÃO HAVERÁ RECORTE</v>
      </c>
      <c r="AE163" s="29" t="s">
        <v>423</v>
      </c>
      <c r="AF163" s="29" t="s">
        <v>423</v>
      </c>
      <c r="AG163" s="60">
        <v>44882</v>
      </c>
      <c r="AH163" s="29">
        <v>44911</v>
      </c>
      <c r="AI163" s="29" t="s">
        <v>951</v>
      </c>
      <c r="AJ163" s="53" t="s">
        <v>1468</v>
      </c>
      <c r="AK163" s="29" t="s">
        <v>1439</v>
      </c>
      <c r="AL163" s="29" t="str">
        <f t="shared" si="16"/>
        <v>NÃO</v>
      </c>
    </row>
    <row r="164" spans="1:38" ht="49.5" customHeight="1" x14ac:dyDescent="0.3">
      <c r="A164" s="73">
        <v>162</v>
      </c>
      <c r="B164" s="4">
        <v>8282202313</v>
      </c>
      <c r="C164" s="29">
        <v>44852</v>
      </c>
      <c r="D164" s="29">
        <v>44852</v>
      </c>
      <c r="E164" s="48" t="s">
        <v>1002</v>
      </c>
      <c r="F164" s="48" t="s">
        <v>1003</v>
      </c>
      <c r="G164" s="12" t="s">
        <v>1004</v>
      </c>
      <c r="H164" s="29" t="str">
        <f t="shared" si="18"/>
        <v>FINALIZADO</v>
      </c>
      <c r="I164" s="12" t="s">
        <v>1005</v>
      </c>
      <c r="J164" s="79">
        <v>1002806014355</v>
      </c>
      <c r="K164" s="28">
        <v>33402</v>
      </c>
      <c r="L164" s="29" t="s">
        <v>55</v>
      </c>
      <c r="M164" s="29" t="s">
        <v>131</v>
      </c>
      <c r="N164" s="29"/>
      <c r="O164" s="29">
        <v>44854</v>
      </c>
      <c r="P164" s="60">
        <v>44868</v>
      </c>
      <c r="Q164" s="35"/>
      <c r="R164" s="60" t="s">
        <v>97</v>
      </c>
      <c r="S164" s="60" t="s">
        <v>134</v>
      </c>
      <c r="T164" s="135">
        <v>44875</v>
      </c>
      <c r="U164" s="28">
        <v>33602</v>
      </c>
      <c r="V164" s="28">
        <v>2000</v>
      </c>
      <c r="W164" s="28">
        <f t="shared" si="17"/>
        <v>31602</v>
      </c>
      <c r="X164" s="29">
        <v>44858</v>
      </c>
      <c r="Y164" s="60">
        <v>44845</v>
      </c>
      <c r="Z164" s="60">
        <v>44881</v>
      </c>
      <c r="AA164" s="60">
        <v>44881</v>
      </c>
      <c r="AB164" s="61">
        <v>378</v>
      </c>
      <c r="AC164" s="52">
        <v>31602</v>
      </c>
      <c r="AD164" s="52" t="str">
        <f t="shared" si="15"/>
        <v>NÃO HAVERÁ RECORTE</v>
      </c>
      <c r="AE164" s="29" t="s">
        <v>423</v>
      </c>
      <c r="AF164" s="29" t="s">
        <v>423</v>
      </c>
      <c r="AG164" s="60">
        <v>44888</v>
      </c>
      <c r="AH164" s="29">
        <v>44910</v>
      </c>
      <c r="AI164" s="29" t="s">
        <v>950</v>
      </c>
      <c r="AJ164" s="53" t="s">
        <v>1185</v>
      </c>
      <c r="AK164" s="29"/>
      <c r="AL164" s="29" t="str">
        <f t="shared" si="16"/>
        <v>SIM</v>
      </c>
    </row>
    <row r="165" spans="1:38" ht="49.5" customHeight="1" x14ac:dyDescent="0.3">
      <c r="A165" s="73">
        <v>163</v>
      </c>
      <c r="B165" s="4">
        <v>8282202087</v>
      </c>
      <c r="C165" s="29">
        <v>44854</v>
      </c>
      <c r="D165" s="29">
        <v>44854</v>
      </c>
      <c r="E165" s="48" t="s">
        <v>1007</v>
      </c>
      <c r="F165" s="48" t="s">
        <v>1008</v>
      </c>
      <c r="G165" s="12" t="s">
        <v>1009</v>
      </c>
      <c r="H165" s="29" t="str">
        <f t="shared" si="18"/>
        <v>FINALIZADO</v>
      </c>
      <c r="I165" s="12" t="s">
        <v>1010</v>
      </c>
      <c r="J165" s="79">
        <v>1002806012186</v>
      </c>
      <c r="K165" s="28">
        <v>11521</v>
      </c>
      <c r="L165" s="29" t="s">
        <v>55</v>
      </c>
      <c r="M165" s="29" t="s">
        <v>131</v>
      </c>
      <c r="N165" s="29"/>
      <c r="O165" s="29">
        <v>44873</v>
      </c>
      <c r="P165" s="60">
        <v>44874</v>
      </c>
      <c r="Q165" s="35"/>
      <c r="R165" s="60" t="s">
        <v>157</v>
      </c>
      <c r="S165" s="60" t="s">
        <v>134</v>
      </c>
      <c r="T165" s="135">
        <v>44879</v>
      </c>
      <c r="U165" s="28">
        <v>14021</v>
      </c>
      <c r="V165" s="28">
        <v>2500</v>
      </c>
      <c r="W165" s="28">
        <f t="shared" si="17"/>
        <v>11521</v>
      </c>
      <c r="X165" s="29">
        <v>44904</v>
      </c>
      <c r="Y165" s="60">
        <v>44979</v>
      </c>
      <c r="Z165" s="60">
        <v>44979</v>
      </c>
      <c r="AA165" s="60">
        <v>44985</v>
      </c>
      <c r="AB165" s="61">
        <v>417</v>
      </c>
      <c r="AC165" s="52">
        <v>11521</v>
      </c>
      <c r="AD165" s="52" t="str">
        <f t="shared" si="15"/>
        <v>SOLICITAR RECORTE DE CHASSI FREITAS</v>
      </c>
      <c r="AE165" s="52" t="str">
        <f>IF(S165="","",IF(S165="GRANDE","SOLICITAR RECORTE DE CHASSI"&amp;" "&amp;M165,"NÃO HAVERÁ RECORTE"))</f>
        <v>NÃO HAVERÁ RECORTE</v>
      </c>
      <c r="AF165" s="52" t="str">
        <f>IF(T165="","",IF(T165="GRANDE","SOLICITAR RECORTE DE CHASSI"&amp;" "&amp;N165,"NÃO HAVERÁ RECORTE"))</f>
        <v>NÃO HAVERÁ RECORTE</v>
      </c>
      <c r="AG165" s="60">
        <v>44994</v>
      </c>
      <c r="AH165" s="29">
        <v>45195</v>
      </c>
      <c r="AI165" s="29" t="s">
        <v>950</v>
      </c>
      <c r="AJ165" s="53" t="s">
        <v>1553</v>
      </c>
      <c r="AK165" s="29" t="s">
        <v>1438</v>
      </c>
      <c r="AL165" s="29" t="str">
        <f t="shared" si="16"/>
        <v>SIM</v>
      </c>
    </row>
    <row r="166" spans="1:38" ht="49.5" customHeight="1" x14ac:dyDescent="0.3">
      <c r="A166" s="73">
        <v>164</v>
      </c>
      <c r="B166" s="4">
        <v>8282202345</v>
      </c>
      <c r="C166" s="29">
        <v>44855</v>
      </c>
      <c r="D166" s="29">
        <v>44855</v>
      </c>
      <c r="E166" s="48" t="s">
        <v>371</v>
      </c>
      <c r="F166" s="48" t="s">
        <v>1012</v>
      </c>
      <c r="G166" s="12" t="s">
        <v>1013</v>
      </c>
      <c r="H166" s="29" t="str">
        <f t="shared" si="18"/>
        <v>FINALIZADO</v>
      </c>
      <c r="I166" s="12" t="s">
        <v>1014</v>
      </c>
      <c r="J166" s="79">
        <v>1002806014907</v>
      </c>
      <c r="K166" s="28">
        <v>13175</v>
      </c>
      <c r="L166" s="29" t="s">
        <v>55</v>
      </c>
      <c r="M166" s="29" t="s">
        <v>131</v>
      </c>
      <c r="N166" s="29"/>
      <c r="O166" s="29">
        <v>44861</v>
      </c>
      <c r="P166" s="60">
        <v>44868</v>
      </c>
      <c r="Q166" s="35"/>
      <c r="R166" s="60" t="s">
        <v>97</v>
      </c>
      <c r="S166" s="60" t="s">
        <v>134</v>
      </c>
      <c r="T166" s="135">
        <v>44873</v>
      </c>
      <c r="U166" s="28">
        <v>13175</v>
      </c>
      <c r="V166" s="28">
        <v>5000</v>
      </c>
      <c r="W166" s="28">
        <f t="shared" si="17"/>
        <v>8175</v>
      </c>
      <c r="X166" s="29">
        <v>44872</v>
      </c>
      <c r="Y166" s="60">
        <v>44879</v>
      </c>
      <c r="Z166" s="60">
        <v>44881</v>
      </c>
      <c r="AA166" s="60">
        <v>44887</v>
      </c>
      <c r="AB166" s="61">
        <v>384</v>
      </c>
      <c r="AC166" s="52">
        <v>8175</v>
      </c>
      <c r="AD166" s="52" t="str">
        <f t="shared" si="15"/>
        <v>NÃO HAVERÁ RECORTE</v>
      </c>
      <c r="AE166" s="29" t="s">
        <v>423</v>
      </c>
      <c r="AF166" s="29" t="s">
        <v>423</v>
      </c>
      <c r="AG166" s="60">
        <v>44888</v>
      </c>
      <c r="AH166" s="29">
        <v>44910</v>
      </c>
      <c r="AI166" s="29" t="s">
        <v>950</v>
      </c>
      <c r="AJ166" s="53" t="s">
        <v>1363</v>
      </c>
      <c r="AK166" s="29"/>
      <c r="AL166" s="29" t="str">
        <f t="shared" si="16"/>
        <v>SIM</v>
      </c>
    </row>
    <row r="167" spans="1:38" ht="49.5" customHeight="1" x14ac:dyDescent="0.3">
      <c r="A167" s="73">
        <v>165</v>
      </c>
      <c r="B167" s="4">
        <v>8282202063</v>
      </c>
      <c r="C167" s="29">
        <v>44860</v>
      </c>
      <c r="D167" s="29">
        <v>44860</v>
      </c>
      <c r="E167" s="48" t="s">
        <v>1015</v>
      </c>
      <c r="F167" s="48" t="s">
        <v>1016</v>
      </c>
      <c r="G167" s="12" t="s">
        <v>1017</v>
      </c>
      <c r="H167" s="29" t="str">
        <f t="shared" si="18"/>
        <v>FINALIZADO</v>
      </c>
      <c r="I167" s="12" t="s">
        <v>1018</v>
      </c>
      <c r="J167" s="79">
        <v>1002806012625</v>
      </c>
      <c r="K167" s="28">
        <v>12226</v>
      </c>
      <c r="L167" s="29" t="s">
        <v>56</v>
      </c>
      <c r="M167" s="29" t="s">
        <v>131</v>
      </c>
      <c r="N167" s="29"/>
      <c r="O167" s="29">
        <v>44903</v>
      </c>
      <c r="P167" s="60">
        <v>44911</v>
      </c>
      <c r="Q167" s="35"/>
      <c r="R167" s="60" t="s">
        <v>96</v>
      </c>
      <c r="S167" s="60" t="s">
        <v>134</v>
      </c>
      <c r="T167" s="135">
        <v>44914</v>
      </c>
      <c r="U167" s="28">
        <v>12226</v>
      </c>
      <c r="V167" s="28"/>
      <c r="W167" s="28">
        <f t="shared" si="17"/>
        <v>12226</v>
      </c>
      <c r="X167" s="29">
        <v>44869</v>
      </c>
      <c r="Y167" s="60">
        <v>44874</v>
      </c>
      <c r="Z167" s="60">
        <v>44882</v>
      </c>
      <c r="AA167" s="60">
        <v>44883</v>
      </c>
      <c r="AB167" s="61">
        <v>381</v>
      </c>
      <c r="AC167" s="52">
        <v>12226</v>
      </c>
      <c r="AD167" s="52" t="str">
        <f t="shared" si="15"/>
        <v>NÃO HAVERÁ RECORTE</v>
      </c>
      <c r="AE167" s="29" t="s">
        <v>423</v>
      </c>
      <c r="AF167" s="29" t="s">
        <v>423</v>
      </c>
      <c r="AG167" s="60">
        <v>44916</v>
      </c>
      <c r="AH167" s="29">
        <v>44995</v>
      </c>
      <c r="AI167" s="29" t="s">
        <v>950</v>
      </c>
      <c r="AJ167" s="53" t="s">
        <v>1373</v>
      </c>
      <c r="AK167" s="29"/>
      <c r="AL167" s="29" t="str">
        <f t="shared" si="16"/>
        <v>SIM</v>
      </c>
    </row>
    <row r="168" spans="1:38" ht="49.5" customHeight="1" x14ac:dyDescent="0.3">
      <c r="A168" s="73">
        <v>166</v>
      </c>
      <c r="B168" s="4">
        <v>8282202101</v>
      </c>
      <c r="C168" s="29">
        <v>44861</v>
      </c>
      <c r="D168" s="29">
        <v>44861</v>
      </c>
      <c r="E168" s="48" t="s">
        <v>921</v>
      </c>
      <c r="F168" s="48" t="s">
        <v>1019</v>
      </c>
      <c r="G168" s="12" t="s">
        <v>1020</v>
      </c>
      <c r="H168" s="29" t="str">
        <f t="shared" si="18"/>
        <v>FINALIZADO</v>
      </c>
      <c r="I168" s="12" t="s">
        <v>1021</v>
      </c>
      <c r="J168" s="79">
        <v>1002806013247</v>
      </c>
      <c r="K168" s="28">
        <v>60550</v>
      </c>
      <c r="L168" s="29" t="s">
        <v>56</v>
      </c>
      <c r="M168" s="29" t="s">
        <v>131</v>
      </c>
      <c r="N168" s="29"/>
      <c r="O168" s="29">
        <v>44889</v>
      </c>
      <c r="P168" s="60">
        <v>44890</v>
      </c>
      <c r="Q168" s="35"/>
      <c r="R168" s="60" t="s">
        <v>97</v>
      </c>
      <c r="S168" s="60" t="s">
        <v>134</v>
      </c>
      <c r="T168" s="135">
        <v>44894</v>
      </c>
      <c r="U168" s="28">
        <v>60550</v>
      </c>
      <c r="V168" s="28"/>
      <c r="W168" s="28">
        <f t="shared" si="17"/>
        <v>60550</v>
      </c>
      <c r="X168" s="29">
        <v>44915</v>
      </c>
      <c r="Y168" s="60">
        <v>44925</v>
      </c>
      <c r="Z168" s="60">
        <v>45201</v>
      </c>
      <c r="AA168" s="60">
        <v>45204</v>
      </c>
      <c r="AB168" s="61">
        <v>395</v>
      </c>
      <c r="AC168" s="52">
        <v>60550</v>
      </c>
      <c r="AD168" s="52" t="str">
        <f t="shared" si="15"/>
        <v>NÃO HAVERÁ RECORTE</v>
      </c>
      <c r="AE168" s="29" t="s">
        <v>423</v>
      </c>
      <c r="AF168" s="29" t="s">
        <v>423</v>
      </c>
      <c r="AG168" s="60">
        <v>44932</v>
      </c>
      <c r="AH168" s="29">
        <v>44966</v>
      </c>
      <c r="AI168" s="29" t="s">
        <v>950</v>
      </c>
      <c r="AJ168" s="53" t="s">
        <v>1697</v>
      </c>
      <c r="AK168" s="29" t="s">
        <v>1438</v>
      </c>
      <c r="AL168" s="29" t="str">
        <f t="shared" si="16"/>
        <v>SIM</v>
      </c>
    </row>
    <row r="169" spans="1:38" ht="49.5" customHeight="1" x14ac:dyDescent="0.3">
      <c r="A169" s="136">
        <v>167</v>
      </c>
      <c r="B169" s="137">
        <v>8232200381</v>
      </c>
      <c r="C169" s="138">
        <v>44865</v>
      </c>
      <c r="D169" s="138">
        <v>44865</v>
      </c>
      <c r="E169" s="139" t="s">
        <v>1022</v>
      </c>
      <c r="F169" s="139" t="s">
        <v>1023</v>
      </c>
      <c r="G169" s="140" t="s">
        <v>1024</v>
      </c>
      <c r="H169" s="138" t="s">
        <v>1055</v>
      </c>
      <c r="I169" s="140" t="s">
        <v>1025</v>
      </c>
      <c r="J169" s="141">
        <v>1002306005075</v>
      </c>
      <c r="K169" s="142"/>
      <c r="L169" s="138"/>
      <c r="M169" s="138"/>
      <c r="N169" s="138"/>
      <c r="O169" s="138"/>
      <c r="P169" s="143"/>
      <c r="Q169" s="144"/>
      <c r="R169" s="143"/>
      <c r="S169" s="143"/>
      <c r="T169" s="143"/>
      <c r="U169" s="142"/>
      <c r="V169" s="142"/>
      <c r="W169" s="142">
        <f t="shared" ref="W169:W200" si="19">U169-V169</f>
        <v>0</v>
      </c>
      <c r="X169" s="138"/>
      <c r="Y169" s="143"/>
      <c r="Z169" s="143"/>
      <c r="AA169" s="143"/>
      <c r="AB169" s="145"/>
      <c r="AC169" s="146"/>
      <c r="AD169" s="52" t="str">
        <f t="shared" si="15"/>
        <v/>
      </c>
      <c r="AE169" s="138"/>
      <c r="AF169" s="138"/>
      <c r="AG169" s="143"/>
      <c r="AH169" s="138"/>
      <c r="AI169" s="138"/>
      <c r="AJ169" s="147" t="s">
        <v>1054</v>
      </c>
      <c r="AK169" s="138"/>
      <c r="AL169" s="138" t="str">
        <f t="shared" si="16"/>
        <v>NÃO</v>
      </c>
    </row>
    <row r="170" spans="1:38" ht="49.5" customHeight="1" x14ac:dyDescent="0.3">
      <c r="A170" s="73">
        <v>168</v>
      </c>
      <c r="B170" s="4">
        <v>8282202409</v>
      </c>
      <c r="C170" s="29">
        <v>44865</v>
      </c>
      <c r="D170" s="29">
        <v>44865</v>
      </c>
      <c r="E170" s="48" t="s">
        <v>202</v>
      </c>
      <c r="F170" s="48" t="s">
        <v>1026</v>
      </c>
      <c r="G170" s="12" t="s">
        <v>1027</v>
      </c>
      <c r="H170" s="29" t="str">
        <f t="shared" ref="H170:H201" si="20">IF(B170=0,"",IF(L170=0,"AG ORÇAM REMOÇÃO",IF(O170=0,"VEÍCULO EM REMOÇÃO",IF(P170=0,"SOLICITAR VISTORIA",IF(T170=0,"AG VISTORIA",IF(X170=0,"AG INDENIZAÇÃO",IF(AA170=0,"AG NF ENTRADA",IF(AF170=0,"AG RECORTE E PLACAS",IF(AG170=0,"ENVIAR DOCS DESPACHANTE",IF(AH170=0,"DOCS COM DESPACHANTE",IF(AI170="","PESQUISAR COM DESPACHANTE  PROPRIETARIO ATUAL",IF(AI170="Não","SOLICITAR TRANSFERÊNCIA PARA ARREMATANTE",IF(AI170="Leilão","VEÍCULO EM LEILÃO","FINALIZADO")))))))))))))</f>
        <v>FINALIZADO</v>
      </c>
      <c r="I170" s="12" t="s">
        <v>1028</v>
      </c>
      <c r="J170" s="79">
        <v>1002806014764</v>
      </c>
      <c r="K170" s="28">
        <v>8546</v>
      </c>
      <c r="L170" s="29" t="s">
        <v>55</v>
      </c>
      <c r="M170" s="29" t="s">
        <v>131</v>
      </c>
      <c r="N170" s="29"/>
      <c r="O170" s="29">
        <v>44869</v>
      </c>
      <c r="P170" s="60">
        <v>44874</v>
      </c>
      <c r="Q170" s="35"/>
      <c r="R170" s="60" t="s">
        <v>97</v>
      </c>
      <c r="S170" s="60" t="s">
        <v>134</v>
      </c>
      <c r="T170" s="60">
        <v>44883</v>
      </c>
      <c r="U170" s="28">
        <v>8546</v>
      </c>
      <c r="V170" s="28">
        <v>5000</v>
      </c>
      <c r="W170" s="28">
        <f t="shared" si="19"/>
        <v>3546</v>
      </c>
      <c r="X170" s="29">
        <v>44879</v>
      </c>
      <c r="Y170" s="60">
        <v>44881</v>
      </c>
      <c r="Z170" s="60">
        <v>44882</v>
      </c>
      <c r="AA170" s="60">
        <v>44883</v>
      </c>
      <c r="AB170" s="61">
        <v>380</v>
      </c>
      <c r="AC170" s="52">
        <v>3546</v>
      </c>
      <c r="AD170" s="52" t="str">
        <f t="shared" si="15"/>
        <v>NÃO HAVERÁ RECORTE</v>
      </c>
      <c r="AE170" s="29" t="s">
        <v>423</v>
      </c>
      <c r="AF170" s="29" t="s">
        <v>423</v>
      </c>
      <c r="AG170" s="60">
        <v>44902</v>
      </c>
      <c r="AH170" s="29">
        <v>44911</v>
      </c>
      <c r="AI170" s="29" t="s">
        <v>950</v>
      </c>
      <c r="AJ170" s="53" t="s">
        <v>1255</v>
      </c>
      <c r="AK170" s="29"/>
      <c r="AL170" s="29" t="str">
        <f t="shared" si="16"/>
        <v>SIM</v>
      </c>
    </row>
    <row r="171" spans="1:38" ht="46.5" customHeight="1" x14ac:dyDescent="0.3">
      <c r="A171" s="73">
        <v>169</v>
      </c>
      <c r="B171" s="4">
        <v>8232200396</v>
      </c>
      <c r="C171" s="29">
        <v>44866</v>
      </c>
      <c r="D171" s="29">
        <v>44866</v>
      </c>
      <c r="E171" s="48" t="s">
        <v>1029</v>
      </c>
      <c r="F171" s="48" t="s">
        <v>1030</v>
      </c>
      <c r="G171" s="12" t="s">
        <v>1031</v>
      </c>
      <c r="H171" s="29" t="str">
        <f t="shared" si="20"/>
        <v>DOCS COM DESPACHANTE</v>
      </c>
      <c r="I171" s="12" t="s">
        <v>1032</v>
      </c>
      <c r="J171" s="79">
        <v>1002306003259</v>
      </c>
      <c r="K171" s="28">
        <v>28447</v>
      </c>
      <c r="L171" s="29" t="s">
        <v>56</v>
      </c>
      <c r="M171" s="29" t="s">
        <v>131</v>
      </c>
      <c r="N171" s="29"/>
      <c r="O171" s="29">
        <v>44932</v>
      </c>
      <c r="P171" s="60">
        <v>44936</v>
      </c>
      <c r="Q171" s="35"/>
      <c r="R171" s="60" t="s">
        <v>97</v>
      </c>
      <c r="S171" s="60" t="s">
        <v>134</v>
      </c>
      <c r="T171" s="60">
        <v>44939</v>
      </c>
      <c r="U171" s="28">
        <v>27405.56</v>
      </c>
      <c r="V171" s="28"/>
      <c r="W171" s="28">
        <f t="shared" si="19"/>
        <v>27405.56</v>
      </c>
      <c r="X171" s="29">
        <v>44890</v>
      </c>
      <c r="Y171" s="60">
        <v>44902</v>
      </c>
      <c r="Z171" s="60">
        <v>44902</v>
      </c>
      <c r="AA171" s="60">
        <v>44904</v>
      </c>
      <c r="AB171" s="61">
        <v>390</v>
      </c>
      <c r="AC171" s="52">
        <v>27405.56</v>
      </c>
      <c r="AD171" s="52" t="str">
        <f t="shared" si="15"/>
        <v>NÃO HAVERÁ RECORTE</v>
      </c>
      <c r="AE171" s="29" t="s">
        <v>423</v>
      </c>
      <c r="AF171" s="29" t="s">
        <v>423</v>
      </c>
      <c r="AG171" s="60">
        <v>44942</v>
      </c>
      <c r="AH171" s="29"/>
      <c r="AI171" s="29"/>
      <c r="AJ171" s="53" t="s">
        <v>2245</v>
      </c>
      <c r="AK171" s="29" t="s">
        <v>1438</v>
      </c>
      <c r="AL171" s="29" t="str">
        <f t="shared" si="16"/>
        <v>NÃO</v>
      </c>
    </row>
    <row r="172" spans="1:38" ht="57.6" x14ac:dyDescent="0.3">
      <c r="A172" s="73">
        <v>170</v>
      </c>
      <c r="B172" s="4">
        <v>8282202160</v>
      </c>
      <c r="C172" s="29">
        <v>44868</v>
      </c>
      <c r="D172" s="29">
        <v>44868</v>
      </c>
      <c r="E172" s="48" t="s">
        <v>992</v>
      </c>
      <c r="F172" s="48" t="s">
        <v>1033</v>
      </c>
      <c r="G172" s="12" t="s">
        <v>1034</v>
      </c>
      <c r="H172" s="29" t="str">
        <f t="shared" si="20"/>
        <v>FINALIZADO</v>
      </c>
      <c r="I172" s="12" t="s">
        <v>1035</v>
      </c>
      <c r="J172" s="79">
        <v>1002806016489</v>
      </c>
      <c r="K172" s="28">
        <v>9102</v>
      </c>
      <c r="L172" s="29" t="s">
        <v>56</v>
      </c>
      <c r="M172" s="29" t="s">
        <v>131</v>
      </c>
      <c r="N172" s="29"/>
      <c r="O172" s="29">
        <v>44929</v>
      </c>
      <c r="P172" s="60">
        <v>44929</v>
      </c>
      <c r="Q172" s="35"/>
      <c r="R172" s="60" t="s">
        <v>96</v>
      </c>
      <c r="S172" s="60" t="s">
        <v>134</v>
      </c>
      <c r="T172" s="60">
        <v>44931</v>
      </c>
      <c r="U172" s="28">
        <v>9088</v>
      </c>
      <c r="V172" s="28">
        <v>2000</v>
      </c>
      <c r="W172" s="28">
        <f t="shared" si="19"/>
        <v>7088</v>
      </c>
      <c r="X172" s="29">
        <v>44904</v>
      </c>
      <c r="Y172" s="60">
        <v>44928</v>
      </c>
      <c r="Z172" s="60">
        <v>44930</v>
      </c>
      <c r="AA172" s="60">
        <v>44937</v>
      </c>
      <c r="AB172" s="61">
        <v>396</v>
      </c>
      <c r="AC172" s="52">
        <v>7088</v>
      </c>
      <c r="AD172" s="52" t="str">
        <f t="shared" si="15"/>
        <v>NÃO HAVERÁ RECORTE</v>
      </c>
      <c r="AE172" s="29" t="s">
        <v>423</v>
      </c>
      <c r="AF172" s="29" t="s">
        <v>423</v>
      </c>
      <c r="AG172" s="60">
        <v>44938</v>
      </c>
      <c r="AH172" s="29">
        <v>44995</v>
      </c>
      <c r="AI172" s="29" t="s">
        <v>950</v>
      </c>
      <c r="AJ172" s="53" t="s">
        <v>1375</v>
      </c>
      <c r="AK172" s="29"/>
      <c r="AL172" s="29" t="str">
        <f t="shared" si="16"/>
        <v>SIM</v>
      </c>
    </row>
    <row r="173" spans="1:38" ht="43.5" customHeight="1" x14ac:dyDescent="0.3">
      <c r="A173" s="73">
        <v>171</v>
      </c>
      <c r="B173" s="4">
        <v>8282202324</v>
      </c>
      <c r="C173" s="29">
        <v>44868</v>
      </c>
      <c r="D173" s="29">
        <v>44869</v>
      </c>
      <c r="E173" s="48" t="s">
        <v>202</v>
      </c>
      <c r="F173" s="48" t="s">
        <v>1036</v>
      </c>
      <c r="G173" s="12" t="s">
        <v>1037</v>
      </c>
      <c r="H173" s="29" t="str">
        <f t="shared" si="20"/>
        <v>FINALIZADO</v>
      </c>
      <c r="I173" s="12" t="s">
        <v>1038</v>
      </c>
      <c r="J173" s="79">
        <v>1002806014752</v>
      </c>
      <c r="K173" s="28">
        <v>51767</v>
      </c>
      <c r="L173" s="29" t="s">
        <v>55</v>
      </c>
      <c r="M173" s="29" t="s">
        <v>131</v>
      </c>
      <c r="N173" s="29"/>
      <c r="O173" s="29">
        <v>44872</v>
      </c>
      <c r="P173" s="60">
        <v>44874</v>
      </c>
      <c r="Q173" s="35"/>
      <c r="R173" s="60" t="s">
        <v>97</v>
      </c>
      <c r="S173" s="60" t="s">
        <v>134</v>
      </c>
      <c r="T173" s="60">
        <v>44875</v>
      </c>
      <c r="U173" s="28">
        <v>50908</v>
      </c>
      <c r="V173" s="28">
        <v>5000</v>
      </c>
      <c r="W173" s="28">
        <f t="shared" si="19"/>
        <v>45908</v>
      </c>
      <c r="X173" s="29">
        <v>44881</v>
      </c>
      <c r="Y173" s="60">
        <v>44882</v>
      </c>
      <c r="Z173" s="60">
        <v>44882</v>
      </c>
      <c r="AA173" s="60">
        <v>44883</v>
      </c>
      <c r="AB173" s="61">
        <v>383</v>
      </c>
      <c r="AC173" s="52">
        <v>45908</v>
      </c>
      <c r="AD173" s="52" t="str">
        <f t="shared" si="15"/>
        <v>NÃO HAVERÁ RECORTE</v>
      </c>
      <c r="AE173" s="29" t="s">
        <v>423</v>
      </c>
      <c r="AF173" s="29" t="s">
        <v>423</v>
      </c>
      <c r="AG173" s="60">
        <v>44902</v>
      </c>
      <c r="AH173" s="29">
        <v>44911</v>
      </c>
      <c r="AI173" s="29" t="s">
        <v>950</v>
      </c>
      <c r="AJ173" s="53" t="s">
        <v>1184</v>
      </c>
      <c r="AK173" s="29"/>
      <c r="AL173" s="29" t="str">
        <f t="shared" si="16"/>
        <v>SIM</v>
      </c>
    </row>
    <row r="174" spans="1:38" ht="46.5" customHeight="1" x14ac:dyDescent="0.3">
      <c r="A174" s="73">
        <v>172</v>
      </c>
      <c r="B174" s="4">
        <v>8232200462</v>
      </c>
      <c r="C174" s="29">
        <v>44902</v>
      </c>
      <c r="D174" s="29">
        <v>44902</v>
      </c>
      <c r="E174" s="48" t="s">
        <v>1043</v>
      </c>
      <c r="F174" s="48" t="s">
        <v>1044</v>
      </c>
      <c r="G174" s="12" t="s">
        <v>1045</v>
      </c>
      <c r="H174" s="29" t="str">
        <f t="shared" si="20"/>
        <v>FINALIZADO</v>
      </c>
      <c r="I174" s="12" t="s">
        <v>1046</v>
      </c>
      <c r="J174" s="79" t="s">
        <v>1047</v>
      </c>
      <c r="K174" s="28">
        <v>43748</v>
      </c>
      <c r="L174" s="29" t="s">
        <v>56</v>
      </c>
      <c r="M174" s="29" t="s">
        <v>131</v>
      </c>
      <c r="N174" s="29"/>
      <c r="O174" s="29">
        <v>44936</v>
      </c>
      <c r="P174" s="60">
        <v>44945</v>
      </c>
      <c r="Q174" s="35"/>
      <c r="R174" s="60" t="s">
        <v>157</v>
      </c>
      <c r="S174" s="60" t="s">
        <v>134</v>
      </c>
      <c r="T174" s="60">
        <v>44946</v>
      </c>
      <c r="U174" s="28">
        <v>43748</v>
      </c>
      <c r="V174" s="28"/>
      <c r="W174" s="28">
        <f t="shared" si="19"/>
        <v>43748</v>
      </c>
      <c r="X174" s="29">
        <v>44921</v>
      </c>
      <c r="Y174" s="60">
        <v>44925</v>
      </c>
      <c r="Z174" s="60">
        <v>44925</v>
      </c>
      <c r="AA174" s="60">
        <v>44929</v>
      </c>
      <c r="AB174" s="61">
        <v>394</v>
      </c>
      <c r="AC174" s="52">
        <v>43748</v>
      </c>
      <c r="AD174" s="52" t="str">
        <f t="shared" si="15"/>
        <v>SOLICITAR RECORTE DE CHASSI PALACIO</v>
      </c>
      <c r="AE174" s="29">
        <v>44946</v>
      </c>
      <c r="AF174" s="29">
        <v>44956</v>
      </c>
      <c r="AG174" s="60">
        <v>44956</v>
      </c>
      <c r="AH174" s="29">
        <v>44966</v>
      </c>
      <c r="AI174" s="29" t="s">
        <v>965</v>
      </c>
      <c r="AJ174" s="53" t="s">
        <v>1053</v>
      </c>
      <c r="AK174" s="29" t="s">
        <v>1439</v>
      </c>
      <c r="AL174" s="29" t="str">
        <f t="shared" si="16"/>
        <v>SIM</v>
      </c>
    </row>
    <row r="175" spans="1:38" ht="46.5" customHeight="1" x14ac:dyDescent="0.3">
      <c r="A175" s="73">
        <v>173</v>
      </c>
      <c r="B175" s="4">
        <v>8282202822</v>
      </c>
      <c r="C175" s="29">
        <v>44936</v>
      </c>
      <c r="D175" s="29">
        <v>44936</v>
      </c>
      <c r="E175" s="48" t="s">
        <v>1058</v>
      </c>
      <c r="F175" s="48" t="s">
        <v>1059</v>
      </c>
      <c r="G175" s="12" t="s">
        <v>1060</v>
      </c>
      <c r="H175" s="29" t="str">
        <f t="shared" si="20"/>
        <v>SOLICITAR TRANSFERÊNCIA PARA ARREMATANTE</v>
      </c>
      <c r="I175" s="12" t="s">
        <v>1061</v>
      </c>
      <c r="J175" s="79" t="s">
        <v>1062</v>
      </c>
      <c r="K175" s="28">
        <v>7722</v>
      </c>
      <c r="L175" s="29" t="s">
        <v>55</v>
      </c>
      <c r="M175" s="29" t="s">
        <v>131</v>
      </c>
      <c r="N175" s="29"/>
      <c r="O175" s="29">
        <v>44939</v>
      </c>
      <c r="P175" s="60">
        <v>44942</v>
      </c>
      <c r="Q175" s="35"/>
      <c r="R175" s="60" t="s">
        <v>96</v>
      </c>
      <c r="S175" s="60" t="s">
        <v>134</v>
      </c>
      <c r="T175" s="60">
        <v>44950</v>
      </c>
      <c r="U175" s="28">
        <v>8010.17</v>
      </c>
      <c r="V175" s="28"/>
      <c r="W175" s="28">
        <f t="shared" si="19"/>
        <v>8010.17</v>
      </c>
      <c r="X175" s="29">
        <v>44953</v>
      </c>
      <c r="Y175" s="60">
        <v>44957</v>
      </c>
      <c r="Z175" s="60">
        <v>44957</v>
      </c>
      <c r="AA175" s="60">
        <v>44958</v>
      </c>
      <c r="AB175" s="61">
        <v>408</v>
      </c>
      <c r="AC175" s="52">
        <v>8010.17</v>
      </c>
      <c r="AD175" s="52" t="str">
        <f t="shared" si="15"/>
        <v>NÃO HAVERÁ RECORTE</v>
      </c>
      <c r="AE175" s="29" t="s">
        <v>423</v>
      </c>
      <c r="AF175" s="29" t="s">
        <v>423</v>
      </c>
      <c r="AG175" s="60">
        <v>44959</v>
      </c>
      <c r="AH175" s="29">
        <v>45048</v>
      </c>
      <c r="AI175" s="29" t="s">
        <v>951</v>
      </c>
      <c r="AJ175" s="53" t="s">
        <v>1469</v>
      </c>
      <c r="AK175" s="29" t="s">
        <v>1439</v>
      </c>
      <c r="AL175" s="29" t="str">
        <f t="shared" si="16"/>
        <v>NÃO</v>
      </c>
    </row>
    <row r="176" spans="1:38" ht="46.5" customHeight="1" x14ac:dyDescent="0.3">
      <c r="A176" s="73">
        <v>174</v>
      </c>
      <c r="B176" s="4">
        <v>8232200484</v>
      </c>
      <c r="C176" s="29">
        <v>44946</v>
      </c>
      <c r="D176" s="29">
        <v>44946</v>
      </c>
      <c r="E176" s="48" t="s">
        <v>1066</v>
      </c>
      <c r="F176" s="48" t="s">
        <v>1067</v>
      </c>
      <c r="G176" s="12" t="s">
        <v>1068</v>
      </c>
      <c r="H176" s="29" t="str">
        <f t="shared" si="20"/>
        <v>FINALIZADO</v>
      </c>
      <c r="I176" s="12" t="s">
        <v>1069</v>
      </c>
      <c r="J176" s="79" t="s">
        <v>1070</v>
      </c>
      <c r="K176" s="28">
        <v>5510</v>
      </c>
      <c r="L176" s="29" t="s">
        <v>56</v>
      </c>
      <c r="M176" s="29" t="s">
        <v>131</v>
      </c>
      <c r="N176" s="29"/>
      <c r="O176" s="29">
        <v>44972</v>
      </c>
      <c r="P176" s="60">
        <v>44972</v>
      </c>
      <c r="Q176" s="35"/>
      <c r="R176" s="60" t="s">
        <v>96</v>
      </c>
      <c r="S176" s="60" t="s">
        <v>134</v>
      </c>
      <c r="T176" s="60">
        <v>44974</v>
      </c>
      <c r="U176" s="28">
        <v>5810</v>
      </c>
      <c r="V176" s="28"/>
      <c r="W176" s="28">
        <f t="shared" si="19"/>
        <v>5810</v>
      </c>
      <c r="X176" s="29">
        <v>44967</v>
      </c>
      <c r="Y176" s="60">
        <v>44971</v>
      </c>
      <c r="Z176" s="60">
        <v>44971</v>
      </c>
      <c r="AA176" s="60">
        <v>44972</v>
      </c>
      <c r="AB176" s="61">
        <v>415</v>
      </c>
      <c r="AC176" s="52">
        <v>5810</v>
      </c>
      <c r="AD176" s="52" t="str">
        <f t="shared" si="15"/>
        <v>NÃO HAVERÁ RECORTE</v>
      </c>
      <c r="AE176" s="29" t="s">
        <v>423</v>
      </c>
      <c r="AF176" s="29" t="s">
        <v>423</v>
      </c>
      <c r="AG176" s="60">
        <v>44980</v>
      </c>
      <c r="AH176" s="29">
        <v>45001</v>
      </c>
      <c r="AI176" s="29" t="s">
        <v>950</v>
      </c>
      <c r="AJ176" s="53" t="s">
        <v>1696</v>
      </c>
      <c r="AK176" s="29" t="s">
        <v>1439</v>
      </c>
      <c r="AL176" s="29" t="str">
        <f t="shared" si="16"/>
        <v>SIM</v>
      </c>
    </row>
    <row r="177" spans="1:38" ht="46.5" customHeight="1" x14ac:dyDescent="0.3">
      <c r="A177" s="73">
        <v>175</v>
      </c>
      <c r="B177" s="4">
        <v>8282300045</v>
      </c>
      <c r="C177" s="29">
        <v>44946</v>
      </c>
      <c r="D177" s="29">
        <v>44946</v>
      </c>
      <c r="E177" s="48" t="s">
        <v>202</v>
      </c>
      <c r="F177" s="48" t="s">
        <v>1071</v>
      </c>
      <c r="G177" s="12" t="s">
        <v>1072</v>
      </c>
      <c r="H177" s="29" t="str">
        <f t="shared" si="20"/>
        <v>FINALIZADO</v>
      </c>
      <c r="I177" s="12" t="s">
        <v>1073</v>
      </c>
      <c r="J177" s="79">
        <v>1002806014763</v>
      </c>
      <c r="K177" s="28">
        <v>45568</v>
      </c>
      <c r="L177" s="29" t="s">
        <v>55</v>
      </c>
      <c r="M177" s="29" t="s">
        <v>131</v>
      </c>
      <c r="N177" s="29"/>
      <c r="O177" s="29">
        <v>44954</v>
      </c>
      <c r="P177" s="60">
        <v>44958</v>
      </c>
      <c r="Q177" s="35"/>
      <c r="R177" s="60" t="s">
        <v>96</v>
      </c>
      <c r="S177" s="60" t="s">
        <v>134</v>
      </c>
      <c r="T177" s="60">
        <v>44984</v>
      </c>
      <c r="U177" s="28">
        <v>45698.9</v>
      </c>
      <c r="V177" s="28"/>
      <c r="W177" s="28">
        <f t="shared" si="19"/>
        <v>45698.9</v>
      </c>
      <c r="X177" s="29">
        <v>44953</v>
      </c>
      <c r="Y177" s="60">
        <v>44971</v>
      </c>
      <c r="Z177" s="60">
        <v>44972</v>
      </c>
      <c r="AA177" s="60">
        <v>44973</v>
      </c>
      <c r="AB177" s="61">
        <v>416</v>
      </c>
      <c r="AC177" s="52">
        <v>45698</v>
      </c>
      <c r="AD177" s="52" t="str">
        <f t="shared" si="15"/>
        <v>NÃO HAVERÁ RECORTE</v>
      </c>
      <c r="AE177" s="29" t="s">
        <v>423</v>
      </c>
      <c r="AF177" s="29" t="s">
        <v>423</v>
      </c>
      <c r="AG177" s="60">
        <v>44998</v>
      </c>
      <c r="AH177" s="29">
        <v>45020</v>
      </c>
      <c r="AI177" s="29" t="s">
        <v>950</v>
      </c>
      <c r="AJ177" s="53" t="s">
        <v>1374</v>
      </c>
      <c r="AK177" s="29"/>
      <c r="AL177" s="29" t="str">
        <f t="shared" si="16"/>
        <v>SIM</v>
      </c>
    </row>
    <row r="178" spans="1:38" ht="46.5" customHeight="1" x14ac:dyDescent="0.3">
      <c r="A178" s="73">
        <v>176</v>
      </c>
      <c r="B178" s="4">
        <v>8282203051</v>
      </c>
      <c r="C178" s="29">
        <v>44949</v>
      </c>
      <c r="D178" s="29">
        <v>44949</v>
      </c>
      <c r="E178" s="48" t="s">
        <v>1075</v>
      </c>
      <c r="F178" s="48" t="s">
        <v>1076</v>
      </c>
      <c r="G178" s="12" t="s">
        <v>1077</v>
      </c>
      <c r="H178" s="29" t="str">
        <f t="shared" si="20"/>
        <v>FINALIZADO</v>
      </c>
      <c r="I178" s="12" t="s">
        <v>1078</v>
      </c>
      <c r="J178" s="79" t="s">
        <v>1079</v>
      </c>
      <c r="K178" s="28">
        <v>30748</v>
      </c>
      <c r="L178" s="29" t="s">
        <v>55</v>
      </c>
      <c r="M178" s="29" t="s">
        <v>131</v>
      </c>
      <c r="N178" s="29"/>
      <c r="O178" s="29">
        <v>44958</v>
      </c>
      <c r="P178" s="60">
        <v>44959</v>
      </c>
      <c r="Q178" s="35"/>
      <c r="R178" s="60" t="s">
        <v>96</v>
      </c>
      <c r="S178" s="60" t="s">
        <v>134</v>
      </c>
      <c r="T178" s="60">
        <v>44964</v>
      </c>
      <c r="U178" s="28">
        <v>30748.53</v>
      </c>
      <c r="V178" s="28"/>
      <c r="W178" s="28">
        <f t="shared" si="19"/>
        <v>30748.53</v>
      </c>
      <c r="X178" s="29">
        <v>44980</v>
      </c>
      <c r="Y178" s="60">
        <v>44993</v>
      </c>
      <c r="Z178" s="60">
        <v>44994</v>
      </c>
      <c r="AA178" s="60">
        <v>44994</v>
      </c>
      <c r="AB178" s="61">
        <v>422</v>
      </c>
      <c r="AC178" s="52">
        <v>30748.53</v>
      </c>
      <c r="AD178" s="52" t="str">
        <f t="shared" si="15"/>
        <v>NÃO HAVERÁ RECORTE</v>
      </c>
      <c r="AE178" s="29" t="s">
        <v>423</v>
      </c>
      <c r="AF178" s="29" t="s">
        <v>423</v>
      </c>
      <c r="AG178" s="60">
        <v>44998</v>
      </c>
      <c r="AH178" s="29">
        <v>45022</v>
      </c>
      <c r="AI178" s="29" t="s">
        <v>950</v>
      </c>
      <c r="AJ178" s="53" t="s">
        <v>1648</v>
      </c>
      <c r="AK178" s="29" t="s">
        <v>1439</v>
      </c>
      <c r="AL178" s="29" t="str">
        <f t="shared" si="16"/>
        <v>SIM</v>
      </c>
    </row>
    <row r="179" spans="1:38" ht="46.5" customHeight="1" x14ac:dyDescent="0.3">
      <c r="A179" s="73">
        <v>177</v>
      </c>
      <c r="B179" s="4">
        <v>8282300057</v>
      </c>
      <c r="C179" s="29">
        <v>44950</v>
      </c>
      <c r="D179" s="29">
        <v>44950</v>
      </c>
      <c r="E179" s="48" t="s">
        <v>202</v>
      </c>
      <c r="F179" s="48" t="s">
        <v>1080</v>
      </c>
      <c r="G179" s="12" t="s">
        <v>1081</v>
      </c>
      <c r="H179" s="29" t="str">
        <f t="shared" si="20"/>
        <v>FINALIZADO</v>
      </c>
      <c r="I179" s="12" t="s">
        <v>1082</v>
      </c>
      <c r="J179" s="79">
        <v>1002806014763</v>
      </c>
      <c r="K179" s="28">
        <v>74563</v>
      </c>
      <c r="L179" s="29" t="s">
        <v>55</v>
      </c>
      <c r="M179" s="29" t="s">
        <v>131</v>
      </c>
      <c r="N179" s="29"/>
      <c r="O179" s="29">
        <v>44954</v>
      </c>
      <c r="P179" s="60">
        <v>44958</v>
      </c>
      <c r="Q179" s="35" t="s">
        <v>96</v>
      </c>
      <c r="R179" s="60" t="s">
        <v>96</v>
      </c>
      <c r="S179" s="60" t="s">
        <v>134</v>
      </c>
      <c r="T179" s="60">
        <v>44966</v>
      </c>
      <c r="U179" s="28">
        <v>74563</v>
      </c>
      <c r="V179" s="28">
        <v>5293.47</v>
      </c>
      <c r="W179" s="28">
        <f t="shared" si="19"/>
        <v>69269.53</v>
      </c>
      <c r="X179" s="29">
        <v>44998</v>
      </c>
      <c r="Y179" s="60">
        <v>45029</v>
      </c>
      <c r="Z179" s="60">
        <v>45034</v>
      </c>
      <c r="AA179" s="60">
        <v>45035</v>
      </c>
      <c r="AB179" s="61">
        <v>440</v>
      </c>
      <c r="AC179" s="52">
        <v>69269.53</v>
      </c>
      <c r="AD179" s="52" t="str">
        <f t="shared" si="15"/>
        <v>NÃO HAVERÁ RECORTE</v>
      </c>
      <c r="AE179" s="29" t="s">
        <v>423</v>
      </c>
      <c r="AF179" s="29" t="s">
        <v>423</v>
      </c>
      <c r="AG179" s="60">
        <v>45036</v>
      </c>
      <c r="AH179" s="29">
        <v>45499</v>
      </c>
      <c r="AI179" s="29" t="s">
        <v>950</v>
      </c>
      <c r="AJ179" s="53" t="s">
        <v>2261</v>
      </c>
      <c r="AK179" s="29" t="s">
        <v>1438</v>
      </c>
      <c r="AL179" s="29" t="str">
        <f t="shared" si="16"/>
        <v>SIM</v>
      </c>
    </row>
    <row r="180" spans="1:38" ht="46.5" customHeight="1" x14ac:dyDescent="0.3">
      <c r="A180" s="73">
        <v>178</v>
      </c>
      <c r="B180" s="4">
        <v>8282202973</v>
      </c>
      <c r="C180" s="29">
        <v>44953</v>
      </c>
      <c r="D180" s="29">
        <v>44953</v>
      </c>
      <c r="E180" s="48" t="s">
        <v>1083</v>
      </c>
      <c r="F180" s="48" t="s">
        <v>1084</v>
      </c>
      <c r="G180" s="12" t="s">
        <v>1085</v>
      </c>
      <c r="H180" s="29" t="str">
        <f t="shared" si="20"/>
        <v>FINALIZADO</v>
      </c>
      <c r="I180" s="12" t="s">
        <v>1086</v>
      </c>
      <c r="J180" s="79" t="s">
        <v>1087</v>
      </c>
      <c r="K180" s="28">
        <v>36749</v>
      </c>
      <c r="L180" s="29" t="s">
        <v>55</v>
      </c>
      <c r="M180" s="29" t="s">
        <v>131</v>
      </c>
      <c r="N180" s="29"/>
      <c r="O180" s="29">
        <v>44960</v>
      </c>
      <c r="P180" s="60">
        <v>44963</v>
      </c>
      <c r="Q180" s="35"/>
      <c r="R180" s="60" t="s">
        <v>96</v>
      </c>
      <c r="S180" s="60" t="s">
        <v>134</v>
      </c>
      <c r="T180" s="60">
        <v>44970</v>
      </c>
      <c r="U180" s="28">
        <v>36749</v>
      </c>
      <c r="V180" s="28">
        <v>2000</v>
      </c>
      <c r="W180" s="28">
        <f t="shared" si="19"/>
        <v>34749</v>
      </c>
      <c r="X180" s="29">
        <v>44970</v>
      </c>
      <c r="Y180" s="60">
        <v>44971</v>
      </c>
      <c r="Z180" s="60">
        <v>44971</v>
      </c>
      <c r="AA180" s="60">
        <v>44972</v>
      </c>
      <c r="AB180" s="61">
        <v>413</v>
      </c>
      <c r="AC180" s="52">
        <v>34749</v>
      </c>
      <c r="AD180" s="52" t="str">
        <f t="shared" si="15"/>
        <v>NÃO HAVERÁ RECORTE</v>
      </c>
      <c r="AE180" s="29" t="s">
        <v>423</v>
      </c>
      <c r="AF180" s="29" t="s">
        <v>423</v>
      </c>
      <c r="AG180" s="60">
        <v>44973</v>
      </c>
      <c r="AH180" s="29">
        <v>44994</v>
      </c>
      <c r="AI180" s="29" t="s">
        <v>950</v>
      </c>
      <c r="AJ180" s="53" t="s">
        <v>1534</v>
      </c>
      <c r="AK180" s="29" t="s">
        <v>1439</v>
      </c>
      <c r="AL180" s="29" t="str">
        <f t="shared" si="16"/>
        <v>SIM</v>
      </c>
    </row>
    <row r="181" spans="1:38" ht="46.5" customHeight="1" x14ac:dyDescent="0.3">
      <c r="A181" s="73">
        <v>179</v>
      </c>
      <c r="B181" s="4">
        <v>8282203177</v>
      </c>
      <c r="C181" s="29">
        <v>44957</v>
      </c>
      <c r="D181" s="29">
        <v>44957</v>
      </c>
      <c r="E181" s="48" t="s">
        <v>1088</v>
      </c>
      <c r="F181" s="48" t="str">
        <f>UPPER("Eduardo Figueiredo dos S Junior")</f>
        <v>EDUARDO FIGUEIREDO DOS S JUNIOR</v>
      </c>
      <c r="G181" s="12" t="s">
        <v>1089</v>
      </c>
      <c r="H181" s="29" t="str">
        <f t="shared" si="20"/>
        <v>FINALIZADO</v>
      </c>
      <c r="I181" s="12" t="s">
        <v>1090</v>
      </c>
      <c r="J181" s="79" t="s">
        <v>1091</v>
      </c>
      <c r="K181" s="28">
        <v>9500</v>
      </c>
      <c r="L181" s="29" t="s">
        <v>56</v>
      </c>
      <c r="M181" s="29" t="s">
        <v>131</v>
      </c>
      <c r="N181" s="29"/>
      <c r="O181" s="29">
        <v>44974</v>
      </c>
      <c r="P181" s="60">
        <v>44979</v>
      </c>
      <c r="Q181" s="35"/>
      <c r="R181" s="60" t="s">
        <v>157</v>
      </c>
      <c r="S181" s="60" t="s">
        <v>134</v>
      </c>
      <c r="T181" s="60">
        <v>44980</v>
      </c>
      <c r="U181" s="28">
        <v>9501</v>
      </c>
      <c r="V181" s="28">
        <v>2000</v>
      </c>
      <c r="W181" s="28">
        <f t="shared" si="19"/>
        <v>7501</v>
      </c>
      <c r="X181" s="29">
        <v>44980</v>
      </c>
      <c r="Y181" s="60">
        <v>44993</v>
      </c>
      <c r="Z181" s="60">
        <v>44994</v>
      </c>
      <c r="AA181" s="60">
        <v>44994</v>
      </c>
      <c r="AB181" s="61">
        <v>423</v>
      </c>
      <c r="AC181" s="52">
        <v>7501</v>
      </c>
      <c r="AD181" s="52" t="str">
        <f t="shared" si="15"/>
        <v>SOLICITAR RECORTE DE CHASSI PALACIO</v>
      </c>
      <c r="AE181" s="29">
        <v>45201</v>
      </c>
      <c r="AF181" s="29">
        <v>45233</v>
      </c>
      <c r="AG181" s="60">
        <v>45236</v>
      </c>
      <c r="AH181" s="29">
        <v>45401</v>
      </c>
      <c r="AI181" s="29" t="s">
        <v>965</v>
      </c>
      <c r="AJ181" s="53" t="s">
        <v>1804</v>
      </c>
      <c r="AK181" s="29" t="s">
        <v>1439</v>
      </c>
      <c r="AL181" s="29" t="str">
        <f t="shared" si="16"/>
        <v>SIM</v>
      </c>
    </row>
    <row r="182" spans="1:38" ht="46.5" customHeight="1" x14ac:dyDescent="0.3">
      <c r="A182" s="73">
        <v>180</v>
      </c>
      <c r="B182" s="4">
        <v>8282203111</v>
      </c>
      <c r="C182" s="29">
        <v>44957</v>
      </c>
      <c r="D182" s="29">
        <v>44957</v>
      </c>
      <c r="E182" s="48" t="s">
        <v>1092</v>
      </c>
      <c r="F182" s="48" t="s">
        <v>1093</v>
      </c>
      <c r="G182" s="12" t="s">
        <v>1094</v>
      </c>
      <c r="H182" s="29" t="str">
        <f t="shared" si="20"/>
        <v>FINALIZADO</v>
      </c>
      <c r="I182" s="12" t="s">
        <v>1095</v>
      </c>
      <c r="J182" s="79">
        <v>1002806016481</v>
      </c>
      <c r="K182" s="28">
        <v>17917</v>
      </c>
      <c r="L182" s="29" t="s">
        <v>55</v>
      </c>
      <c r="M182" s="29" t="s">
        <v>131</v>
      </c>
      <c r="N182" s="29"/>
      <c r="O182" s="29">
        <v>44966</v>
      </c>
      <c r="P182" s="60">
        <v>44971</v>
      </c>
      <c r="Q182" s="35"/>
      <c r="R182" s="60" t="s">
        <v>157</v>
      </c>
      <c r="S182" s="60" t="s">
        <v>134</v>
      </c>
      <c r="T182" s="60">
        <v>44970</v>
      </c>
      <c r="U182" s="28">
        <v>17917</v>
      </c>
      <c r="V182" s="28">
        <v>2000</v>
      </c>
      <c r="W182" s="28">
        <f t="shared" si="19"/>
        <v>15917</v>
      </c>
      <c r="X182" s="29">
        <v>44972</v>
      </c>
      <c r="Y182" s="60">
        <v>44993</v>
      </c>
      <c r="Z182" s="60">
        <v>44994</v>
      </c>
      <c r="AA182" s="60">
        <v>44995</v>
      </c>
      <c r="AB182" s="61">
        <v>424</v>
      </c>
      <c r="AC182" s="52">
        <v>15917</v>
      </c>
      <c r="AD182" s="52" t="str">
        <f t="shared" si="15"/>
        <v>SOLICITAR RECORTE DE CHASSI FREITAS</v>
      </c>
      <c r="AE182" s="29">
        <v>44984</v>
      </c>
      <c r="AF182" s="29">
        <v>44995</v>
      </c>
      <c r="AG182" s="60">
        <v>44998</v>
      </c>
      <c r="AH182" s="29">
        <v>45022</v>
      </c>
      <c r="AI182" s="29" t="s">
        <v>965</v>
      </c>
      <c r="AJ182" s="53"/>
      <c r="AK182" s="29"/>
      <c r="AL182" s="29" t="str">
        <f t="shared" si="16"/>
        <v>SIM</v>
      </c>
    </row>
    <row r="183" spans="1:38" ht="46.5" customHeight="1" x14ac:dyDescent="0.3">
      <c r="A183" s="73">
        <v>181</v>
      </c>
      <c r="B183" s="4">
        <v>8232200554</v>
      </c>
      <c r="C183" s="29">
        <v>44964</v>
      </c>
      <c r="D183" s="29">
        <v>44964</v>
      </c>
      <c r="E183" s="48" t="s">
        <v>1096</v>
      </c>
      <c r="F183" s="48" t="s">
        <v>1097</v>
      </c>
      <c r="G183" s="12" t="s">
        <v>1098</v>
      </c>
      <c r="H183" s="29" t="str">
        <f t="shared" si="20"/>
        <v>FINALIZADO</v>
      </c>
      <c r="I183" s="12" t="s">
        <v>1099</v>
      </c>
      <c r="J183" s="79" t="s">
        <v>1100</v>
      </c>
      <c r="K183" s="28">
        <v>15237</v>
      </c>
      <c r="L183" s="29" t="s">
        <v>56</v>
      </c>
      <c r="M183" s="29" t="s">
        <v>131</v>
      </c>
      <c r="N183" s="29"/>
      <c r="O183" s="29">
        <v>44998</v>
      </c>
      <c r="P183" s="60">
        <v>44998</v>
      </c>
      <c r="Q183" s="35"/>
      <c r="R183" s="60" t="s">
        <v>96</v>
      </c>
      <c r="S183" s="60" t="s">
        <v>134</v>
      </c>
      <c r="T183" s="60">
        <v>45001</v>
      </c>
      <c r="U183" s="28">
        <v>15237</v>
      </c>
      <c r="V183" s="28"/>
      <c r="W183" s="28">
        <f t="shared" si="19"/>
        <v>15237</v>
      </c>
      <c r="X183" s="29">
        <v>44980</v>
      </c>
      <c r="Y183" s="60">
        <v>44986</v>
      </c>
      <c r="Z183" s="60">
        <v>44986</v>
      </c>
      <c r="AA183" s="60">
        <v>44986</v>
      </c>
      <c r="AB183" s="61">
        <v>420</v>
      </c>
      <c r="AC183" s="52">
        <v>15237</v>
      </c>
      <c r="AD183" s="52" t="str">
        <f t="shared" si="15"/>
        <v>NÃO HAVERÁ RECORTE</v>
      </c>
      <c r="AE183" s="29" t="s">
        <v>423</v>
      </c>
      <c r="AF183" s="29" t="s">
        <v>423</v>
      </c>
      <c r="AG183" s="60">
        <v>45002</v>
      </c>
      <c r="AH183" s="29">
        <v>45041</v>
      </c>
      <c r="AI183" s="29" t="s">
        <v>950</v>
      </c>
      <c r="AJ183" s="53" t="s">
        <v>1367</v>
      </c>
      <c r="AK183" s="29" t="s">
        <v>1439</v>
      </c>
      <c r="AL183" s="29" t="str">
        <f t="shared" si="16"/>
        <v>SIM</v>
      </c>
    </row>
    <row r="184" spans="1:38" ht="46.5" customHeight="1" x14ac:dyDescent="0.3">
      <c r="A184" s="73">
        <v>182</v>
      </c>
      <c r="B184" s="4">
        <v>8282300176</v>
      </c>
      <c r="C184" s="29">
        <v>44965</v>
      </c>
      <c r="D184" s="29">
        <v>44965</v>
      </c>
      <c r="E184" s="48" t="s">
        <v>1101</v>
      </c>
      <c r="F184" s="48" t="s">
        <v>1102</v>
      </c>
      <c r="G184" s="12" t="s">
        <v>1103</v>
      </c>
      <c r="H184" s="29" t="str">
        <f t="shared" si="20"/>
        <v>FINALIZADO</v>
      </c>
      <c r="I184" s="12" t="s">
        <v>1104</v>
      </c>
      <c r="J184" s="79">
        <v>1002806015386</v>
      </c>
      <c r="K184" s="28">
        <v>11632</v>
      </c>
      <c r="L184" s="29" t="s">
        <v>55</v>
      </c>
      <c r="M184" s="29" t="s">
        <v>131</v>
      </c>
      <c r="N184" s="29"/>
      <c r="O184" s="29">
        <v>44970</v>
      </c>
      <c r="P184" s="60">
        <v>44971</v>
      </c>
      <c r="Q184" s="35"/>
      <c r="R184" s="60" t="s">
        <v>97</v>
      </c>
      <c r="S184" s="60" t="s">
        <v>134</v>
      </c>
      <c r="T184" s="60">
        <v>44972</v>
      </c>
      <c r="U184" s="28">
        <v>11622</v>
      </c>
      <c r="V184" s="28">
        <v>5000</v>
      </c>
      <c r="W184" s="28">
        <f t="shared" si="19"/>
        <v>6622</v>
      </c>
      <c r="X184" s="29">
        <v>44981</v>
      </c>
      <c r="Y184" s="60">
        <v>44986</v>
      </c>
      <c r="Z184" s="60">
        <v>44986</v>
      </c>
      <c r="AA184" s="60">
        <v>44987</v>
      </c>
      <c r="AB184" s="61">
        <v>419</v>
      </c>
      <c r="AC184" s="52">
        <v>6622</v>
      </c>
      <c r="AD184" s="52" t="str">
        <f t="shared" si="15"/>
        <v>NÃO HAVERÁ RECORTE</v>
      </c>
      <c r="AE184" s="29" t="s">
        <v>423</v>
      </c>
      <c r="AF184" s="29" t="s">
        <v>423</v>
      </c>
      <c r="AG184" s="60">
        <v>44993</v>
      </c>
      <c r="AH184" s="29">
        <v>45005</v>
      </c>
      <c r="AI184" s="29" t="s">
        <v>950</v>
      </c>
      <c r="AJ184" s="53" t="s">
        <v>1925</v>
      </c>
      <c r="AK184" s="29" t="s">
        <v>1438</v>
      </c>
      <c r="AL184" s="29" t="str">
        <f t="shared" si="16"/>
        <v>SIM</v>
      </c>
    </row>
    <row r="185" spans="1:38" ht="86.4" x14ac:dyDescent="0.3">
      <c r="A185" s="73">
        <v>183</v>
      </c>
      <c r="B185" s="4">
        <v>8282203116</v>
      </c>
      <c r="C185" s="29">
        <v>44974</v>
      </c>
      <c r="D185" s="29">
        <v>44974</v>
      </c>
      <c r="E185" s="48" t="s">
        <v>1107</v>
      </c>
      <c r="F185" s="48" t="s">
        <v>1108</v>
      </c>
      <c r="G185" s="12" t="s">
        <v>1109</v>
      </c>
      <c r="H185" s="29" t="str">
        <f t="shared" si="20"/>
        <v>FINALIZADO</v>
      </c>
      <c r="I185" s="12" t="s">
        <v>1110</v>
      </c>
      <c r="J185" s="79" t="s">
        <v>1111</v>
      </c>
      <c r="K185" s="28">
        <v>43119</v>
      </c>
      <c r="L185" s="29" t="s">
        <v>56</v>
      </c>
      <c r="M185" s="29" t="s">
        <v>131</v>
      </c>
      <c r="N185" s="29"/>
      <c r="O185" s="29">
        <v>44998</v>
      </c>
      <c r="P185" s="60">
        <v>44998</v>
      </c>
      <c r="Q185" s="35"/>
      <c r="R185" s="60" t="s">
        <v>97</v>
      </c>
      <c r="S185" s="60" t="s">
        <v>134</v>
      </c>
      <c r="T185" s="60">
        <v>45002</v>
      </c>
      <c r="U185" s="28">
        <v>43119</v>
      </c>
      <c r="V185" s="28">
        <v>3467.47</v>
      </c>
      <c r="W185" s="28">
        <f t="shared" si="19"/>
        <v>39651.53</v>
      </c>
      <c r="X185" s="29">
        <v>45084</v>
      </c>
      <c r="Y185" s="60">
        <v>45099</v>
      </c>
      <c r="Z185" s="60">
        <v>45104</v>
      </c>
      <c r="AA185" s="60">
        <v>45106</v>
      </c>
      <c r="AB185" s="61">
        <v>466</v>
      </c>
      <c r="AC185" s="52">
        <v>39651.53</v>
      </c>
      <c r="AD185" s="52" t="str">
        <f t="shared" si="15"/>
        <v>NÃO HAVERÁ RECORTE</v>
      </c>
      <c r="AE185" s="29">
        <v>45198</v>
      </c>
      <c r="AF185" s="29">
        <v>45208</v>
      </c>
      <c r="AG185" s="60">
        <v>45208</v>
      </c>
      <c r="AH185" s="29">
        <v>45401</v>
      </c>
      <c r="AI185" s="29" t="s">
        <v>965</v>
      </c>
      <c r="AJ185" s="53" t="s">
        <v>1803</v>
      </c>
      <c r="AK185" s="29" t="s">
        <v>1439</v>
      </c>
      <c r="AL185" s="29" t="str">
        <f t="shared" si="16"/>
        <v>SIM</v>
      </c>
    </row>
    <row r="186" spans="1:38" ht="72" x14ac:dyDescent="0.3">
      <c r="A186" s="73">
        <v>184</v>
      </c>
      <c r="B186" s="4">
        <v>8232300020</v>
      </c>
      <c r="C186" s="29">
        <v>44987</v>
      </c>
      <c r="D186" s="29">
        <v>44987</v>
      </c>
      <c r="E186" s="48" t="s">
        <v>1115</v>
      </c>
      <c r="F186" s="48" t="s">
        <v>1116</v>
      </c>
      <c r="G186" s="12" t="s">
        <v>1117</v>
      </c>
      <c r="H186" s="29" t="str">
        <f t="shared" si="20"/>
        <v>FINALIZADO</v>
      </c>
      <c r="I186" s="12" t="s">
        <v>1118</v>
      </c>
      <c r="J186" s="79">
        <v>1002306005191</v>
      </c>
      <c r="K186" s="28">
        <v>16618</v>
      </c>
      <c r="L186" s="29" t="s">
        <v>56</v>
      </c>
      <c r="M186" s="29" t="s">
        <v>131</v>
      </c>
      <c r="N186" s="29"/>
      <c r="O186" s="29">
        <v>45002</v>
      </c>
      <c r="P186" s="60">
        <v>45006</v>
      </c>
      <c r="Q186" s="35"/>
      <c r="R186" s="60" t="s">
        <v>96</v>
      </c>
      <c r="S186" s="60" t="s">
        <v>134</v>
      </c>
      <c r="T186" s="60">
        <v>45007</v>
      </c>
      <c r="U186" s="28">
        <v>16618</v>
      </c>
      <c r="V186" s="28">
        <v>0</v>
      </c>
      <c r="W186" s="28">
        <f t="shared" si="19"/>
        <v>16618</v>
      </c>
      <c r="X186" s="29">
        <v>45005</v>
      </c>
      <c r="Y186" s="60">
        <v>45029</v>
      </c>
      <c r="Z186" s="60">
        <v>45030</v>
      </c>
      <c r="AA186" s="60">
        <v>45033</v>
      </c>
      <c r="AB186" s="61">
        <v>435</v>
      </c>
      <c r="AC186" s="52">
        <v>16618</v>
      </c>
      <c r="AD186" s="52" t="str">
        <f t="shared" si="15"/>
        <v>NÃO HAVERÁ RECORTE</v>
      </c>
      <c r="AE186" s="29" t="s">
        <v>423</v>
      </c>
      <c r="AF186" s="29" t="s">
        <v>423</v>
      </c>
      <c r="AG186" s="60">
        <v>45034</v>
      </c>
      <c r="AH186" s="29">
        <v>45064</v>
      </c>
      <c r="AI186" s="29" t="s">
        <v>950</v>
      </c>
      <c r="AJ186" s="53" t="s">
        <v>1448</v>
      </c>
      <c r="AK186" s="29" t="s">
        <v>1438</v>
      </c>
      <c r="AL186" s="29" t="str">
        <f t="shared" si="16"/>
        <v>SIM</v>
      </c>
    </row>
    <row r="187" spans="1:38" ht="43.2" x14ac:dyDescent="0.3">
      <c r="A187" s="73">
        <v>185</v>
      </c>
      <c r="B187" s="4">
        <v>8282300094</v>
      </c>
      <c r="C187" s="29">
        <v>44988</v>
      </c>
      <c r="D187" s="29">
        <v>44991</v>
      </c>
      <c r="E187" s="48" t="s">
        <v>202</v>
      </c>
      <c r="F187" s="48" t="s">
        <v>1119</v>
      </c>
      <c r="G187" s="12" t="s">
        <v>1120</v>
      </c>
      <c r="H187" s="29" t="str">
        <f t="shared" si="20"/>
        <v>FINALIZADO</v>
      </c>
      <c r="I187" s="12" t="s">
        <v>1121</v>
      </c>
      <c r="J187" s="79" t="s">
        <v>1122</v>
      </c>
      <c r="K187" s="28">
        <v>33975</v>
      </c>
      <c r="L187" s="29" t="s">
        <v>55</v>
      </c>
      <c r="M187" s="29" t="s">
        <v>131</v>
      </c>
      <c r="N187" s="29"/>
      <c r="O187" s="29">
        <v>44998</v>
      </c>
      <c r="P187" s="60">
        <v>45005</v>
      </c>
      <c r="Q187" s="35"/>
      <c r="R187" s="60" t="s">
        <v>97</v>
      </c>
      <c r="S187" s="60" t="s">
        <v>134</v>
      </c>
      <c r="T187" s="60">
        <v>45012</v>
      </c>
      <c r="U187" s="28">
        <v>32777.129999999997</v>
      </c>
      <c r="V187" s="28">
        <v>5000</v>
      </c>
      <c r="W187" s="28">
        <f t="shared" si="19"/>
        <v>27777.129999999997</v>
      </c>
      <c r="X187" s="29">
        <v>44967</v>
      </c>
      <c r="Y187" s="60">
        <v>44993</v>
      </c>
      <c r="Z187" s="60">
        <v>44993</v>
      </c>
      <c r="AA187" s="60">
        <v>44993</v>
      </c>
      <c r="AB187" s="61">
        <v>421</v>
      </c>
      <c r="AC187" s="52">
        <v>27777.13</v>
      </c>
      <c r="AD187" s="52" t="str">
        <f t="shared" si="15"/>
        <v>NÃO HAVERÁ RECORTE</v>
      </c>
      <c r="AE187" s="29" t="s">
        <v>423</v>
      </c>
      <c r="AF187" s="29" t="s">
        <v>423</v>
      </c>
      <c r="AG187" s="60">
        <v>45014</v>
      </c>
      <c r="AH187" s="29">
        <v>45041</v>
      </c>
      <c r="AI187" s="29" t="s">
        <v>950</v>
      </c>
      <c r="AJ187" s="53" t="s">
        <v>1367</v>
      </c>
      <c r="AK187" s="29" t="s">
        <v>1439</v>
      </c>
      <c r="AL187" s="29" t="str">
        <f t="shared" si="16"/>
        <v>SIM</v>
      </c>
    </row>
    <row r="188" spans="1:38" ht="86.4" x14ac:dyDescent="0.3">
      <c r="A188" s="73">
        <v>186</v>
      </c>
      <c r="B188" s="4">
        <v>8282300539</v>
      </c>
      <c r="C188" s="29">
        <v>44995</v>
      </c>
      <c r="D188" s="29">
        <v>44995</v>
      </c>
      <c r="E188" s="48" t="s">
        <v>202</v>
      </c>
      <c r="F188" s="48" t="s">
        <v>1129</v>
      </c>
      <c r="G188" s="12" t="s">
        <v>1130</v>
      </c>
      <c r="H188" s="29" t="str">
        <f t="shared" si="20"/>
        <v>FINALIZADO</v>
      </c>
      <c r="I188" s="12" t="s">
        <v>1131</v>
      </c>
      <c r="J188" s="79" t="s">
        <v>1132</v>
      </c>
      <c r="K188" s="28">
        <v>27456</v>
      </c>
      <c r="L188" s="29" t="s">
        <v>55</v>
      </c>
      <c r="M188" s="29" t="s">
        <v>131</v>
      </c>
      <c r="N188" s="29"/>
      <c r="O188" s="29">
        <v>45000</v>
      </c>
      <c r="P188" s="60">
        <v>45002</v>
      </c>
      <c r="Q188" s="35"/>
      <c r="R188" s="60" t="s">
        <v>97</v>
      </c>
      <c r="S188" s="60" t="s">
        <v>134</v>
      </c>
      <c r="T188" s="60">
        <v>45005</v>
      </c>
      <c r="U188" s="28">
        <v>27456</v>
      </c>
      <c r="V188" s="28">
        <v>7083.45</v>
      </c>
      <c r="W188" s="28">
        <f t="shared" si="19"/>
        <v>20372.55</v>
      </c>
      <c r="X188" s="29">
        <v>45012</v>
      </c>
      <c r="Y188" s="60">
        <v>45014</v>
      </c>
      <c r="Z188" s="60">
        <v>45019</v>
      </c>
      <c r="AA188" s="60">
        <v>45021</v>
      </c>
      <c r="AB188" s="61">
        <v>433</v>
      </c>
      <c r="AC188" s="52">
        <v>20372.55</v>
      </c>
      <c r="AD188" s="52" t="str">
        <f t="shared" si="15"/>
        <v>NÃO HAVERÁ RECORTE</v>
      </c>
      <c r="AE188" s="29" t="s">
        <v>423</v>
      </c>
      <c r="AF188" s="29" t="s">
        <v>423</v>
      </c>
      <c r="AG188" s="60">
        <v>45030</v>
      </c>
      <c r="AH188" s="29">
        <v>45051</v>
      </c>
      <c r="AI188" s="29" t="s">
        <v>950</v>
      </c>
      <c r="AJ188" s="53" t="s">
        <v>2040</v>
      </c>
      <c r="AK188" s="29" t="s">
        <v>1439</v>
      </c>
      <c r="AL188" s="29" t="str">
        <f t="shared" si="16"/>
        <v>SIM</v>
      </c>
    </row>
    <row r="189" spans="1:38" ht="57.6" x14ac:dyDescent="0.3">
      <c r="A189" s="73">
        <v>187</v>
      </c>
      <c r="B189" s="4">
        <v>8282203223</v>
      </c>
      <c r="C189" s="29">
        <v>44998</v>
      </c>
      <c r="D189" s="29">
        <v>44998</v>
      </c>
      <c r="E189" s="48" t="s">
        <v>1015</v>
      </c>
      <c r="F189" s="48" t="s">
        <v>1133</v>
      </c>
      <c r="G189" s="12" t="s">
        <v>1134</v>
      </c>
      <c r="H189" s="29" t="str">
        <f t="shared" si="20"/>
        <v>FINALIZADO</v>
      </c>
      <c r="I189" s="12" t="s">
        <v>1135</v>
      </c>
      <c r="J189" s="79">
        <v>1002806017377</v>
      </c>
      <c r="K189" s="28">
        <v>94564</v>
      </c>
      <c r="L189" s="29" t="s">
        <v>56</v>
      </c>
      <c r="M189" s="29" t="s">
        <v>131</v>
      </c>
      <c r="N189" s="29"/>
      <c r="O189" s="29">
        <v>45021</v>
      </c>
      <c r="P189" s="60">
        <v>45026</v>
      </c>
      <c r="Q189" s="35"/>
      <c r="R189" s="60" t="s">
        <v>97</v>
      </c>
      <c r="S189" s="60" t="s">
        <v>134</v>
      </c>
      <c r="T189" s="60">
        <v>45028</v>
      </c>
      <c r="U189" s="28">
        <v>93574</v>
      </c>
      <c r="V189" s="28">
        <v>2000</v>
      </c>
      <c r="W189" s="28">
        <f t="shared" si="19"/>
        <v>91574</v>
      </c>
      <c r="X189" s="29">
        <v>45042</v>
      </c>
      <c r="Y189" s="60">
        <v>45072</v>
      </c>
      <c r="Z189" s="60">
        <v>45078</v>
      </c>
      <c r="AA189" s="60">
        <v>45096</v>
      </c>
      <c r="AB189" s="61">
        <v>465</v>
      </c>
      <c r="AC189" s="52">
        <v>91574</v>
      </c>
      <c r="AD189" s="52" t="str">
        <f t="shared" si="15"/>
        <v>NÃO HAVERÁ RECORTE</v>
      </c>
      <c r="AE189" s="29" t="s">
        <v>423</v>
      </c>
      <c r="AF189" s="29" t="s">
        <v>423</v>
      </c>
      <c r="AG189" s="60">
        <v>45071</v>
      </c>
      <c r="AH189" s="29">
        <v>45104</v>
      </c>
      <c r="AI189" s="29" t="s">
        <v>950</v>
      </c>
      <c r="AJ189" s="53" t="s">
        <v>1554</v>
      </c>
      <c r="AK189" s="29"/>
      <c r="AL189" s="29" t="str">
        <f t="shared" si="16"/>
        <v>SIM</v>
      </c>
    </row>
    <row r="190" spans="1:38" ht="129.6" x14ac:dyDescent="0.3">
      <c r="A190" s="73">
        <v>188</v>
      </c>
      <c r="B190" s="4">
        <v>8282300610</v>
      </c>
      <c r="C190" s="29">
        <v>45001</v>
      </c>
      <c r="D190" s="29">
        <v>45002</v>
      </c>
      <c r="E190" s="48" t="s">
        <v>1015</v>
      </c>
      <c r="F190" s="48" t="str">
        <f>UPPER("Valdelei Jesus F. de Oliveira	")</f>
        <v xml:space="preserve">VALDELEI JESUS F. DE OLIVEIRA	</v>
      </c>
      <c r="G190" s="12" t="s">
        <v>1139</v>
      </c>
      <c r="H190" s="29" t="str">
        <f t="shared" si="20"/>
        <v>FINALIZADO</v>
      </c>
      <c r="I190" s="12" t="s">
        <v>1140</v>
      </c>
      <c r="J190" s="79" t="s">
        <v>1141</v>
      </c>
      <c r="K190" s="28">
        <v>43768</v>
      </c>
      <c r="L190" s="29" t="s">
        <v>56</v>
      </c>
      <c r="M190" s="29" t="s">
        <v>131</v>
      </c>
      <c r="N190" s="29"/>
      <c r="O190" s="29">
        <v>45021</v>
      </c>
      <c r="P190" s="60">
        <v>45022</v>
      </c>
      <c r="Q190" s="35"/>
      <c r="R190" s="60" t="s">
        <v>97</v>
      </c>
      <c r="S190" s="60" t="s">
        <v>134</v>
      </c>
      <c r="T190" s="60">
        <v>45028</v>
      </c>
      <c r="U190" s="28">
        <v>44323.85</v>
      </c>
      <c r="V190" s="28">
        <v>2000</v>
      </c>
      <c r="W190" s="28">
        <f t="shared" si="19"/>
        <v>42323.85</v>
      </c>
      <c r="X190" s="29">
        <v>45093</v>
      </c>
      <c r="Y190" s="60">
        <v>45125</v>
      </c>
      <c r="Z190" s="60">
        <v>45126</v>
      </c>
      <c r="AA190" s="60">
        <v>45127</v>
      </c>
      <c r="AB190" s="61">
        <v>476</v>
      </c>
      <c r="AC190" s="52">
        <v>42323.85</v>
      </c>
      <c r="AD190" s="52" t="str">
        <f t="shared" si="15"/>
        <v>NÃO HAVERÁ RECORTE</v>
      </c>
      <c r="AE190" s="29" t="s">
        <v>423</v>
      </c>
      <c r="AF190" s="29" t="s">
        <v>423</v>
      </c>
      <c r="AG190" s="60">
        <v>45128</v>
      </c>
      <c r="AH190" s="29">
        <v>45162</v>
      </c>
      <c r="AI190" s="29" t="s">
        <v>950</v>
      </c>
      <c r="AJ190" s="53" t="s">
        <v>1653</v>
      </c>
      <c r="AK190" s="29" t="s">
        <v>1439</v>
      </c>
      <c r="AL190" s="29" t="str">
        <f t="shared" si="16"/>
        <v>SIM</v>
      </c>
    </row>
    <row r="191" spans="1:38" ht="72" x14ac:dyDescent="0.3">
      <c r="A191" s="73">
        <v>189</v>
      </c>
      <c r="B191" s="4">
        <v>8282300597</v>
      </c>
      <c r="C191" s="29">
        <v>45007</v>
      </c>
      <c r="D191" s="29">
        <v>45008</v>
      </c>
      <c r="E191" s="48" t="s">
        <v>743</v>
      </c>
      <c r="F191" s="48" t="s">
        <v>1147</v>
      </c>
      <c r="G191" s="12" t="s">
        <v>1148</v>
      </c>
      <c r="H191" s="29" t="str">
        <f t="shared" si="20"/>
        <v>FINALIZADO</v>
      </c>
      <c r="I191" s="12" t="s">
        <v>1149</v>
      </c>
      <c r="J191" s="79" t="s">
        <v>1150</v>
      </c>
      <c r="K191" s="28">
        <v>13438</v>
      </c>
      <c r="L191" s="29" t="s">
        <v>56</v>
      </c>
      <c r="M191" s="29" t="s">
        <v>131</v>
      </c>
      <c r="N191" s="29"/>
      <c r="O191" s="29">
        <v>45035</v>
      </c>
      <c r="P191" s="60">
        <v>45036</v>
      </c>
      <c r="Q191" s="35"/>
      <c r="R191" s="60" t="s">
        <v>97</v>
      </c>
      <c r="S191" s="60" t="s">
        <v>134</v>
      </c>
      <c r="T191" s="60">
        <v>45075</v>
      </c>
      <c r="U191" s="28">
        <v>13738</v>
      </c>
      <c r="V191" s="28">
        <v>3357</v>
      </c>
      <c r="W191" s="28">
        <f t="shared" si="19"/>
        <v>10381</v>
      </c>
      <c r="X191" s="29">
        <v>45035</v>
      </c>
      <c r="Y191" s="60">
        <v>45050</v>
      </c>
      <c r="Z191" s="60">
        <v>45050</v>
      </c>
      <c r="AA191" s="60">
        <v>45056</v>
      </c>
      <c r="AB191" s="61">
        <v>447</v>
      </c>
      <c r="AC191" s="52">
        <v>10381</v>
      </c>
      <c r="AD191" s="52" t="str">
        <f t="shared" si="15"/>
        <v>NÃO HAVERÁ RECORTE</v>
      </c>
      <c r="AE191" s="29" t="s">
        <v>423</v>
      </c>
      <c r="AF191" s="29" t="s">
        <v>423</v>
      </c>
      <c r="AG191" s="60">
        <v>45076</v>
      </c>
      <c r="AH191" s="29">
        <v>45099</v>
      </c>
      <c r="AI191" s="29" t="s">
        <v>950</v>
      </c>
      <c r="AJ191" s="53" t="s">
        <v>1651</v>
      </c>
      <c r="AK191" s="29" t="s">
        <v>1439</v>
      </c>
      <c r="AL191" s="29" t="str">
        <f t="shared" si="16"/>
        <v>SIM</v>
      </c>
    </row>
    <row r="192" spans="1:38" ht="43.2" x14ac:dyDescent="0.3">
      <c r="A192" s="73">
        <v>190</v>
      </c>
      <c r="B192" s="4">
        <v>8282300571</v>
      </c>
      <c r="C192" s="29">
        <v>45008</v>
      </c>
      <c r="D192" s="29">
        <v>45008</v>
      </c>
      <c r="E192" s="48" t="s">
        <v>1151</v>
      </c>
      <c r="F192" s="48" t="s">
        <v>1152</v>
      </c>
      <c r="G192" s="12" t="s">
        <v>1153</v>
      </c>
      <c r="H192" s="29" t="str">
        <f t="shared" si="20"/>
        <v>FINALIZADO</v>
      </c>
      <c r="I192" s="12" t="s">
        <v>1154</v>
      </c>
      <c r="J192" s="79" t="s">
        <v>1155</v>
      </c>
      <c r="K192" s="28">
        <v>28903</v>
      </c>
      <c r="L192" s="29" t="s">
        <v>56</v>
      </c>
      <c r="M192" s="29" t="s">
        <v>131</v>
      </c>
      <c r="N192" s="29"/>
      <c r="O192" s="29">
        <v>45057</v>
      </c>
      <c r="P192" s="60">
        <v>45057</v>
      </c>
      <c r="Q192" s="35"/>
      <c r="R192" s="60" t="s">
        <v>157</v>
      </c>
      <c r="S192" s="60" t="s">
        <v>134</v>
      </c>
      <c r="T192" s="60">
        <v>45062</v>
      </c>
      <c r="U192" s="28">
        <v>27596</v>
      </c>
      <c r="V192" s="28"/>
      <c r="W192" s="28">
        <f t="shared" si="19"/>
        <v>27596</v>
      </c>
      <c r="X192" s="29">
        <v>45036</v>
      </c>
      <c r="Y192" s="60">
        <v>45044</v>
      </c>
      <c r="Z192" s="60">
        <v>45044</v>
      </c>
      <c r="AA192" s="60">
        <v>45049</v>
      </c>
      <c r="AB192" s="61">
        <v>444</v>
      </c>
      <c r="AC192" s="52">
        <v>27596</v>
      </c>
      <c r="AD192" s="52" t="str">
        <f t="shared" si="15"/>
        <v>SOLICITAR RECORTE DE CHASSI PALACIO</v>
      </c>
      <c r="AE192" s="29">
        <v>45062</v>
      </c>
      <c r="AF192" s="29">
        <v>45070</v>
      </c>
      <c r="AG192" s="60">
        <v>45072</v>
      </c>
      <c r="AH192" s="29">
        <v>45182</v>
      </c>
      <c r="AI192" s="29" t="s">
        <v>965</v>
      </c>
      <c r="AJ192" s="53" t="s">
        <v>1444</v>
      </c>
      <c r="AK192" s="29" t="s">
        <v>1439</v>
      </c>
      <c r="AL192" s="29" t="str">
        <f t="shared" si="16"/>
        <v>SIM</v>
      </c>
    </row>
    <row r="193" spans="1:38" ht="77.25" customHeight="1" x14ac:dyDescent="0.3">
      <c r="A193" s="73">
        <v>191</v>
      </c>
      <c r="B193" s="4">
        <v>8282300520</v>
      </c>
      <c r="C193" s="29">
        <v>45008</v>
      </c>
      <c r="D193" s="29">
        <v>45008</v>
      </c>
      <c r="E193" s="48" t="s">
        <v>1156</v>
      </c>
      <c r="F193" s="48" t="s">
        <v>1157</v>
      </c>
      <c r="G193" s="12" t="s">
        <v>1158</v>
      </c>
      <c r="H193" s="29" t="str">
        <f t="shared" si="20"/>
        <v>FINALIZADO</v>
      </c>
      <c r="I193" s="12" t="s">
        <v>1159</v>
      </c>
      <c r="J193" s="79">
        <v>1002806017325</v>
      </c>
      <c r="K193" s="28">
        <v>45608</v>
      </c>
      <c r="L193" s="29" t="s">
        <v>56</v>
      </c>
      <c r="M193" s="29" t="s">
        <v>131</v>
      </c>
      <c r="N193" s="29"/>
      <c r="O193" s="29">
        <v>45075</v>
      </c>
      <c r="P193" s="60">
        <v>45076</v>
      </c>
      <c r="Q193" s="35"/>
      <c r="R193" s="60" t="s">
        <v>157</v>
      </c>
      <c r="S193" s="60" t="s">
        <v>302</v>
      </c>
      <c r="T193" s="60">
        <v>45104</v>
      </c>
      <c r="U193" s="28">
        <v>45608</v>
      </c>
      <c r="V193" s="28">
        <v>0</v>
      </c>
      <c r="W193" s="28">
        <f t="shared" si="19"/>
        <v>45608</v>
      </c>
      <c r="X193" s="29">
        <v>45021</v>
      </c>
      <c r="Y193" s="60">
        <v>45029</v>
      </c>
      <c r="Z193" s="60">
        <v>45033</v>
      </c>
      <c r="AA193" s="60">
        <v>45034</v>
      </c>
      <c r="AB193" s="61">
        <v>438</v>
      </c>
      <c r="AC193" s="52">
        <v>45608</v>
      </c>
      <c r="AD193" s="52" t="str">
        <f t="shared" si="15"/>
        <v>SOLICITAR RECORTE DE CHASSI PALACIO</v>
      </c>
      <c r="AE193" s="29">
        <v>45107</v>
      </c>
      <c r="AF193" s="29">
        <v>45111</v>
      </c>
      <c r="AG193" s="60">
        <v>45118</v>
      </c>
      <c r="AH193" s="29">
        <v>45439</v>
      </c>
      <c r="AI193" s="29" t="s">
        <v>965</v>
      </c>
      <c r="AJ193" s="53" t="s">
        <v>1485</v>
      </c>
      <c r="AK193" s="29" t="s">
        <v>1438</v>
      </c>
      <c r="AL193" s="29" t="str">
        <f t="shared" si="16"/>
        <v>SIM</v>
      </c>
    </row>
    <row r="194" spans="1:38" ht="86.4" x14ac:dyDescent="0.3">
      <c r="A194" s="73">
        <v>192</v>
      </c>
      <c r="B194" s="4">
        <v>8282300192</v>
      </c>
      <c r="C194" s="29">
        <v>44995</v>
      </c>
      <c r="D194" s="29">
        <v>44995</v>
      </c>
      <c r="E194" s="48" t="s">
        <v>1160</v>
      </c>
      <c r="F194" s="48" t="s">
        <v>1161</v>
      </c>
      <c r="G194" s="12" t="s">
        <v>1162</v>
      </c>
      <c r="H194" s="29" t="str">
        <f t="shared" si="20"/>
        <v>FINALIZADO</v>
      </c>
      <c r="I194" s="12" t="s">
        <v>1163</v>
      </c>
      <c r="J194" s="79">
        <v>1002806015581</v>
      </c>
      <c r="K194" s="28">
        <v>39500</v>
      </c>
      <c r="L194" s="29" t="s">
        <v>56</v>
      </c>
      <c r="M194" s="29" t="s">
        <v>131</v>
      </c>
      <c r="N194" s="29"/>
      <c r="O194" s="29">
        <v>45033</v>
      </c>
      <c r="P194" s="60">
        <v>45034</v>
      </c>
      <c r="Q194" s="60" t="s">
        <v>97</v>
      </c>
      <c r="R194" s="60" t="s">
        <v>97</v>
      </c>
      <c r="S194" s="60" t="s">
        <v>302</v>
      </c>
      <c r="T194" s="60">
        <v>45036</v>
      </c>
      <c r="U194" s="28">
        <v>39528</v>
      </c>
      <c r="V194" s="28">
        <v>655.25</v>
      </c>
      <c r="W194" s="28">
        <f t="shared" si="19"/>
        <v>38872.75</v>
      </c>
      <c r="X194" s="29">
        <v>45019</v>
      </c>
      <c r="Y194" s="60">
        <v>45029</v>
      </c>
      <c r="Z194" s="60">
        <v>45030</v>
      </c>
      <c r="AA194" s="60">
        <v>45034</v>
      </c>
      <c r="AB194" s="61">
        <v>436</v>
      </c>
      <c r="AC194" s="52">
        <v>38872.75</v>
      </c>
      <c r="AD194" s="52" t="str">
        <f t="shared" si="15"/>
        <v>NÃO HAVERÁ RECORTE</v>
      </c>
      <c r="AE194" s="29">
        <v>45042</v>
      </c>
      <c r="AF194" s="29">
        <v>45042</v>
      </c>
      <c r="AG194" s="60">
        <v>45042</v>
      </c>
      <c r="AH194" s="29">
        <v>45429</v>
      </c>
      <c r="AI194" s="29" t="s">
        <v>965</v>
      </c>
      <c r="AJ194" s="53" t="s">
        <v>1868</v>
      </c>
      <c r="AK194" s="29" t="s">
        <v>1438</v>
      </c>
      <c r="AL194" s="29" t="str">
        <f t="shared" si="16"/>
        <v>SIM</v>
      </c>
    </row>
    <row r="195" spans="1:38" ht="216" x14ac:dyDescent="0.3">
      <c r="A195" s="73">
        <v>193</v>
      </c>
      <c r="B195" s="4">
        <v>8282300519</v>
      </c>
      <c r="C195" s="29">
        <v>45019</v>
      </c>
      <c r="D195" s="29">
        <v>45019</v>
      </c>
      <c r="E195" s="48" t="s">
        <v>1156</v>
      </c>
      <c r="F195" s="48" t="s">
        <v>1164</v>
      </c>
      <c r="G195" s="12" t="s">
        <v>1165</v>
      </c>
      <c r="H195" s="29" t="str">
        <f t="shared" si="20"/>
        <v>FINALIZADO</v>
      </c>
      <c r="I195" s="12" t="s">
        <v>1166</v>
      </c>
      <c r="J195" s="79">
        <v>1002806017325</v>
      </c>
      <c r="K195" s="28">
        <v>63934</v>
      </c>
      <c r="L195" s="29" t="s">
        <v>55</v>
      </c>
      <c r="M195" s="29" t="s">
        <v>131</v>
      </c>
      <c r="N195" s="29"/>
      <c r="O195" s="29">
        <v>45022</v>
      </c>
      <c r="P195" s="60">
        <v>45026</v>
      </c>
      <c r="Q195" s="35"/>
      <c r="R195" s="60" t="s">
        <v>96</v>
      </c>
      <c r="S195" s="60" t="s">
        <v>134</v>
      </c>
      <c r="T195" s="60">
        <v>45026</v>
      </c>
      <c r="U195" s="28">
        <v>64434</v>
      </c>
      <c r="V195" s="28">
        <v>4268.42</v>
      </c>
      <c r="W195" s="28">
        <f t="shared" si="19"/>
        <v>60165.58</v>
      </c>
      <c r="X195" s="29">
        <v>45028</v>
      </c>
      <c r="Y195" s="60">
        <v>45029</v>
      </c>
      <c r="Z195" s="60">
        <v>45033</v>
      </c>
      <c r="AA195" s="60">
        <v>45033</v>
      </c>
      <c r="AB195" s="61">
        <v>437</v>
      </c>
      <c r="AC195" s="52">
        <v>60165.58</v>
      </c>
      <c r="AD195" s="52" t="str">
        <f t="shared" ref="AD195:AD258" si="21">IF(R195="","",IF(R195="GRANDE","SOLICITAR RECORTE DE CHASSI"&amp;" "&amp;L195,"NÃO HAVERÁ RECORTE"))</f>
        <v>NÃO HAVERÁ RECORTE</v>
      </c>
      <c r="AE195" s="29" t="s">
        <v>423</v>
      </c>
      <c r="AF195" s="29" t="s">
        <v>423</v>
      </c>
      <c r="AG195" s="60">
        <v>45034</v>
      </c>
      <c r="AH195" s="29">
        <v>45063</v>
      </c>
      <c r="AI195" s="29" t="s">
        <v>950</v>
      </c>
      <c r="AJ195" s="159" t="s">
        <v>1821</v>
      </c>
      <c r="AK195" s="29" t="s">
        <v>1438</v>
      </c>
      <c r="AL195" s="29" t="str">
        <f t="shared" ref="AL195:AL258" si="22">IF(B195=0,"",IF(H195="FINALIZADO","SIM","NÃO"))</f>
        <v>SIM</v>
      </c>
    </row>
    <row r="196" spans="1:38" ht="48" customHeight="1" x14ac:dyDescent="0.3">
      <c r="A196" s="73">
        <v>194</v>
      </c>
      <c r="B196" s="4">
        <v>8282300743</v>
      </c>
      <c r="C196" s="29">
        <v>45030</v>
      </c>
      <c r="D196" s="29">
        <v>45030</v>
      </c>
      <c r="E196" s="48" t="s">
        <v>202</v>
      </c>
      <c r="F196" s="48" t="s">
        <v>1171</v>
      </c>
      <c r="G196" s="12" t="s">
        <v>1172</v>
      </c>
      <c r="H196" s="29" t="str">
        <f t="shared" si="20"/>
        <v>FINALIZADO</v>
      </c>
      <c r="I196" s="12" t="s">
        <v>1173</v>
      </c>
      <c r="J196" s="79">
        <v>1002806014764</v>
      </c>
      <c r="K196" s="28">
        <v>19146</v>
      </c>
      <c r="L196" s="29" t="s">
        <v>55</v>
      </c>
      <c r="M196" s="29" t="s">
        <v>131</v>
      </c>
      <c r="N196" s="29"/>
      <c r="O196" s="29">
        <v>45035</v>
      </c>
      <c r="P196" s="60">
        <v>45036</v>
      </c>
      <c r="Q196" s="35"/>
      <c r="R196" s="60" t="s">
        <v>157</v>
      </c>
      <c r="S196" s="60" t="s">
        <v>134</v>
      </c>
      <c r="T196" s="60">
        <v>45050</v>
      </c>
      <c r="U196" s="28">
        <v>19146</v>
      </c>
      <c r="V196" s="28">
        <v>6827.97</v>
      </c>
      <c r="W196" s="28">
        <f t="shared" si="19"/>
        <v>12318.029999999999</v>
      </c>
      <c r="X196" s="29">
        <v>45040</v>
      </c>
      <c r="Y196" s="60">
        <v>45044</v>
      </c>
      <c r="Z196" s="60">
        <v>45044</v>
      </c>
      <c r="AA196" s="60">
        <v>45050</v>
      </c>
      <c r="AB196" s="61">
        <v>445</v>
      </c>
      <c r="AC196" s="52">
        <v>12318.03</v>
      </c>
      <c r="AD196" s="52" t="str">
        <f t="shared" si="21"/>
        <v>SOLICITAR RECORTE DE CHASSI FREITAS</v>
      </c>
      <c r="AE196" s="29">
        <v>45061</v>
      </c>
      <c r="AF196" s="29">
        <v>45070</v>
      </c>
      <c r="AG196" s="60">
        <v>45072</v>
      </c>
      <c r="AH196" s="29">
        <v>45124</v>
      </c>
      <c r="AI196" s="29" t="s">
        <v>965</v>
      </c>
      <c r="AJ196" s="53" t="s">
        <v>1364</v>
      </c>
      <c r="AK196" s="29" t="s">
        <v>1360</v>
      </c>
      <c r="AL196" s="29" t="str">
        <f t="shared" si="22"/>
        <v>SIM</v>
      </c>
    </row>
    <row r="197" spans="1:38" ht="72" x14ac:dyDescent="0.3">
      <c r="A197" s="73">
        <v>195</v>
      </c>
      <c r="B197" s="4">
        <v>8282300424</v>
      </c>
      <c r="C197" s="29">
        <v>45030</v>
      </c>
      <c r="D197" s="29">
        <v>45030</v>
      </c>
      <c r="E197" s="48" t="s">
        <v>1174</v>
      </c>
      <c r="F197" s="48" t="s">
        <v>1175</v>
      </c>
      <c r="G197" s="12" t="s">
        <v>1176</v>
      </c>
      <c r="H197" s="29" t="str">
        <f t="shared" si="20"/>
        <v>FINALIZADO</v>
      </c>
      <c r="I197" s="12" t="s">
        <v>1177</v>
      </c>
      <c r="J197" s="79" t="s">
        <v>1178</v>
      </c>
      <c r="K197" s="28">
        <v>107695</v>
      </c>
      <c r="L197" s="29" t="s">
        <v>56</v>
      </c>
      <c r="M197" s="29" t="s">
        <v>131</v>
      </c>
      <c r="N197" s="29"/>
      <c r="O197" s="29">
        <v>45062</v>
      </c>
      <c r="P197" s="29">
        <v>45062</v>
      </c>
      <c r="Q197" s="35"/>
      <c r="R197" s="60" t="s">
        <v>97</v>
      </c>
      <c r="S197" s="60" t="s">
        <v>134</v>
      </c>
      <c r="T197" s="60">
        <v>45075</v>
      </c>
      <c r="U197" s="28">
        <v>100000</v>
      </c>
      <c r="V197" s="28">
        <v>2237.19</v>
      </c>
      <c r="W197" s="28">
        <f t="shared" si="19"/>
        <v>97762.81</v>
      </c>
      <c r="X197" s="29">
        <v>45048</v>
      </c>
      <c r="Y197" s="60">
        <v>45050</v>
      </c>
      <c r="Z197" s="60">
        <v>45050</v>
      </c>
      <c r="AA197" s="60">
        <v>45056</v>
      </c>
      <c r="AB197" s="61">
        <v>448</v>
      </c>
      <c r="AC197" s="52">
        <v>97762.81</v>
      </c>
      <c r="AD197" s="52" t="str">
        <f t="shared" si="21"/>
        <v>NÃO HAVERÁ RECORTE</v>
      </c>
      <c r="AE197" s="29" t="s">
        <v>423</v>
      </c>
      <c r="AF197" s="29" t="s">
        <v>423</v>
      </c>
      <c r="AG197" s="60">
        <v>45076</v>
      </c>
      <c r="AH197" s="29">
        <v>45090</v>
      </c>
      <c r="AI197" s="29" t="s">
        <v>950</v>
      </c>
      <c r="AJ197" s="53" t="s">
        <v>1451</v>
      </c>
      <c r="AK197" s="29" t="s">
        <v>1439</v>
      </c>
      <c r="AL197" s="29" t="str">
        <f t="shared" si="22"/>
        <v>SIM</v>
      </c>
    </row>
    <row r="198" spans="1:38" ht="100.8" x14ac:dyDescent="0.3">
      <c r="A198" s="73">
        <v>196</v>
      </c>
      <c r="B198" s="4">
        <v>8282301008</v>
      </c>
      <c r="C198" s="29">
        <v>45043</v>
      </c>
      <c r="D198" s="29">
        <v>45043</v>
      </c>
      <c r="E198" s="48" t="s">
        <v>1224</v>
      </c>
      <c r="F198" s="48" t="s">
        <v>1225</v>
      </c>
      <c r="G198" s="12" t="s">
        <v>1226</v>
      </c>
      <c r="H198" s="29" t="str">
        <f t="shared" si="20"/>
        <v>FINALIZADO</v>
      </c>
      <c r="I198" s="12" t="s">
        <v>1227</v>
      </c>
      <c r="J198" s="79">
        <v>8282301008</v>
      </c>
      <c r="K198" s="28">
        <v>9857</v>
      </c>
      <c r="L198" s="29" t="s">
        <v>56</v>
      </c>
      <c r="M198" s="29" t="s">
        <v>131</v>
      </c>
      <c r="N198" s="29"/>
      <c r="O198" s="29">
        <v>45064</v>
      </c>
      <c r="P198" s="29">
        <v>45064</v>
      </c>
      <c r="Q198" s="35"/>
      <c r="R198" s="60" t="s">
        <v>96</v>
      </c>
      <c r="S198" s="60" t="s">
        <v>134</v>
      </c>
      <c r="T198" s="60">
        <v>45069</v>
      </c>
      <c r="U198" s="28">
        <v>9857</v>
      </c>
      <c r="V198" s="28"/>
      <c r="W198" s="28">
        <f t="shared" si="19"/>
        <v>9857</v>
      </c>
      <c r="X198" s="29">
        <v>45061</v>
      </c>
      <c r="Y198" s="60">
        <v>45064</v>
      </c>
      <c r="Z198" s="60">
        <v>45064</v>
      </c>
      <c r="AA198" s="60">
        <v>45064</v>
      </c>
      <c r="AB198" s="61">
        <v>456</v>
      </c>
      <c r="AC198" s="52">
        <v>9857</v>
      </c>
      <c r="AD198" s="52" t="str">
        <f t="shared" si="21"/>
        <v>NÃO HAVERÁ RECORTE</v>
      </c>
      <c r="AE198" s="29" t="s">
        <v>423</v>
      </c>
      <c r="AF198" s="29" t="s">
        <v>423</v>
      </c>
      <c r="AG198" s="60">
        <v>45076</v>
      </c>
      <c r="AH198" s="29">
        <v>45090</v>
      </c>
      <c r="AI198" s="29" t="s">
        <v>950</v>
      </c>
      <c r="AJ198" s="53" t="s">
        <v>1450</v>
      </c>
      <c r="AK198" s="29" t="s">
        <v>1439</v>
      </c>
      <c r="AL198" s="29" t="str">
        <f t="shared" si="22"/>
        <v>SIM</v>
      </c>
    </row>
    <row r="199" spans="1:38" ht="43.2" x14ac:dyDescent="0.3">
      <c r="A199" s="73">
        <v>197</v>
      </c>
      <c r="B199" s="4">
        <v>8282300894</v>
      </c>
      <c r="C199" s="29">
        <v>45043</v>
      </c>
      <c r="D199" s="29">
        <v>45043</v>
      </c>
      <c r="E199" s="48" t="s">
        <v>1228</v>
      </c>
      <c r="F199" s="48" t="s">
        <v>1229</v>
      </c>
      <c r="G199" s="12" t="s">
        <v>1230</v>
      </c>
      <c r="H199" s="29" t="str">
        <f t="shared" si="20"/>
        <v>FINALIZADO</v>
      </c>
      <c r="I199" s="12" t="s">
        <v>1231</v>
      </c>
      <c r="J199" s="79">
        <v>8282300894</v>
      </c>
      <c r="K199" s="28">
        <v>63857</v>
      </c>
      <c r="L199" s="29" t="s">
        <v>56</v>
      </c>
      <c r="M199" s="29" t="s">
        <v>131</v>
      </c>
      <c r="N199" s="29"/>
      <c r="O199" s="29">
        <v>45050</v>
      </c>
      <c r="P199" s="60">
        <v>45051</v>
      </c>
      <c r="Q199" s="35"/>
      <c r="R199" s="60" t="s">
        <v>157</v>
      </c>
      <c r="S199" s="60" t="s">
        <v>134</v>
      </c>
      <c r="T199" s="60">
        <v>45055</v>
      </c>
      <c r="U199" s="28">
        <v>63857</v>
      </c>
      <c r="V199" s="28">
        <v>944</v>
      </c>
      <c r="W199" s="28">
        <f t="shared" si="19"/>
        <v>62913</v>
      </c>
      <c r="X199" s="29">
        <v>45068</v>
      </c>
      <c r="Y199" s="60">
        <v>45071</v>
      </c>
      <c r="Z199" s="60">
        <v>45072</v>
      </c>
      <c r="AA199" s="60">
        <v>45076</v>
      </c>
      <c r="AB199" s="61">
        <v>457</v>
      </c>
      <c r="AC199" s="52">
        <v>62913</v>
      </c>
      <c r="AD199" s="52" t="str">
        <f t="shared" si="21"/>
        <v>SOLICITAR RECORTE DE CHASSI PALACIO</v>
      </c>
      <c r="AE199" s="29">
        <v>45058</v>
      </c>
      <c r="AF199" s="29">
        <v>45064</v>
      </c>
      <c r="AG199" s="60">
        <v>45076</v>
      </c>
      <c r="AH199" s="29">
        <v>45436</v>
      </c>
      <c r="AI199" s="29" t="s">
        <v>965</v>
      </c>
      <c r="AJ199" s="53"/>
      <c r="AK199" s="29" t="s">
        <v>1438</v>
      </c>
      <c r="AL199" s="29" t="str">
        <f t="shared" si="22"/>
        <v>SIM</v>
      </c>
    </row>
    <row r="200" spans="1:38" ht="36.75" customHeight="1" x14ac:dyDescent="0.3">
      <c r="A200" s="73">
        <v>198</v>
      </c>
      <c r="B200" s="4">
        <v>8282300743</v>
      </c>
      <c r="C200" s="29">
        <v>45043</v>
      </c>
      <c r="D200" s="29">
        <v>45043</v>
      </c>
      <c r="E200" s="48" t="s">
        <v>202</v>
      </c>
      <c r="F200" s="48" t="s">
        <v>1232</v>
      </c>
      <c r="G200" s="12" t="s">
        <v>1233</v>
      </c>
      <c r="H200" s="29" t="str">
        <f t="shared" si="20"/>
        <v>FINALIZADO</v>
      </c>
      <c r="I200" s="12" t="s">
        <v>1234</v>
      </c>
      <c r="J200" s="79">
        <v>1002806014764</v>
      </c>
      <c r="K200" s="28">
        <v>48037</v>
      </c>
      <c r="L200" s="29" t="s">
        <v>55</v>
      </c>
      <c r="M200" s="29" t="s">
        <v>131</v>
      </c>
      <c r="N200" s="29"/>
      <c r="O200" s="29">
        <v>45048</v>
      </c>
      <c r="P200" s="60">
        <v>45048</v>
      </c>
      <c r="Q200" s="35"/>
      <c r="R200" s="60" t="s">
        <v>97</v>
      </c>
      <c r="S200" s="60" t="s">
        <v>134</v>
      </c>
      <c r="T200" s="60">
        <v>45050</v>
      </c>
      <c r="U200" s="28">
        <v>48115</v>
      </c>
      <c r="V200" s="28">
        <v>0</v>
      </c>
      <c r="W200" s="28">
        <f t="shared" si="19"/>
        <v>48115</v>
      </c>
      <c r="X200" s="29">
        <v>45099</v>
      </c>
      <c r="Y200" s="60">
        <v>45121</v>
      </c>
      <c r="Z200" s="60">
        <v>45124</v>
      </c>
      <c r="AA200" s="60">
        <v>45125</v>
      </c>
      <c r="AB200" s="61">
        <v>474</v>
      </c>
      <c r="AC200" s="52">
        <v>48115</v>
      </c>
      <c r="AD200" s="52" t="str">
        <f t="shared" si="21"/>
        <v>NÃO HAVERÁ RECORTE</v>
      </c>
      <c r="AE200" s="29" t="s">
        <v>423</v>
      </c>
      <c r="AF200" s="29" t="s">
        <v>423</v>
      </c>
      <c r="AG200" s="60">
        <v>45126</v>
      </c>
      <c r="AH200" s="29">
        <v>45163</v>
      </c>
      <c r="AI200" s="29" t="s">
        <v>950</v>
      </c>
      <c r="AJ200" s="53" t="s">
        <v>1798</v>
      </c>
      <c r="AK200" s="29" t="s">
        <v>1438</v>
      </c>
      <c r="AL200" s="29" t="str">
        <f t="shared" si="22"/>
        <v>SIM</v>
      </c>
    </row>
    <row r="201" spans="1:38" ht="57.6" x14ac:dyDescent="0.3">
      <c r="A201" s="73">
        <v>199</v>
      </c>
      <c r="B201" s="4">
        <v>8282301052</v>
      </c>
      <c r="C201" s="29">
        <v>45051</v>
      </c>
      <c r="D201" s="29">
        <v>45051</v>
      </c>
      <c r="E201" s="48" t="s">
        <v>1240</v>
      </c>
      <c r="F201" s="48" t="s">
        <v>1241</v>
      </c>
      <c r="G201" s="12" t="s">
        <v>1242</v>
      </c>
      <c r="H201" s="29" t="str">
        <f t="shared" si="20"/>
        <v>FINALIZADO</v>
      </c>
      <c r="I201" s="12" t="s">
        <v>1243</v>
      </c>
      <c r="J201" s="79">
        <v>1002806018981</v>
      </c>
      <c r="K201" s="28">
        <v>42458</v>
      </c>
      <c r="L201" s="29" t="s">
        <v>56</v>
      </c>
      <c r="M201" s="29" t="s">
        <v>131</v>
      </c>
      <c r="N201" s="29"/>
      <c r="O201" s="29">
        <v>45075</v>
      </c>
      <c r="P201" s="60">
        <v>45076</v>
      </c>
      <c r="Q201" s="35"/>
      <c r="R201" s="60" t="s">
        <v>97</v>
      </c>
      <c r="S201" s="60" t="s">
        <v>134</v>
      </c>
      <c r="T201" s="60">
        <v>45079</v>
      </c>
      <c r="U201" s="28">
        <v>42458</v>
      </c>
      <c r="V201" s="28">
        <v>3414.92</v>
      </c>
      <c r="W201" s="28">
        <f t="shared" ref="W201:W232" si="23">U201-V201</f>
        <v>39043.08</v>
      </c>
      <c r="X201" s="29">
        <v>45064</v>
      </c>
      <c r="Y201" s="60">
        <v>45072</v>
      </c>
      <c r="Z201" s="60">
        <v>45076</v>
      </c>
      <c r="AA201" s="60">
        <v>45077</v>
      </c>
      <c r="AB201" s="61">
        <v>460</v>
      </c>
      <c r="AC201" s="52">
        <v>39043.08</v>
      </c>
      <c r="AD201" s="52" t="str">
        <f t="shared" si="21"/>
        <v>NÃO HAVERÁ RECORTE</v>
      </c>
      <c r="AE201" s="29" t="s">
        <v>423</v>
      </c>
      <c r="AF201" s="29" t="s">
        <v>423</v>
      </c>
      <c r="AG201" s="60">
        <v>45082</v>
      </c>
      <c r="AH201" s="29">
        <v>45099</v>
      </c>
      <c r="AI201" s="29" t="s">
        <v>950</v>
      </c>
      <c r="AJ201" s="53" t="s">
        <v>1554</v>
      </c>
      <c r="AK201" s="29" t="s">
        <v>1438</v>
      </c>
      <c r="AL201" s="29" t="str">
        <f t="shared" si="22"/>
        <v>SIM</v>
      </c>
    </row>
    <row r="202" spans="1:38" ht="57.6" x14ac:dyDescent="0.3">
      <c r="A202" s="73">
        <v>200</v>
      </c>
      <c r="B202" s="4">
        <v>8282301024</v>
      </c>
      <c r="C202" s="29">
        <v>45069</v>
      </c>
      <c r="D202" s="29">
        <v>45069</v>
      </c>
      <c r="E202" s="48" t="s">
        <v>1156</v>
      </c>
      <c r="F202" s="48" t="s">
        <v>1248</v>
      </c>
      <c r="G202" s="12" t="s">
        <v>1249</v>
      </c>
      <c r="H202" s="29" t="str">
        <f t="shared" ref="H202:H233" si="24">IF(B202=0,"",IF(L202=0,"AG ORÇAM REMOÇÃO",IF(O202=0,"VEÍCULO EM REMOÇÃO",IF(P202=0,"SOLICITAR VISTORIA",IF(T202=0,"AG VISTORIA",IF(X202=0,"AG INDENIZAÇÃO",IF(AA202=0,"AG NF ENTRADA",IF(AF202=0,"AG RECORTE E PLACAS",IF(AG202=0,"ENVIAR DOCS DESPACHANTE",IF(AH202=0,"DOCS COM DESPACHANTE",IF(AI202="","PESQUISAR COM DESPACHANTE  PROPRIETARIO ATUAL",IF(AI202="Não","SOLICITAR TRANSFERÊNCIA PARA ARREMATANTE",IF(AI202="Leilão","VEÍCULO EM LEILÃO","FINALIZADO")))))))))))))</f>
        <v>FINALIZADO</v>
      </c>
      <c r="I202" s="12" t="s">
        <v>1250</v>
      </c>
      <c r="J202" s="79">
        <v>1002806017325</v>
      </c>
      <c r="K202" s="28">
        <v>6999</v>
      </c>
      <c r="L202" s="29" t="s">
        <v>55</v>
      </c>
      <c r="M202" s="29" t="s">
        <v>131</v>
      </c>
      <c r="N202" s="29"/>
      <c r="O202" s="29">
        <v>45098</v>
      </c>
      <c r="P202" s="60">
        <v>45100</v>
      </c>
      <c r="Q202" s="35"/>
      <c r="R202" s="60" t="s">
        <v>97</v>
      </c>
      <c r="S202" s="60" t="s">
        <v>134</v>
      </c>
      <c r="T202" s="60">
        <v>45119</v>
      </c>
      <c r="U202" s="28">
        <v>6999</v>
      </c>
      <c r="V202" s="28">
        <v>0</v>
      </c>
      <c r="W202" s="28">
        <f t="shared" si="23"/>
        <v>6999</v>
      </c>
      <c r="X202" s="29">
        <v>45100</v>
      </c>
      <c r="Y202" s="60">
        <v>45121</v>
      </c>
      <c r="Z202" s="60">
        <v>45121</v>
      </c>
      <c r="AA202" s="60">
        <v>45125</v>
      </c>
      <c r="AB202" s="61">
        <v>473</v>
      </c>
      <c r="AC202" s="52">
        <v>6999</v>
      </c>
      <c r="AD202" s="52" t="str">
        <f t="shared" si="21"/>
        <v>NÃO HAVERÁ RECORTE</v>
      </c>
      <c r="AE202" s="29" t="s">
        <v>423</v>
      </c>
      <c r="AF202" s="29" t="s">
        <v>423</v>
      </c>
      <c r="AG202" s="60">
        <v>45126</v>
      </c>
      <c r="AH202" s="29">
        <v>45163</v>
      </c>
      <c r="AI202" s="29" t="s">
        <v>950</v>
      </c>
      <c r="AJ202" s="53" t="s">
        <v>1555</v>
      </c>
      <c r="AK202" s="29" t="s">
        <v>1438</v>
      </c>
      <c r="AL202" s="29" t="str">
        <f t="shared" si="22"/>
        <v>SIM</v>
      </c>
    </row>
    <row r="203" spans="1:38" ht="43.2" x14ac:dyDescent="0.3">
      <c r="A203" s="73">
        <v>201</v>
      </c>
      <c r="B203" s="4">
        <v>8232300126</v>
      </c>
      <c r="C203" s="29">
        <v>45072</v>
      </c>
      <c r="D203" s="29">
        <v>45072</v>
      </c>
      <c r="E203" s="48" t="s">
        <v>758</v>
      </c>
      <c r="F203" s="48" t="s">
        <v>1251</v>
      </c>
      <c r="G203" s="12" t="s">
        <v>1252</v>
      </c>
      <c r="H203" s="29" t="str">
        <f t="shared" si="24"/>
        <v>FINALIZADO</v>
      </c>
      <c r="I203" s="12" t="s">
        <v>1253</v>
      </c>
      <c r="J203" s="79" t="s">
        <v>1001</v>
      </c>
      <c r="K203" s="28">
        <v>12322</v>
      </c>
      <c r="L203" s="29" t="s">
        <v>56</v>
      </c>
      <c r="M203" s="29" t="s">
        <v>131</v>
      </c>
      <c r="N203" s="29"/>
      <c r="O203" s="29">
        <v>45090</v>
      </c>
      <c r="P203" s="60">
        <v>45090</v>
      </c>
      <c r="Q203" s="35"/>
      <c r="R203" s="60" t="s">
        <v>157</v>
      </c>
      <c r="S203" s="60" t="s">
        <v>134</v>
      </c>
      <c r="T203" s="60">
        <v>45099</v>
      </c>
      <c r="U203" s="28">
        <v>12322</v>
      </c>
      <c r="V203" s="28">
        <v>2000</v>
      </c>
      <c r="W203" s="28">
        <f t="shared" si="23"/>
        <v>10322</v>
      </c>
      <c r="X203" s="29">
        <v>45056</v>
      </c>
      <c r="Y203" s="60">
        <v>45072</v>
      </c>
      <c r="Z203" s="60">
        <v>45072</v>
      </c>
      <c r="AA203" s="60">
        <v>45076</v>
      </c>
      <c r="AB203" s="61">
        <v>458</v>
      </c>
      <c r="AC203" s="52">
        <v>10322</v>
      </c>
      <c r="AD203" s="52" t="str">
        <f t="shared" si="21"/>
        <v>SOLICITAR RECORTE DE CHASSI PALACIO</v>
      </c>
      <c r="AE203" s="29">
        <v>45103</v>
      </c>
      <c r="AF203" s="29">
        <v>45131</v>
      </c>
      <c r="AG203" s="60">
        <v>45132</v>
      </c>
      <c r="AH203" s="29">
        <v>45174</v>
      </c>
      <c r="AI203" s="29" t="s">
        <v>965</v>
      </c>
      <c r="AJ203" s="53" t="s">
        <v>1475</v>
      </c>
      <c r="AK203" s="29" t="s">
        <v>1439</v>
      </c>
      <c r="AL203" s="29" t="str">
        <f t="shared" si="22"/>
        <v>SIM</v>
      </c>
    </row>
    <row r="204" spans="1:38" ht="43.2" x14ac:dyDescent="0.3">
      <c r="A204" s="73">
        <v>202</v>
      </c>
      <c r="B204" s="4">
        <v>8282300678</v>
      </c>
      <c r="C204" s="29">
        <v>45084</v>
      </c>
      <c r="D204" s="29">
        <v>45084</v>
      </c>
      <c r="E204" s="48" t="s">
        <v>1259</v>
      </c>
      <c r="F204" s="48" t="s">
        <v>1260</v>
      </c>
      <c r="G204" s="12" t="s">
        <v>1636</v>
      </c>
      <c r="H204" s="29" t="str">
        <f t="shared" si="24"/>
        <v>FINALIZADO</v>
      </c>
      <c r="I204" s="12" t="s">
        <v>1261</v>
      </c>
      <c r="J204" s="79" t="s">
        <v>1262</v>
      </c>
      <c r="K204" s="28">
        <v>27870</v>
      </c>
      <c r="L204" s="29" t="s">
        <v>56</v>
      </c>
      <c r="M204" s="29" t="s">
        <v>131</v>
      </c>
      <c r="N204" s="29"/>
      <c r="O204" s="29">
        <v>45329</v>
      </c>
      <c r="P204" s="60">
        <v>45331</v>
      </c>
      <c r="Q204" s="35"/>
      <c r="R204" s="60" t="s">
        <v>157</v>
      </c>
      <c r="S204" s="60" t="s">
        <v>302</v>
      </c>
      <c r="T204" s="60">
        <v>45336</v>
      </c>
      <c r="U204" s="28">
        <v>27870</v>
      </c>
      <c r="V204" s="28">
        <v>0</v>
      </c>
      <c r="W204" s="28">
        <f t="shared" si="23"/>
        <v>27870</v>
      </c>
      <c r="X204" s="29">
        <v>45307</v>
      </c>
      <c r="Y204" s="60">
        <v>45344</v>
      </c>
      <c r="Z204" s="60">
        <v>45345</v>
      </c>
      <c r="AA204" s="60">
        <v>45350</v>
      </c>
      <c r="AB204" s="61">
        <v>567</v>
      </c>
      <c r="AC204" s="52">
        <v>27870</v>
      </c>
      <c r="AD204" s="52" t="str">
        <f t="shared" si="21"/>
        <v>SOLICITAR RECORTE DE CHASSI PALACIO</v>
      </c>
      <c r="AE204" s="52" t="str">
        <f t="shared" ref="AE204:AF207" si="25">IF(S204="","",IF(S204="GRANDE","SOLICITAR RECORTE DE CHASSI"&amp;" "&amp;M204,"NÃO HAVERÁ RECORTE"))</f>
        <v>NÃO HAVERÁ RECORTE</v>
      </c>
      <c r="AF204" s="52" t="str">
        <f t="shared" si="25"/>
        <v>NÃO HAVERÁ RECORTE</v>
      </c>
      <c r="AG204" s="60">
        <v>45428</v>
      </c>
      <c r="AH204" s="29">
        <v>45428</v>
      </c>
      <c r="AI204" s="29" t="s">
        <v>965</v>
      </c>
      <c r="AJ204" s="53"/>
      <c r="AK204" s="29" t="s">
        <v>1438</v>
      </c>
      <c r="AL204" s="29" t="str">
        <f t="shared" si="22"/>
        <v>SIM</v>
      </c>
    </row>
    <row r="205" spans="1:38" ht="72" x14ac:dyDescent="0.3">
      <c r="A205" s="73">
        <v>203</v>
      </c>
      <c r="B205" s="4">
        <v>8232300255</v>
      </c>
      <c r="C205" s="29">
        <v>45086</v>
      </c>
      <c r="D205" s="29">
        <v>45086</v>
      </c>
      <c r="E205" s="48" t="s">
        <v>359</v>
      </c>
      <c r="F205" s="48" t="s">
        <v>1263</v>
      </c>
      <c r="G205" s="12" t="s">
        <v>1264</v>
      </c>
      <c r="H205" s="29" t="str">
        <f t="shared" si="24"/>
        <v>SOLICITAR TRANSFERÊNCIA PARA ARREMATANTE</v>
      </c>
      <c r="I205" s="12" t="s">
        <v>1265</v>
      </c>
      <c r="J205" s="79" t="s">
        <v>1266</v>
      </c>
      <c r="K205" s="28">
        <v>77700</v>
      </c>
      <c r="L205" s="29" t="s">
        <v>56</v>
      </c>
      <c r="M205" s="29" t="s">
        <v>131</v>
      </c>
      <c r="N205" s="29"/>
      <c r="O205" s="29">
        <v>45110</v>
      </c>
      <c r="P205" s="60">
        <v>45111</v>
      </c>
      <c r="Q205" s="35"/>
      <c r="R205" s="60" t="s">
        <v>97</v>
      </c>
      <c r="S205" s="60" t="s">
        <v>134</v>
      </c>
      <c r="T205" s="60">
        <v>45114</v>
      </c>
      <c r="U205" s="28">
        <v>77700</v>
      </c>
      <c r="V205" s="28"/>
      <c r="W205" s="28">
        <f t="shared" si="23"/>
        <v>77700</v>
      </c>
      <c r="X205" s="29">
        <v>45140</v>
      </c>
      <c r="Y205" s="60">
        <v>45145</v>
      </c>
      <c r="Z205" s="60">
        <v>45149</v>
      </c>
      <c r="AA205" s="60">
        <v>45153</v>
      </c>
      <c r="AB205" s="61">
        <v>483</v>
      </c>
      <c r="AC205" s="52">
        <v>77700</v>
      </c>
      <c r="AD205" s="52" t="str">
        <f t="shared" si="21"/>
        <v>NÃO HAVERÁ RECORTE</v>
      </c>
      <c r="AE205" s="52" t="str">
        <f t="shared" si="25"/>
        <v>NÃO HAVERÁ RECORTE</v>
      </c>
      <c r="AF205" s="52" t="str">
        <f t="shared" si="25"/>
        <v>NÃO HAVERÁ RECORTE</v>
      </c>
      <c r="AG205" s="60">
        <v>45154</v>
      </c>
      <c r="AH205" s="29">
        <v>45175</v>
      </c>
      <c r="AI205" s="29" t="s">
        <v>951</v>
      </c>
      <c r="AJ205" s="53" t="s">
        <v>1564</v>
      </c>
      <c r="AK205" s="29" t="s">
        <v>1439</v>
      </c>
      <c r="AL205" s="29" t="str">
        <f t="shared" si="22"/>
        <v>NÃO</v>
      </c>
    </row>
    <row r="206" spans="1:38" ht="72" x14ac:dyDescent="0.3">
      <c r="A206" s="73">
        <v>204</v>
      </c>
      <c r="B206" s="4">
        <v>8282301395</v>
      </c>
      <c r="C206" s="29">
        <v>45091</v>
      </c>
      <c r="D206" s="29">
        <v>45091</v>
      </c>
      <c r="E206" s="48" t="s">
        <v>1267</v>
      </c>
      <c r="F206" s="48" t="s">
        <v>1268</v>
      </c>
      <c r="G206" s="12" t="s">
        <v>1269</v>
      </c>
      <c r="H206" s="29" t="str">
        <f t="shared" si="24"/>
        <v>FINALIZADO</v>
      </c>
      <c r="I206" s="12" t="s">
        <v>1270</v>
      </c>
      <c r="J206" s="79">
        <v>1002806016773</v>
      </c>
      <c r="K206" s="28">
        <v>52452</v>
      </c>
      <c r="L206" s="29" t="s">
        <v>56</v>
      </c>
      <c r="M206" s="29" t="s">
        <v>131</v>
      </c>
      <c r="N206" s="29"/>
      <c r="O206" s="29">
        <v>45126</v>
      </c>
      <c r="P206" s="60">
        <v>45134</v>
      </c>
      <c r="Q206" s="35" t="s">
        <v>97</v>
      </c>
      <c r="R206" s="60" t="s">
        <v>97</v>
      </c>
      <c r="S206" s="60" t="s">
        <v>134</v>
      </c>
      <c r="T206" s="60">
        <v>45154</v>
      </c>
      <c r="U206" s="28">
        <v>48731.06</v>
      </c>
      <c r="V206" s="28">
        <v>0</v>
      </c>
      <c r="W206" s="28">
        <f t="shared" si="23"/>
        <v>48731.06</v>
      </c>
      <c r="X206" s="29">
        <v>45112</v>
      </c>
      <c r="Y206" s="60">
        <v>45121</v>
      </c>
      <c r="Z206" s="60">
        <v>45121</v>
      </c>
      <c r="AA206" s="60">
        <v>45125</v>
      </c>
      <c r="AB206" s="61">
        <v>475</v>
      </c>
      <c r="AC206" s="52">
        <v>48731.06</v>
      </c>
      <c r="AD206" s="52" t="str">
        <f t="shared" si="21"/>
        <v>NÃO HAVERÁ RECORTE</v>
      </c>
      <c r="AE206" s="52" t="str">
        <f t="shared" si="25"/>
        <v>NÃO HAVERÁ RECORTE</v>
      </c>
      <c r="AF206" s="52" t="str">
        <f t="shared" si="25"/>
        <v>NÃO HAVERÁ RECORTE</v>
      </c>
      <c r="AG206" s="60">
        <v>45155</v>
      </c>
      <c r="AH206" s="29">
        <v>45175</v>
      </c>
      <c r="AI206" s="29" t="s">
        <v>950</v>
      </c>
      <c r="AJ206" s="53" t="s">
        <v>1565</v>
      </c>
      <c r="AK206" s="29" t="s">
        <v>1438</v>
      </c>
      <c r="AL206" s="29" t="str">
        <f t="shared" si="22"/>
        <v>SIM</v>
      </c>
    </row>
    <row r="207" spans="1:38" ht="100.8" x14ac:dyDescent="0.3">
      <c r="A207" s="73">
        <v>205</v>
      </c>
      <c r="B207" s="4">
        <v>8282301548</v>
      </c>
      <c r="C207" s="29">
        <v>45093</v>
      </c>
      <c r="D207" s="29">
        <v>45093</v>
      </c>
      <c r="E207" s="48" t="s">
        <v>1156</v>
      </c>
      <c r="F207" s="48" t="s">
        <v>1271</v>
      </c>
      <c r="G207" s="12" t="s">
        <v>1272</v>
      </c>
      <c r="H207" s="29" t="str">
        <f t="shared" si="24"/>
        <v>FINALIZADO</v>
      </c>
      <c r="I207" s="12" t="s">
        <v>1273</v>
      </c>
      <c r="J207" s="79" t="s">
        <v>1274</v>
      </c>
      <c r="K207" s="28">
        <v>96084</v>
      </c>
      <c r="L207" s="29" t="s">
        <v>55</v>
      </c>
      <c r="M207" s="29" t="s">
        <v>131</v>
      </c>
      <c r="N207" s="29"/>
      <c r="O207" s="29">
        <v>45097</v>
      </c>
      <c r="P207" s="60">
        <v>45097</v>
      </c>
      <c r="Q207" s="35"/>
      <c r="R207" s="60" t="s">
        <v>97</v>
      </c>
      <c r="S207" s="60" t="s">
        <v>134</v>
      </c>
      <c r="T207" s="60">
        <v>45119</v>
      </c>
      <c r="U207" s="28">
        <v>96084</v>
      </c>
      <c r="V207" s="28"/>
      <c r="W207" s="28">
        <f t="shared" si="23"/>
        <v>96084</v>
      </c>
      <c r="X207" s="29">
        <v>45132</v>
      </c>
      <c r="Y207" s="60">
        <v>45145</v>
      </c>
      <c r="Z207" s="60">
        <v>45152</v>
      </c>
      <c r="AA207" s="60">
        <v>45153</v>
      </c>
      <c r="AB207" s="61">
        <v>487</v>
      </c>
      <c r="AC207" s="52">
        <v>96084</v>
      </c>
      <c r="AD207" s="52" t="str">
        <f t="shared" si="21"/>
        <v>NÃO HAVERÁ RECORTE</v>
      </c>
      <c r="AE207" s="52" t="str">
        <f t="shared" si="25"/>
        <v>NÃO HAVERÁ RECORTE</v>
      </c>
      <c r="AF207" s="52" t="str">
        <f t="shared" si="25"/>
        <v>NÃO HAVERÁ RECORTE</v>
      </c>
      <c r="AG207" s="60">
        <v>45154</v>
      </c>
      <c r="AH207" s="29">
        <v>45175</v>
      </c>
      <c r="AI207" s="29" t="s">
        <v>950</v>
      </c>
      <c r="AJ207" s="53" t="s">
        <v>1568</v>
      </c>
      <c r="AK207" s="29" t="s">
        <v>1439</v>
      </c>
      <c r="AL207" s="29" t="str">
        <f t="shared" si="22"/>
        <v>SIM</v>
      </c>
    </row>
    <row r="208" spans="1:38" ht="43.2" x14ac:dyDescent="0.3">
      <c r="A208" s="73">
        <v>206</v>
      </c>
      <c r="B208" s="4">
        <v>8282301149</v>
      </c>
      <c r="C208" s="29">
        <v>45098</v>
      </c>
      <c r="D208" s="29">
        <v>45098</v>
      </c>
      <c r="E208" s="48" t="s">
        <v>1276</v>
      </c>
      <c r="F208" s="48" t="s">
        <v>1277</v>
      </c>
      <c r="G208" s="12" t="s">
        <v>1278</v>
      </c>
      <c r="H208" s="29" t="str">
        <f t="shared" si="24"/>
        <v>FINALIZADO</v>
      </c>
      <c r="I208" s="12" t="s">
        <v>1279</v>
      </c>
      <c r="J208" s="79">
        <v>1002806019156</v>
      </c>
      <c r="K208" s="28">
        <v>7464</v>
      </c>
      <c r="L208" s="29" t="s">
        <v>56</v>
      </c>
      <c r="M208" s="29" t="s">
        <v>1125</v>
      </c>
      <c r="N208" s="29"/>
      <c r="O208" s="29">
        <v>45121</v>
      </c>
      <c r="P208" s="60">
        <v>45127</v>
      </c>
      <c r="Q208" s="35"/>
      <c r="R208" s="60" t="s">
        <v>97</v>
      </c>
      <c r="S208" s="60" t="s">
        <v>134</v>
      </c>
      <c r="T208" s="60">
        <v>45131</v>
      </c>
      <c r="U208" s="28">
        <v>7827</v>
      </c>
      <c r="V208" s="28">
        <v>0</v>
      </c>
      <c r="W208" s="28">
        <f t="shared" si="23"/>
        <v>7827</v>
      </c>
      <c r="X208" s="29">
        <v>45110</v>
      </c>
      <c r="Y208" s="60">
        <v>45125</v>
      </c>
      <c r="Z208" s="60">
        <v>45127</v>
      </c>
      <c r="AA208" s="60">
        <v>45127</v>
      </c>
      <c r="AB208" s="61">
        <v>477</v>
      </c>
      <c r="AC208" s="52">
        <v>7827</v>
      </c>
      <c r="AD208" s="52" t="str">
        <f t="shared" si="21"/>
        <v>NÃO HAVERÁ RECORTE</v>
      </c>
      <c r="AE208" s="29" t="s">
        <v>423</v>
      </c>
      <c r="AF208" s="29" t="s">
        <v>423</v>
      </c>
      <c r="AG208" s="60">
        <v>45134</v>
      </c>
      <c r="AH208" s="29">
        <v>45324</v>
      </c>
      <c r="AI208" s="29" t="s">
        <v>965</v>
      </c>
      <c r="AJ208" s="53"/>
      <c r="AK208" s="29"/>
      <c r="AL208" s="29" t="str">
        <f t="shared" si="22"/>
        <v>SIM</v>
      </c>
    </row>
    <row r="209" spans="1:38" ht="72" x14ac:dyDescent="0.3">
      <c r="A209" s="73">
        <v>207</v>
      </c>
      <c r="B209" s="4">
        <v>8282301141</v>
      </c>
      <c r="C209" s="29">
        <v>45098</v>
      </c>
      <c r="D209" s="29">
        <v>45098</v>
      </c>
      <c r="E209" s="48" t="s">
        <v>992</v>
      </c>
      <c r="F209" s="48" t="s">
        <v>1280</v>
      </c>
      <c r="G209" s="12" t="s">
        <v>1281</v>
      </c>
      <c r="H209" s="29" t="str">
        <f t="shared" si="24"/>
        <v>FINALIZADO</v>
      </c>
      <c r="I209" s="12" t="s">
        <v>1282</v>
      </c>
      <c r="J209" s="79" t="s">
        <v>1283</v>
      </c>
      <c r="K209" s="28">
        <v>10461</v>
      </c>
      <c r="L209" s="29" t="s">
        <v>56</v>
      </c>
      <c r="M209" s="29" t="s">
        <v>1125</v>
      </c>
      <c r="N209" s="29"/>
      <c r="O209" s="29">
        <v>45119</v>
      </c>
      <c r="P209" s="60">
        <v>45120</v>
      </c>
      <c r="Q209" s="35"/>
      <c r="R209" s="60" t="s">
        <v>96</v>
      </c>
      <c r="S209" s="60" t="s">
        <v>134</v>
      </c>
      <c r="T209" s="60">
        <v>45125</v>
      </c>
      <c r="U209" s="28">
        <v>10461</v>
      </c>
      <c r="V209" s="28">
        <v>2000</v>
      </c>
      <c r="W209" s="28">
        <f t="shared" si="23"/>
        <v>8461</v>
      </c>
      <c r="X209" s="29">
        <v>45105</v>
      </c>
      <c r="Y209" s="60">
        <v>45114</v>
      </c>
      <c r="Z209" s="60">
        <v>45114</v>
      </c>
      <c r="AA209" s="60">
        <v>45118</v>
      </c>
      <c r="AB209" s="61">
        <v>471</v>
      </c>
      <c r="AC209" s="52">
        <v>8461</v>
      </c>
      <c r="AD209" s="52" t="str">
        <f t="shared" si="21"/>
        <v>NÃO HAVERÁ RECORTE</v>
      </c>
      <c r="AE209" s="29" t="s">
        <v>423</v>
      </c>
      <c r="AF209" s="29" t="s">
        <v>423</v>
      </c>
      <c r="AG209" s="60">
        <v>45126</v>
      </c>
      <c r="AH209" s="29">
        <v>45162</v>
      </c>
      <c r="AI209" s="29" t="s">
        <v>950</v>
      </c>
      <c r="AJ209" s="53" t="s">
        <v>1556</v>
      </c>
      <c r="AK209" s="29" t="s">
        <v>1439</v>
      </c>
      <c r="AL209" s="29" t="str">
        <f t="shared" si="22"/>
        <v>SIM</v>
      </c>
    </row>
    <row r="210" spans="1:38" ht="42" customHeight="1" x14ac:dyDescent="0.3">
      <c r="A210" s="73">
        <v>208</v>
      </c>
      <c r="B210" s="4">
        <v>8232300272</v>
      </c>
      <c r="C210" s="29">
        <v>45105</v>
      </c>
      <c r="D210" s="29">
        <v>45105</v>
      </c>
      <c r="E210" s="48" t="s">
        <v>1293</v>
      </c>
      <c r="F210" s="48" t="s">
        <v>1294</v>
      </c>
      <c r="G210" s="12" t="s">
        <v>1295</v>
      </c>
      <c r="H210" s="29" t="str">
        <f t="shared" si="24"/>
        <v>FINALIZADO</v>
      </c>
      <c r="I210" s="12" t="s">
        <v>1296</v>
      </c>
      <c r="J210" s="79">
        <v>1002306005218</v>
      </c>
      <c r="K210" s="28">
        <v>41269</v>
      </c>
      <c r="L210" s="29" t="s">
        <v>56</v>
      </c>
      <c r="M210" s="29" t="s">
        <v>131</v>
      </c>
      <c r="N210" s="29"/>
      <c r="O210" s="29">
        <v>45120</v>
      </c>
      <c r="P210" s="60">
        <v>45134</v>
      </c>
      <c r="Q210" s="35"/>
      <c r="R210" s="60" t="s">
        <v>97</v>
      </c>
      <c r="S210" s="60" t="s">
        <v>134</v>
      </c>
      <c r="T210" s="60">
        <v>45135</v>
      </c>
      <c r="U210" s="28">
        <v>41269</v>
      </c>
      <c r="V210" s="28">
        <v>8950</v>
      </c>
      <c r="W210" s="28">
        <f t="shared" si="23"/>
        <v>32319</v>
      </c>
      <c r="X210" s="29">
        <v>45163</v>
      </c>
      <c r="Y210" s="60">
        <v>45183</v>
      </c>
      <c r="Z210" s="60">
        <v>45190</v>
      </c>
      <c r="AA210" s="60">
        <v>45201</v>
      </c>
      <c r="AB210" s="61">
        <v>514</v>
      </c>
      <c r="AC210" s="174">
        <v>32319</v>
      </c>
      <c r="AD210" s="52" t="str">
        <f t="shared" si="21"/>
        <v>NÃO HAVERÁ RECORTE</v>
      </c>
      <c r="AE210" s="29" t="s">
        <v>423</v>
      </c>
      <c r="AF210" s="29" t="s">
        <v>423</v>
      </c>
      <c r="AG210" s="60">
        <v>45208</v>
      </c>
      <c r="AH210" s="29">
        <v>45362</v>
      </c>
      <c r="AI210" s="29" t="s">
        <v>950</v>
      </c>
      <c r="AJ210" s="53"/>
      <c r="AK210" s="29" t="s">
        <v>1438</v>
      </c>
      <c r="AL210" s="29" t="str">
        <f t="shared" si="22"/>
        <v>SIM</v>
      </c>
    </row>
    <row r="211" spans="1:38" ht="57.6" x14ac:dyDescent="0.3">
      <c r="A211" s="73">
        <v>209</v>
      </c>
      <c r="B211" s="4">
        <v>8282301205</v>
      </c>
      <c r="C211" s="29">
        <v>45105</v>
      </c>
      <c r="D211" s="29">
        <v>45105</v>
      </c>
      <c r="E211" s="48" t="s">
        <v>1297</v>
      </c>
      <c r="F211" s="48" t="s">
        <v>1298</v>
      </c>
      <c r="G211" s="12" t="s">
        <v>1299</v>
      </c>
      <c r="H211" s="29" t="str">
        <f t="shared" si="24"/>
        <v>FINALIZADO</v>
      </c>
      <c r="I211" s="12" t="s">
        <v>1300</v>
      </c>
      <c r="J211" s="79" t="s">
        <v>1301</v>
      </c>
      <c r="K211" s="28">
        <v>54705</v>
      </c>
      <c r="L211" s="29" t="s">
        <v>56</v>
      </c>
      <c r="M211" s="29" t="s">
        <v>1125</v>
      </c>
      <c r="N211" s="29"/>
      <c r="O211" s="29">
        <v>45121</v>
      </c>
      <c r="P211" s="60">
        <v>45124</v>
      </c>
      <c r="Q211" s="35"/>
      <c r="R211" s="60" t="s">
        <v>157</v>
      </c>
      <c r="S211" s="60" t="s">
        <v>134</v>
      </c>
      <c r="T211" s="60">
        <v>45126</v>
      </c>
      <c r="U211" s="28">
        <v>54705</v>
      </c>
      <c r="V211" s="28"/>
      <c r="W211" s="28">
        <f t="shared" si="23"/>
        <v>54705</v>
      </c>
      <c r="X211" s="29">
        <v>45124</v>
      </c>
      <c r="Y211" s="60">
        <v>45145</v>
      </c>
      <c r="Z211" s="60">
        <v>45152</v>
      </c>
      <c r="AA211" s="60">
        <v>45153</v>
      </c>
      <c r="AB211" s="61">
        <v>485</v>
      </c>
      <c r="AC211" s="52">
        <v>54705</v>
      </c>
      <c r="AD211" s="52" t="str">
        <f t="shared" si="21"/>
        <v>SOLICITAR RECORTE DE CHASSI PALACIO</v>
      </c>
      <c r="AE211" s="29">
        <v>45128</v>
      </c>
      <c r="AF211" s="29">
        <v>45149</v>
      </c>
      <c r="AG211" s="60">
        <v>45154</v>
      </c>
      <c r="AH211" s="29">
        <v>45401</v>
      </c>
      <c r="AI211" s="29" t="s">
        <v>965</v>
      </c>
      <c r="AJ211" s="53" t="s">
        <v>1805</v>
      </c>
      <c r="AK211" s="29" t="s">
        <v>1439</v>
      </c>
      <c r="AL211" s="29" t="str">
        <f t="shared" si="22"/>
        <v>SIM</v>
      </c>
    </row>
    <row r="212" spans="1:38" ht="172.8" x14ac:dyDescent="0.3">
      <c r="A212" s="73">
        <v>210</v>
      </c>
      <c r="B212" s="4">
        <v>8282301602</v>
      </c>
      <c r="C212" s="29">
        <v>45112</v>
      </c>
      <c r="D212" s="29">
        <v>45113</v>
      </c>
      <c r="E212" s="48" t="s">
        <v>1302</v>
      </c>
      <c r="F212" s="48" t="s">
        <v>1303</v>
      </c>
      <c r="G212" s="12" t="s">
        <v>1304</v>
      </c>
      <c r="H212" s="29" t="str">
        <f t="shared" si="24"/>
        <v>SOLICITAR TRANSFERÊNCIA PARA ARREMATANTE</v>
      </c>
      <c r="I212" s="12" t="s">
        <v>1305</v>
      </c>
      <c r="J212" s="79">
        <v>1002806017070</v>
      </c>
      <c r="K212" s="28">
        <v>32133</v>
      </c>
      <c r="L212" s="29" t="s">
        <v>56</v>
      </c>
      <c r="M212" s="29" t="s">
        <v>131</v>
      </c>
      <c r="N212" s="29"/>
      <c r="O212" s="29">
        <v>45125</v>
      </c>
      <c r="P212" s="60">
        <v>45134</v>
      </c>
      <c r="Q212" s="35"/>
      <c r="R212" s="60" t="s">
        <v>97</v>
      </c>
      <c r="S212" s="60" t="s">
        <v>134</v>
      </c>
      <c r="T212" s="60">
        <v>45139</v>
      </c>
      <c r="U212" s="28">
        <v>32133</v>
      </c>
      <c r="V212" s="28">
        <v>0</v>
      </c>
      <c r="W212" s="28">
        <f t="shared" si="23"/>
        <v>32133</v>
      </c>
      <c r="X212" s="29">
        <v>45110</v>
      </c>
      <c r="Y212" s="60">
        <v>45146</v>
      </c>
      <c r="Z212" s="60">
        <v>45147</v>
      </c>
      <c r="AA212" s="60">
        <v>45148</v>
      </c>
      <c r="AB212" s="61">
        <v>480</v>
      </c>
      <c r="AC212" s="52">
        <v>32133</v>
      </c>
      <c r="AD212" s="52" t="str">
        <f t="shared" si="21"/>
        <v>NÃO HAVERÁ RECORTE</v>
      </c>
      <c r="AE212" s="52" t="s">
        <v>423</v>
      </c>
      <c r="AF212" s="52" t="s">
        <v>423</v>
      </c>
      <c r="AG212" s="60">
        <v>45149</v>
      </c>
      <c r="AH212" s="29">
        <v>45163</v>
      </c>
      <c r="AI212" s="29" t="s">
        <v>951</v>
      </c>
      <c r="AJ212" s="53" t="s">
        <v>1949</v>
      </c>
      <c r="AK212" s="29" t="s">
        <v>1360</v>
      </c>
      <c r="AL212" s="29" t="str">
        <f t="shared" si="22"/>
        <v>NÃO</v>
      </c>
    </row>
    <row r="213" spans="1:38" ht="100.8" x14ac:dyDescent="0.3">
      <c r="A213" s="73">
        <v>211</v>
      </c>
      <c r="B213" s="4">
        <v>8282301384</v>
      </c>
      <c r="C213" s="29">
        <v>45118</v>
      </c>
      <c r="D213" s="29">
        <v>45119</v>
      </c>
      <c r="E213" s="48" t="s">
        <v>1306</v>
      </c>
      <c r="F213" s="48" t="s">
        <v>1307</v>
      </c>
      <c r="G213" s="12" t="s">
        <v>1308</v>
      </c>
      <c r="H213" s="29" t="str">
        <f t="shared" si="24"/>
        <v>FINALIZADO</v>
      </c>
      <c r="I213" s="12" t="s">
        <v>1309</v>
      </c>
      <c r="J213" s="79" t="s">
        <v>1310</v>
      </c>
      <c r="K213" s="28">
        <v>51616</v>
      </c>
      <c r="L213" s="29" t="s">
        <v>56</v>
      </c>
      <c r="M213" s="29" t="s">
        <v>131</v>
      </c>
      <c r="N213" s="29"/>
      <c r="O213" s="29">
        <v>45132</v>
      </c>
      <c r="P213" s="60">
        <v>45141</v>
      </c>
      <c r="Q213" s="35"/>
      <c r="R213" s="60" t="s">
        <v>97</v>
      </c>
      <c r="S213" s="60" t="s">
        <v>134</v>
      </c>
      <c r="T213" s="60">
        <v>45147</v>
      </c>
      <c r="U213" s="28">
        <v>52976</v>
      </c>
      <c r="V213" s="28">
        <v>6680</v>
      </c>
      <c r="W213" s="28">
        <f t="shared" si="23"/>
        <v>46296</v>
      </c>
      <c r="X213" s="29">
        <v>45131</v>
      </c>
      <c r="Y213" s="60">
        <v>45145</v>
      </c>
      <c r="Z213" s="60">
        <v>45149</v>
      </c>
      <c r="AA213" s="60">
        <v>45153</v>
      </c>
      <c r="AB213" s="61">
        <v>484</v>
      </c>
      <c r="AC213" s="52">
        <v>46296</v>
      </c>
      <c r="AD213" s="52" t="str">
        <f t="shared" si="21"/>
        <v>NÃO HAVERÁ RECORTE</v>
      </c>
      <c r="AE213" s="52" t="str">
        <f>IF(S213="","",IF(S213="GRANDE","SOLICITAR RECORTE DE CHASSI"&amp;" "&amp;M213,"NÃO HAVERÁ RECORTE"))</f>
        <v>NÃO HAVERÁ RECORTE</v>
      </c>
      <c r="AF213" s="52" t="s">
        <v>423</v>
      </c>
      <c r="AG213" s="60">
        <v>45154</v>
      </c>
      <c r="AH213" s="29">
        <v>45175</v>
      </c>
      <c r="AI213" s="29" t="s">
        <v>950</v>
      </c>
      <c r="AJ213" s="53" t="s">
        <v>1654</v>
      </c>
      <c r="AK213" s="29" t="s">
        <v>1439</v>
      </c>
      <c r="AL213" s="29" t="str">
        <f t="shared" si="22"/>
        <v>SIM</v>
      </c>
    </row>
    <row r="214" spans="1:38" ht="43.2" x14ac:dyDescent="0.3">
      <c r="A214" s="73">
        <v>212</v>
      </c>
      <c r="B214" s="4">
        <v>8282301122</v>
      </c>
      <c r="C214" s="29">
        <v>45119</v>
      </c>
      <c r="D214" s="29">
        <v>45120</v>
      </c>
      <c r="E214" s="48" t="s">
        <v>1311</v>
      </c>
      <c r="F214" s="48" t="s">
        <v>1312</v>
      </c>
      <c r="G214" s="12" t="s">
        <v>1313</v>
      </c>
      <c r="H214" s="29" t="str">
        <f t="shared" si="24"/>
        <v>FINALIZADO</v>
      </c>
      <c r="I214" s="12" t="s">
        <v>1314</v>
      </c>
      <c r="J214" s="79">
        <v>1002806019391</v>
      </c>
      <c r="K214" s="28">
        <v>11924</v>
      </c>
      <c r="L214" s="29" t="s">
        <v>56</v>
      </c>
      <c r="M214" s="29" t="s">
        <v>131</v>
      </c>
      <c r="N214" s="29"/>
      <c r="O214" s="29">
        <v>45133</v>
      </c>
      <c r="P214" s="60">
        <v>45134</v>
      </c>
      <c r="Q214" s="35"/>
      <c r="R214" s="60" t="s">
        <v>157</v>
      </c>
      <c r="S214" s="60" t="s">
        <v>134</v>
      </c>
      <c r="T214" s="60">
        <v>45135</v>
      </c>
      <c r="U214" s="28">
        <v>11924</v>
      </c>
      <c r="V214" s="28">
        <v>0</v>
      </c>
      <c r="W214" s="28">
        <f t="shared" si="23"/>
        <v>11924</v>
      </c>
      <c r="X214" s="29">
        <v>45075</v>
      </c>
      <c r="Y214" s="60">
        <v>45146</v>
      </c>
      <c r="Z214" s="60">
        <v>45147</v>
      </c>
      <c r="AA214" s="60">
        <v>45148</v>
      </c>
      <c r="AB214" s="61">
        <v>481</v>
      </c>
      <c r="AC214" s="52">
        <v>11924</v>
      </c>
      <c r="AD214" s="52" t="str">
        <f t="shared" si="21"/>
        <v>SOLICITAR RECORTE DE CHASSI PALACIO</v>
      </c>
      <c r="AE214" s="29">
        <v>45149</v>
      </c>
      <c r="AF214" s="29">
        <v>45149</v>
      </c>
      <c r="AG214" s="29">
        <v>45149</v>
      </c>
      <c r="AH214" s="29">
        <v>45166</v>
      </c>
      <c r="AI214" s="29" t="s">
        <v>965</v>
      </c>
      <c r="AJ214" s="53" t="s">
        <v>1490</v>
      </c>
      <c r="AK214" s="29" t="s">
        <v>1438</v>
      </c>
      <c r="AL214" s="29" t="str">
        <f t="shared" si="22"/>
        <v>SIM</v>
      </c>
    </row>
    <row r="215" spans="1:38" ht="48" customHeight="1" x14ac:dyDescent="0.3">
      <c r="A215" s="73">
        <v>213</v>
      </c>
      <c r="B215" s="4">
        <v>8282301655</v>
      </c>
      <c r="C215" s="29">
        <v>45120</v>
      </c>
      <c r="D215" s="29">
        <v>45120</v>
      </c>
      <c r="E215" s="48" t="s">
        <v>1316</v>
      </c>
      <c r="F215" s="48" t="s">
        <v>1317</v>
      </c>
      <c r="G215" s="12" t="s">
        <v>1318</v>
      </c>
      <c r="H215" s="29" t="str">
        <f t="shared" si="24"/>
        <v>FINALIZADO</v>
      </c>
      <c r="I215" s="12" t="s">
        <v>1319</v>
      </c>
      <c r="J215" s="79">
        <v>1002806016943</v>
      </c>
      <c r="K215" s="28">
        <v>11717</v>
      </c>
      <c r="L215" s="29" t="s">
        <v>56</v>
      </c>
      <c r="M215" s="29" t="s">
        <v>1125</v>
      </c>
      <c r="N215" s="29"/>
      <c r="O215" s="29">
        <v>45133</v>
      </c>
      <c r="P215" s="60">
        <v>45134</v>
      </c>
      <c r="Q215" s="35"/>
      <c r="R215" s="60" t="s">
        <v>96</v>
      </c>
      <c r="S215" s="60" t="s">
        <v>134</v>
      </c>
      <c r="T215" s="60">
        <v>45135</v>
      </c>
      <c r="U215" s="28">
        <v>11717</v>
      </c>
      <c r="V215" s="28">
        <v>0</v>
      </c>
      <c r="W215" s="28">
        <f t="shared" si="23"/>
        <v>11717</v>
      </c>
      <c r="X215" s="29">
        <v>45132</v>
      </c>
      <c r="Y215" s="60">
        <v>45133</v>
      </c>
      <c r="Z215" s="60">
        <v>45134</v>
      </c>
      <c r="AA215" s="60">
        <v>45148</v>
      </c>
      <c r="AB215" s="61">
        <v>478</v>
      </c>
      <c r="AC215" s="52">
        <v>11717</v>
      </c>
      <c r="AD215" s="52" t="str">
        <f t="shared" si="21"/>
        <v>NÃO HAVERÁ RECORTE</v>
      </c>
      <c r="AE215" s="29" t="s">
        <v>423</v>
      </c>
      <c r="AF215" s="29" t="s">
        <v>423</v>
      </c>
      <c r="AG215" s="60">
        <v>45152</v>
      </c>
      <c r="AH215" s="29">
        <v>45175</v>
      </c>
      <c r="AI215" s="29" t="s">
        <v>950</v>
      </c>
      <c r="AJ215" s="53" t="s">
        <v>1554</v>
      </c>
      <c r="AK215" s="29" t="s">
        <v>1439</v>
      </c>
      <c r="AL215" s="29" t="str">
        <f t="shared" si="22"/>
        <v>SIM</v>
      </c>
    </row>
    <row r="216" spans="1:38" ht="48" customHeight="1" x14ac:dyDescent="0.3">
      <c r="A216" s="73">
        <v>214</v>
      </c>
      <c r="B216" s="4">
        <v>8282301790</v>
      </c>
      <c r="C216" s="29">
        <v>45124</v>
      </c>
      <c r="D216" s="29">
        <v>45124</v>
      </c>
      <c r="E216" s="48" t="s">
        <v>1321</v>
      </c>
      <c r="F216" s="48" t="s">
        <v>1322</v>
      </c>
      <c r="G216" s="12" t="s">
        <v>1323</v>
      </c>
      <c r="H216" s="29" t="str">
        <f t="shared" si="24"/>
        <v>FINALIZADO</v>
      </c>
      <c r="I216" s="12" t="s">
        <v>1324</v>
      </c>
      <c r="J216" s="79">
        <v>1002806017435</v>
      </c>
      <c r="K216" s="28">
        <v>24836</v>
      </c>
      <c r="L216" s="29" t="s">
        <v>56</v>
      </c>
      <c r="M216" s="29" t="s">
        <v>131</v>
      </c>
      <c r="N216" s="29"/>
      <c r="O216" s="29">
        <v>45138</v>
      </c>
      <c r="P216" s="60">
        <v>45141</v>
      </c>
      <c r="Q216" s="35"/>
      <c r="R216" s="60" t="s">
        <v>97</v>
      </c>
      <c r="S216" s="60" t="s">
        <v>134</v>
      </c>
      <c r="T216" s="60">
        <v>45147</v>
      </c>
      <c r="U216" s="28">
        <v>24836</v>
      </c>
      <c r="V216" s="28">
        <v>0</v>
      </c>
      <c r="W216" s="28">
        <f t="shared" si="23"/>
        <v>24836</v>
      </c>
      <c r="X216" s="29">
        <v>45121</v>
      </c>
      <c r="Y216" s="60">
        <v>45146</v>
      </c>
      <c r="Z216" s="60">
        <v>45147</v>
      </c>
      <c r="AA216" s="60">
        <v>45148</v>
      </c>
      <c r="AB216" s="61">
        <v>479</v>
      </c>
      <c r="AC216" s="52">
        <v>24836</v>
      </c>
      <c r="AD216" s="52" t="str">
        <f t="shared" si="21"/>
        <v>NÃO HAVERÁ RECORTE</v>
      </c>
      <c r="AE216" s="29" t="s">
        <v>423</v>
      </c>
      <c r="AF216" s="29" t="s">
        <v>423</v>
      </c>
      <c r="AG216" s="60">
        <v>45149</v>
      </c>
      <c r="AH216" s="29">
        <v>45161</v>
      </c>
      <c r="AI216" s="29" t="s">
        <v>950</v>
      </c>
      <c r="AJ216" s="53" t="s">
        <v>1792</v>
      </c>
      <c r="AK216" s="29" t="s">
        <v>1360</v>
      </c>
      <c r="AL216" s="29" t="str">
        <f t="shared" si="22"/>
        <v>SIM</v>
      </c>
    </row>
    <row r="217" spans="1:38" ht="48" customHeight="1" x14ac:dyDescent="0.3">
      <c r="A217" s="73">
        <v>215</v>
      </c>
      <c r="B217" s="4">
        <v>8232300314</v>
      </c>
      <c r="C217" s="29">
        <v>45128</v>
      </c>
      <c r="D217" s="29">
        <v>45128</v>
      </c>
      <c r="E217" s="48" t="s">
        <v>1331</v>
      </c>
      <c r="F217" s="48" t="s">
        <v>1332</v>
      </c>
      <c r="G217" s="12" t="s">
        <v>1333</v>
      </c>
      <c r="H217" s="29" t="str">
        <f t="shared" si="24"/>
        <v>FINALIZADO</v>
      </c>
      <c r="I217" s="12" t="s">
        <v>1335</v>
      </c>
      <c r="J217" s="79" t="s">
        <v>1334</v>
      </c>
      <c r="K217" s="28">
        <v>31144</v>
      </c>
      <c r="L217" s="29" t="s">
        <v>56</v>
      </c>
      <c r="M217" s="29" t="s">
        <v>131</v>
      </c>
      <c r="N217" s="29"/>
      <c r="O217" s="29">
        <v>45153</v>
      </c>
      <c r="P217" s="60">
        <v>45155</v>
      </c>
      <c r="Q217" s="35"/>
      <c r="R217" s="60" t="s">
        <v>97</v>
      </c>
      <c r="S217" s="60" t="s">
        <v>134</v>
      </c>
      <c r="T217" s="60">
        <v>45163</v>
      </c>
      <c r="U217" s="28">
        <v>31144</v>
      </c>
      <c r="V217" s="28"/>
      <c r="W217" s="28">
        <f t="shared" si="23"/>
        <v>31144</v>
      </c>
      <c r="X217" s="29">
        <v>45146</v>
      </c>
      <c r="Y217" s="60">
        <v>45160</v>
      </c>
      <c r="Z217" s="60">
        <v>45160</v>
      </c>
      <c r="AA217" s="60">
        <v>45161</v>
      </c>
      <c r="AB217" s="61">
        <v>490</v>
      </c>
      <c r="AC217" s="52">
        <v>31144</v>
      </c>
      <c r="AD217" s="52" t="str">
        <f t="shared" si="21"/>
        <v>NÃO HAVERÁ RECORTE</v>
      </c>
      <c r="AE217" s="52" t="str">
        <f>IF(S217="","",IF(S217="GRANDE","SOLICITAR RECORTE DE CHASSI"&amp;" "&amp;M217,"NÃO HAVERÁ RECORTE"))</f>
        <v>NÃO HAVERÁ RECORTE</v>
      </c>
      <c r="AF217" s="52" t="str">
        <f>IF(T217="","",IF(T217="GRANDE","SOLICITAR RECORTE DE CHASSI"&amp;" "&amp;N217,"NÃO HAVERÁ RECORTE"))</f>
        <v>NÃO HAVERÁ RECORTE</v>
      </c>
      <c r="AG217" s="60">
        <v>45174</v>
      </c>
      <c r="AH217" s="29">
        <v>45184</v>
      </c>
      <c r="AI217" s="29" t="s">
        <v>950</v>
      </c>
      <c r="AJ217" s="53" t="s">
        <v>1797</v>
      </c>
      <c r="AK217" s="29" t="s">
        <v>1439</v>
      </c>
      <c r="AL217" s="29" t="str">
        <f t="shared" si="22"/>
        <v>SIM</v>
      </c>
    </row>
    <row r="218" spans="1:38" ht="48" customHeight="1" x14ac:dyDescent="0.3">
      <c r="A218" s="73">
        <v>216</v>
      </c>
      <c r="B218" s="4">
        <v>8282301078</v>
      </c>
      <c r="C218" s="29">
        <v>45133</v>
      </c>
      <c r="D218" s="29">
        <v>45133</v>
      </c>
      <c r="E218" s="48" t="s">
        <v>1336</v>
      </c>
      <c r="F218" s="48" t="s">
        <v>1337</v>
      </c>
      <c r="G218" s="12" t="s">
        <v>1338</v>
      </c>
      <c r="H218" s="29" t="str">
        <f t="shared" si="24"/>
        <v>FINALIZADO</v>
      </c>
      <c r="I218" s="12" t="s">
        <v>1339</v>
      </c>
      <c r="J218" s="79">
        <v>1002806017247</v>
      </c>
      <c r="K218" s="28">
        <v>24894</v>
      </c>
      <c r="L218" s="29" t="s">
        <v>56</v>
      </c>
      <c r="M218" s="29" t="s">
        <v>1124</v>
      </c>
      <c r="N218" s="29"/>
      <c r="O218" s="29">
        <v>45147</v>
      </c>
      <c r="P218" s="60">
        <v>45152</v>
      </c>
      <c r="Q218" s="35"/>
      <c r="R218" s="60" t="s">
        <v>97</v>
      </c>
      <c r="S218" s="60" t="s">
        <v>134</v>
      </c>
      <c r="T218" s="60">
        <v>45154</v>
      </c>
      <c r="U218" s="28">
        <v>22894</v>
      </c>
      <c r="V218" s="28">
        <v>168.91</v>
      </c>
      <c r="W218" s="28">
        <f t="shared" si="23"/>
        <v>22725.09</v>
      </c>
      <c r="X218" s="29">
        <v>45071</v>
      </c>
      <c r="Y218" s="60">
        <v>45156</v>
      </c>
      <c r="Z218" s="60">
        <v>45156</v>
      </c>
      <c r="AA218" s="60">
        <v>45160</v>
      </c>
      <c r="AB218" s="61">
        <v>489</v>
      </c>
      <c r="AC218" s="52">
        <v>22725.09</v>
      </c>
      <c r="AD218" s="52" t="str">
        <f t="shared" si="21"/>
        <v>NÃO HAVERÁ RECORTE</v>
      </c>
      <c r="AE218" s="52" t="str">
        <f>IF(S218="","",IF(S218="GRANDE","SOLICITAR RECORTE DE CHASSI"&amp;" "&amp;M218,"NÃO HAVERÁ RECORTE"))</f>
        <v>NÃO HAVERÁ RECORTE</v>
      </c>
      <c r="AF218" s="52" t="str">
        <f>IF(T218="","",IF(T218="GRANDE","SOLICITAR RECORTE DE CHASSI"&amp;" "&amp;N218,"NÃO HAVERÁ RECORTE"))</f>
        <v>NÃO HAVERÁ RECORTE</v>
      </c>
      <c r="AG218" s="60">
        <v>45160</v>
      </c>
      <c r="AH218" s="29">
        <v>45175</v>
      </c>
      <c r="AI218" s="29" t="s">
        <v>950</v>
      </c>
      <c r="AJ218" s="53" t="s">
        <v>1732</v>
      </c>
      <c r="AK218" s="29" t="s">
        <v>1438</v>
      </c>
      <c r="AL218" s="29" t="str">
        <f t="shared" si="22"/>
        <v>SIM</v>
      </c>
    </row>
    <row r="219" spans="1:38" ht="48" customHeight="1" x14ac:dyDescent="0.3">
      <c r="A219" s="73">
        <v>217</v>
      </c>
      <c r="B219" s="4">
        <v>8232300387</v>
      </c>
      <c r="C219" s="29">
        <v>45142</v>
      </c>
      <c r="D219" s="29">
        <v>45142</v>
      </c>
      <c r="E219" s="48" t="s">
        <v>1341</v>
      </c>
      <c r="F219" s="48" t="s">
        <v>1342</v>
      </c>
      <c r="G219" s="12" t="s">
        <v>1343</v>
      </c>
      <c r="H219" s="29" t="str">
        <f t="shared" si="24"/>
        <v>FINALIZADO</v>
      </c>
      <c r="I219" s="12" t="s">
        <v>1347</v>
      </c>
      <c r="J219" s="79">
        <v>1002306006261</v>
      </c>
      <c r="K219" s="28">
        <v>74386</v>
      </c>
      <c r="L219" s="29" t="s">
        <v>55</v>
      </c>
      <c r="M219" s="29" t="s">
        <v>131</v>
      </c>
      <c r="N219" s="29"/>
      <c r="O219" s="29">
        <v>45146</v>
      </c>
      <c r="P219" s="60">
        <v>45147</v>
      </c>
      <c r="Q219" s="35" t="s">
        <v>96</v>
      </c>
      <c r="R219" s="60" t="s">
        <v>96</v>
      </c>
      <c r="S219" s="60" t="s">
        <v>134</v>
      </c>
      <c r="T219" s="60">
        <v>45153</v>
      </c>
      <c r="U219" s="28">
        <v>74386</v>
      </c>
      <c r="V219" s="28">
        <v>0</v>
      </c>
      <c r="W219" s="28">
        <f t="shared" si="23"/>
        <v>74386</v>
      </c>
      <c r="X219" s="29">
        <v>45155</v>
      </c>
      <c r="Y219" s="60">
        <v>45160</v>
      </c>
      <c r="Z219" s="60">
        <v>45160</v>
      </c>
      <c r="AA219" s="60">
        <v>45161</v>
      </c>
      <c r="AB219" s="61">
        <v>491</v>
      </c>
      <c r="AC219" s="52">
        <v>74386</v>
      </c>
      <c r="AD219" s="52" t="str">
        <f t="shared" si="21"/>
        <v>NÃO HAVERÁ RECORTE</v>
      </c>
      <c r="AE219" s="29" t="s">
        <v>423</v>
      </c>
      <c r="AF219" s="29" t="s">
        <v>423</v>
      </c>
      <c r="AG219" s="60">
        <v>45174</v>
      </c>
      <c r="AH219" s="29">
        <v>45184</v>
      </c>
      <c r="AI219" s="29" t="s">
        <v>950</v>
      </c>
      <c r="AJ219" s="53" t="s">
        <v>1536</v>
      </c>
      <c r="AK219" s="29" t="s">
        <v>1360</v>
      </c>
      <c r="AL219" s="29" t="str">
        <f t="shared" si="22"/>
        <v>SIM</v>
      </c>
    </row>
    <row r="220" spans="1:38" ht="48" customHeight="1" x14ac:dyDescent="0.3">
      <c r="A220" s="73">
        <v>218</v>
      </c>
      <c r="B220" s="4">
        <v>8232300327</v>
      </c>
      <c r="C220" s="29">
        <v>45142</v>
      </c>
      <c r="D220" s="29">
        <v>45142</v>
      </c>
      <c r="E220" s="48" t="s">
        <v>1344</v>
      </c>
      <c r="F220" s="48" t="s">
        <v>1345</v>
      </c>
      <c r="G220" s="12" t="s">
        <v>1346</v>
      </c>
      <c r="H220" s="29" t="str">
        <f t="shared" si="24"/>
        <v>FINALIZADO</v>
      </c>
      <c r="I220" s="12" t="s">
        <v>1348</v>
      </c>
      <c r="J220" s="79">
        <v>1002306006501</v>
      </c>
      <c r="K220" s="28">
        <v>6685</v>
      </c>
      <c r="L220" s="29" t="s">
        <v>56</v>
      </c>
      <c r="M220" s="29" t="s">
        <v>131</v>
      </c>
      <c r="N220" s="29"/>
      <c r="O220" s="29">
        <v>45149</v>
      </c>
      <c r="P220" s="60">
        <v>45152</v>
      </c>
      <c r="Q220" s="35" t="s">
        <v>157</v>
      </c>
      <c r="R220" s="60" t="s">
        <v>157</v>
      </c>
      <c r="S220" s="60" t="s">
        <v>134</v>
      </c>
      <c r="T220" s="60">
        <v>45155</v>
      </c>
      <c r="U220" s="28">
        <v>6685</v>
      </c>
      <c r="V220" s="28">
        <v>1467.35</v>
      </c>
      <c r="W220" s="28">
        <f t="shared" si="23"/>
        <v>5217.6499999999996</v>
      </c>
      <c r="X220" s="29">
        <v>45191</v>
      </c>
      <c r="Y220" s="60">
        <v>45195</v>
      </c>
      <c r="Z220" s="60">
        <v>45201</v>
      </c>
      <c r="AA220" s="60">
        <v>45201</v>
      </c>
      <c r="AB220" s="61">
        <v>519</v>
      </c>
      <c r="AC220" s="52">
        <v>6685</v>
      </c>
      <c r="AD220" s="52" t="str">
        <f t="shared" si="21"/>
        <v>SOLICITAR RECORTE DE CHASSI PALACIO</v>
      </c>
      <c r="AE220" s="29">
        <v>45156</v>
      </c>
      <c r="AF220" s="29">
        <v>45201</v>
      </c>
      <c r="AG220" s="60">
        <v>45201</v>
      </c>
      <c r="AH220" s="29">
        <v>45278</v>
      </c>
      <c r="AI220" s="29" t="s">
        <v>965</v>
      </c>
      <c r="AJ220" s="53" t="s">
        <v>1618</v>
      </c>
      <c r="AK220" s="29" t="s">
        <v>1360</v>
      </c>
      <c r="AL220" s="29" t="str">
        <f t="shared" si="22"/>
        <v>SIM</v>
      </c>
    </row>
    <row r="221" spans="1:38" ht="48" customHeight="1" x14ac:dyDescent="0.3">
      <c r="A221" s="73">
        <v>219</v>
      </c>
      <c r="B221" s="4">
        <v>8282302119</v>
      </c>
      <c r="C221" s="29">
        <v>45147</v>
      </c>
      <c r="D221" s="29">
        <v>45147</v>
      </c>
      <c r="E221" s="48" t="s">
        <v>1350</v>
      </c>
      <c r="F221" s="48" t="s">
        <v>1351</v>
      </c>
      <c r="G221" s="12" t="s">
        <v>1352</v>
      </c>
      <c r="H221" s="29" t="str">
        <f t="shared" si="24"/>
        <v>FINALIZADO</v>
      </c>
      <c r="I221" s="12" t="s">
        <v>1353</v>
      </c>
      <c r="J221" s="79" t="s">
        <v>1354</v>
      </c>
      <c r="K221" s="28">
        <v>27183</v>
      </c>
      <c r="L221" s="29" t="s">
        <v>56</v>
      </c>
      <c r="M221" s="29" t="s">
        <v>131</v>
      </c>
      <c r="N221" s="29"/>
      <c r="O221" s="29">
        <v>45163</v>
      </c>
      <c r="P221" s="60">
        <v>45166</v>
      </c>
      <c r="Q221" s="35"/>
      <c r="R221" s="60" t="s">
        <v>96</v>
      </c>
      <c r="S221" s="60" t="s">
        <v>134</v>
      </c>
      <c r="T221" s="60">
        <v>45168</v>
      </c>
      <c r="U221" s="28">
        <v>27183</v>
      </c>
      <c r="V221" s="28">
        <v>2500</v>
      </c>
      <c r="W221" s="28">
        <f t="shared" si="23"/>
        <v>24683</v>
      </c>
      <c r="X221" s="29">
        <v>45177</v>
      </c>
      <c r="Y221" s="60">
        <v>45181</v>
      </c>
      <c r="Z221" s="60">
        <v>45182</v>
      </c>
      <c r="AA221" s="60">
        <v>45183</v>
      </c>
      <c r="AB221" s="61">
        <v>494</v>
      </c>
      <c r="AC221" s="52">
        <v>24683</v>
      </c>
      <c r="AD221" s="52" t="str">
        <f t="shared" si="21"/>
        <v>NÃO HAVERÁ RECORTE</v>
      </c>
      <c r="AE221" s="52" t="str">
        <f>IF(S221="","",IF(S221="GRANDE","SOLICITAR RECORTE DE CHASSI"&amp;" "&amp;M221,"NÃO HAVERÁ RECORTE"))</f>
        <v>NÃO HAVERÁ RECORTE</v>
      </c>
      <c r="AF221" s="52" t="str">
        <f>IF(T221="","",IF(T221="GRANDE","SOLICITAR RECORTE DE CHASSI"&amp;" "&amp;N221,"NÃO HAVERÁ RECORTE"))</f>
        <v>NÃO HAVERÁ RECORTE</v>
      </c>
      <c r="AG221" s="60">
        <v>45184</v>
      </c>
      <c r="AH221" s="29">
        <v>45191</v>
      </c>
      <c r="AI221" s="29" t="s">
        <v>950</v>
      </c>
      <c r="AJ221" s="53" t="s">
        <v>1557</v>
      </c>
      <c r="AK221" s="29" t="s">
        <v>1439</v>
      </c>
      <c r="AL221" s="29" t="str">
        <f t="shared" si="22"/>
        <v>SIM</v>
      </c>
    </row>
    <row r="222" spans="1:38" ht="48" customHeight="1" x14ac:dyDescent="0.3">
      <c r="A222" s="73">
        <v>220</v>
      </c>
      <c r="B222" s="4">
        <v>8282302023</v>
      </c>
      <c r="C222" s="29">
        <v>45149</v>
      </c>
      <c r="D222" s="29">
        <v>45149</v>
      </c>
      <c r="E222" s="48" t="s">
        <v>1355</v>
      </c>
      <c r="F222" s="48" t="s">
        <v>1356</v>
      </c>
      <c r="G222" s="12" t="s">
        <v>1357</v>
      </c>
      <c r="H222" s="29" t="str">
        <f t="shared" si="24"/>
        <v>FINALIZADO</v>
      </c>
      <c r="I222" s="12" t="s">
        <v>1358</v>
      </c>
      <c r="J222" s="79" t="s">
        <v>1359</v>
      </c>
      <c r="K222" s="28">
        <v>32408</v>
      </c>
      <c r="L222" s="29" t="s">
        <v>56</v>
      </c>
      <c r="M222" s="29" t="s">
        <v>131</v>
      </c>
      <c r="N222" s="29"/>
      <c r="O222" s="29">
        <v>45161</v>
      </c>
      <c r="P222" s="60">
        <v>45161</v>
      </c>
      <c r="Q222" s="35"/>
      <c r="R222" s="60" t="s">
        <v>157</v>
      </c>
      <c r="S222" s="60" t="s">
        <v>134</v>
      </c>
      <c r="T222" s="60">
        <v>45180</v>
      </c>
      <c r="U222" s="28">
        <v>32408</v>
      </c>
      <c r="V222" s="28">
        <v>2000</v>
      </c>
      <c r="W222" s="28">
        <f t="shared" si="23"/>
        <v>30408</v>
      </c>
      <c r="X222" s="29">
        <v>45168</v>
      </c>
      <c r="Y222" s="60">
        <v>45181</v>
      </c>
      <c r="Z222" s="60">
        <v>45182</v>
      </c>
      <c r="AA222" s="60">
        <v>45183</v>
      </c>
      <c r="AB222" s="61">
        <v>495</v>
      </c>
      <c r="AC222" s="52">
        <v>30408</v>
      </c>
      <c r="AD222" s="52" t="str">
        <f t="shared" si="21"/>
        <v>SOLICITAR RECORTE DE CHASSI PALACIO</v>
      </c>
      <c r="AE222" s="29">
        <v>45181</v>
      </c>
      <c r="AF222" s="29">
        <v>45184</v>
      </c>
      <c r="AG222" s="60">
        <v>45194</v>
      </c>
      <c r="AH222" s="29">
        <v>45244</v>
      </c>
      <c r="AI222" s="29" t="s">
        <v>965</v>
      </c>
      <c r="AJ222" s="53" t="s">
        <v>1524</v>
      </c>
      <c r="AK222" s="29" t="s">
        <v>1439</v>
      </c>
      <c r="AL222" s="29" t="str">
        <f t="shared" si="22"/>
        <v>SIM</v>
      </c>
    </row>
    <row r="223" spans="1:38" ht="48" customHeight="1" x14ac:dyDescent="0.3">
      <c r="A223" s="73">
        <v>221</v>
      </c>
      <c r="B223" s="4">
        <v>8232300401</v>
      </c>
      <c r="C223" s="29">
        <v>45156</v>
      </c>
      <c r="D223" s="29">
        <v>45156</v>
      </c>
      <c r="E223" s="48" t="s">
        <v>1368</v>
      </c>
      <c r="F223" s="48" t="s">
        <v>1369</v>
      </c>
      <c r="G223" s="12" t="s">
        <v>1370</v>
      </c>
      <c r="H223" s="29" t="str">
        <f t="shared" si="24"/>
        <v>FINALIZADO</v>
      </c>
      <c r="I223" s="12" t="s">
        <v>1371</v>
      </c>
      <c r="J223" s="79" t="s">
        <v>1372</v>
      </c>
      <c r="K223" s="28">
        <v>30577</v>
      </c>
      <c r="L223" s="29" t="s">
        <v>56</v>
      </c>
      <c r="M223" s="29" t="s">
        <v>131</v>
      </c>
      <c r="N223" s="29"/>
      <c r="O223" s="29">
        <v>45210</v>
      </c>
      <c r="P223" s="60">
        <v>45210</v>
      </c>
      <c r="Q223" s="35"/>
      <c r="R223" s="60" t="s">
        <v>97</v>
      </c>
      <c r="S223" s="60" t="s">
        <v>134</v>
      </c>
      <c r="T223" s="60">
        <v>45224</v>
      </c>
      <c r="U223" s="28">
        <v>30577</v>
      </c>
      <c r="V223" s="28">
        <v>5000</v>
      </c>
      <c r="W223" s="28">
        <f t="shared" si="23"/>
        <v>25577</v>
      </c>
      <c r="X223" s="29">
        <v>45163</v>
      </c>
      <c r="Y223" s="60">
        <v>45173</v>
      </c>
      <c r="Z223" s="60">
        <v>45174</v>
      </c>
      <c r="AA223" s="60">
        <v>45175</v>
      </c>
      <c r="AB223" s="61">
        <v>492</v>
      </c>
      <c r="AC223" s="52">
        <v>25577</v>
      </c>
      <c r="AD223" s="52" t="str">
        <f t="shared" si="21"/>
        <v>NÃO HAVERÁ RECORTE</v>
      </c>
      <c r="AE223" s="52" t="str">
        <f>IF(S223="","",IF(S223="GRANDE","SOLICITAR RECORTE DE CHASSI"&amp;" "&amp;M223,"NÃO HAVERÁ RECORTE"))</f>
        <v>NÃO HAVERÁ RECORTE</v>
      </c>
      <c r="AF223" s="52" t="str">
        <f>IF(T223="","",IF(T223="GRANDE","SOLICITAR RECORTE DE CHASSI"&amp;" "&amp;N223,"NÃO HAVERÁ RECORTE"))</f>
        <v>NÃO HAVERÁ RECORTE</v>
      </c>
      <c r="AG223" s="60">
        <v>45224</v>
      </c>
      <c r="AH223" s="29">
        <v>45247</v>
      </c>
      <c r="AI223" s="29" t="s">
        <v>950</v>
      </c>
      <c r="AJ223" s="53" t="s">
        <v>1796</v>
      </c>
      <c r="AK223" s="29" t="s">
        <v>1439</v>
      </c>
      <c r="AL223" s="29" t="str">
        <f t="shared" si="22"/>
        <v>SIM</v>
      </c>
    </row>
    <row r="224" spans="1:38" ht="48" customHeight="1" x14ac:dyDescent="0.3">
      <c r="A224" s="73">
        <v>222</v>
      </c>
      <c r="B224" s="4">
        <v>8282302418</v>
      </c>
      <c r="C224" s="29">
        <v>45163</v>
      </c>
      <c r="D224" s="29">
        <v>45163</v>
      </c>
      <c r="E224" s="48" t="s">
        <v>1156</v>
      </c>
      <c r="F224" s="48" t="s">
        <v>1379</v>
      </c>
      <c r="G224" s="12" t="s">
        <v>1380</v>
      </c>
      <c r="H224" s="29" t="str">
        <f t="shared" si="24"/>
        <v>FINALIZADO</v>
      </c>
      <c r="I224" s="12" t="s">
        <v>1381</v>
      </c>
      <c r="J224" s="79">
        <v>1002806017325</v>
      </c>
      <c r="K224" s="28">
        <v>35125</v>
      </c>
      <c r="L224" s="29" t="s">
        <v>55</v>
      </c>
      <c r="M224" s="29" t="s">
        <v>285</v>
      </c>
      <c r="N224" s="29"/>
      <c r="O224" s="29">
        <v>45166</v>
      </c>
      <c r="P224" s="60">
        <v>45173</v>
      </c>
      <c r="Q224" s="35" t="s">
        <v>157</v>
      </c>
      <c r="R224" s="60" t="s">
        <v>157</v>
      </c>
      <c r="S224" s="60" t="s">
        <v>134</v>
      </c>
      <c r="T224" s="60">
        <v>45191</v>
      </c>
      <c r="U224" s="28">
        <v>34854</v>
      </c>
      <c r="V224" s="28">
        <v>0</v>
      </c>
      <c r="W224" s="28">
        <f t="shared" si="23"/>
        <v>34854</v>
      </c>
      <c r="X224" s="29">
        <v>45177</v>
      </c>
      <c r="Y224" s="60">
        <v>45183</v>
      </c>
      <c r="Z224" s="60">
        <v>45189</v>
      </c>
      <c r="AA224" s="60">
        <v>45189</v>
      </c>
      <c r="AB224" s="61">
        <v>507</v>
      </c>
      <c r="AC224" s="52">
        <v>34854</v>
      </c>
      <c r="AD224" s="52" t="str">
        <f t="shared" si="21"/>
        <v>SOLICITAR RECORTE DE CHASSI FREITAS</v>
      </c>
      <c r="AE224" s="29">
        <v>45191</v>
      </c>
      <c r="AF224" s="29">
        <v>45218</v>
      </c>
      <c r="AG224" s="60">
        <v>45219</v>
      </c>
      <c r="AH224" s="29">
        <v>45247</v>
      </c>
      <c r="AI224" s="29" t="s">
        <v>965</v>
      </c>
      <c r="AJ224" s="53" t="s">
        <v>1612</v>
      </c>
      <c r="AK224" s="29" t="s">
        <v>1360</v>
      </c>
      <c r="AL224" s="29" t="str">
        <f t="shared" si="22"/>
        <v>SIM</v>
      </c>
    </row>
    <row r="225" spans="1:38" ht="48" customHeight="1" x14ac:dyDescent="0.3">
      <c r="A225" s="73">
        <v>223</v>
      </c>
      <c r="B225" s="4">
        <v>8282302122</v>
      </c>
      <c r="C225" s="29">
        <v>45163</v>
      </c>
      <c r="D225" s="29">
        <v>45163</v>
      </c>
      <c r="E225" s="48" t="s">
        <v>1382</v>
      </c>
      <c r="F225" s="48" t="s">
        <v>1383</v>
      </c>
      <c r="G225" s="12" t="s">
        <v>1384</v>
      </c>
      <c r="H225" s="29" t="str">
        <f t="shared" si="24"/>
        <v>FINALIZADO</v>
      </c>
      <c r="I225" s="12" t="s">
        <v>1385</v>
      </c>
      <c r="J225" s="79">
        <v>1002806020437</v>
      </c>
      <c r="K225" s="28">
        <v>33063</v>
      </c>
      <c r="L225" s="29" t="s">
        <v>55</v>
      </c>
      <c r="M225" s="29" t="s">
        <v>131</v>
      </c>
      <c r="N225" s="29"/>
      <c r="O225" s="29">
        <v>45166</v>
      </c>
      <c r="P225" s="60">
        <v>45365</v>
      </c>
      <c r="Q225" s="35" t="s">
        <v>97</v>
      </c>
      <c r="R225" s="60" t="s">
        <v>97</v>
      </c>
      <c r="S225" s="60" t="s">
        <v>134</v>
      </c>
      <c r="T225" s="60">
        <v>45377</v>
      </c>
      <c r="U225" s="28">
        <v>33063</v>
      </c>
      <c r="V225" s="28">
        <v>0</v>
      </c>
      <c r="W225" s="28">
        <f t="shared" si="23"/>
        <v>33063</v>
      </c>
      <c r="X225" s="29">
        <v>45180</v>
      </c>
      <c r="Y225" s="60">
        <v>45183</v>
      </c>
      <c r="Z225" s="60">
        <v>45189</v>
      </c>
      <c r="AA225" s="60">
        <v>45377</v>
      </c>
      <c r="AB225" s="61" t="s">
        <v>1695</v>
      </c>
      <c r="AC225" s="52">
        <v>33063</v>
      </c>
      <c r="AD225" s="52" t="str">
        <f t="shared" si="21"/>
        <v>NÃO HAVERÁ RECORTE</v>
      </c>
      <c r="AE225" s="29" t="s">
        <v>423</v>
      </c>
      <c r="AF225" s="29" t="s">
        <v>423</v>
      </c>
      <c r="AG225" s="60">
        <v>45377</v>
      </c>
      <c r="AH225" s="29">
        <v>45414</v>
      </c>
      <c r="AI225" s="29" t="s">
        <v>950</v>
      </c>
      <c r="AJ225" s="53" t="s">
        <v>1962</v>
      </c>
      <c r="AK225" s="29" t="s">
        <v>1360</v>
      </c>
      <c r="AL225" s="29" t="str">
        <f t="shared" si="22"/>
        <v>SIM</v>
      </c>
    </row>
    <row r="226" spans="1:38" ht="48" customHeight="1" x14ac:dyDescent="0.3">
      <c r="A226" s="73">
        <v>224</v>
      </c>
      <c r="B226" s="4">
        <v>8232200583</v>
      </c>
      <c r="C226" s="29">
        <v>45163</v>
      </c>
      <c r="D226" s="29">
        <v>45163</v>
      </c>
      <c r="E226" s="48" t="s">
        <v>1387</v>
      </c>
      <c r="F226" s="48" t="s">
        <v>1386</v>
      </c>
      <c r="G226" s="12" t="s">
        <v>1388</v>
      </c>
      <c r="H226" s="29" t="str">
        <f t="shared" si="24"/>
        <v>FINALIZADO</v>
      </c>
      <c r="I226" s="12" t="s">
        <v>1501</v>
      </c>
      <c r="J226" s="79">
        <v>1002306004591</v>
      </c>
      <c r="K226" s="28">
        <v>31306</v>
      </c>
      <c r="L226" s="29" t="s">
        <v>56</v>
      </c>
      <c r="M226" s="29" t="s">
        <v>131</v>
      </c>
      <c r="N226" s="29"/>
      <c r="O226" s="29">
        <v>45210</v>
      </c>
      <c r="P226" s="60">
        <v>45217</v>
      </c>
      <c r="Q226" s="35" t="s">
        <v>97</v>
      </c>
      <c r="R226" s="60" t="s">
        <v>97</v>
      </c>
      <c r="S226" s="60" t="s">
        <v>134</v>
      </c>
      <c r="T226" s="60">
        <v>45218</v>
      </c>
      <c r="U226" s="28">
        <v>30248</v>
      </c>
      <c r="V226" s="28">
        <v>0</v>
      </c>
      <c r="W226" s="28">
        <f t="shared" si="23"/>
        <v>30248</v>
      </c>
      <c r="X226" s="29">
        <v>45180</v>
      </c>
      <c r="Y226" s="60">
        <v>45183</v>
      </c>
      <c r="Z226" s="60">
        <v>45183</v>
      </c>
      <c r="AA226" s="60">
        <v>45189</v>
      </c>
      <c r="AB226" s="61">
        <v>506</v>
      </c>
      <c r="AC226" s="52">
        <v>30248</v>
      </c>
      <c r="AD226" s="52" t="str">
        <f t="shared" si="21"/>
        <v>NÃO HAVERÁ RECORTE</v>
      </c>
      <c r="AE226" s="29" t="s">
        <v>423</v>
      </c>
      <c r="AF226" s="29" t="s">
        <v>423</v>
      </c>
      <c r="AG226" s="60">
        <v>45219</v>
      </c>
      <c r="AH226" s="29">
        <v>45247</v>
      </c>
      <c r="AI226" s="29" t="s">
        <v>950</v>
      </c>
      <c r="AJ226" s="53" t="s">
        <v>1674</v>
      </c>
      <c r="AK226" s="29" t="s">
        <v>1360</v>
      </c>
      <c r="AL226" s="29" t="str">
        <f t="shared" si="22"/>
        <v>SIM</v>
      </c>
    </row>
    <row r="227" spans="1:38" ht="48" customHeight="1" x14ac:dyDescent="0.3">
      <c r="A227" s="73">
        <v>225</v>
      </c>
      <c r="B227" s="4">
        <v>8282302418</v>
      </c>
      <c r="C227" s="29">
        <v>45163</v>
      </c>
      <c r="D227" s="29">
        <v>45163</v>
      </c>
      <c r="E227" s="48" t="s">
        <v>1156</v>
      </c>
      <c r="F227" s="48" t="s">
        <v>1389</v>
      </c>
      <c r="G227" s="12" t="s">
        <v>1390</v>
      </c>
      <c r="H227" s="29" t="str">
        <f t="shared" si="24"/>
        <v>FINALIZADO</v>
      </c>
      <c r="I227" s="12" t="s">
        <v>1391</v>
      </c>
      <c r="J227" s="79">
        <v>1002806017325</v>
      </c>
      <c r="K227" s="28">
        <v>45239</v>
      </c>
      <c r="L227" s="29" t="s">
        <v>55</v>
      </c>
      <c r="M227" s="29" t="s">
        <v>1125</v>
      </c>
      <c r="N227" s="29"/>
      <c r="O227" s="29">
        <v>45168</v>
      </c>
      <c r="P227" s="60">
        <v>45173</v>
      </c>
      <c r="Q227" s="35" t="s">
        <v>97</v>
      </c>
      <c r="R227" s="60" t="s">
        <v>97</v>
      </c>
      <c r="S227" s="60" t="s">
        <v>134</v>
      </c>
      <c r="T227" s="60">
        <v>45191</v>
      </c>
      <c r="U227" s="28">
        <v>45239</v>
      </c>
      <c r="V227" s="28">
        <v>0</v>
      </c>
      <c r="W227" s="28">
        <f t="shared" si="23"/>
        <v>45239</v>
      </c>
      <c r="X227" s="29">
        <v>45177</v>
      </c>
      <c r="Y227" s="60">
        <v>45177</v>
      </c>
      <c r="Z227" s="60">
        <v>45177</v>
      </c>
      <c r="AA227" s="60">
        <v>45181</v>
      </c>
      <c r="AB227" s="61">
        <v>493</v>
      </c>
      <c r="AC227" s="52">
        <v>45239</v>
      </c>
      <c r="AD227" s="52" t="str">
        <f t="shared" si="21"/>
        <v>NÃO HAVERÁ RECORTE</v>
      </c>
      <c r="AE227" s="29" t="s">
        <v>423</v>
      </c>
      <c r="AF227" s="29" t="s">
        <v>423</v>
      </c>
      <c r="AG227" s="60">
        <v>45191</v>
      </c>
      <c r="AH227" s="29">
        <v>45219</v>
      </c>
      <c r="AI227" s="29" t="s">
        <v>950</v>
      </c>
      <c r="AJ227" s="53" t="s">
        <v>1746</v>
      </c>
      <c r="AK227" s="29" t="s">
        <v>1360</v>
      </c>
      <c r="AL227" s="29" t="str">
        <f t="shared" si="22"/>
        <v>SIM</v>
      </c>
    </row>
    <row r="228" spans="1:38" ht="48" customHeight="1" x14ac:dyDescent="0.3">
      <c r="A228" s="73">
        <v>226</v>
      </c>
      <c r="B228" s="4">
        <v>8282302453</v>
      </c>
      <c r="C228" s="29">
        <v>45167</v>
      </c>
      <c r="D228" s="29">
        <v>45167</v>
      </c>
      <c r="E228" s="48" t="s">
        <v>1395</v>
      </c>
      <c r="F228" s="48" t="s">
        <v>1396</v>
      </c>
      <c r="G228" s="12" t="s">
        <v>1397</v>
      </c>
      <c r="H228" s="29" t="str">
        <f t="shared" si="24"/>
        <v>FINALIZADO</v>
      </c>
      <c r="I228" s="12" t="s">
        <v>1398</v>
      </c>
      <c r="J228" s="79" t="s">
        <v>1399</v>
      </c>
      <c r="K228" s="28">
        <v>99945</v>
      </c>
      <c r="L228" s="29" t="s">
        <v>55</v>
      </c>
      <c r="M228" s="29" t="s">
        <v>131</v>
      </c>
      <c r="N228" s="29"/>
      <c r="O228" s="29">
        <v>45170</v>
      </c>
      <c r="P228" s="60">
        <v>45174</v>
      </c>
      <c r="Q228" s="35"/>
      <c r="R228" s="60" t="s">
        <v>97</v>
      </c>
      <c r="S228" s="60" t="s">
        <v>134</v>
      </c>
      <c r="T228" s="60">
        <v>45209</v>
      </c>
      <c r="U228" s="28">
        <v>99945</v>
      </c>
      <c r="V228" s="28">
        <v>2000</v>
      </c>
      <c r="W228" s="28">
        <f t="shared" si="23"/>
        <v>97945</v>
      </c>
      <c r="X228" s="29">
        <v>45181</v>
      </c>
      <c r="Y228" s="60">
        <v>45183</v>
      </c>
      <c r="Z228" s="60">
        <v>45184</v>
      </c>
      <c r="AA228" s="60">
        <v>45188</v>
      </c>
      <c r="AB228" s="61">
        <v>504</v>
      </c>
      <c r="AC228" s="52">
        <v>97945</v>
      </c>
      <c r="AD228" s="52" t="str">
        <f t="shared" si="21"/>
        <v>NÃO HAVERÁ RECORTE</v>
      </c>
      <c r="AE228" s="52" t="str">
        <f t="shared" ref="AE228:AF232" si="26">IF(S228="","",IF(S228="GRANDE","SOLICITAR RECORTE DE CHASSI"&amp;" "&amp;M228,"NÃO HAVERÁ RECORTE"))</f>
        <v>NÃO HAVERÁ RECORTE</v>
      </c>
      <c r="AF228" s="52" t="str">
        <f t="shared" si="26"/>
        <v>NÃO HAVERÁ RECORTE</v>
      </c>
      <c r="AG228" s="60">
        <v>45216</v>
      </c>
      <c r="AH228" s="29">
        <v>45233</v>
      </c>
      <c r="AI228" s="29" t="s">
        <v>950</v>
      </c>
      <c r="AJ228" s="160" t="s">
        <v>1687</v>
      </c>
      <c r="AK228" s="29" t="s">
        <v>1439</v>
      </c>
      <c r="AL228" s="29" t="str">
        <f t="shared" si="22"/>
        <v>SIM</v>
      </c>
    </row>
    <row r="229" spans="1:38" ht="48" customHeight="1" x14ac:dyDescent="0.3">
      <c r="A229" s="73">
        <v>227</v>
      </c>
      <c r="B229" s="4">
        <v>8282302653</v>
      </c>
      <c r="C229" s="29">
        <v>45169</v>
      </c>
      <c r="D229" s="29">
        <v>45169</v>
      </c>
      <c r="E229" s="48" t="s">
        <v>1400</v>
      </c>
      <c r="F229" s="48" t="s">
        <v>1401</v>
      </c>
      <c r="G229" s="12" t="s">
        <v>1402</v>
      </c>
      <c r="H229" s="29" t="str">
        <f t="shared" si="24"/>
        <v>FINALIZADO</v>
      </c>
      <c r="I229" s="12" t="s">
        <v>1403</v>
      </c>
      <c r="J229" s="79" t="s">
        <v>1404</v>
      </c>
      <c r="K229" s="28">
        <v>24080</v>
      </c>
      <c r="L229" s="29" t="s">
        <v>55</v>
      </c>
      <c r="M229" s="29" t="s">
        <v>131</v>
      </c>
      <c r="N229" s="29"/>
      <c r="O229" s="29">
        <v>45180</v>
      </c>
      <c r="P229" s="60">
        <v>45181</v>
      </c>
      <c r="Q229" s="35"/>
      <c r="R229" s="60" t="s">
        <v>97</v>
      </c>
      <c r="S229" s="60" t="s">
        <v>134</v>
      </c>
      <c r="T229" s="60">
        <v>45210</v>
      </c>
      <c r="U229" s="28">
        <v>24080</v>
      </c>
      <c r="V229" s="28"/>
      <c r="W229" s="28">
        <f t="shared" si="23"/>
        <v>24080</v>
      </c>
      <c r="X229" s="29">
        <v>45196</v>
      </c>
      <c r="Y229" s="60">
        <v>45198</v>
      </c>
      <c r="Z229" s="60">
        <v>45210</v>
      </c>
      <c r="AA229" s="60">
        <v>45215</v>
      </c>
      <c r="AB229" s="61">
        <v>524</v>
      </c>
      <c r="AC229" s="52">
        <v>24080</v>
      </c>
      <c r="AD229" s="52" t="str">
        <f t="shared" si="21"/>
        <v>NÃO HAVERÁ RECORTE</v>
      </c>
      <c r="AE229" s="52" t="str">
        <f t="shared" si="26"/>
        <v>NÃO HAVERÁ RECORTE</v>
      </c>
      <c r="AF229" s="52" t="str">
        <f t="shared" si="26"/>
        <v>NÃO HAVERÁ RECORTE</v>
      </c>
      <c r="AG229" s="60">
        <v>45216</v>
      </c>
      <c r="AH229" s="29">
        <v>45233</v>
      </c>
      <c r="AI229" s="29" t="s">
        <v>950</v>
      </c>
      <c r="AJ229" s="53" t="s">
        <v>1808</v>
      </c>
      <c r="AK229" s="29" t="s">
        <v>1439</v>
      </c>
      <c r="AL229" s="29" t="str">
        <f t="shared" si="22"/>
        <v>SIM</v>
      </c>
    </row>
    <row r="230" spans="1:38" ht="48" customHeight="1" x14ac:dyDescent="0.3">
      <c r="A230" s="73">
        <v>228</v>
      </c>
      <c r="B230" s="4">
        <v>8282302253</v>
      </c>
      <c r="C230" s="29">
        <v>45170</v>
      </c>
      <c r="D230" s="29">
        <v>45170</v>
      </c>
      <c r="E230" s="48" t="s">
        <v>653</v>
      </c>
      <c r="F230" s="48" t="s">
        <v>1405</v>
      </c>
      <c r="G230" s="12" t="s">
        <v>1406</v>
      </c>
      <c r="H230" s="29" t="str">
        <f t="shared" si="24"/>
        <v>SOLICITAR TRANSFERÊNCIA PARA ARREMATANTE</v>
      </c>
      <c r="I230" s="12" t="s">
        <v>1407</v>
      </c>
      <c r="J230" s="79" t="s">
        <v>1408</v>
      </c>
      <c r="K230" s="28">
        <v>82788</v>
      </c>
      <c r="L230" s="29" t="s">
        <v>56</v>
      </c>
      <c r="M230" s="29" t="s">
        <v>131</v>
      </c>
      <c r="N230" s="29"/>
      <c r="O230" s="29">
        <v>45183</v>
      </c>
      <c r="P230" s="60">
        <v>45188</v>
      </c>
      <c r="Q230" s="35"/>
      <c r="R230" s="60" t="s">
        <v>97</v>
      </c>
      <c r="S230" s="60" t="s">
        <v>134</v>
      </c>
      <c r="T230" s="60">
        <v>45202</v>
      </c>
      <c r="U230" s="28">
        <v>82788</v>
      </c>
      <c r="V230" s="28"/>
      <c r="W230" s="28">
        <f t="shared" si="23"/>
        <v>82788</v>
      </c>
      <c r="X230" s="29">
        <v>45191</v>
      </c>
      <c r="Y230" s="60">
        <v>45195</v>
      </c>
      <c r="Z230" s="60">
        <v>45196</v>
      </c>
      <c r="AA230" s="60">
        <v>45201</v>
      </c>
      <c r="AB230" s="61">
        <v>515</v>
      </c>
      <c r="AC230" s="52">
        <v>82788</v>
      </c>
      <c r="AD230" s="52" t="str">
        <f t="shared" si="21"/>
        <v>NÃO HAVERÁ RECORTE</v>
      </c>
      <c r="AE230" s="52" t="str">
        <f t="shared" si="26"/>
        <v>NÃO HAVERÁ RECORTE</v>
      </c>
      <c r="AF230" s="52" t="str">
        <f t="shared" si="26"/>
        <v>NÃO HAVERÁ RECORTE</v>
      </c>
      <c r="AG230" s="60">
        <v>45216</v>
      </c>
      <c r="AH230" s="29">
        <v>45233</v>
      </c>
      <c r="AI230" s="29" t="s">
        <v>951</v>
      </c>
      <c r="AJ230" s="53" t="s">
        <v>1566</v>
      </c>
      <c r="AK230" s="29" t="s">
        <v>1439</v>
      </c>
      <c r="AL230" s="29" t="str">
        <f t="shared" si="22"/>
        <v>NÃO</v>
      </c>
    </row>
    <row r="231" spans="1:38" ht="48" customHeight="1" x14ac:dyDescent="0.3">
      <c r="A231" s="73">
        <v>229</v>
      </c>
      <c r="B231" s="4">
        <v>8282302599</v>
      </c>
      <c r="C231" s="29">
        <v>45170</v>
      </c>
      <c r="D231" s="29">
        <v>45170</v>
      </c>
      <c r="E231" s="48" t="s">
        <v>1409</v>
      </c>
      <c r="F231" s="48" t="s">
        <v>1410</v>
      </c>
      <c r="G231" s="12" t="s">
        <v>1411</v>
      </c>
      <c r="H231" s="29" t="str">
        <f t="shared" si="24"/>
        <v>FINALIZADO</v>
      </c>
      <c r="I231" s="12" t="s">
        <v>1412</v>
      </c>
      <c r="J231" s="79">
        <v>1002806019670</v>
      </c>
      <c r="K231" s="28">
        <v>73477</v>
      </c>
      <c r="L231" s="29" t="s">
        <v>56</v>
      </c>
      <c r="M231" s="29" t="s">
        <v>131</v>
      </c>
      <c r="N231" s="29"/>
      <c r="O231" s="29">
        <v>45208</v>
      </c>
      <c r="P231" s="60">
        <v>45210</v>
      </c>
      <c r="Q231" s="35"/>
      <c r="R231" s="60" t="s">
        <v>97</v>
      </c>
      <c r="S231" s="60" t="s">
        <v>134</v>
      </c>
      <c r="T231" s="60">
        <v>45215</v>
      </c>
      <c r="U231" s="28">
        <v>73477</v>
      </c>
      <c r="V231" s="28"/>
      <c r="W231" s="28">
        <f t="shared" si="23"/>
        <v>73477</v>
      </c>
      <c r="X231" s="29">
        <v>45197</v>
      </c>
      <c r="Y231" s="60">
        <v>45198</v>
      </c>
      <c r="Z231" s="60">
        <v>45210</v>
      </c>
      <c r="AA231" s="60">
        <v>45215</v>
      </c>
      <c r="AB231" s="61">
        <v>523</v>
      </c>
      <c r="AC231" s="52">
        <v>73477</v>
      </c>
      <c r="AD231" s="52" t="str">
        <f t="shared" si="21"/>
        <v>NÃO HAVERÁ RECORTE</v>
      </c>
      <c r="AE231" s="52" t="str">
        <f t="shared" si="26"/>
        <v>NÃO HAVERÁ RECORTE</v>
      </c>
      <c r="AF231" s="52" t="str">
        <f t="shared" si="26"/>
        <v>NÃO HAVERÁ RECORTE</v>
      </c>
      <c r="AG231" s="60">
        <v>45216</v>
      </c>
      <c r="AH231" s="29">
        <v>45233</v>
      </c>
      <c r="AI231" s="29" t="s">
        <v>950</v>
      </c>
      <c r="AJ231" s="53" t="s">
        <v>1693</v>
      </c>
      <c r="AK231" s="29" t="s">
        <v>1439</v>
      </c>
      <c r="AL231" s="29" t="str">
        <f t="shared" si="22"/>
        <v>SIM</v>
      </c>
    </row>
    <row r="232" spans="1:38" ht="48" customHeight="1" x14ac:dyDescent="0.3">
      <c r="A232" s="73">
        <v>230</v>
      </c>
      <c r="B232" s="4">
        <v>8282302376</v>
      </c>
      <c r="C232" s="29">
        <v>45174</v>
      </c>
      <c r="D232" s="29">
        <v>45174</v>
      </c>
      <c r="E232" s="48" t="s">
        <v>202</v>
      </c>
      <c r="F232" s="48" t="s">
        <v>1413</v>
      </c>
      <c r="G232" s="12" t="s">
        <v>1414</v>
      </c>
      <c r="H232" s="29" t="str">
        <f t="shared" si="24"/>
        <v>SOLICITAR TRANSFERÊNCIA PARA ARREMATANTE</v>
      </c>
      <c r="I232" s="12" t="s">
        <v>1415</v>
      </c>
      <c r="J232" s="79" t="s">
        <v>1416</v>
      </c>
      <c r="K232" s="28">
        <v>12082</v>
      </c>
      <c r="L232" s="29" t="s">
        <v>55</v>
      </c>
      <c r="M232" s="29" t="s">
        <v>131</v>
      </c>
      <c r="N232" s="29"/>
      <c r="O232" s="29">
        <v>45177</v>
      </c>
      <c r="P232" s="60">
        <v>45182</v>
      </c>
      <c r="Q232" s="35"/>
      <c r="R232" s="60" t="s">
        <v>97</v>
      </c>
      <c r="S232" s="60" t="s">
        <v>134</v>
      </c>
      <c r="T232" s="60">
        <v>45209</v>
      </c>
      <c r="U232" s="28">
        <v>12082</v>
      </c>
      <c r="V232" s="28">
        <v>6155.23</v>
      </c>
      <c r="W232" s="28">
        <f t="shared" si="23"/>
        <v>5926.77</v>
      </c>
      <c r="X232" s="29">
        <v>45180</v>
      </c>
      <c r="Y232" s="60">
        <v>45183</v>
      </c>
      <c r="Z232" s="60">
        <v>45184</v>
      </c>
      <c r="AA232" s="60">
        <v>45188</v>
      </c>
      <c r="AB232" s="61">
        <v>503</v>
      </c>
      <c r="AC232" s="52">
        <v>5926.77</v>
      </c>
      <c r="AD232" s="52" t="str">
        <f t="shared" si="21"/>
        <v>NÃO HAVERÁ RECORTE</v>
      </c>
      <c r="AE232" s="52" t="str">
        <f t="shared" si="26"/>
        <v>NÃO HAVERÁ RECORTE</v>
      </c>
      <c r="AF232" s="52" t="str">
        <f t="shared" si="26"/>
        <v>NÃO HAVERÁ RECORTE</v>
      </c>
      <c r="AG232" s="60">
        <v>45216</v>
      </c>
      <c r="AH232" s="29">
        <v>45225</v>
      </c>
      <c r="AI232" s="29" t="s">
        <v>951</v>
      </c>
      <c r="AJ232" s="53" t="s">
        <v>1567</v>
      </c>
      <c r="AK232" s="29" t="s">
        <v>1439</v>
      </c>
      <c r="AL232" s="29" t="str">
        <f t="shared" si="22"/>
        <v>NÃO</v>
      </c>
    </row>
    <row r="233" spans="1:38" ht="48" customHeight="1" x14ac:dyDescent="0.3">
      <c r="A233" s="73">
        <v>231</v>
      </c>
      <c r="B233" s="4">
        <v>8282302496</v>
      </c>
      <c r="C233" s="29">
        <v>45173</v>
      </c>
      <c r="D233" s="29">
        <v>45174</v>
      </c>
      <c r="E233" s="48" t="s">
        <v>798</v>
      </c>
      <c r="F233" s="48" t="s">
        <v>1418</v>
      </c>
      <c r="G233" s="12" t="s">
        <v>1419</v>
      </c>
      <c r="H233" s="29" t="str">
        <f t="shared" si="24"/>
        <v>FINALIZADO</v>
      </c>
      <c r="I233" s="12" t="s">
        <v>1420</v>
      </c>
      <c r="J233" s="79">
        <v>1002806019379</v>
      </c>
      <c r="K233" s="28">
        <v>9030</v>
      </c>
      <c r="L233" s="29" t="s">
        <v>56</v>
      </c>
      <c r="M233" s="29" t="s">
        <v>131</v>
      </c>
      <c r="N233" s="29"/>
      <c r="O233" s="29">
        <v>45188</v>
      </c>
      <c r="P233" s="60">
        <v>45201</v>
      </c>
      <c r="Q233" s="35" t="s">
        <v>157</v>
      </c>
      <c r="R233" s="60" t="s">
        <v>157</v>
      </c>
      <c r="S233" s="60" t="s">
        <v>302</v>
      </c>
      <c r="T233" s="60">
        <v>45201</v>
      </c>
      <c r="U233" s="28">
        <v>9030</v>
      </c>
      <c r="V233" s="28">
        <v>6000</v>
      </c>
      <c r="W233" s="28">
        <f t="shared" ref="W233:W243" si="27">U233-V233</f>
        <v>3030</v>
      </c>
      <c r="X233" s="29">
        <v>45191</v>
      </c>
      <c r="Y233" s="60">
        <v>45201</v>
      </c>
      <c r="Z233" s="60">
        <v>45233</v>
      </c>
      <c r="AA233" s="60">
        <v>45237</v>
      </c>
      <c r="AB233" s="61">
        <v>529</v>
      </c>
      <c r="AC233" s="52">
        <v>3030</v>
      </c>
      <c r="AD233" s="52" t="str">
        <f t="shared" si="21"/>
        <v>SOLICITAR RECORTE DE CHASSI PALACIO</v>
      </c>
      <c r="AE233" s="29">
        <v>45233</v>
      </c>
      <c r="AF233" s="29">
        <v>45273</v>
      </c>
      <c r="AG233" s="60">
        <v>45274</v>
      </c>
      <c r="AH233" s="29">
        <v>45440</v>
      </c>
      <c r="AI233" s="29" t="s">
        <v>965</v>
      </c>
      <c r="AJ233" s="53" t="s">
        <v>1870</v>
      </c>
      <c r="AK233" s="29" t="s">
        <v>1360</v>
      </c>
      <c r="AL233" s="29" t="str">
        <f t="shared" si="22"/>
        <v>SIM</v>
      </c>
    </row>
    <row r="234" spans="1:38" ht="48" customHeight="1" x14ac:dyDescent="0.3">
      <c r="A234" s="73">
        <v>232</v>
      </c>
      <c r="B234" s="4">
        <v>8282001194</v>
      </c>
      <c r="C234" s="29">
        <v>45188</v>
      </c>
      <c r="D234" s="29">
        <v>45188</v>
      </c>
      <c r="E234" s="48" t="s">
        <v>1426</v>
      </c>
      <c r="F234" s="48" t="s">
        <v>1427</v>
      </c>
      <c r="G234" s="12" t="s">
        <v>1437</v>
      </c>
      <c r="H234" s="29" t="str">
        <f t="shared" ref="H234:H265" si="28">IF(B234=0,"",IF(L234=0,"AG ORÇAM REMOÇÃO",IF(O234=0,"VEÍCULO EM REMOÇÃO",IF(P234=0,"SOLICITAR VISTORIA",IF(T234=0,"AG VISTORIA",IF(X234=0,"AG INDENIZAÇÃO",IF(AA234=0,"AG NF ENTRADA",IF(AF234=0,"AG RECORTE E PLACAS",IF(AG234=0,"ENVIAR DOCS DESPACHANTE",IF(AH234=0,"DOCS COM DESPACHANTE",IF(AI234="","PESQUISAR COM DESPACHANTE  PROPRIETARIO ATUAL",IF(AI234="Não","SOLICITAR TRANSFERÊNCIA PARA ARREMATANTE",IF(AI234="Leilão","VEÍCULO EM LEILÃO","FINALIZADO")))))))))))))</f>
        <v>FINALIZADO</v>
      </c>
      <c r="I234" s="12" t="s">
        <v>1428</v>
      </c>
      <c r="J234" s="79" t="s">
        <v>1429</v>
      </c>
      <c r="K234" s="28">
        <v>31673</v>
      </c>
      <c r="L234" s="29" t="s">
        <v>55</v>
      </c>
      <c r="M234" s="29" t="s">
        <v>131</v>
      </c>
      <c r="N234" s="29"/>
      <c r="O234" s="29">
        <v>45202</v>
      </c>
      <c r="P234" s="60">
        <v>45204</v>
      </c>
      <c r="Q234" s="35"/>
      <c r="R234" s="60" t="s">
        <v>157</v>
      </c>
      <c r="S234" s="60" t="s">
        <v>134</v>
      </c>
      <c r="T234" s="60">
        <v>45209</v>
      </c>
      <c r="U234" s="28">
        <v>60056.97</v>
      </c>
      <c r="V234" s="28"/>
      <c r="W234" s="28">
        <f t="shared" si="27"/>
        <v>60056.97</v>
      </c>
      <c r="X234" s="29">
        <v>45127</v>
      </c>
      <c r="Y234" s="60">
        <v>45197</v>
      </c>
      <c r="Z234" s="60">
        <v>45216</v>
      </c>
      <c r="AA234" s="60">
        <v>45216</v>
      </c>
      <c r="AB234" s="61">
        <v>525</v>
      </c>
      <c r="AC234" s="28">
        <v>60056.97</v>
      </c>
      <c r="AD234" s="52" t="str">
        <f t="shared" si="21"/>
        <v>SOLICITAR RECORTE DE CHASSI FREITAS</v>
      </c>
      <c r="AE234" s="60">
        <v>45218</v>
      </c>
      <c r="AF234" s="52">
        <v>45230</v>
      </c>
      <c r="AG234" s="60">
        <v>45230</v>
      </c>
      <c r="AH234" s="29">
        <v>45401</v>
      </c>
      <c r="AI234" s="29" t="s">
        <v>965</v>
      </c>
      <c r="AJ234" s="53" t="s">
        <v>1802</v>
      </c>
      <c r="AK234" s="29" t="s">
        <v>1439</v>
      </c>
      <c r="AL234" s="29" t="str">
        <f t="shared" si="22"/>
        <v>SIM</v>
      </c>
    </row>
    <row r="235" spans="1:38" ht="48" customHeight="1" x14ac:dyDescent="0.3">
      <c r="A235" s="73">
        <v>233</v>
      </c>
      <c r="B235" s="4">
        <v>8282302440</v>
      </c>
      <c r="C235" s="29">
        <v>45195</v>
      </c>
      <c r="D235" s="29">
        <v>45195</v>
      </c>
      <c r="E235" s="48" t="s">
        <v>1431</v>
      </c>
      <c r="F235" s="48" t="s">
        <v>1432</v>
      </c>
      <c r="G235" s="12" t="s">
        <v>1433</v>
      </c>
      <c r="H235" s="29" t="str">
        <f t="shared" si="28"/>
        <v>FINALIZADO</v>
      </c>
      <c r="I235" s="12" t="s">
        <v>1434</v>
      </c>
      <c r="J235" s="79">
        <v>1002806016229</v>
      </c>
      <c r="K235" s="28">
        <v>51065</v>
      </c>
      <c r="L235" s="29" t="s">
        <v>56</v>
      </c>
      <c r="M235" s="29" t="s">
        <v>356</v>
      </c>
      <c r="N235" s="29"/>
      <c r="O235" s="29">
        <v>45240</v>
      </c>
      <c r="P235" s="60">
        <v>45243</v>
      </c>
      <c r="Q235" s="35"/>
      <c r="R235" s="60" t="s">
        <v>97</v>
      </c>
      <c r="S235" s="60" t="s">
        <v>134</v>
      </c>
      <c r="T235" s="60">
        <v>45244</v>
      </c>
      <c r="U235" s="28">
        <v>50000</v>
      </c>
      <c r="V235" s="28">
        <v>2471.37</v>
      </c>
      <c r="W235" s="28">
        <f t="shared" si="27"/>
        <v>47528.63</v>
      </c>
      <c r="X235" s="29">
        <v>45218</v>
      </c>
      <c r="Y235" s="60">
        <v>45226</v>
      </c>
      <c r="Z235" s="60">
        <v>45229</v>
      </c>
      <c r="AA235" s="60">
        <v>45230</v>
      </c>
      <c r="AB235" s="61">
        <v>528</v>
      </c>
      <c r="AC235" s="52">
        <v>47528.63</v>
      </c>
      <c r="AD235" s="52" t="str">
        <f t="shared" si="21"/>
        <v>NÃO HAVERÁ RECORTE</v>
      </c>
      <c r="AE235" s="29" t="s">
        <v>423</v>
      </c>
      <c r="AF235" s="29" t="s">
        <v>423</v>
      </c>
      <c r="AG235" s="60">
        <v>45252</v>
      </c>
      <c r="AH235" s="29">
        <v>45301</v>
      </c>
      <c r="AI235" s="29" t="s">
        <v>950</v>
      </c>
      <c r="AJ235" s="53" t="s">
        <v>1963</v>
      </c>
      <c r="AK235" s="29" t="s">
        <v>1438</v>
      </c>
      <c r="AL235" s="29" t="str">
        <f t="shared" si="22"/>
        <v>SIM</v>
      </c>
    </row>
    <row r="236" spans="1:38" ht="48" customHeight="1" x14ac:dyDescent="0.3">
      <c r="A236" s="73">
        <v>234</v>
      </c>
      <c r="B236" s="4">
        <v>8282303057</v>
      </c>
      <c r="C236" s="29">
        <v>45215</v>
      </c>
      <c r="D236" s="29">
        <v>45215</v>
      </c>
      <c r="E236" s="48" t="s">
        <v>202</v>
      </c>
      <c r="F236" s="48" t="s">
        <v>1441</v>
      </c>
      <c r="G236" s="12" t="s">
        <v>1442</v>
      </c>
      <c r="H236" s="29" t="str">
        <f t="shared" si="28"/>
        <v>FINALIZADO</v>
      </c>
      <c r="I236" s="12" t="s">
        <v>1443</v>
      </c>
      <c r="J236" s="79" t="s">
        <v>1416</v>
      </c>
      <c r="K236" s="28">
        <v>38652</v>
      </c>
      <c r="L236" s="29" t="s">
        <v>55</v>
      </c>
      <c r="M236" s="29" t="s">
        <v>131</v>
      </c>
      <c r="N236" s="29"/>
      <c r="O236" s="29">
        <v>45216</v>
      </c>
      <c r="P236" s="60">
        <v>45216</v>
      </c>
      <c r="Q236" s="35"/>
      <c r="R236" s="60" t="s">
        <v>96</v>
      </c>
      <c r="S236" s="60" t="s">
        <v>134</v>
      </c>
      <c r="T236" s="60">
        <v>45230</v>
      </c>
      <c r="U236" s="28">
        <v>40652</v>
      </c>
      <c r="V236" s="28">
        <f>134.2+6000</f>
        <v>6134.2</v>
      </c>
      <c r="W236" s="28">
        <f t="shared" si="27"/>
        <v>34517.800000000003</v>
      </c>
      <c r="X236" s="29">
        <v>45218</v>
      </c>
      <c r="Y236" s="60">
        <v>45222</v>
      </c>
      <c r="Z236" s="60">
        <v>45222</v>
      </c>
      <c r="AA236" s="60">
        <v>45223</v>
      </c>
      <c r="AB236" s="61">
        <v>526</v>
      </c>
      <c r="AC236" s="52">
        <v>34517.800000000003</v>
      </c>
      <c r="AD236" s="52" t="str">
        <f t="shared" si="21"/>
        <v>NÃO HAVERÁ RECORTE</v>
      </c>
      <c r="AE236" s="52" t="str">
        <f t="shared" ref="AE236:AF238" si="29">IF(S236="","",IF(S236="GRANDE","SOLICITAR RECORTE DE CHASSI"&amp;" "&amp;M236,"NÃO HAVERÁ RECORTE"))</f>
        <v>NÃO HAVERÁ RECORTE</v>
      </c>
      <c r="AF236" s="52" t="str">
        <f t="shared" si="29"/>
        <v>NÃO HAVERÁ RECORTE</v>
      </c>
      <c r="AG236" s="60">
        <v>45238</v>
      </c>
      <c r="AH236" s="29">
        <v>45264</v>
      </c>
      <c r="AI236" s="29" t="s">
        <v>950</v>
      </c>
      <c r="AJ236" s="53" t="s">
        <v>1650</v>
      </c>
      <c r="AK236" s="29" t="s">
        <v>1439</v>
      </c>
      <c r="AL236" s="29" t="str">
        <f t="shared" si="22"/>
        <v>SIM</v>
      </c>
    </row>
    <row r="237" spans="1:38" ht="48" customHeight="1" x14ac:dyDescent="0.3">
      <c r="A237" s="73">
        <v>235</v>
      </c>
      <c r="B237" s="4">
        <v>8282302862</v>
      </c>
      <c r="C237" s="29">
        <v>45216</v>
      </c>
      <c r="D237" s="29">
        <v>45216</v>
      </c>
      <c r="E237" s="48" t="s">
        <v>497</v>
      </c>
      <c r="F237" s="48" t="s">
        <v>1445</v>
      </c>
      <c r="G237" s="12" t="s">
        <v>1446</v>
      </c>
      <c r="H237" s="29" t="str">
        <f t="shared" si="28"/>
        <v>FINALIZADO</v>
      </c>
      <c r="I237" s="12" t="s">
        <v>1447</v>
      </c>
      <c r="J237" s="79">
        <v>1002806017747</v>
      </c>
      <c r="K237" s="28">
        <v>55256</v>
      </c>
      <c r="L237" s="29" t="s">
        <v>56</v>
      </c>
      <c r="M237" s="29" t="s">
        <v>131</v>
      </c>
      <c r="N237" s="29"/>
      <c r="O237" s="29">
        <v>45237</v>
      </c>
      <c r="P237" s="60">
        <v>45237</v>
      </c>
      <c r="Q237" s="35"/>
      <c r="R237" s="60" t="s">
        <v>96</v>
      </c>
      <c r="S237" s="60" t="s">
        <v>134</v>
      </c>
      <c r="T237" s="60">
        <v>45239</v>
      </c>
      <c r="U237" s="28">
        <v>55256</v>
      </c>
      <c r="V237" s="28">
        <v>9256</v>
      </c>
      <c r="W237" s="28">
        <f t="shared" si="27"/>
        <v>46000</v>
      </c>
      <c r="X237" s="29">
        <v>45231</v>
      </c>
      <c r="Y237" s="60">
        <v>45243</v>
      </c>
      <c r="Z237" s="60">
        <v>45243</v>
      </c>
      <c r="AA237" s="60">
        <v>45243</v>
      </c>
      <c r="AB237" s="61">
        <v>532</v>
      </c>
      <c r="AC237" s="52">
        <v>46000</v>
      </c>
      <c r="AD237" s="52" t="str">
        <f t="shared" si="21"/>
        <v>NÃO HAVERÁ RECORTE</v>
      </c>
      <c r="AE237" s="52" t="str">
        <f t="shared" si="29"/>
        <v>NÃO HAVERÁ RECORTE</v>
      </c>
      <c r="AF237" s="52" t="str">
        <f t="shared" si="29"/>
        <v>NÃO HAVERÁ RECORTE</v>
      </c>
      <c r="AG237" s="60">
        <v>45246</v>
      </c>
      <c r="AH237" s="29">
        <v>45300</v>
      </c>
      <c r="AI237" s="29" t="s">
        <v>950</v>
      </c>
      <c r="AJ237" s="53" t="s">
        <v>1864</v>
      </c>
      <c r="AK237" s="29" t="s">
        <v>1438</v>
      </c>
      <c r="AL237" s="29" t="str">
        <f t="shared" si="22"/>
        <v>SIM</v>
      </c>
    </row>
    <row r="238" spans="1:38" ht="48" customHeight="1" x14ac:dyDescent="0.3">
      <c r="A238" s="73">
        <v>236</v>
      </c>
      <c r="B238" s="4">
        <v>8282303240</v>
      </c>
      <c r="C238" s="29">
        <v>45230</v>
      </c>
      <c r="D238" s="29">
        <v>45230</v>
      </c>
      <c r="E238" s="48" t="s">
        <v>1476</v>
      </c>
      <c r="F238" s="48" t="s">
        <v>1477</v>
      </c>
      <c r="G238" s="12" t="s">
        <v>1478</v>
      </c>
      <c r="H238" s="29" t="str">
        <f t="shared" si="28"/>
        <v>FINALIZADO</v>
      </c>
      <c r="I238" s="12" t="s">
        <v>1479</v>
      </c>
      <c r="J238" s="79">
        <v>1002806018265</v>
      </c>
      <c r="K238" s="28">
        <v>20296</v>
      </c>
      <c r="L238" s="29" t="s">
        <v>55</v>
      </c>
      <c r="M238" s="29" t="s">
        <v>131</v>
      </c>
      <c r="N238" s="29"/>
      <c r="O238" s="29">
        <v>45236</v>
      </c>
      <c r="P238" s="60">
        <v>45236</v>
      </c>
      <c r="Q238" s="35"/>
      <c r="R238" s="60" t="s">
        <v>97</v>
      </c>
      <c r="S238" s="60" t="s">
        <v>134</v>
      </c>
      <c r="T238" s="60">
        <v>45243</v>
      </c>
      <c r="U238" s="28">
        <v>20296</v>
      </c>
      <c r="V238" s="28">
        <v>2000</v>
      </c>
      <c r="W238" s="28">
        <f t="shared" si="27"/>
        <v>18296</v>
      </c>
      <c r="X238" s="29">
        <v>45243</v>
      </c>
      <c r="Y238" s="60">
        <v>45251</v>
      </c>
      <c r="Z238" s="60">
        <v>45252</v>
      </c>
      <c r="AA238" s="60">
        <v>45253</v>
      </c>
      <c r="AB238" s="61">
        <v>537</v>
      </c>
      <c r="AC238" s="52">
        <v>18296</v>
      </c>
      <c r="AD238" s="52" t="str">
        <f t="shared" si="21"/>
        <v>NÃO HAVERÁ RECORTE</v>
      </c>
      <c r="AE238" s="52" t="str">
        <f t="shared" si="29"/>
        <v>NÃO HAVERÁ RECORTE</v>
      </c>
      <c r="AF238" s="52" t="str">
        <f t="shared" si="29"/>
        <v>NÃO HAVERÁ RECORTE</v>
      </c>
      <c r="AG238" s="60">
        <v>45278</v>
      </c>
      <c r="AH238" s="29">
        <v>45313</v>
      </c>
      <c r="AI238" s="29" t="s">
        <v>950</v>
      </c>
      <c r="AJ238" s="53" t="s">
        <v>2116</v>
      </c>
      <c r="AK238" s="29" t="s">
        <v>1439</v>
      </c>
      <c r="AL238" s="29" t="str">
        <f t="shared" si="22"/>
        <v>SIM</v>
      </c>
    </row>
    <row r="239" spans="1:38" ht="48" customHeight="1" x14ac:dyDescent="0.3">
      <c r="A239" s="73">
        <v>237</v>
      </c>
      <c r="B239" s="4">
        <v>8282303156</v>
      </c>
      <c r="C239" s="29">
        <v>45231</v>
      </c>
      <c r="D239" s="29">
        <v>45233</v>
      </c>
      <c r="E239" s="48" t="s">
        <v>1480</v>
      </c>
      <c r="F239" s="48" t="s">
        <v>1481</v>
      </c>
      <c r="G239" s="12" t="s">
        <v>1482</v>
      </c>
      <c r="H239" s="29" t="str">
        <f t="shared" si="28"/>
        <v>FINALIZADO</v>
      </c>
      <c r="I239" s="12" t="s">
        <v>1483</v>
      </c>
      <c r="J239" s="79">
        <v>1002806018782</v>
      </c>
      <c r="K239" s="28">
        <v>23905</v>
      </c>
      <c r="L239" s="29" t="s">
        <v>55</v>
      </c>
      <c r="M239" s="29" t="s">
        <v>131</v>
      </c>
      <c r="N239" s="29"/>
      <c r="O239" s="29">
        <v>45236</v>
      </c>
      <c r="P239" s="60">
        <v>45237</v>
      </c>
      <c r="Q239" s="35"/>
      <c r="R239" s="60" t="s">
        <v>157</v>
      </c>
      <c r="S239" s="60" t="s">
        <v>134</v>
      </c>
      <c r="T239" s="60">
        <v>45243</v>
      </c>
      <c r="U239" s="28">
        <v>23905</v>
      </c>
      <c r="V239" s="28">
        <v>0</v>
      </c>
      <c r="W239" s="28">
        <f t="shared" si="27"/>
        <v>23905</v>
      </c>
      <c r="X239" s="29">
        <v>45243</v>
      </c>
      <c r="Y239" s="60">
        <v>45278</v>
      </c>
      <c r="Z239" s="60">
        <v>45278</v>
      </c>
      <c r="AA239" s="60">
        <v>45279</v>
      </c>
      <c r="AB239" s="61">
        <v>544</v>
      </c>
      <c r="AC239" s="52">
        <v>23905</v>
      </c>
      <c r="AD239" s="52" t="str">
        <f t="shared" si="21"/>
        <v>SOLICITAR RECORTE DE CHASSI FREITAS</v>
      </c>
      <c r="AE239" s="29">
        <v>45246</v>
      </c>
      <c r="AF239" s="29">
        <v>45259</v>
      </c>
      <c r="AG239" s="60">
        <v>45280</v>
      </c>
      <c r="AH239" s="29">
        <v>45327</v>
      </c>
      <c r="AI239" s="29" t="s">
        <v>965</v>
      </c>
      <c r="AJ239" s="53"/>
      <c r="AK239" s="29" t="s">
        <v>1438</v>
      </c>
      <c r="AL239" s="29" t="str">
        <f t="shared" si="22"/>
        <v>SIM</v>
      </c>
    </row>
    <row r="240" spans="1:38" ht="48" customHeight="1" x14ac:dyDescent="0.3">
      <c r="A240" s="73">
        <v>238</v>
      </c>
      <c r="B240" s="4">
        <v>8232300520</v>
      </c>
      <c r="C240" s="29">
        <v>45236</v>
      </c>
      <c r="D240" s="29">
        <v>45236</v>
      </c>
      <c r="E240" s="48" t="s">
        <v>1331</v>
      </c>
      <c r="F240" s="48" t="s">
        <v>1486</v>
      </c>
      <c r="G240" s="12" t="s">
        <v>1487</v>
      </c>
      <c r="H240" s="29" t="str">
        <f t="shared" si="28"/>
        <v>FINALIZADO</v>
      </c>
      <c r="I240" s="12" t="s">
        <v>1488</v>
      </c>
      <c r="J240" s="79" t="s">
        <v>1334</v>
      </c>
      <c r="K240" s="28">
        <v>19575</v>
      </c>
      <c r="L240" s="29" t="s">
        <v>55</v>
      </c>
      <c r="M240" s="29" t="s">
        <v>131</v>
      </c>
      <c r="N240" s="29"/>
      <c r="O240" s="29">
        <v>45237</v>
      </c>
      <c r="P240" s="29">
        <v>45237</v>
      </c>
      <c r="Q240" s="35"/>
      <c r="R240" s="60" t="s">
        <v>157</v>
      </c>
      <c r="S240" s="60" t="s">
        <v>134</v>
      </c>
      <c r="T240" s="60">
        <v>45243</v>
      </c>
      <c r="U240" s="28">
        <v>19575</v>
      </c>
      <c r="V240" s="28">
        <v>3451.12</v>
      </c>
      <c r="W240" s="28">
        <f t="shared" si="27"/>
        <v>16123.880000000001</v>
      </c>
      <c r="X240" s="29">
        <v>45243</v>
      </c>
      <c r="Y240" s="60">
        <v>45251</v>
      </c>
      <c r="Z240" s="60">
        <v>45252</v>
      </c>
      <c r="AA240" s="60">
        <v>45253</v>
      </c>
      <c r="AB240" s="61">
        <v>536</v>
      </c>
      <c r="AC240" s="52">
        <v>16123.88</v>
      </c>
      <c r="AD240" s="52" t="str">
        <f t="shared" si="21"/>
        <v>SOLICITAR RECORTE DE CHASSI FREITAS</v>
      </c>
      <c r="AE240" s="29">
        <v>45253</v>
      </c>
      <c r="AF240" s="29">
        <v>45261</v>
      </c>
      <c r="AG240" s="60">
        <v>45278</v>
      </c>
      <c r="AH240" s="29">
        <v>45351</v>
      </c>
      <c r="AI240" s="29" t="s">
        <v>965</v>
      </c>
      <c r="AJ240" s="53" t="s">
        <v>1799</v>
      </c>
      <c r="AK240" s="29" t="s">
        <v>1439</v>
      </c>
      <c r="AL240" s="29" t="str">
        <f t="shared" si="22"/>
        <v>SIM</v>
      </c>
    </row>
    <row r="241" spans="1:38" ht="48" customHeight="1" x14ac:dyDescent="0.3">
      <c r="A241" s="73">
        <v>239</v>
      </c>
      <c r="B241" s="4">
        <v>8282303519</v>
      </c>
      <c r="C241" s="29">
        <v>45238</v>
      </c>
      <c r="D241" s="29">
        <v>45238</v>
      </c>
      <c r="E241" s="48" t="s">
        <v>1491</v>
      </c>
      <c r="F241" s="48" t="s">
        <v>1492</v>
      </c>
      <c r="G241" s="12" t="s">
        <v>1493</v>
      </c>
      <c r="H241" s="29" t="str">
        <f t="shared" si="28"/>
        <v>FINALIZADO</v>
      </c>
      <c r="I241" s="12" t="s">
        <v>1494</v>
      </c>
      <c r="J241" s="79">
        <v>1002806018708</v>
      </c>
      <c r="K241" s="28">
        <v>21012</v>
      </c>
      <c r="L241" s="29" t="s">
        <v>55</v>
      </c>
      <c r="M241" s="29" t="s">
        <v>131</v>
      </c>
      <c r="N241" s="29"/>
      <c r="O241" s="29">
        <v>45239</v>
      </c>
      <c r="P241" s="60">
        <v>45243</v>
      </c>
      <c r="Q241" s="35"/>
      <c r="R241" s="60" t="s">
        <v>97</v>
      </c>
      <c r="S241" s="60" t="s">
        <v>134</v>
      </c>
      <c r="T241" s="60">
        <v>45252</v>
      </c>
      <c r="U241" s="28">
        <v>21012</v>
      </c>
      <c r="V241" s="28">
        <v>2000</v>
      </c>
      <c r="W241" s="28">
        <f t="shared" si="27"/>
        <v>19012</v>
      </c>
      <c r="X241" s="29">
        <v>45252</v>
      </c>
      <c r="Y241" s="60">
        <v>45266</v>
      </c>
      <c r="Z241" s="60">
        <v>45266</v>
      </c>
      <c r="AA241" s="60">
        <v>45268</v>
      </c>
      <c r="AB241" s="61">
        <v>541</v>
      </c>
      <c r="AC241" s="52">
        <v>19012</v>
      </c>
      <c r="AD241" s="52" t="str">
        <f t="shared" si="21"/>
        <v>NÃO HAVERÁ RECORTE</v>
      </c>
      <c r="AE241" s="52" t="str">
        <f>IF(S241="","",IF(S241="GRANDE","SOLICITAR RECORTE DE CHASSI"&amp;" "&amp;M241,"NÃO HAVERÁ RECORTE"))</f>
        <v>NÃO HAVERÁ RECORTE</v>
      </c>
      <c r="AF241" s="52" t="str">
        <f>IF(T241="","",IF(T241="GRANDE","SOLICITAR RECORTE DE CHASSI"&amp;" "&amp;N241,"NÃO HAVERÁ RECORTE"))</f>
        <v>NÃO HAVERÁ RECORTE</v>
      </c>
      <c r="AG241" s="60">
        <v>45271</v>
      </c>
      <c r="AH241" s="29">
        <v>45309</v>
      </c>
      <c r="AI241" s="29" t="s">
        <v>950</v>
      </c>
      <c r="AJ241" s="53" t="s">
        <v>1649</v>
      </c>
      <c r="AK241" s="29" t="s">
        <v>1438</v>
      </c>
      <c r="AL241" s="29" t="str">
        <f t="shared" si="22"/>
        <v>SIM</v>
      </c>
    </row>
    <row r="242" spans="1:38" ht="48" customHeight="1" x14ac:dyDescent="0.3">
      <c r="A242" s="73">
        <v>240</v>
      </c>
      <c r="B242" s="4">
        <v>8232300514</v>
      </c>
      <c r="C242" s="29">
        <v>45243</v>
      </c>
      <c r="D242" s="29">
        <v>45243</v>
      </c>
      <c r="E242" s="48" t="s">
        <v>622</v>
      </c>
      <c r="F242" s="48" t="s">
        <v>1495</v>
      </c>
      <c r="G242" s="12" t="s">
        <v>1496</v>
      </c>
      <c r="H242" s="29" t="str">
        <f t="shared" si="28"/>
        <v>DOCS COM DESPACHANTE</v>
      </c>
      <c r="I242" s="12" t="s">
        <v>1497</v>
      </c>
      <c r="J242" s="79" t="s">
        <v>1498</v>
      </c>
      <c r="K242" s="28">
        <v>24877</v>
      </c>
      <c r="L242" s="29" t="s">
        <v>56</v>
      </c>
      <c r="M242" s="29" t="s">
        <v>131</v>
      </c>
      <c r="N242" s="29"/>
      <c r="O242" s="29">
        <v>45266</v>
      </c>
      <c r="P242" s="60">
        <v>45268</v>
      </c>
      <c r="Q242" s="35"/>
      <c r="R242" s="60" t="s">
        <v>157</v>
      </c>
      <c r="S242" s="60" t="s">
        <v>134</v>
      </c>
      <c r="T242" s="60">
        <v>45271</v>
      </c>
      <c r="U242" s="28">
        <v>24877</v>
      </c>
      <c r="V242" s="28">
        <v>1067.51</v>
      </c>
      <c r="W242" s="28">
        <f t="shared" si="27"/>
        <v>23809.49</v>
      </c>
      <c r="X242" s="29">
        <v>45275</v>
      </c>
      <c r="Y242" s="60">
        <v>45278</v>
      </c>
      <c r="Z242" s="60">
        <v>45278</v>
      </c>
      <c r="AA242" s="60">
        <v>45279</v>
      </c>
      <c r="AB242" s="61">
        <v>546</v>
      </c>
      <c r="AC242" s="52">
        <v>23809.49</v>
      </c>
      <c r="AD242" s="52" t="str">
        <f t="shared" si="21"/>
        <v>SOLICITAR RECORTE DE CHASSI PALACIO</v>
      </c>
      <c r="AE242" s="29">
        <v>45272</v>
      </c>
      <c r="AF242" s="29">
        <v>45278</v>
      </c>
      <c r="AG242" s="60">
        <v>45288</v>
      </c>
      <c r="AH242" s="29"/>
      <c r="AI242" s="29"/>
      <c r="AJ242" s="53"/>
      <c r="AK242" s="29" t="s">
        <v>1439</v>
      </c>
      <c r="AL242" s="29" t="str">
        <f t="shared" si="22"/>
        <v>NÃO</v>
      </c>
    </row>
    <row r="243" spans="1:38" ht="48" customHeight="1" x14ac:dyDescent="0.3">
      <c r="A243" s="73">
        <v>241</v>
      </c>
      <c r="B243" s="4">
        <v>8232300573</v>
      </c>
      <c r="C243" s="29">
        <v>45251</v>
      </c>
      <c r="D243" s="29">
        <v>45251</v>
      </c>
      <c r="E243" s="48" t="s">
        <v>1502</v>
      </c>
      <c r="F243" s="48" t="s">
        <v>1503</v>
      </c>
      <c r="G243" s="12" t="s">
        <v>1504</v>
      </c>
      <c r="H243" s="29" t="str">
        <f t="shared" si="28"/>
        <v>FINALIZADO</v>
      </c>
      <c r="I243" s="12" t="s">
        <v>1505</v>
      </c>
      <c r="J243" s="79">
        <v>1002306007022</v>
      </c>
      <c r="K243" s="28">
        <v>46565</v>
      </c>
      <c r="L243" s="29" t="s">
        <v>56</v>
      </c>
      <c r="M243" s="29" t="s">
        <v>131</v>
      </c>
      <c r="N243" s="29"/>
      <c r="O243" s="29">
        <v>45274</v>
      </c>
      <c r="P243" s="60">
        <v>45274</v>
      </c>
      <c r="Q243" s="35"/>
      <c r="R243" s="60" t="s">
        <v>97</v>
      </c>
      <c r="S243" s="60" t="s">
        <v>134</v>
      </c>
      <c r="T243" s="60">
        <v>45279</v>
      </c>
      <c r="U243" s="28">
        <v>46565</v>
      </c>
      <c r="V243" s="28">
        <v>0</v>
      </c>
      <c r="W243" s="28">
        <f t="shared" si="27"/>
        <v>46565</v>
      </c>
      <c r="X243" s="29">
        <v>45271</v>
      </c>
      <c r="Y243" s="60">
        <v>45278</v>
      </c>
      <c r="Z243" s="60">
        <v>45278</v>
      </c>
      <c r="AA243" s="60">
        <v>45279</v>
      </c>
      <c r="AB243" s="61">
        <v>547</v>
      </c>
      <c r="AC243" s="52">
        <v>46565</v>
      </c>
      <c r="AD243" s="52" t="str">
        <f t="shared" si="21"/>
        <v>NÃO HAVERÁ RECORTE</v>
      </c>
      <c r="AE243" s="52" t="str">
        <f t="shared" ref="AE243:AF245" si="30">IF(S243="","",IF(S243="GRANDE","SOLICITAR RECORTE DE CHASSI"&amp;" "&amp;M243,"NÃO HAVERÁ RECORTE"))</f>
        <v>NÃO HAVERÁ RECORTE</v>
      </c>
      <c r="AF243" s="52" t="str">
        <f t="shared" si="30"/>
        <v>NÃO HAVERÁ RECORTE</v>
      </c>
      <c r="AG243" s="60">
        <v>45282</v>
      </c>
      <c r="AH243" s="29">
        <v>45314</v>
      </c>
      <c r="AI243" s="29" t="s">
        <v>950</v>
      </c>
      <c r="AJ243" s="53" t="s">
        <v>1652</v>
      </c>
      <c r="AK243" s="29" t="s">
        <v>1438</v>
      </c>
      <c r="AL243" s="29" t="str">
        <f t="shared" si="22"/>
        <v>SIM</v>
      </c>
    </row>
    <row r="244" spans="1:38" ht="48" customHeight="1" x14ac:dyDescent="0.3">
      <c r="A244" s="73">
        <v>242</v>
      </c>
      <c r="B244" s="4">
        <v>8282303279</v>
      </c>
      <c r="C244" s="29">
        <v>45253</v>
      </c>
      <c r="D244" s="29">
        <v>45253</v>
      </c>
      <c r="E244" s="48" t="s">
        <v>1510</v>
      </c>
      <c r="F244" s="48" t="s">
        <v>1507</v>
      </c>
      <c r="G244" s="12" t="s">
        <v>1508</v>
      </c>
      <c r="H244" s="29" t="str">
        <f t="shared" si="28"/>
        <v>SOLICITAR TRANSFERÊNCIA PARA ARREMATANTE</v>
      </c>
      <c r="I244" s="12" t="s">
        <v>1509</v>
      </c>
      <c r="J244" s="79" t="s">
        <v>1511</v>
      </c>
      <c r="K244" s="28">
        <v>15559</v>
      </c>
      <c r="L244" s="29" t="s">
        <v>56</v>
      </c>
      <c r="M244" s="29" t="s">
        <v>131</v>
      </c>
      <c r="N244" s="29"/>
      <c r="O244" s="29">
        <v>45274</v>
      </c>
      <c r="P244" s="29">
        <v>45274</v>
      </c>
      <c r="Q244" s="35"/>
      <c r="R244" s="60" t="s">
        <v>97</v>
      </c>
      <c r="S244" s="60" t="s">
        <v>134</v>
      </c>
      <c r="T244" s="60">
        <v>45278</v>
      </c>
      <c r="U244" s="28">
        <v>17572</v>
      </c>
      <c r="V244" s="28"/>
      <c r="W244" s="28">
        <v>17572</v>
      </c>
      <c r="X244" s="29">
        <v>45271</v>
      </c>
      <c r="Y244" s="60">
        <v>45421</v>
      </c>
      <c r="Z244" s="60">
        <v>45425</v>
      </c>
      <c r="AA244" s="60">
        <v>45426</v>
      </c>
      <c r="AB244" s="61">
        <v>609</v>
      </c>
      <c r="AC244" s="52">
        <v>17572</v>
      </c>
      <c r="AD244" s="52" t="str">
        <f t="shared" si="21"/>
        <v>NÃO HAVERÁ RECORTE</v>
      </c>
      <c r="AE244" s="52" t="str">
        <f t="shared" si="30"/>
        <v>NÃO HAVERÁ RECORTE</v>
      </c>
      <c r="AF244" s="52" t="str">
        <f t="shared" si="30"/>
        <v>NÃO HAVERÁ RECORTE</v>
      </c>
      <c r="AG244" s="60">
        <v>45427</v>
      </c>
      <c r="AH244" s="29">
        <v>45470</v>
      </c>
      <c r="AI244" s="29" t="s">
        <v>951</v>
      </c>
      <c r="AJ244" s="53" t="s">
        <v>2280</v>
      </c>
      <c r="AK244" s="29" t="s">
        <v>1439</v>
      </c>
      <c r="AL244" s="29" t="str">
        <f t="shared" si="22"/>
        <v>NÃO</v>
      </c>
    </row>
    <row r="245" spans="1:38" ht="48" customHeight="1" x14ac:dyDescent="0.3">
      <c r="A245" s="73">
        <v>243</v>
      </c>
      <c r="B245" s="4">
        <v>8232300565</v>
      </c>
      <c r="C245" s="29">
        <v>45258</v>
      </c>
      <c r="D245" s="29">
        <v>45258</v>
      </c>
      <c r="E245" s="48" t="s">
        <v>1512</v>
      </c>
      <c r="F245" s="48" t="s">
        <v>1513</v>
      </c>
      <c r="G245" s="12" t="s">
        <v>1514</v>
      </c>
      <c r="H245" s="29" t="str">
        <f t="shared" si="28"/>
        <v>FINALIZADO</v>
      </c>
      <c r="I245" s="12" t="s">
        <v>1515</v>
      </c>
      <c r="J245" s="79">
        <v>1002306005679</v>
      </c>
      <c r="K245" s="28">
        <v>16560</v>
      </c>
      <c r="L245" s="29" t="s">
        <v>56</v>
      </c>
      <c r="M245" s="29" t="s">
        <v>131</v>
      </c>
      <c r="N245" s="29"/>
      <c r="O245" s="29">
        <v>45294</v>
      </c>
      <c r="P245" s="60">
        <v>45299</v>
      </c>
      <c r="Q245" s="35"/>
      <c r="R245" s="60" t="s">
        <v>97</v>
      </c>
      <c r="S245" s="60" t="s">
        <v>134</v>
      </c>
      <c r="T245" s="60">
        <v>45301</v>
      </c>
      <c r="U245" s="28">
        <v>16560</v>
      </c>
      <c r="V245" s="28">
        <v>0</v>
      </c>
      <c r="W245" s="28">
        <f t="shared" ref="W245:W276" si="31">U245-V245</f>
        <v>16560</v>
      </c>
      <c r="X245" s="29">
        <v>45288</v>
      </c>
      <c r="Y245" s="60">
        <v>45314</v>
      </c>
      <c r="Z245" s="60">
        <v>45320</v>
      </c>
      <c r="AA245" s="60">
        <v>45321</v>
      </c>
      <c r="AB245" s="61">
        <v>557</v>
      </c>
      <c r="AC245" s="52">
        <v>16560</v>
      </c>
      <c r="AD245" s="52" t="str">
        <f t="shared" si="21"/>
        <v>NÃO HAVERÁ RECORTE</v>
      </c>
      <c r="AE245" s="52" t="str">
        <f t="shared" si="30"/>
        <v>NÃO HAVERÁ RECORTE</v>
      </c>
      <c r="AF245" s="52" t="str">
        <f t="shared" si="30"/>
        <v>NÃO HAVERÁ RECORTE</v>
      </c>
      <c r="AG245" s="60">
        <v>45322</v>
      </c>
      <c r="AH245" s="29">
        <v>45349</v>
      </c>
      <c r="AI245" s="29" t="s">
        <v>950</v>
      </c>
      <c r="AJ245" s="53"/>
      <c r="AK245" s="29" t="s">
        <v>1438</v>
      </c>
      <c r="AL245" s="29" t="str">
        <f t="shared" si="22"/>
        <v>SIM</v>
      </c>
    </row>
    <row r="246" spans="1:38" ht="48" customHeight="1" x14ac:dyDescent="0.3">
      <c r="A246" s="73">
        <v>244</v>
      </c>
      <c r="B246" s="4">
        <v>8232300496</v>
      </c>
      <c r="C246" s="29">
        <v>45260</v>
      </c>
      <c r="D246" s="29">
        <v>45260</v>
      </c>
      <c r="E246" s="48" t="s">
        <v>622</v>
      </c>
      <c r="F246" s="48" t="s">
        <v>1516</v>
      </c>
      <c r="G246" s="12" t="s">
        <v>1517</v>
      </c>
      <c r="H246" s="29" t="str">
        <f t="shared" si="28"/>
        <v>FINALIZADO</v>
      </c>
      <c r="I246" s="12" t="s">
        <v>1518</v>
      </c>
      <c r="J246" s="79" t="s">
        <v>1498</v>
      </c>
      <c r="K246" s="28">
        <v>16984</v>
      </c>
      <c r="L246" s="29" t="s">
        <v>56</v>
      </c>
      <c r="M246" s="29" t="s">
        <v>131</v>
      </c>
      <c r="N246" s="29"/>
      <c r="O246" s="29">
        <v>45314</v>
      </c>
      <c r="P246" s="29">
        <v>45314</v>
      </c>
      <c r="Q246" s="35"/>
      <c r="R246" s="60" t="s">
        <v>157</v>
      </c>
      <c r="S246" s="60" t="s">
        <v>134</v>
      </c>
      <c r="T246" s="60">
        <v>45316</v>
      </c>
      <c r="U246" s="28">
        <v>17322</v>
      </c>
      <c r="V246" s="28">
        <v>0</v>
      </c>
      <c r="W246" s="28">
        <f t="shared" si="31"/>
        <v>17322</v>
      </c>
      <c r="X246" s="29">
        <v>45278</v>
      </c>
      <c r="Y246" s="60">
        <v>45295</v>
      </c>
      <c r="Z246" s="60">
        <v>45299</v>
      </c>
      <c r="AA246" s="60">
        <v>45300</v>
      </c>
      <c r="AB246" s="61">
        <v>550</v>
      </c>
      <c r="AC246" s="52">
        <v>17322</v>
      </c>
      <c r="AD246" s="52" t="str">
        <f t="shared" si="21"/>
        <v>SOLICITAR RECORTE DE CHASSI PALACIO</v>
      </c>
      <c r="AE246" s="29">
        <v>45321</v>
      </c>
      <c r="AF246" s="29">
        <v>45324</v>
      </c>
      <c r="AG246" s="60">
        <v>45327</v>
      </c>
      <c r="AH246" s="29">
        <v>45414</v>
      </c>
      <c r="AI246" s="29" t="s">
        <v>965</v>
      </c>
      <c r="AJ246" s="53" t="s">
        <v>1801</v>
      </c>
      <c r="AK246" s="29" t="s">
        <v>1439</v>
      </c>
      <c r="AL246" s="29" t="str">
        <f t="shared" si="22"/>
        <v>SIM</v>
      </c>
    </row>
    <row r="247" spans="1:38" ht="48" customHeight="1" x14ac:dyDescent="0.3">
      <c r="A247" s="73">
        <v>245</v>
      </c>
      <c r="B247" s="4">
        <v>8282303160</v>
      </c>
      <c r="C247" s="29">
        <v>45264</v>
      </c>
      <c r="D247" s="29">
        <v>45264</v>
      </c>
      <c r="E247" s="48" t="s">
        <v>1520</v>
      </c>
      <c r="F247" s="48" t="s">
        <v>1521</v>
      </c>
      <c r="G247" s="12" t="s">
        <v>1522</v>
      </c>
      <c r="H247" s="29" t="str">
        <f t="shared" si="28"/>
        <v>SOLICITAR TRANSFERÊNCIA PARA ARREMATANTE</v>
      </c>
      <c r="I247" s="12" t="s">
        <v>1523</v>
      </c>
      <c r="J247" s="79">
        <v>1002806018789</v>
      </c>
      <c r="K247" s="28">
        <v>22745</v>
      </c>
      <c r="L247" s="29" t="s">
        <v>56</v>
      </c>
      <c r="M247" s="29" t="s">
        <v>131</v>
      </c>
      <c r="N247" s="29"/>
      <c r="O247" s="29">
        <v>45281</v>
      </c>
      <c r="P247" s="60">
        <v>45282</v>
      </c>
      <c r="Q247" s="35"/>
      <c r="R247" s="60" t="s">
        <v>96</v>
      </c>
      <c r="S247" s="60" t="s">
        <v>134</v>
      </c>
      <c r="T247" s="60">
        <v>45288</v>
      </c>
      <c r="U247" s="28">
        <v>22745</v>
      </c>
      <c r="V247" s="28">
        <v>0</v>
      </c>
      <c r="W247" s="28">
        <f t="shared" si="31"/>
        <v>22745</v>
      </c>
      <c r="X247" s="29">
        <v>45286</v>
      </c>
      <c r="Y247" s="60">
        <v>45313</v>
      </c>
      <c r="Z247" s="60">
        <v>45320</v>
      </c>
      <c r="AA247" s="60">
        <v>45321</v>
      </c>
      <c r="AB247" s="61">
        <v>559</v>
      </c>
      <c r="AC247" s="52">
        <v>22745</v>
      </c>
      <c r="AD247" s="52" t="str">
        <f t="shared" si="21"/>
        <v>NÃO HAVERÁ RECORTE</v>
      </c>
      <c r="AE247" s="52" t="str">
        <f>IF(S247="","",IF(S247="GRANDE","SOLICITAR RECORTE DE CHASSI"&amp;" "&amp;M247,"NÃO HAVERÁ RECORTE"))</f>
        <v>NÃO HAVERÁ RECORTE</v>
      </c>
      <c r="AF247" s="52" t="str">
        <f>IF(T247="","",IF(T247="GRANDE","SOLICITAR RECORTE DE CHASSI"&amp;" "&amp;N247,"NÃO HAVERÁ RECORTE"))</f>
        <v>NÃO HAVERÁ RECORTE</v>
      </c>
      <c r="AG247" s="60">
        <v>45322</v>
      </c>
      <c r="AH247" s="29">
        <v>45338</v>
      </c>
      <c r="AI247" s="29" t="s">
        <v>951</v>
      </c>
      <c r="AJ247" s="53" t="s">
        <v>1961</v>
      </c>
      <c r="AK247" s="29" t="s">
        <v>1438</v>
      </c>
      <c r="AL247" s="29" t="str">
        <f t="shared" si="22"/>
        <v>NÃO</v>
      </c>
    </row>
    <row r="248" spans="1:38" ht="48" customHeight="1" x14ac:dyDescent="0.3">
      <c r="A248" s="73">
        <v>246</v>
      </c>
      <c r="B248" s="4">
        <v>8232300599</v>
      </c>
      <c r="C248" s="29">
        <v>45271</v>
      </c>
      <c r="D248" s="29">
        <v>45271</v>
      </c>
      <c r="E248" s="48" t="s">
        <v>1525</v>
      </c>
      <c r="F248" s="48" t="s">
        <v>1526</v>
      </c>
      <c r="G248" s="12" t="s">
        <v>1527</v>
      </c>
      <c r="H248" s="29" t="str">
        <f t="shared" si="28"/>
        <v>FINALIZADO</v>
      </c>
      <c r="I248" s="12" t="s">
        <v>1528</v>
      </c>
      <c r="J248" s="79">
        <v>1002306006088</v>
      </c>
      <c r="K248" s="28">
        <v>18024</v>
      </c>
      <c r="L248" s="29" t="s">
        <v>55</v>
      </c>
      <c r="M248" s="29" t="s">
        <v>285</v>
      </c>
      <c r="N248" s="29"/>
      <c r="O248" s="29">
        <v>45283</v>
      </c>
      <c r="P248" s="60">
        <v>45286</v>
      </c>
      <c r="Q248" s="35"/>
      <c r="R248" s="60" t="s">
        <v>157</v>
      </c>
      <c r="S248" s="60" t="s">
        <v>302</v>
      </c>
      <c r="T248" s="60">
        <v>45315</v>
      </c>
      <c r="U248" s="28">
        <v>18024</v>
      </c>
      <c r="V248" s="28">
        <v>0</v>
      </c>
      <c r="W248" s="28">
        <f t="shared" si="31"/>
        <v>18024</v>
      </c>
      <c r="X248" s="29">
        <v>45286</v>
      </c>
      <c r="Y248" s="60">
        <v>45313</v>
      </c>
      <c r="Z248" s="60">
        <v>45320</v>
      </c>
      <c r="AA248" s="60">
        <v>45321</v>
      </c>
      <c r="AB248" s="61">
        <v>560</v>
      </c>
      <c r="AC248" s="52">
        <v>18024</v>
      </c>
      <c r="AD248" s="52" t="str">
        <f t="shared" si="21"/>
        <v>SOLICITAR RECORTE DE CHASSI FREITAS</v>
      </c>
      <c r="AE248" s="29">
        <v>45328</v>
      </c>
      <c r="AF248" s="29">
        <v>45351</v>
      </c>
      <c r="AG248" s="60">
        <v>45352</v>
      </c>
      <c r="AH248" s="29">
        <v>45408</v>
      </c>
      <c r="AI248" s="29" t="s">
        <v>965</v>
      </c>
      <c r="AJ248" s="53"/>
      <c r="AK248" s="29" t="s">
        <v>1438</v>
      </c>
      <c r="AL248" s="29" t="str">
        <f t="shared" si="22"/>
        <v>SIM</v>
      </c>
    </row>
    <row r="249" spans="1:38" ht="48" customHeight="1" x14ac:dyDescent="0.3">
      <c r="A249" s="73">
        <v>247</v>
      </c>
      <c r="B249" s="4">
        <v>8232300562</v>
      </c>
      <c r="C249" s="29">
        <v>45271</v>
      </c>
      <c r="D249" s="29">
        <v>45271</v>
      </c>
      <c r="E249" s="48" t="s">
        <v>1530</v>
      </c>
      <c r="F249" s="48" t="s">
        <v>1529</v>
      </c>
      <c r="G249" s="12" t="s">
        <v>1533</v>
      </c>
      <c r="H249" s="29" t="str">
        <f t="shared" si="28"/>
        <v>FINALIZADO</v>
      </c>
      <c r="I249" s="12" t="s">
        <v>1531</v>
      </c>
      <c r="J249" s="79" t="s">
        <v>1532</v>
      </c>
      <c r="K249" s="28">
        <v>11000</v>
      </c>
      <c r="L249" s="29" t="s">
        <v>56</v>
      </c>
      <c r="M249" s="29" t="s">
        <v>131</v>
      </c>
      <c r="N249" s="29"/>
      <c r="O249" s="29">
        <v>45299</v>
      </c>
      <c r="P249" s="60">
        <v>45299</v>
      </c>
      <c r="Q249" s="35"/>
      <c r="R249" s="60" t="s">
        <v>157</v>
      </c>
      <c r="S249" s="60" t="s">
        <v>302</v>
      </c>
      <c r="T249" s="60">
        <v>45307</v>
      </c>
      <c r="U249" s="28">
        <v>10500</v>
      </c>
      <c r="V249" s="28">
        <v>90.94</v>
      </c>
      <c r="W249" s="28">
        <f t="shared" si="31"/>
        <v>10409.06</v>
      </c>
      <c r="X249" s="29">
        <v>45288</v>
      </c>
      <c r="Y249" s="60">
        <v>45293</v>
      </c>
      <c r="Z249" s="60">
        <v>45293</v>
      </c>
      <c r="AA249" s="60">
        <v>45293</v>
      </c>
      <c r="AB249" s="61">
        <v>549</v>
      </c>
      <c r="AC249" s="52">
        <v>10500</v>
      </c>
      <c r="AD249" s="52" t="str">
        <f t="shared" si="21"/>
        <v>SOLICITAR RECORTE DE CHASSI PALACIO</v>
      </c>
      <c r="AE249" s="29">
        <v>45336</v>
      </c>
      <c r="AF249" s="29">
        <v>45336</v>
      </c>
      <c r="AG249" s="60">
        <v>45337</v>
      </c>
      <c r="AH249" s="29">
        <v>45427</v>
      </c>
      <c r="AI249" s="29" t="s">
        <v>965</v>
      </c>
      <c r="AJ249" s="53" t="s">
        <v>1822</v>
      </c>
      <c r="AK249" s="29" t="s">
        <v>1439</v>
      </c>
      <c r="AL249" s="29" t="str">
        <f t="shared" si="22"/>
        <v>SIM</v>
      </c>
    </row>
    <row r="250" spans="1:38" ht="48" customHeight="1" x14ac:dyDescent="0.3">
      <c r="A250" s="73">
        <v>248</v>
      </c>
      <c r="B250" s="4">
        <v>8282301835</v>
      </c>
      <c r="C250" s="29">
        <v>45278</v>
      </c>
      <c r="D250" s="29">
        <v>45278</v>
      </c>
      <c r="E250" s="48" t="s">
        <v>1538</v>
      </c>
      <c r="F250" s="48" t="s">
        <v>1537</v>
      </c>
      <c r="G250" s="12" t="s">
        <v>1539</v>
      </c>
      <c r="H250" s="29" t="str">
        <f t="shared" si="28"/>
        <v>FINALIZADO</v>
      </c>
      <c r="I250" s="12" t="s">
        <v>1540</v>
      </c>
      <c r="J250" s="79">
        <v>8282301835</v>
      </c>
      <c r="K250" s="28">
        <v>36165</v>
      </c>
      <c r="L250" s="29" t="s">
        <v>56</v>
      </c>
      <c r="M250" s="29" t="s">
        <v>131</v>
      </c>
      <c r="N250" s="29"/>
      <c r="O250" s="29">
        <v>45296</v>
      </c>
      <c r="P250" s="60">
        <v>45299</v>
      </c>
      <c r="Q250" s="35"/>
      <c r="R250" s="60" t="s">
        <v>97</v>
      </c>
      <c r="S250" s="60" t="s">
        <v>134</v>
      </c>
      <c r="T250" s="60">
        <v>45301</v>
      </c>
      <c r="U250" s="28">
        <v>36165</v>
      </c>
      <c r="V250" s="28">
        <v>5000</v>
      </c>
      <c r="W250" s="28">
        <f t="shared" si="31"/>
        <v>31165</v>
      </c>
      <c r="X250" s="29">
        <v>45187</v>
      </c>
      <c r="Y250" s="60">
        <v>45313</v>
      </c>
      <c r="Z250" s="60">
        <v>45313</v>
      </c>
      <c r="AA250" s="60">
        <v>45321</v>
      </c>
      <c r="AB250" s="61">
        <v>553</v>
      </c>
      <c r="AC250" s="52">
        <v>31165</v>
      </c>
      <c r="AD250" s="52" t="str">
        <f t="shared" si="21"/>
        <v>NÃO HAVERÁ RECORTE</v>
      </c>
      <c r="AE250" s="60">
        <v>45399</v>
      </c>
      <c r="AF250" s="60">
        <v>45408</v>
      </c>
      <c r="AG250" s="60">
        <v>45321</v>
      </c>
      <c r="AH250" s="29">
        <v>45478</v>
      </c>
      <c r="AI250" s="29" t="s">
        <v>965</v>
      </c>
      <c r="AJ250" s="53" t="s">
        <v>1882</v>
      </c>
      <c r="AK250" s="29" t="s">
        <v>1439</v>
      </c>
      <c r="AL250" s="29" t="str">
        <f t="shared" si="22"/>
        <v>SIM</v>
      </c>
    </row>
    <row r="251" spans="1:38" ht="48" customHeight="1" x14ac:dyDescent="0.3">
      <c r="A251" s="73">
        <v>249</v>
      </c>
      <c r="B251" s="4">
        <v>8282304010</v>
      </c>
      <c r="C251" s="29">
        <v>45279</v>
      </c>
      <c r="D251" s="29">
        <v>45279</v>
      </c>
      <c r="E251" s="48" t="s">
        <v>1542</v>
      </c>
      <c r="F251" s="48" t="s">
        <v>1543</v>
      </c>
      <c r="G251" s="12" t="s">
        <v>1544</v>
      </c>
      <c r="H251" s="29" t="str">
        <f t="shared" si="28"/>
        <v>SOLICITAR TRANSFERÊNCIA PARA ARREMATANTE</v>
      </c>
      <c r="I251" s="12" t="s">
        <v>1545</v>
      </c>
      <c r="J251" s="79" t="s">
        <v>1546</v>
      </c>
      <c r="K251" s="28">
        <v>17798</v>
      </c>
      <c r="L251" s="29" t="s">
        <v>55</v>
      </c>
      <c r="M251" s="29" t="s">
        <v>131</v>
      </c>
      <c r="N251" s="29"/>
      <c r="O251" s="29">
        <v>45289</v>
      </c>
      <c r="P251" s="60">
        <v>45293</v>
      </c>
      <c r="Q251" s="35" t="s">
        <v>97</v>
      </c>
      <c r="R251" s="60" t="s">
        <v>97</v>
      </c>
      <c r="S251" s="60" t="s">
        <v>134</v>
      </c>
      <c r="T251" s="60">
        <v>45303</v>
      </c>
      <c r="U251" s="28">
        <v>17798</v>
      </c>
      <c r="V251" s="28">
        <v>2000</v>
      </c>
      <c r="W251" s="28">
        <f t="shared" si="31"/>
        <v>15798</v>
      </c>
      <c r="X251" s="29">
        <v>45301</v>
      </c>
      <c r="Y251" s="60">
        <v>45313</v>
      </c>
      <c r="Z251" s="60">
        <v>45313</v>
      </c>
      <c r="AA251" s="60">
        <v>45321</v>
      </c>
      <c r="AB251" s="61">
        <v>554</v>
      </c>
      <c r="AC251" s="52">
        <v>15798</v>
      </c>
      <c r="AD251" s="52" t="str">
        <f t="shared" si="21"/>
        <v>NÃO HAVERÁ RECORTE</v>
      </c>
      <c r="AE251" s="52" t="str">
        <f>IF(S251="","",IF(S251="GRANDE","SOLICITAR RECORTE DE CHASSI"&amp;" "&amp;M251,"NÃO HAVERÁ RECORTE"))</f>
        <v>NÃO HAVERÁ RECORTE</v>
      </c>
      <c r="AF251" s="52" t="str">
        <f>IF(T251="","",IF(T251="GRANDE","SOLICITAR RECORTE DE CHASSI"&amp;" "&amp;N251,"NÃO HAVERÁ RECORTE"))</f>
        <v>NÃO HAVERÁ RECORTE</v>
      </c>
      <c r="AG251" s="60">
        <v>45321</v>
      </c>
      <c r="AH251" s="29">
        <v>45491</v>
      </c>
      <c r="AI251" s="29" t="s">
        <v>951</v>
      </c>
      <c r="AJ251" s="53" t="s">
        <v>2265</v>
      </c>
      <c r="AK251" s="29" t="s">
        <v>1439</v>
      </c>
      <c r="AL251" s="29" t="str">
        <f t="shared" si="22"/>
        <v>NÃO</v>
      </c>
    </row>
    <row r="252" spans="1:38" ht="48" customHeight="1" x14ac:dyDescent="0.3">
      <c r="A252" s="73">
        <v>250</v>
      </c>
      <c r="B252" s="4">
        <v>8282303982</v>
      </c>
      <c r="C252" s="29">
        <v>45280</v>
      </c>
      <c r="D252" s="29">
        <v>45280</v>
      </c>
      <c r="E252" s="48" t="s">
        <v>1547</v>
      </c>
      <c r="F252" s="48" t="s">
        <v>1548</v>
      </c>
      <c r="G252" s="12" t="s">
        <v>1549</v>
      </c>
      <c r="H252" s="29" t="str">
        <f t="shared" si="28"/>
        <v>AG INDENIZAÇÃO</v>
      </c>
      <c r="I252" s="12" t="s">
        <v>1550</v>
      </c>
      <c r="J252" s="79">
        <v>1002806019113</v>
      </c>
      <c r="K252" s="28">
        <v>5892</v>
      </c>
      <c r="L252" s="29" t="s">
        <v>56</v>
      </c>
      <c r="M252" s="29" t="s">
        <v>131</v>
      </c>
      <c r="N252" s="29"/>
      <c r="O252" s="29">
        <v>45302</v>
      </c>
      <c r="P252" s="60">
        <v>45307</v>
      </c>
      <c r="Q252" s="35" t="s">
        <v>157</v>
      </c>
      <c r="R252" s="60" t="s">
        <v>157</v>
      </c>
      <c r="S252" s="60" t="s">
        <v>134</v>
      </c>
      <c r="T252" s="60">
        <v>45308</v>
      </c>
      <c r="U252" s="28"/>
      <c r="V252" s="28"/>
      <c r="W252" s="28">
        <f t="shared" si="31"/>
        <v>0</v>
      </c>
      <c r="X252" s="29"/>
      <c r="Y252" s="60"/>
      <c r="Z252" s="60"/>
      <c r="AA252" s="60"/>
      <c r="AB252" s="61"/>
      <c r="AC252" s="52"/>
      <c r="AD252" s="52" t="str">
        <f t="shared" si="21"/>
        <v>SOLICITAR RECORTE DE CHASSI PALACIO</v>
      </c>
      <c r="AE252" s="29"/>
      <c r="AF252" s="29"/>
      <c r="AG252" s="60"/>
      <c r="AH252" s="29"/>
      <c r="AI252" s="29"/>
      <c r="AJ252" s="53" t="s">
        <v>2246</v>
      </c>
      <c r="AK252" s="29" t="s">
        <v>1438</v>
      </c>
      <c r="AL252" s="29" t="str">
        <f t="shared" si="22"/>
        <v>NÃO</v>
      </c>
    </row>
    <row r="253" spans="1:38" ht="48" customHeight="1" x14ac:dyDescent="0.3">
      <c r="A253" s="73">
        <v>251</v>
      </c>
      <c r="B253" s="4">
        <v>8282303719</v>
      </c>
      <c r="C253" s="29">
        <v>45282</v>
      </c>
      <c r="D253" s="29">
        <v>45282</v>
      </c>
      <c r="E253" s="48" t="s">
        <v>1558</v>
      </c>
      <c r="F253" s="48" t="s">
        <v>1559</v>
      </c>
      <c r="G253" s="12" t="s">
        <v>1560</v>
      </c>
      <c r="H253" s="29" t="str">
        <f t="shared" si="28"/>
        <v>FINALIZADO</v>
      </c>
      <c r="I253" s="12" t="s">
        <v>1561</v>
      </c>
      <c r="J253" s="79" t="s">
        <v>1562</v>
      </c>
      <c r="K253" s="28">
        <v>109189</v>
      </c>
      <c r="L253" s="29" t="s">
        <v>55</v>
      </c>
      <c r="M253" s="29" t="s">
        <v>131</v>
      </c>
      <c r="N253" s="29"/>
      <c r="O253" s="29">
        <v>45287</v>
      </c>
      <c r="P253" s="60">
        <v>45287</v>
      </c>
      <c r="Q253" s="35"/>
      <c r="R253" s="60" t="s">
        <v>97</v>
      </c>
      <c r="S253" s="60" t="s">
        <v>134</v>
      </c>
      <c r="T253" s="60">
        <v>45315</v>
      </c>
      <c r="U253" s="28">
        <v>106000</v>
      </c>
      <c r="V253" s="28">
        <v>2000</v>
      </c>
      <c r="W253" s="28">
        <f t="shared" si="31"/>
        <v>104000</v>
      </c>
      <c r="X253" s="29">
        <v>45300</v>
      </c>
      <c r="Y253" s="60">
        <v>45313</v>
      </c>
      <c r="Z253" s="60">
        <v>45313</v>
      </c>
      <c r="AA253" s="60">
        <v>45313</v>
      </c>
      <c r="AB253" s="61">
        <v>552</v>
      </c>
      <c r="AC253" s="52">
        <v>104000</v>
      </c>
      <c r="AD253" s="52" t="str">
        <f t="shared" si="21"/>
        <v>NÃO HAVERÁ RECORTE</v>
      </c>
      <c r="AE253" s="52" t="str">
        <f>IF(S253="","",IF(S253="GRANDE","SOLICITAR RECORTE DE CHASSI"&amp;" "&amp;M253,"NÃO HAVERÁ RECORTE"))</f>
        <v>NÃO HAVERÁ RECORTE</v>
      </c>
      <c r="AF253" s="52" t="str">
        <f>IF(T253="","",IF(T253="GRANDE","SOLICITAR RECORTE DE CHASSI"&amp;" "&amp;N253,"NÃO HAVERÁ RECORTE"))</f>
        <v>NÃO HAVERÁ RECORTE</v>
      </c>
      <c r="AG253" s="60">
        <v>45321</v>
      </c>
      <c r="AH253" s="29">
        <v>45355</v>
      </c>
      <c r="AI253" s="29" t="s">
        <v>950</v>
      </c>
      <c r="AJ253" s="53" t="s">
        <v>2083</v>
      </c>
      <c r="AK253" s="29" t="s">
        <v>1439</v>
      </c>
      <c r="AL253" s="29" t="str">
        <f t="shared" si="22"/>
        <v>SIM</v>
      </c>
    </row>
    <row r="254" spans="1:38" ht="48" customHeight="1" x14ac:dyDescent="0.3">
      <c r="A254" s="73">
        <v>252</v>
      </c>
      <c r="B254" s="4">
        <v>8282303979</v>
      </c>
      <c r="C254" s="29">
        <v>45294</v>
      </c>
      <c r="D254" s="29">
        <v>45294</v>
      </c>
      <c r="E254" s="48" t="s">
        <v>1569</v>
      </c>
      <c r="F254" s="48" t="s">
        <v>1570</v>
      </c>
      <c r="G254" s="12" t="s">
        <v>1571</v>
      </c>
      <c r="H254" s="29" t="str">
        <f t="shared" si="28"/>
        <v>FINALIZADO</v>
      </c>
      <c r="I254" s="12" t="s">
        <v>1572</v>
      </c>
      <c r="J254" s="79">
        <v>1002806017744</v>
      </c>
      <c r="K254" s="28">
        <v>37960</v>
      </c>
      <c r="L254" s="29" t="s">
        <v>55</v>
      </c>
      <c r="M254" s="29" t="s">
        <v>131</v>
      </c>
      <c r="N254" s="29"/>
      <c r="O254" s="29">
        <v>45300</v>
      </c>
      <c r="P254" s="60">
        <v>45307</v>
      </c>
      <c r="Q254" s="35"/>
      <c r="R254" s="60" t="s">
        <v>97</v>
      </c>
      <c r="S254" s="60" t="s">
        <v>134</v>
      </c>
      <c r="T254" s="60">
        <v>45315</v>
      </c>
      <c r="U254" s="28">
        <v>37960</v>
      </c>
      <c r="V254" s="28">
        <v>0</v>
      </c>
      <c r="W254" s="28">
        <f t="shared" si="31"/>
        <v>37960</v>
      </c>
      <c r="X254" s="29">
        <v>45300</v>
      </c>
      <c r="Y254" s="60">
        <v>45313</v>
      </c>
      <c r="Z254" s="60">
        <v>45320</v>
      </c>
      <c r="AA254" s="60">
        <v>45321</v>
      </c>
      <c r="AB254" s="61">
        <v>558</v>
      </c>
      <c r="AC254" s="52">
        <v>37960</v>
      </c>
      <c r="AD254" s="52" t="str">
        <f t="shared" si="21"/>
        <v>NÃO HAVERÁ RECORTE</v>
      </c>
      <c r="AE254" s="52" t="str">
        <f>IF(S254="","",IF(S254="GRANDE","SOLICITAR RECORTE DE CHASSI"&amp;" "&amp;M254,"NÃO HAVERÁ RECORTE"))</f>
        <v>NÃO HAVERÁ RECORTE</v>
      </c>
      <c r="AF254" s="52" t="str">
        <f>IF(T254="","",IF(T254="GRANDE","SOLICITAR RECORTE DE CHASSI"&amp;" "&amp;N254,"NÃO HAVERÁ RECORTE"))</f>
        <v>NÃO HAVERÁ RECORTE</v>
      </c>
      <c r="AG254" s="60">
        <v>45322</v>
      </c>
      <c r="AH254" s="29">
        <v>45338</v>
      </c>
      <c r="AI254" s="29" t="s">
        <v>950</v>
      </c>
      <c r="AJ254" s="53" t="s">
        <v>1745</v>
      </c>
      <c r="AK254" s="29" t="s">
        <v>1438</v>
      </c>
      <c r="AL254" s="29" t="str">
        <f t="shared" si="22"/>
        <v>SIM</v>
      </c>
    </row>
    <row r="255" spans="1:38" ht="48" customHeight="1" x14ac:dyDescent="0.3">
      <c r="A255" s="73">
        <v>253</v>
      </c>
      <c r="B255" s="4">
        <v>8232300177</v>
      </c>
      <c r="C255" s="29">
        <v>45294</v>
      </c>
      <c r="D255" s="29">
        <v>45294</v>
      </c>
      <c r="E255" s="48" t="s">
        <v>1293</v>
      </c>
      <c r="F255" s="48" t="s">
        <v>1573</v>
      </c>
      <c r="G255" s="12" t="s">
        <v>1574</v>
      </c>
      <c r="H255" s="29" t="str">
        <f t="shared" si="28"/>
        <v>FINALIZADO</v>
      </c>
      <c r="I255" s="12" t="s">
        <v>1701</v>
      </c>
      <c r="J255" s="79">
        <v>1002306005218</v>
      </c>
      <c r="K255" s="28">
        <v>53780</v>
      </c>
      <c r="L255" s="29" t="s">
        <v>56</v>
      </c>
      <c r="M255" s="29" t="s">
        <v>131</v>
      </c>
      <c r="N255" s="29"/>
      <c r="O255" s="29">
        <v>45322</v>
      </c>
      <c r="P255" s="60">
        <v>45328</v>
      </c>
      <c r="Q255" s="35"/>
      <c r="R255" s="60" t="s">
        <v>157</v>
      </c>
      <c r="S255" s="60" t="s">
        <v>134</v>
      </c>
      <c r="T255" s="60">
        <v>45337</v>
      </c>
      <c r="U255" s="28">
        <v>53780</v>
      </c>
      <c r="V255" s="28">
        <v>6855.65</v>
      </c>
      <c r="W255" s="28">
        <f t="shared" si="31"/>
        <v>46924.35</v>
      </c>
      <c r="X255" s="29">
        <v>45317</v>
      </c>
      <c r="Y255" s="60">
        <v>45348</v>
      </c>
      <c r="Z255" s="60">
        <v>45348</v>
      </c>
      <c r="AA255" s="60">
        <v>45350</v>
      </c>
      <c r="AB255" s="61">
        <v>571</v>
      </c>
      <c r="AC255" s="52">
        <v>46924.35</v>
      </c>
      <c r="AD255" s="52" t="str">
        <f t="shared" si="21"/>
        <v>SOLICITAR RECORTE DE CHASSI PALACIO</v>
      </c>
      <c r="AE255" s="60">
        <v>45445</v>
      </c>
      <c r="AF255" s="29">
        <v>45337</v>
      </c>
      <c r="AG255" s="60">
        <v>45366</v>
      </c>
      <c r="AH255" s="29">
        <v>45378</v>
      </c>
      <c r="AI255" s="29" t="s">
        <v>965</v>
      </c>
      <c r="AJ255" s="53"/>
      <c r="AK255" s="29" t="s">
        <v>1438</v>
      </c>
      <c r="AL255" s="29" t="str">
        <f t="shared" si="22"/>
        <v>SIM</v>
      </c>
    </row>
    <row r="256" spans="1:38" ht="48" customHeight="1" x14ac:dyDescent="0.3">
      <c r="A256" s="73">
        <v>254</v>
      </c>
      <c r="B256" s="4">
        <v>8282304069</v>
      </c>
      <c r="C256" s="29">
        <v>45296</v>
      </c>
      <c r="D256" s="29">
        <v>45299</v>
      </c>
      <c r="E256" s="48" t="s">
        <v>1575</v>
      </c>
      <c r="F256" s="48" t="s">
        <v>1576</v>
      </c>
      <c r="G256" s="12" t="s">
        <v>1577</v>
      </c>
      <c r="H256" s="29" t="str">
        <f t="shared" si="28"/>
        <v>FINALIZADO</v>
      </c>
      <c r="I256" s="12" t="s">
        <v>1578</v>
      </c>
      <c r="J256" s="79">
        <v>1002806022832</v>
      </c>
      <c r="K256" s="28">
        <v>76464</v>
      </c>
      <c r="L256" s="29" t="s">
        <v>56</v>
      </c>
      <c r="M256" s="29" t="s">
        <v>131</v>
      </c>
      <c r="N256" s="29"/>
      <c r="O256" s="29">
        <v>45321</v>
      </c>
      <c r="P256" s="60">
        <v>45328</v>
      </c>
      <c r="Q256" s="35"/>
      <c r="R256" s="60" t="s">
        <v>96</v>
      </c>
      <c r="S256" s="60" t="s">
        <v>134</v>
      </c>
      <c r="T256" s="60">
        <v>45336</v>
      </c>
      <c r="U256" s="28">
        <v>76464</v>
      </c>
      <c r="V256" s="28">
        <f>3228.17+1464</f>
        <v>4692.17</v>
      </c>
      <c r="W256" s="28">
        <f t="shared" si="31"/>
        <v>71771.83</v>
      </c>
      <c r="X256" s="29">
        <v>45327</v>
      </c>
      <c r="Y256" s="60">
        <v>45337</v>
      </c>
      <c r="Z256" s="60">
        <v>45337</v>
      </c>
      <c r="AA256" s="60">
        <v>45343</v>
      </c>
      <c r="AB256" s="61">
        <v>564</v>
      </c>
      <c r="AC256" s="52">
        <v>71771.83</v>
      </c>
      <c r="AD256" s="52" t="str">
        <f t="shared" si="21"/>
        <v>NÃO HAVERÁ RECORTE</v>
      </c>
      <c r="AE256" s="52" t="str">
        <f>IF(S256="","",IF(S256="GRANDE","SOLICITAR RECORTE DE CHASSI"&amp;" "&amp;M256,"NÃO HAVERÁ RECORTE"))</f>
        <v>NÃO HAVERÁ RECORTE</v>
      </c>
      <c r="AF256" s="52" t="str">
        <f>IF(T256="","",IF(T256="GRANDE","SOLICITAR RECORTE DE CHASSI"&amp;" "&amp;N256,"NÃO HAVERÁ RECORTE"))</f>
        <v>NÃO HAVERÁ RECORTE</v>
      </c>
      <c r="AG256" s="60">
        <v>45343</v>
      </c>
      <c r="AH256" s="29">
        <v>45355</v>
      </c>
      <c r="AI256" s="29" t="s">
        <v>950</v>
      </c>
      <c r="AJ256" s="53" t="s">
        <v>1806</v>
      </c>
      <c r="AK256" s="29" t="s">
        <v>1439</v>
      </c>
      <c r="AL256" s="29" t="str">
        <f t="shared" si="22"/>
        <v>SIM</v>
      </c>
    </row>
    <row r="257" spans="1:38" ht="48" customHeight="1" x14ac:dyDescent="0.3">
      <c r="A257" s="73">
        <v>255</v>
      </c>
      <c r="B257" s="4">
        <v>8282303880</v>
      </c>
      <c r="C257" s="29">
        <v>45300</v>
      </c>
      <c r="D257" s="29">
        <v>45300</v>
      </c>
      <c r="E257" s="48" t="s">
        <v>1579</v>
      </c>
      <c r="F257" s="48" t="s">
        <v>1580</v>
      </c>
      <c r="G257" s="12" t="s">
        <v>1581</v>
      </c>
      <c r="H257" s="29" t="s">
        <v>412</v>
      </c>
      <c r="I257" s="12" t="s">
        <v>1582</v>
      </c>
      <c r="J257" s="79">
        <v>1002806021578</v>
      </c>
      <c r="K257" s="28">
        <v>52584</v>
      </c>
      <c r="L257" s="29" t="s">
        <v>56</v>
      </c>
      <c r="M257" s="29" t="s">
        <v>2099</v>
      </c>
      <c r="N257" s="29" t="s">
        <v>2100</v>
      </c>
      <c r="O257" s="29">
        <v>45362</v>
      </c>
      <c r="P257" s="60">
        <v>45365</v>
      </c>
      <c r="Q257" s="35"/>
      <c r="R257" s="60" t="s">
        <v>97</v>
      </c>
      <c r="S257" s="60" t="s">
        <v>134</v>
      </c>
      <c r="T257" s="60">
        <v>45366</v>
      </c>
      <c r="U257" s="28">
        <v>0</v>
      </c>
      <c r="V257" s="28">
        <v>0</v>
      </c>
      <c r="W257" s="28">
        <f t="shared" si="31"/>
        <v>0</v>
      </c>
      <c r="X257" s="29" t="s">
        <v>273</v>
      </c>
      <c r="Y257" s="60" t="s">
        <v>273</v>
      </c>
      <c r="Z257" s="60" t="s">
        <v>273</v>
      </c>
      <c r="AA257" s="60" t="s">
        <v>273</v>
      </c>
      <c r="AB257" s="61" t="s">
        <v>273</v>
      </c>
      <c r="AC257" s="52" t="s">
        <v>273</v>
      </c>
      <c r="AD257" s="52" t="str">
        <f t="shared" si="21"/>
        <v>NÃO HAVERÁ RECORTE</v>
      </c>
      <c r="AE257" s="29" t="s">
        <v>273</v>
      </c>
      <c r="AF257" s="29" t="s">
        <v>273</v>
      </c>
      <c r="AG257" s="60" t="s">
        <v>273</v>
      </c>
      <c r="AH257" s="29" t="s">
        <v>273</v>
      </c>
      <c r="AI257" s="29" t="s">
        <v>950</v>
      </c>
      <c r="AJ257" s="53" t="s">
        <v>2101</v>
      </c>
      <c r="AK257" s="29" t="s">
        <v>1438</v>
      </c>
      <c r="AL257" s="29" t="s">
        <v>930</v>
      </c>
    </row>
    <row r="258" spans="1:38" ht="48" customHeight="1" x14ac:dyDescent="0.3">
      <c r="A258" s="73">
        <v>256</v>
      </c>
      <c r="B258" s="4">
        <v>8282304253</v>
      </c>
      <c r="C258" s="29">
        <v>45302</v>
      </c>
      <c r="D258" s="29">
        <v>45303</v>
      </c>
      <c r="E258" s="48" t="s">
        <v>1585</v>
      </c>
      <c r="F258" s="48" t="s">
        <v>1586</v>
      </c>
      <c r="G258" s="12" t="s">
        <v>1587</v>
      </c>
      <c r="H258" s="29" t="str">
        <f t="shared" si="28"/>
        <v>FINALIZADO</v>
      </c>
      <c r="I258" s="12" t="s">
        <v>1588</v>
      </c>
      <c r="J258" s="79">
        <v>1002806022869</v>
      </c>
      <c r="K258" s="28">
        <v>9906</v>
      </c>
      <c r="L258" s="29" t="s">
        <v>56</v>
      </c>
      <c r="M258" s="29" t="s">
        <v>131</v>
      </c>
      <c r="N258" s="29"/>
      <c r="O258" s="29">
        <v>45320</v>
      </c>
      <c r="P258" s="60">
        <v>45337</v>
      </c>
      <c r="Q258" s="35" t="s">
        <v>157</v>
      </c>
      <c r="R258" s="60" t="s">
        <v>157</v>
      </c>
      <c r="S258" s="60" t="s">
        <v>302</v>
      </c>
      <c r="T258" s="60">
        <v>45355</v>
      </c>
      <c r="U258" s="28">
        <v>9906</v>
      </c>
      <c r="V258" s="28">
        <v>0</v>
      </c>
      <c r="W258" s="28">
        <f t="shared" si="31"/>
        <v>9906</v>
      </c>
      <c r="X258" s="29">
        <v>45342</v>
      </c>
      <c r="Y258" s="60">
        <v>45355</v>
      </c>
      <c r="Z258" s="60">
        <v>45355</v>
      </c>
      <c r="AA258" s="60">
        <v>45365</v>
      </c>
      <c r="AB258" s="61">
        <v>574</v>
      </c>
      <c r="AC258" s="52">
        <v>9906</v>
      </c>
      <c r="AD258" s="52" t="str">
        <f t="shared" si="21"/>
        <v>SOLICITAR RECORTE DE CHASSI PALACIO</v>
      </c>
      <c r="AE258" s="29">
        <v>45377</v>
      </c>
      <c r="AF258" s="29">
        <v>45384</v>
      </c>
      <c r="AG258" s="60">
        <v>45387</v>
      </c>
      <c r="AH258" s="29">
        <v>45414</v>
      </c>
      <c r="AI258" s="29" t="s">
        <v>965</v>
      </c>
      <c r="AJ258" s="53" t="s">
        <v>1673</v>
      </c>
      <c r="AK258" s="29" t="s">
        <v>1360</v>
      </c>
      <c r="AL258" s="29" t="str">
        <f t="shared" si="22"/>
        <v>SIM</v>
      </c>
    </row>
    <row r="259" spans="1:38" ht="48" customHeight="1" x14ac:dyDescent="0.3">
      <c r="A259" s="73">
        <v>257</v>
      </c>
      <c r="B259" s="4">
        <v>8282304412</v>
      </c>
      <c r="C259" s="29">
        <v>45315</v>
      </c>
      <c r="D259" s="29">
        <v>45315</v>
      </c>
      <c r="E259" s="48" t="s">
        <v>1592</v>
      </c>
      <c r="F259" s="48" t="s">
        <v>1593</v>
      </c>
      <c r="G259" s="12" t="s">
        <v>1594</v>
      </c>
      <c r="H259" s="29" t="str">
        <f t="shared" si="28"/>
        <v>FINALIZADO</v>
      </c>
      <c r="I259" s="12" t="s">
        <v>1595</v>
      </c>
      <c r="J259" s="79" t="s">
        <v>1596</v>
      </c>
      <c r="K259" s="28">
        <v>47128</v>
      </c>
      <c r="L259" s="29" t="s">
        <v>56</v>
      </c>
      <c r="M259" s="29" t="s">
        <v>1125</v>
      </c>
      <c r="N259" s="29"/>
      <c r="O259" s="29">
        <v>45355</v>
      </c>
      <c r="P259" s="60">
        <v>45356</v>
      </c>
      <c r="Q259" s="35"/>
      <c r="R259" s="60" t="s">
        <v>97</v>
      </c>
      <c r="S259" s="60" t="s">
        <v>134</v>
      </c>
      <c r="T259" s="60">
        <v>45358</v>
      </c>
      <c r="U259" s="28">
        <v>47128</v>
      </c>
      <c r="V259" s="28"/>
      <c r="W259" s="28">
        <f t="shared" si="31"/>
        <v>47128</v>
      </c>
      <c r="X259" s="29">
        <v>45337</v>
      </c>
      <c r="Y259" s="60">
        <v>45344</v>
      </c>
      <c r="Z259" s="60">
        <v>45348</v>
      </c>
      <c r="AA259" s="60">
        <v>45350</v>
      </c>
      <c r="AB259" s="61">
        <v>570</v>
      </c>
      <c r="AC259" s="52">
        <v>47128</v>
      </c>
      <c r="AD259" s="52" t="str">
        <f t="shared" ref="AD259:AF322" si="32">IF(R259="","",IF(R259="GRANDE","SOLICITAR RECORTE DE CHASSI"&amp;" "&amp;L259,"NÃO HAVERÁ RECORTE"))</f>
        <v>NÃO HAVERÁ RECORTE</v>
      </c>
      <c r="AE259" s="52" t="str">
        <f>IF(S259="","",IF(S259="GRANDE","SOLICITAR RECORTE DE CHASSI"&amp;" "&amp;M259,"NÃO HAVERÁ RECORTE"))</f>
        <v>NÃO HAVERÁ RECORTE</v>
      </c>
      <c r="AF259" s="52" t="str">
        <f>IF(T259="","",IF(T259="GRANDE","SOLICITAR RECORTE DE CHASSI"&amp;" "&amp;N259,"NÃO HAVERÁ RECORTE"))</f>
        <v>NÃO HAVERÁ RECORTE</v>
      </c>
      <c r="AG259" s="60">
        <v>45370</v>
      </c>
      <c r="AH259" s="29">
        <v>45408</v>
      </c>
      <c r="AI259" s="29" t="s">
        <v>950</v>
      </c>
      <c r="AJ259" s="53" t="s">
        <v>1928</v>
      </c>
      <c r="AK259" s="29" t="s">
        <v>1439</v>
      </c>
      <c r="AL259" s="29" t="str">
        <f t="shared" ref="AL259:AL302" si="33">IF(B259=0,"",IF(H259="FINALIZADO","SIM","NÃO"))</f>
        <v>SIM</v>
      </c>
    </row>
    <row r="260" spans="1:38" ht="48" customHeight="1" x14ac:dyDescent="0.3">
      <c r="A260" s="73">
        <v>258</v>
      </c>
      <c r="B260" s="4">
        <v>8232300693</v>
      </c>
      <c r="C260" s="29">
        <v>45317</v>
      </c>
      <c r="D260" s="29">
        <v>45317</v>
      </c>
      <c r="E260" s="48" t="s">
        <v>1597</v>
      </c>
      <c r="F260" s="48" t="s">
        <v>1598</v>
      </c>
      <c r="G260" s="12" t="s">
        <v>1600</v>
      </c>
      <c r="H260" s="29" t="str">
        <f t="shared" si="28"/>
        <v>FINALIZADO</v>
      </c>
      <c r="I260" s="12" t="s">
        <v>1599</v>
      </c>
      <c r="J260" s="79">
        <v>1002306006319</v>
      </c>
      <c r="K260" s="28">
        <v>29523</v>
      </c>
      <c r="L260" s="29" t="s">
        <v>56</v>
      </c>
      <c r="M260" s="29" t="s">
        <v>131</v>
      </c>
      <c r="N260" s="29"/>
      <c r="O260" s="29">
        <v>45329</v>
      </c>
      <c r="P260" s="60">
        <v>45331</v>
      </c>
      <c r="Q260" s="35"/>
      <c r="R260" s="60" t="s">
        <v>97</v>
      </c>
      <c r="S260" s="60" t="s">
        <v>134</v>
      </c>
      <c r="T260" s="60">
        <v>45336</v>
      </c>
      <c r="U260" s="28">
        <v>29253</v>
      </c>
      <c r="V260" s="28">
        <v>2000</v>
      </c>
      <c r="W260" s="28">
        <f t="shared" si="31"/>
        <v>27253</v>
      </c>
      <c r="X260" s="29">
        <v>45338</v>
      </c>
      <c r="Y260" s="60">
        <v>45343</v>
      </c>
      <c r="Z260" s="60">
        <v>45343</v>
      </c>
      <c r="AA260" s="60">
        <v>45345</v>
      </c>
      <c r="AB260" s="61">
        <v>565</v>
      </c>
      <c r="AC260" s="52">
        <v>27253</v>
      </c>
      <c r="AD260" s="52" t="str">
        <f t="shared" si="32"/>
        <v>NÃO HAVERÁ RECORTE</v>
      </c>
      <c r="AE260" s="52" t="str">
        <f>IF(S260="","",IF(S260="GRANDE","SOLICITAR RECORTE DE CHASSI"&amp;" "&amp;M260,"NÃO HAVERÁ RECORTE"))</f>
        <v>NÃO HAVERÁ RECORTE</v>
      </c>
      <c r="AF260" s="52" t="str">
        <f>IF(T260="","",IF(T260="GRANDE","SOLICITAR RECORTE DE CHASSI"&amp;" "&amp;N260,"NÃO HAVERÁ RECORTE"))</f>
        <v>NÃO HAVERÁ RECORTE</v>
      </c>
      <c r="AG260" s="60">
        <v>45352</v>
      </c>
      <c r="AH260" s="29">
        <v>45362</v>
      </c>
      <c r="AI260" s="29" t="s">
        <v>950</v>
      </c>
      <c r="AJ260" s="53" t="s">
        <v>2279</v>
      </c>
      <c r="AK260" s="29" t="s">
        <v>1439</v>
      </c>
      <c r="AL260" s="29" t="str">
        <f t="shared" si="33"/>
        <v>SIM</v>
      </c>
    </row>
    <row r="261" spans="1:38" ht="48" customHeight="1" x14ac:dyDescent="0.3">
      <c r="A261" s="73">
        <v>259</v>
      </c>
      <c r="B261" s="4">
        <v>8282300788</v>
      </c>
      <c r="C261" s="29">
        <v>45320</v>
      </c>
      <c r="D261" s="29">
        <v>45320</v>
      </c>
      <c r="E261" s="48" t="s">
        <v>202</v>
      </c>
      <c r="F261" s="48" t="s">
        <v>1601</v>
      </c>
      <c r="G261" s="12" t="s">
        <v>1602</v>
      </c>
      <c r="H261" s="29" t="str">
        <f t="shared" si="28"/>
        <v>FINALIZADO</v>
      </c>
      <c r="I261" s="12" t="s">
        <v>1603</v>
      </c>
      <c r="J261" s="79" t="s">
        <v>1132</v>
      </c>
      <c r="K261" s="28">
        <v>10865</v>
      </c>
      <c r="L261" s="29" t="s">
        <v>55</v>
      </c>
      <c r="M261" s="29" t="s">
        <v>131</v>
      </c>
      <c r="N261" s="29"/>
      <c r="O261" s="29">
        <v>45330</v>
      </c>
      <c r="P261" s="60">
        <v>45331</v>
      </c>
      <c r="Q261" s="35"/>
      <c r="R261" s="60" t="s">
        <v>157</v>
      </c>
      <c r="S261" s="60" t="s">
        <v>134</v>
      </c>
      <c r="T261" s="60">
        <v>45345</v>
      </c>
      <c r="U261" s="28">
        <v>10865</v>
      </c>
      <c r="V261" s="28">
        <v>6130.16</v>
      </c>
      <c r="W261" s="28">
        <f t="shared" si="31"/>
        <v>4734.84</v>
      </c>
      <c r="X261" s="29">
        <v>45343</v>
      </c>
      <c r="Y261" s="60">
        <v>45404</v>
      </c>
      <c r="Z261" s="60">
        <v>45344</v>
      </c>
      <c r="AA261" s="60">
        <v>45345</v>
      </c>
      <c r="AB261" s="61">
        <v>566</v>
      </c>
      <c r="AC261" s="52">
        <v>4734.84</v>
      </c>
      <c r="AD261" s="52" t="str">
        <f t="shared" si="32"/>
        <v>SOLICITAR RECORTE DE CHASSI FREITAS</v>
      </c>
      <c r="AE261" s="29">
        <v>45348</v>
      </c>
      <c r="AF261" s="29">
        <v>45358</v>
      </c>
      <c r="AG261" s="60">
        <v>45370</v>
      </c>
      <c r="AH261" s="29">
        <v>45383</v>
      </c>
      <c r="AI261" s="29" t="s">
        <v>965</v>
      </c>
      <c r="AJ261" s="53" t="s">
        <v>1800</v>
      </c>
      <c r="AK261" s="29" t="s">
        <v>1439</v>
      </c>
      <c r="AL261" s="29" t="str">
        <f t="shared" si="33"/>
        <v>SIM</v>
      </c>
    </row>
    <row r="262" spans="1:38" ht="48" customHeight="1" x14ac:dyDescent="0.3">
      <c r="A262" s="73">
        <v>260</v>
      </c>
      <c r="B262" s="4">
        <v>8232300643</v>
      </c>
      <c r="C262" s="29">
        <v>45320</v>
      </c>
      <c r="D262" s="29">
        <v>45320</v>
      </c>
      <c r="E262" s="48" t="s">
        <v>1096</v>
      </c>
      <c r="F262" s="48" t="s">
        <v>1604</v>
      </c>
      <c r="G262" s="12" t="s">
        <v>1605</v>
      </c>
      <c r="H262" s="29" t="str">
        <f t="shared" si="28"/>
        <v>FINALIZADO</v>
      </c>
      <c r="I262" s="12" t="s">
        <v>1606</v>
      </c>
      <c r="J262" s="79" t="s">
        <v>1607</v>
      </c>
      <c r="K262" s="28">
        <v>19803</v>
      </c>
      <c r="L262" s="29" t="s">
        <v>56</v>
      </c>
      <c r="M262" s="29" t="s">
        <v>131</v>
      </c>
      <c r="N262" s="29"/>
      <c r="O262" s="29">
        <v>45348</v>
      </c>
      <c r="P262" s="60">
        <v>45349</v>
      </c>
      <c r="Q262" s="35"/>
      <c r="R262" s="60" t="s">
        <v>96</v>
      </c>
      <c r="S262" s="60" t="s">
        <v>134</v>
      </c>
      <c r="T262" s="60">
        <v>45359</v>
      </c>
      <c r="U262" s="28">
        <v>19803</v>
      </c>
      <c r="V262" s="28"/>
      <c r="W262" s="28">
        <f t="shared" si="31"/>
        <v>19803</v>
      </c>
      <c r="X262" s="29">
        <v>45337</v>
      </c>
      <c r="Y262" s="60">
        <v>45344</v>
      </c>
      <c r="Z262" s="60">
        <v>45348</v>
      </c>
      <c r="AA262" s="60">
        <v>45350</v>
      </c>
      <c r="AB262" s="61">
        <v>569</v>
      </c>
      <c r="AC262" s="52">
        <v>19803</v>
      </c>
      <c r="AD262" s="52" t="str">
        <f t="shared" si="32"/>
        <v>NÃO HAVERÁ RECORTE</v>
      </c>
      <c r="AE262" s="52" t="str">
        <f t="shared" ref="AE262:AF264" si="34">IF(S262="","",IF(S262="GRANDE","SOLICITAR RECORTE DE CHASSI"&amp;" "&amp;M262,"NÃO HAVERÁ RECORTE"))</f>
        <v>NÃO HAVERÁ RECORTE</v>
      </c>
      <c r="AF262" s="52" t="str">
        <f t="shared" si="34"/>
        <v>NÃO HAVERÁ RECORTE</v>
      </c>
      <c r="AG262" s="60">
        <v>45370</v>
      </c>
      <c r="AH262" s="29">
        <v>45384</v>
      </c>
      <c r="AI262" s="29" t="s">
        <v>950</v>
      </c>
      <c r="AJ262" s="53" t="s">
        <v>1847</v>
      </c>
      <c r="AK262" s="29" t="s">
        <v>1439</v>
      </c>
      <c r="AL262" s="29" t="str">
        <f t="shared" si="33"/>
        <v>SIM</v>
      </c>
    </row>
    <row r="263" spans="1:38" ht="48" customHeight="1" x14ac:dyDescent="0.3">
      <c r="A263" s="73">
        <v>261</v>
      </c>
      <c r="B263" s="4">
        <v>8282303844</v>
      </c>
      <c r="C263" s="29">
        <v>45320</v>
      </c>
      <c r="D263" s="29">
        <v>45320</v>
      </c>
      <c r="E263" s="48" t="s">
        <v>1608</v>
      </c>
      <c r="F263" s="48" t="s">
        <v>1609</v>
      </c>
      <c r="G263" s="12" t="s">
        <v>1610</v>
      </c>
      <c r="H263" s="29" t="str">
        <f t="shared" si="28"/>
        <v>FINALIZADO</v>
      </c>
      <c r="I263" s="12" t="s">
        <v>1611</v>
      </c>
      <c r="J263" s="79">
        <v>1002806017724</v>
      </c>
      <c r="K263" s="28">
        <v>23471</v>
      </c>
      <c r="L263" s="29" t="s">
        <v>56</v>
      </c>
      <c r="M263" s="29" t="s">
        <v>131</v>
      </c>
      <c r="N263" s="29"/>
      <c r="O263" s="29">
        <v>45328</v>
      </c>
      <c r="P263" s="60">
        <v>45331</v>
      </c>
      <c r="Q263" s="35"/>
      <c r="R263" s="60" t="s">
        <v>97</v>
      </c>
      <c r="S263" s="60" t="s">
        <v>134</v>
      </c>
      <c r="T263" s="60">
        <v>45345</v>
      </c>
      <c r="U263" s="28">
        <v>23470</v>
      </c>
      <c r="V263" s="28">
        <v>4880.41</v>
      </c>
      <c r="W263" s="28">
        <f t="shared" si="31"/>
        <v>18589.59</v>
      </c>
      <c r="X263" s="29">
        <v>45337</v>
      </c>
      <c r="Y263" s="60">
        <v>45344</v>
      </c>
      <c r="Z263" s="60">
        <v>45345</v>
      </c>
      <c r="AA263" s="60">
        <v>45350</v>
      </c>
      <c r="AB263" s="61">
        <v>568</v>
      </c>
      <c r="AC263" s="52">
        <v>18589.59</v>
      </c>
      <c r="AD263" s="52" t="str">
        <f t="shared" si="32"/>
        <v>NÃO HAVERÁ RECORTE</v>
      </c>
      <c r="AE263" s="52" t="str">
        <f t="shared" si="34"/>
        <v>NÃO HAVERÁ RECORTE</v>
      </c>
      <c r="AF263" s="52" t="str">
        <f t="shared" si="34"/>
        <v>NÃO HAVERÁ RECORTE</v>
      </c>
      <c r="AG263" s="60">
        <v>45366</v>
      </c>
      <c r="AH263" s="29">
        <v>45377</v>
      </c>
      <c r="AI263" s="29" t="s">
        <v>950</v>
      </c>
      <c r="AJ263" s="53" t="s">
        <v>2247</v>
      </c>
      <c r="AK263" s="29" t="s">
        <v>1438</v>
      </c>
      <c r="AL263" s="29" t="str">
        <f t="shared" si="33"/>
        <v>SIM</v>
      </c>
    </row>
    <row r="264" spans="1:38" ht="48" customHeight="1" x14ac:dyDescent="0.3">
      <c r="A264" s="73">
        <v>262</v>
      </c>
      <c r="B264" s="4">
        <v>8282304340</v>
      </c>
      <c r="C264" s="29">
        <v>45322</v>
      </c>
      <c r="D264" s="29">
        <v>45322</v>
      </c>
      <c r="E264" s="48" t="s">
        <v>1613</v>
      </c>
      <c r="F264" s="48" t="s">
        <v>1614</v>
      </c>
      <c r="G264" s="12" t="s">
        <v>1615</v>
      </c>
      <c r="H264" s="29" t="str">
        <f t="shared" si="28"/>
        <v>FINALIZADO</v>
      </c>
      <c r="I264" s="12" t="s">
        <v>1616</v>
      </c>
      <c r="J264" s="79" t="s">
        <v>1617</v>
      </c>
      <c r="K264" s="28">
        <v>6569</v>
      </c>
      <c r="L264" s="29" t="s">
        <v>55</v>
      </c>
      <c r="M264" s="29" t="s">
        <v>131</v>
      </c>
      <c r="N264" s="29"/>
      <c r="O264" s="29">
        <v>45331</v>
      </c>
      <c r="P264" s="60">
        <v>45331</v>
      </c>
      <c r="Q264" s="35"/>
      <c r="R264" s="60" t="s">
        <v>97</v>
      </c>
      <c r="S264" s="60" t="s">
        <v>134</v>
      </c>
      <c r="T264" s="60">
        <v>45345</v>
      </c>
      <c r="U264" s="28">
        <v>6569</v>
      </c>
      <c r="V264" s="28"/>
      <c r="W264" s="28">
        <f t="shared" si="31"/>
        <v>6569</v>
      </c>
      <c r="X264" s="29">
        <v>45331</v>
      </c>
      <c r="Y264" s="60">
        <v>45357</v>
      </c>
      <c r="Z264" s="60">
        <v>45358</v>
      </c>
      <c r="AA264" s="60">
        <v>45364</v>
      </c>
      <c r="AB264" s="61">
        <v>576</v>
      </c>
      <c r="AC264" s="52">
        <v>6569</v>
      </c>
      <c r="AD264" s="52" t="str">
        <f t="shared" si="32"/>
        <v>NÃO HAVERÁ RECORTE</v>
      </c>
      <c r="AE264" s="52" t="str">
        <f t="shared" si="34"/>
        <v>NÃO HAVERÁ RECORTE</v>
      </c>
      <c r="AF264" s="52" t="str">
        <f t="shared" si="34"/>
        <v>NÃO HAVERÁ RECORTE</v>
      </c>
      <c r="AG264" s="60">
        <v>45370</v>
      </c>
      <c r="AH264" s="29">
        <v>45383</v>
      </c>
      <c r="AI264" s="29" t="s">
        <v>950</v>
      </c>
      <c r="AJ264" s="53" t="s">
        <v>1861</v>
      </c>
      <c r="AK264" s="29" t="s">
        <v>1439</v>
      </c>
      <c r="AL264" s="29" t="str">
        <f t="shared" si="33"/>
        <v>SIM</v>
      </c>
    </row>
    <row r="265" spans="1:38" ht="48" customHeight="1" x14ac:dyDescent="0.3">
      <c r="A265" s="73">
        <v>263</v>
      </c>
      <c r="B265" s="4">
        <v>8282400164</v>
      </c>
      <c r="C265" s="29">
        <v>45324</v>
      </c>
      <c r="D265" s="29">
        <v>45327</v>
      </c>
      <c r="E265" s="48" t="s">
        <v>202</v>
      </c>
      <c r="F265" s="48" t="s">
        <v>1620</v>
      </c>
      <c r="G265" s="12" t="s">
        <v>1621</v>
      </c>
      <c r="H265" s="29" t="str">
        <f t="shared" si="28"/>
        <v>FINALIZADO</v>
      </c>
      <c r="I265" s="12" t="s">
        <v>1622</v>
      </c>
      <c r="J265" s="79">
        <v>1002806019714</v>
      </c>
      <c r="K265" s="28">
        <v>36885</v>
      </c>
      <c r="L265" s="29" t="s">
        <v>55</v>
      </c>
      <c r="M265" s="29" t="s">
        <v>131</v>
      </c>
      <c r="N265" s="29"/>
      <c r="O265" s="29">
        <v>45346</v>
      </c>
      <c r="P265" s="60">
        <v>45350</v>
      </c>
      <c r="Q265" s="35"/>
      <c r="R265" s="60" t="s">
        <v>96</v>
      </c>
      <c r="S265" s="60" t="s">
        <v>134</v>
      </c>
      <c r="T265" s="60">
        <v>45362</v>
      </c>
      <c r="U265" s="28">
        <v>36885</v>
      </c>
      <c r="V265" s="28">
        <v>6000</v>
      </c>
      <c r="W265" s="28">
        <f t="shared" si="31"/>
        <v>30885</v>
      </c>
      <c r="X265" s="29">
        <v>45344</v>
      </c>
      <c r="Y265" s="60">
        <v>45357</v>
      </c>
      <c r="Z265" s="60">
        <v>45366</v>
      </c>
      <c r="AA265" s="60">
        <v>45369</v>
      </c>
      <c r="AB265" s="61">
        <v>581</v>
      </c>
      <c r="AC265" s="52">
        <v>30885</v>
      </c>
      <c r="AD265" s="52" t="str">
        <f t="shared" si="32"/>
        <v>NÃO HAVERÁ RECORTE</v>
      </c>
      <c r="AE265" s="60">
        <v>45107</v>
      </c>
      <c r="AF265" s="29" t="str">
        <f t="shared" ref="AF265:AF271" si="35">IF(T265="","",IF(T265="GRANDE","SOLICITAR RECORTE DE CHASSI"&amp;" "&amp;N265,"NÃO HAVERÁ RECORTE"))</f>
        <v>NÃO HAVERÁ RECORTE</v>
      </c>
      <c r="AG265" s="60">
        <v>45370</v>
      </c>
      <c r="AH265" s="29">
        <v>45386</v>
      </c>
      <c r="AI265" s="29" t="s">
        <v>950</v>
      </c>
      <c r="AJ265" s="53" t="s">
        <v>1948</v>
      </c>
      <c r="AK265" s="29" t="s">
        <v>1438</v>
      </c>
      <c r="AL265" s="29" t="str">
        <f t="shared" si="33"/>
        <v>SIM</v>
      </c>
    </row>
    <row r="266" spans="1:38" ht="48" customHeight="1" x14ac:dyDescent="0.3">
      <c r="A266" s="73">
        <v>264</v>
      </c>
      <c r="B266" s="4">
        <v>8282304317</v>
      </c>
      <c r="C266" s="29">
        <v>45328</v>
      </c>
      <c r="D266" s="29">
        <v>45328</v>
      </c>
      <c r="E266" s="48" t="s">
        <v>743</v>
      </c>
      <c r="F266" s="48" t="s">
        <v>1624</v>
      </c>
      <c r="G266" s="12" t="s">
        <v>1625</v>
      </c>
      <c r="H266" s="29" t="str">
        <f t="shared" ref="H266:H302" si="36">IF(B266=0,"",IF(L266=0,"AG ORÇAM REMOÇÃO",IF(O266=0,"VEÍCULO EM REMOÇÃO",IF(P266=0,"SOLICITAR VISTORIA",IF(T266=0,"AG VISTORIA",IF(X266=0,"AG INDENIZAÇÃO",IF(AA266=0,"AG NF ENTRADA",IF(AF266=0,"AG RECORTE E PLACAS",IF(AG266=0,"ENVIAR DOCS DESPACHANTE",IF(AH266=0,"DOCS COM DESPACHANTE",IF(AI266="","PESQUISAR COM DESPACHANTE  PROPRIETARIO ATUAL",IF(AI266="Não","SOLICITAR TRANSFERÊNCIA PARA ARREMATANTE",IF(AI266="Leilão","VEÍCULO EM LEILÃO","FINALIZADO")))))))))))))</f>
        <v>FINALIZADO</v>
      </c>
      <c r="I266" s="12" t="s">
        <v>1627</v>
      </c>
      <c r="J266" s="79" t="s">
        <v>1626</v>
      </c>
      <c r="K266" s="28">
        <v>20119</v>
      </c>
      <c r="L266" s="29" t="s">
        <v>56</v>
      </c>
      <c r="M266" s="29" t="s">
        <v>131</v>
      </c>
      <c r="N266" s="29"/>
      <c r="O266" s="29">
        <v>45364</v>
      </c>
      <c r="P266" s="60">
        <v>45364</v>
      </c>
      <c r="Q266" s="35"/>
      <c r="R266" s="60" t="s">
        <v>96</v>
      </c>
      <c r="S266" s="60" t="s">
        <v>134</v>
      </c>
      <c r="T266" s="60">
        <v>45370</v>
      </c>
      <c r="U266" s="28">
        <v>20119</v>
      </c>
      <c r="V266" s="28">
        <v>3000</v>
      </c>
      <c r="W266" s="28">
        <f t="shared" si="31"/>
        <v>17119</v>
      </c>
      <c r="X266" s="29">
        <v>45337</v>
      </c>
      <c r="Y266" s="60">
        <v>45358</v>
      </c>
      <c r="Z266" s="60">
        <v>45359</v>
      </c>
      <c r="AA266" s="60">
        <v>45364</v>
      </c>
      <c r="AB266" s="61">
        <v>577</v>
      </c>
      <c r="AC266" s="52">
        <v>17119</v>
      </c>
      <c r="AD266" s="52" t="str">
        <f t="shared" si="32"/>
        <v>NÃO HAVERÁ RECORTE</v>
      </c>
      <c r="AE266" s="29" t="str">
        <f t="shared" ref="AE266:AE271" si="37">IF(S266="","",IF(S266="GRANDE","SOLICITAR RECORTE DE CHASSI"&amp;" "&amp;M266,"NÃO HAVERÁ RECORTE"))</f>
        <v>NÃO HAVERÁ RECORTE</v>
      </c>
      <c r="AF266" s="29" t="str">
        <f t="shared" si="35"/>
        <v>NÃO HAVERÁ RECORTE</v>
      </c>
      <c r="AG266" s="60">
        <v>45370</v>
      </c>
      <c r="AH266" s="29">
        <v>45408</v>
      </c>
      <c r="AI266" s="29" t="s">
        <v>950</v>
      </c>
      <c r="AJ266" s="53" t="s">
        <v>1857</v>
      </c>
      <c r="AK266" s="29" t="s">
        <v>1439</v>
      </c>
      <c r="AL266" s="29" t="str">
        <f t="shared" si="33"/>
        <v>SIM</v>
      </c>
    </row>
    <row r="267" spans="1:38" ht="48" customHeight="1" x14ac:dyDescent="0.3">
      <c r="A267" s="73">
        <v>265</v>
      </c>
      <c r="B267" s="4">
        <v>34</v>
      </c>
      <c r="C267" s="29">
        <v>45331</v>
      </c>
      <c r="D267" s="29">
        <v>45331</v>
      </c>
      <c r="E267" s="48" t="s">
        <v>1635</v>
      </c>
      <c r="F267" s="48" t="s">
        <v>1632</v>
      </c>
      <c r="G267" s="12" t="s">
        <v>1633</v>
      </c>
      <c r="H267" s="29" t="str">
        <f t="shared" si="36"/>
        <v>FINALIZADO</v>
      </c>
      <c r="I267" s="12" t="s">
        <v>1634</v>
      </c>
      <c r="J267" s="79">
        <v>34</v>
      </c>
      <c r="K267" s="28">
        <v>20420</v>
      </c>
      <c r="L267" s="29" t="s">
        <v>56</v>
      </c>
      <c r="M267" s="29" t="s">
        <v>131</v>
      </c>
      <c r="N267" s="29"/>
      <c r="O267" s="29">
        <v>45348</v>
      </c>
      <c r="P267" s="60">
        <v>45350</v>
      </c>
      <c r="Q267" s="35"/>
      <c r="R267" s="60" t="s">
        <v>97</v>
      </c>
      <c r="S267" s="60" t="s">
        <v>134</v>
      </c>
      <c r="T267" s="60">
        <v>45357</v>
      </c>
      <c r="U267" s="28">
        <v>20420</v>
      </c>
      <c r="V267" s="28">
        <v>0</v>
      </c>
      <c r="W267" s="28">
        <f t="shared" si="31"/>
        <v>20420</v>
      </c>
      <c r="X267" s="29">
        <v>45352</v>
      </c>
      <c r="Y267" s="60">
        <v>45357</v>
      </c>
      <c r="Z267" s="60">
        <v>45365</v>
      </c>
      <c r="AA267" s="60">
        <v>45369</v>
      </c>
      <c r="AB267" s="61">
        <v>580</v>
      </c>
      <c r="AC267" s="52">
        <v>20420</v>
      </c>
      <c r="AD267" s="52" t="str">
        <f t="shared" si="32"/>
        <v>NÃO HAVERÁ RECORTE</v>
      </c>
      <c r="AE267" s="52" t="str">
        <f t="shared" si="37"/>
        <v>NÃO HAVERÁ RECORTE</v>
      </c>
      <c r="AF267" s="52" t="str">
        <f t="shared" si="35"/>
        <v>NÃO HAVERÁ RECORTE</v>
      </c>
      <c r="AG267" s="60">
        <v>45370</v>
      </c>
      <c r="AH267" s="29">
        <v>45386</v>
      </c>
      <c r="AI267" s="29" t="s">
        <v>950</v>
      </c>
      <c r="AJ267" s="53" t="s">
        <v>1926</v>
      </c>
      <c r="AK267" s="29" t="s">
        <v>1438</v>
      </c>
      <c r="AL267" s="29" t="str">
        <f t="shared" si="33"/>
        <v>SIM</v>
      </c>
    </row>
    <row r="268" spans="1:38" ht="48" customHeight="1" x14ac:dyDescent="0.3">
      <c r="A268" s="73">
        <v>266</v>
      </c>
      <c r="B268" s="4">
        <v>8282304199</v>
      </c>
      <c r="C268" s="29">
        <v>45336</v>
      </c>
      <c r="D268" s="29">
        <v>45336</v>
      </c>
      <c r="E268" s="48" t="s">
        <v>1637</v>
      </c>
      <c r="F268" s="48" t="s">
        <v>1638</v>
      </c>
      <c r="G268" s="12" t="s">
        <v>1639</v>
      </c>
      <c r="H268" s="29" t="str">
        <f t="shared" si="36"/>
        <v>SOLICITAR TRANSFERÊNCIA PARA ARREMATANTE</v>
      </c>
      <c r="I268" s="12" t="s">
        <v>1640</v>
      </c>
      <c r="J268" s="79" t="s">
        <v>1641</v>
      </c>
      <c r="K268" s="28">
        <v>55732</v>
      </c>
      <c r="L268" s="29" t="s">
        <v>56</v>
      </c>
      <c r="M268" s="29" t="s">
        <v>131</v>
      </c>
      <c r="N268" s="29"/>
      <c r="O268" s="29">
        <v>45344</v>
      </c>
      <c r="P268" s="60">
        <v>45344</v>
      </c>
      <c r="Q268" s="35"/>
      <c r="R268" s="60" t="s">
        <v>97</v>
      </c>
      <c r="S268" s="60" t="s">
        <v>134</v>
      </c>
      <c r="T268" s="60">
        <v>45357</v>
      </c>
      <c r="U268" s="28">
        <v>55732</v>
      </c>
      <c r="V268" s="28">
        <f>2418.02+40246.38</f>
        <v>42664.399999999994</v>
      </c>
      <c r="W268" s="28">
        <f t="shared" si="31"/>
        <v>13067.600000000006</v>
      </c>
      <c r="X268" s="29">
        <v>45348</v>
      </c>
      <c r="Y268" s="60">
        <v>45350</v>
      </c>
      <c r="Z268" s="60">
        <v>45350</v>
      </c>
      <c r="AA268" s="60">
        <v>45350</v>
      </c>
      <c r="AB268" s="61">
        <v>572</v>
      </c>
      <c r="AC268" s="52">
        <v>13067.6</v>
      </c>
      <c r="AD268" s="52" t="str">
        <f t="shared" si="32"/>
        <v>NÃO HAVERÁ RECORTE</v>
      </c>
      <c r="AE268" s="52" t="str">
        <f t="shared" si="37"/>
        <v>NÃO HAVERÁ RECORTE</v>
      </c>
      <c r="AF268" s="52" t="str">
        <f t="shared" si="35"/>
        <v>NÃO HAVERÁ RECORTE</v>
      </c>
      <c r="AG268" s="60">
        <v>45370</v>
      </c>
      <c r="AH268" s="29">
        <v>45384</v>
      </c>
      <c r="AI268" s="29" t="s">
        <v>951</v>
      </c>
      <c r="AJ268" s="53" t="s">
        <v>1778</v>
      </c>
      <c r="AK268" s="29" t="s">
        <v>1439</v>
      </c>
      <c r="AL268" s="29" t="str">
        <f t="shared" si="33"/>
        <v>NÃO</v>
      </c>
    </row>
    <row r="269" spans="1:38" ht="48" customHeight="1" x14ac:dyDescent="0.3">
      <c r="A269" s="73">
        <v>267</v>
      </c>
      <c r="B269" s="4">
        <v>8282400353</v>
      </c>
      <c r="C269" s="29">
        <v>45337</v>
      </c>
      <c r="D269" s="29">
        <v>45337</v>
      </c>
      <c r="E269" s="48" t="s">
        <v>1480</v>
      </c>
      <c r="F269" s="48" t="s">
        <v>1642</v>
      </c>
      <c r="G269" s="12" t="s">
        <v>1643</v>
      </c>
      <c r="H269" s="29" t="str">
        <f t="shared" si="36"/>
        <v>SOLICITAR TRANSFERÊNCIA PARA ARREMATANTE</v>
      </c>
      <c r="I269" s="12" t="s">
        <v>1644</v>
      </c>
      <c r="J269" s="79">
        <v>1002806018782</v>
      </c>
      <c r="K269" s="28">
        <v>14917</v>
      </c>
      <c r="L269" s="29" t="s">
        <v>55</v>
      </c>
      <c r="M269" s="29" t="s">
        <v>131</v>
      </c>
      <c r="N269" s="29"/>
      <c r="O269" s="29">
        <v>45338</v>
      </c>
      <c r="P269" s="60">
        <v>45350</v>
      </c>
      <c r="Q269" s="35"/>
      <c r="R269" s="60" t="s">
        <v>97</v>
      </c>
      <c r="S269" s="60" t="s">
        <v>134</v>
      </c>
      <c r="T269" s="60">
        <v>45362</v>
      </c>
      <c r="U269" s="28">
        <v>14917</v>
      </c>
      <c r="V269" s="28">
        <v>0</v>
      </c>
      <c r="W269" s="28">
        <f t="shared" si="31"/>
        <v>14917</v>
      </c>
      <c r="X269" s="29">
        <v>45343</v>
      </c>
      <c r="Y269" s="60">
        <v>45397</v>
      </c>
      <c r="Z269" s="60">
        <v>45397</v>
      </c>
      <c r="AA269" s="60">
        <v>45400</v>
      </c>
      <c r="AB269" s="61">
        <v>594</v>
      </c>
      <c r="AC269" s="52">
        <v>14917</v>
      </c>
      <c r="AD269" s="52" t="str">
        <f t="shared" si="32"/>
        <v>NÃO HAVERÁ RECORTE</v>
      </c>
      <c r="AE269" s="52" t="str">
        <f t="shared" si="37"/>
        <v>NÃO HAVERÁ RECORTE</v>
      </c>
      <c r="AF269" s="52" t="str">
        <f t="shared" si="35"/>
        <v>NÃO HAVERÁ RECORTE</v>
      </c>
      <c r="AG269" s="60">
        <v>45400</v>
      </c>
      <c r="AH269" s="29">
        <v>45426</v>
      </c>
      <c r="AI269" s="29" t="s">
        <v>951</v>
      </c>
      <c r="AJ269" s="53" t="s">
        <v>2266</v>
      </c>
      <c r="AK269" s="29" t="s">
        <v>1438</v>
      </c>
      <c r="AL269" s="29" t="str">
        <f t="shared" si="33"/>
        <v>NÃO</v>
      </c>
    </row>
    <row r="270" spans="1:38" ht="48" customHeight="1" x14ac:dyDescent="0.3">
      <c r="A270" s="73">
        <v>268</v>
      </c>
      <c r="B270" s="4">
        <v>8282400353</v>
      </c>
      <c r="C270" s="29">
        <v>45348</v>
      </c>
      <c r="D270" s="29">
        <v>45348</v>
      </c>
      <c r="E270" s="48" t="s">
        <v>1480</v>
      </c>
      <c r="F270" s="48" t="s">
        <v>1658</v>
      </c>
      <c r="G270" s="12" t="s">
        <v>1659</v>
      </c>
      <c r="H270" s="29" t="str">
        <f t="shared" si="36"/>
        <v>FINALIZADO</v>
      </c>
      <c r="I270" s="12" t="s">
        <v>1660</v>
      </c>
      <c r="J270" s="79" t="s">
        <v>1661</v>
      </c>
      <c r="K270" s="28">
        <v>14188</v>
      </c>
      <c r="L270" s="29" t="s">
        <v>55</v>
      </c>
      <c r="M270" s="29" t="s">
        <v>131</v>
      </c>
      <c r="N270" s="29"/>
      <c r="O270" s="29">
        <v>45352</v>
      </c>
      <c r="P270" s="60">
        <v>45352</v>
      </c>
      <c r="Q270" s="35"/>
      <c r="R270" s="60" t="s">
        <v>96</v>
      </c>
      <c r="S270" s="60" t="s">
        <v>134</v>
      </c>
      <c r="T270" s="60">
        <v>45362</v>
      </c>
      <c r="U270" s="28">
        <v>14488</v>
      </c>
      <c r="V270" s="28"/>
      <c r="W270" s="28">
        <f t="shared" si="31"/>
        <v>14488</v>
      </c>
      <c r="X270" s="29">
        <v>45355</v>
      </c>
      <c r="Y270" s="60">
        <v>45371</v>
      </c>
      <c r="Z270" s="60">
        <v>45371</v>
      </c>
      <c r="AA270" s="60">
        <v>45371</v>
      </c>
      <c r="AB270" s="61">
        <v>583</v>
      </c>
      <c r="AC270" s="52">
        <v>14488</v>
      </c>
      <c r="AD270" s="52" t="str">
        <f t="shared" si="32"/>
        <v>NÃO HAVERÁ RECORTE</v>
      </c>
      <c r="AE270" s="52" t="str">
        <f t="shared" si="37"/>
        <v>NÃO HAVERÁ RECORTE</v>
      </c>
      <c r="AF270" s="52" t="str">
        <f t="shared" si="35"/>
        <v>NÃO HAVERÁ RECORTE</v>
      </c>
      <c r="AG270" s="60">
        <v>45372</v>
      </c>
      <c r="AH270" s="29">
        <v>45383</v>
      </c>
      <c r="AI270" s="29" t="s">
        <v>950</v>
      </c>
      <c r="AJ270" s="53" t="s">
        <v>1807</v>
      </c>
      <c r="AK270" s="29" t="s">
        <v>1439</v>
      </c>
      <c r="AL270" s="29" t="str">
        <f t="shared" si="33"/>
        <v>SIM</v>
      </c>
    </row>
    <row r="271" spans="1:38" ht="48" customHeight="1" x14ac:dyDescent="0.3">
      <c r="A271" s="73">
        <v>269</v>
      </c>
      <c r="B271" s="4">
        <v>36</v>
      </c>
      <c r="C271" s="29">
        <v>45351</v>
      </c>
      <c r="D271" s="29">
        <v>45351</v>
      </c>
      <c r="E271" s="48" t="s">
        <v>1635</v>
      </c>
      <c r="F271" s="48" t="s">
        <v>1665</v>
      </c>
      <c r="G271" s="173" t="s">
        <v>1666</v>
      </c>
      <c r="H271" s="29" t="str">
        <f t="shared" si="36"/>
        <v>SOLICITAR TRANSFERÊNCIA PARA ARREMATANTE</v>
      </c>
      <c r="I271" s="12" t="s">
        <v>1667</v>
      </c>
      <c r="J271" s="79">
        <v>36</v>
      </c>
      <c r="K271" s="28">
        <v>17734</v>
      </c>
      <c r="L271" s="29" t="s">
        <v>55</v>
      </c>
      <c r="M271" s="29" t="s">
        <v>131</v>
      </c>
      <c r="N271" s="29"/>
      <c r="O271" s="29">
        <v>45360</v>
      </c>
      <c r="P271" s="60">
        <v>45363</v>
      </c>
      <c r="Q271" s="35"/>
      <c r="R271" s="60" t="s">
        <v>97</v>
      </c>
      <c r="S271" s="60" t="s">
        <v>134</v>
      </c>
      <c r="T271" s="60">
        <v>45385</v>
      </c>
      <c r="U271" s="28">
        <v>17734</v>
      </c>
      <c r="V271" s="28">
        <v>1890.48</v>
      </c>
      <c r="W271" s="28">
        <f t="shared" si="31"/>
        <v>15843.52</v>
      </c>
      <c r="X271" s="29">
        <v>45378</v>
      </c>
      <c r="Y271" s="60">
        <v>45387</v>
      </c>
      <c r="Z271" s="60">
        <v>45390</v>
      </c>
      <c r="AA271" s="60">
        <v>45392</v>
      </c>
      <c r="AB271" s="61">
        <v>590</v>
      </c>
      <c r="AC271" s="52">
        <v>15843.52</v>
      </c>
      <c r="AD271" s="52" t="str">
        <f t="shared" si="32"/>
        <v>NÃO HAVERÁ RECORTE</v>
      </c>
      <c r="AE271" s="52" t="str">
        <f t="shared" si="37"/>
        <v>NÃO HAVERÁ RECORTE</v>
      </c>
      <c r="AF271" s="29" t="str">
        <f t="shared" si="35"/>
        <v>NÃO HAVERÁ RECORTE</v>
      </c>
      <c r="AG271" s="60">
        <v>45400</v>
      </c>
      <c r="AH271" s="29">
        <v>45426</v>
      </c>
      <c r="AI271" s="29" t="s">
        <v>951</v>
      </c>
      <c r="AJ271" s="53" t="s">
        <v>1947</v>
      </c>
      <c r="AK271" s="29" t="s">
        <v>1438</v>
      </c>
      <c r="AL271" s="29" t="str">
        <f t="shared" si="33"/>
        <v>NÃO</v>
      </c>
    </row>
    <row r="272" spans="1:38" ht="48" customHeight="1" x14ac:dyDescent="0.3">
      <c r="A272" s="73">
        <v>270</v>
      </c>
      <c r="B272" s="4">
        <v>8282303717</v>
      </c>
      <c r="C272" s="29">
        <v>45351</v>
      </c>
      <c r="D272" s="29">
        <v>45352</v>
      </c>
      <c r="E272" s="48" t="s">
        <v>1668</v>
      </c>
      <c r="F272" s="48" t="s">
        <v>1669</v>
      </c>
      <c r="G272" s="12" t="s">
        <v>1670</v>
      </c>
      <c r="H272" s="29" t="str">
        <f t="shared" si="36"/>
        <v>FINALIZADO</v>
      </c>
      <c r="I272" s="12" t="s">
        <v>1671</v>
      </c>
      <c r="J272" s="79">
        <v>1002806020606</v>
      </c>
      <c r="K272" s="28">
        <v>5488</v>
      </c>
      <c r="L272" s="29" t="s">
        <v>56</v>
      </c>
      <c r="M272" s="29" t="s">
        <v>131</v>
      </c>
      <c r="N272" s="29"/>
      <c r="O272" s="29">
        <v>45362</v>
      </c>
      <c r="P272" s="60">
        <v>45363</v>
      </c>
      <c r="Q272" s="35"/>
      <c r="R272" s="60" t="s">
        <v>157</v>
      </c>
      <c r="S272" s="60" t="s">
        <v>134</v>
      </c>
      <c r="T272" s="60">
        <v>45373</v>
      </c>
      <c r="U272" s="28">
        <v>10488</v>
      </c>
      <c r="V272" s="28">
        <v>5000</v>
      </c>
      <c r="W272" s="28">
        <f t="shared" si="31"/>
        <v>5488</v>
      </c>
      <c r="X272" s="29">
        <v>45481</v>
      </c>
      <c r="Y272" s="60">
        <v>45489</v>
      </c>
      <c r="Z272" s="60">
        <v>45489</v>
      </c>
      <c r="AA272" s="60">
        <v>45489</v>
      </c>
      <c r="AB272" s="61">
        <v>651</v>
      </c>
      <c r="AC272" s="52">
        <v>5488</v>
      </c>
      <c r="AD272" s="52" t="str">
        <f t="shared" si="32"/>
        <v>SOLICITAR RECORTE DE CHASSI PALACIO</v>
      </c>
      <c r="AE272" s="29">
        <v>45387</v>
      </c>
      <c r="AF272" s="29">
        <v>45390</v>
      </c>
      <c r="AG272" s="60">
        <v>45502</v>
      </c>
      <c r="AH272" s="29">
        <v>45533</v>
      </c>
      <c r="AI272" s="29" t="s">
        <v>950</v>
      </c>
      <c r="AJ272" s="53" t="s">
        <v>2253</v>
      </c>
      <c r="AK272" s="29" t="s">
        <v>1438</v>
      </c>
      <c r="AL272" s="29" t="str">
        <f t="shared" si="33"/>
        <v>SIM</v>
      </c>
    </row>
    <row r="273" spans="1:38" ht="48" customHeight="1" x14ac:dyDescent="0.3">
      <c r="A273" s="73">
        <v>271</v>
      </c>
      <c r="B273" s="4">
        <v>44</v>
      </c>
      <c r="C273" s="29">
        <v>45362</v>
      </c>
      <c r="D273" s="29">
        <v>45362</v>
      </c>
      <c r="E273" s="48" t="s">
        <v>1635</v>
      </c>
      <c r="F273" s="48" t="s">
        <v>1678</v>
      </c>
      <c r="G273" s="12" t="s">
        <v>1679</v>
      </c>
      <c r="H273" s="29" t="str">
        <f t="shared" si="36"/>
        <v>FINALIZADO</v>
      </c>
      <c r="I273" s="12" t="s">
        <v>1680</v>
      </c>
      <c r="J273" s="79">
        <v>44</v>
      </c>
      <c r="K273" s="28">
        <v>30714</v>
      </c>
      <c r="L273" s="29" t="s">
        <v>56</v>
      </c>
      <c r="M273" s="29" t="s">
        <v>131</v>
      </c>
      <c r="N273" s="29"/>
      <c r="O273" s="29">
        <v>45384</v>
      </c>
      <c r="P273" s="60">
        <v>45384</v>
      </c>
      <c r="Q273" s="35"/>
      <c r="R273" s="60" t="s">
        <v>157</v>
      </c>
      <c r="S273" s="60" t="s">
        <v>134</v>
      </c>
      <c r="T273" s="60">
        <v>45398</v>
      </c>
      <c r="U273" s="28">
        <f>5536.07+2248.31+22929.62</f>
        <v>30714</v>
      </c>
      <c r="V273" s="28">
        <v>2248.31</v>
      </c>
      <c r="W273" s="28">
        <f t="shared" si="31"/>
        <v>28465.69</v>
      </c>
      <c r="X273" s="29">
        <v>45378</v>
      </c>
      <c r="Y273" s="60">
        <v>45390</v>
      </c>
      <c r="Z273" s="60">
        <v>45391</v>
      </c>
      <c r="AA273" s="60">
        <v>45392</v>
      </c>
      <c r="AB273" s="61">
        <v>591</v>
      </c>
      <c r="AC273" s="52">
        <v>28465.69</v>
      </c>
      <c r="AD273" s="52" t="str">
        <f t="shared" si="32"/>
        <v>SOLICITAR RECORTE DE CHASSI PALACIO</v>
      </c>
      <c r="AE273" s="29">
        <v>45399</v>
      </c>
      <c r="AF273" s="29">
        <v>45414</v>
      </c>
      <c r="AG273" s="60">
        <v>45419</v>
      </c>
      <c r="AH273" s="29">
        <v>45475</v>
      </c>
      <c r="AI273" s="29" t="s">
        <v>965</v>
      </c>
      <c r="AJ273" s="53" t="s">
        <v>2276</v>
      </c>
      <c r="AK273" s="29" t="s">
        <v>1439</v>
      </c>
      <c r="AL273" s="29" t="str">
        <f t="shared" si="33"/>
        <v>SIM</v>
      </c>
    </row>
    <row r="274" spans="1:38" ht="48" customHeight="1" x14ac:dyDescent="0.3">
      <c r="A274" s="73">
        <v>272</v>
      </c>
      <c r="B274" s="4">
        <v>8282400561</v>
      </c>
      <c r="C274" s="29">
        <v>45369</v>
      </c>
      <c r="D274" s="29">
        <v>45369</v>
      </c>
      <c r="E274" s="48" t="s">
        <v>1688</v>
      </c>
      <c r="F274" s="48" t="s">
        <v>1689</v>
      </c>
      <c r="G274" s="12" t="s">
        <v>1690</v>
      </c>
      <c r="H274" s="29" t="str">
        <f t="shared" si="36"/>
        <v>FINALIZADO</v>
      </c>
      <c r="I274" s="12" t="s">
        <v>1691</v>
      </c>
      <c r="J274" s="79" t="s">
        <v>1692</v>
      </c>
      <c r="K274" s="28">
        <v>10957</v>
      </c>
      <c r="L274" s="29" t="s">
        <v>56</v>
      </c>
      <c r="M274" s="29" t="s">
        <v>131</v>
      </c>
      <c r="N274" s="29"/>
      <c r="O274" s="29">
        <v>45390</v>
      </c>
      <c r="P274" s="60">
        <v>45391</v>
      </c>
      <c r="Q274" s="35"/>
      <c r="R274" s="60" t="s">
        <v>96</v>
      </c>
      <c r="S274" s="60" t="s">
        <v>134</v>
      </c>
      <c r="T274" s="60">
        <v>45394</v>
      </c>
      <c r="U274" s="28">
        <v>10957</v>
      </c>
      <c r="V274" s="28">
        <v>2000</v>
      </c>
      <c r="W274" s="28">
        <f t="shared" si="31"/>
        <v>8957</v>
      </c>
      <c r="X274" s="29">
        <v>45385</v>
      </c>
      <c r="Y274" s="60">
        <v>45387</v>
      </c>
      <c r="Z274" s="60">
        <v>45391</v>
      </c>
      <c r="AA274" s="60">
        <v>45392</v>
      </c>
      <c r="AB274" s="61">
        <v>592</v>
      </c>
      <c r="AC274" s="52">
        <v>8957</v>
      </c>
      <c r="AD274" s="52" t="str">
        <f t="shared" si="32"/>
        <v>NÃO HAVERÁ RECORTE</v>
      </c>
      <c r="AE274" s="52" t="str">
        <f>IF(S274="","",IF(S274="GRANDE","SOLICITAR RECORTE DE CHASSI"&amp;" "&amp;M274,"NÃO HAVERÁ RECORTE"))</f>
        <v>NÃO HAVERÁ RECORTE</v>
      </c>
      <c r="AF274" s="52" t="str">
        <f>IF(T274="","",IF(T274="GRANDE","SOLICITAR RECORTE DE CHASSI"&amp;" "&amp;N274,"NÃO HAVERÁ RECORTE"))</f>
        <v>NÃO HAVERÁ RECORTE</v>
      </c>
      <c r="AG274" s="60">
        <v>45400</v>
      </c>
      <c r="AH274" s="29">
        <v>45426</v>
      </c>
      <c r="AI274" s="29" t="s">
        <v>950</v>
      </c>
      <c r="AJ274" s="53" t="s">
        <v>1895</v>
      </c>
      <c r="AK274" s="29" t="s">
        <v>1438</v>
      </c>
      <c r="AL274" s="29" t="str">
        <f t="shared" si="33"/>
        <v>SIM</v>
      </c>
    </row>
    <row r="275" spans="1:38" ht="48" customHeight="1" x14ac:dyDescent="0.3">
      <c r="A275" s="73">
        <v>273</v>
      </c>
      <c r="B275" s="4">
        <v>8282400976</v>
      </c>
      <c r="C275" s="29">
        <v>45379</v>
      </c>
      <c r="D275" s="29">
        <v>45379</v>
      </c>
      <c r="E275" s="48" t="s">
        <v>1702</v>
      </c>
      <c r="F275" s="48" t="s">
        <v>1703</v>
      </c>
      <c r="G275" s="12" t="s">
        <v>1704</v>
      </c>
      <c r="H275" s="29" t="str">
        <f t="shared" si="36"/>
        <v>FINALIZADO</v>
      </c>
      <c r="I275" s="12" t="s">
        <v>1705</v>
      </c>
      <c r="J275" s="79" t="s">
        <v>1706</v>
      </c>
      <c r="K275" s="28">
        <v>38121</v>
      </c>
      <c r="L275" s="29" t="s">
        <v>55</v>
      </c>
      <c r="M275" s="29" t="s">
        <v>1125</v>
      </c>
      <c r="N275" s="29"/>
      <c r="O275" s="29">
        <v>45386</v>
      </c>
      <c r="P275" s="60">
        <v>45391</v>
      </c>
      <c r="Q275" s="35"/>
      <c r="R275" s="60" t="s">
        <v>157</v>
      </c>
      <c r="S275" s="60" t="s">
        <v>134</v>
      </c>
      <c r="T275" s="60">
        <v>45393</v>
      </c>
      <c r="U275" s="28">
        <v>38121</v>
      </c>
      <c r="V275" s="28">
        <f>538.12</f>
        <v>538.12</v>
      </c>
      <c r="W275" s="28">
        <f t="shared" si="31"/>
        <v>37582.879999999997</v>
      </c>
      <c r="X275" s="29">
        <v>45399</v>
      </c>
      <c r="Y275" s="60">
        <v>45421</v>
      </c>
      <c r="Z275" s="60">
        <v>45425</v>
      </c>
      <c r="AA275" s="60">
        <v>45426</v>
      </c>
      <c r="AB275" s="61">
        <v>612</v>
      </c>
      <c r="AC275" s="52">
        <v>37582.879999999997</v>
      </c>
      <c r="AD275" s="52" t="str">
        <f t="shared" si="32"/>
        <v>SOLICITAR RECORTE DE CHASSI FREITAS</v>
      </c>
      <c r="AE275" s="29">
        <v>45397</v>
      </c>
      <c r="AF275" s="29">
        <v>45428</v>
      </c>
      <c r="AG275" s="60">
        <v>45455</v>
      </c>
      <c r="AH275" s="29">
        <v>45467</v>
      </c>
      <c r="AI275" s="29" t="s">
        <v>965</v>
      </c>
      <c r="AJ275" s="53" t="s">
        <v>1869</v>
      </c>
      <c r="AK275" s="29" t="s">
        <v>1439</v>
      </c>
      <c r="AL275" s="29" t="str">
        <f t="shared" si="33"/>
        <v>SIM</v>
      </c>
    </row>
    <row r="276" spans="1:38" ht="48" customHeight="1" x14ac:dyDescent="0.3">
      <c r="A276" s="73">
        <v>274</v>
      </c>
      <c r="B276" s="4">
        <v>8282401065</v>
      </c>
      <c r="C276" s="29">
        <v>45387</v>
      </c>
      <c r="D276" s="29">
        <v>45387</v>
      </c>
      <c r="E276" s="48" t="s">
        <v>1510</v>
      </c>
      <c r="F276" s="48" t="s">
        <v>1710</v>
      </c>
      <c r="G276" s="12" t="s">
        <v>1711</v>
      </c>
      <c r="H276" s="29" t="str">
        <f t="shared" si="36"/>
        <v>DOCS COM DESPACHANTE</v>
      </c>
      <c r="I276" s="12" t="s">
        <v>1712</v>
      </c>
      <c r="J276" s="79">
        <v>1002806021966</v>
      </c>
      <c r="K276" s="28">
        <v>48931</v>
      </c>
      <c r="L276" s="29" t="s">
        <v>56</v>
      </c>
      <c r="M276" s="29" t="s">
        <v>131</v>
      </c>
      <c r="N276" s="29"/>
      <c r="O276" s="29">
        <v>45406</v>
      </c>
      <c r="P276" s="60">
        <v>45415</v>
      </c>
      <c r="Q276" s="35"/>
      <c r="R276" s="60" t="s">
        <v>97</v>
      </c>
      <c r="S276" s="60" t="s">
        <v>134</v>
      </c>
      <c r="T276" s="60">
        <v>45419</v>
      </c>
      <c r="U276" s="28">
        <v>48931</v>
      </c>
      <c r="V276" s="28">
        <v>0</v>
      </c>
      <c r="W276" s="28">
        <f t="shared" si="31"/>
        <v>48931</v>
      </c>
      <c r="X276" s="29">
        <v>45401</v>
      </c>
      <c r="Y276" s="60">
        <v>45462</v>
      </c>
      <c r="Z276" s="60">
        <v>45463</v>
      </c>
      <c r="AA276" s="60">
        <v>45463</v>
      </c>
      <c r="AB276" s="61">
        <v>636</v>
      </c>
      <c r="AC276" s="52">
        <v>48931</v>
      </c>
      <c r="AD276" s="52" t="str">
        <f t="shared" si="32"/>
        <v>NÃO HAVERÁ RECORTE</v>
      </c>
      <c r="AE276" s="52" t="str">
        <f t="shared" ref="AE276:AF278" si="38">IF(S276="","",IF(S276="GRANDE","SOLICITAR RECORTE DE CHASSI"&amp;" "&amp;M276,"NÃO HAVERÁ RECORTE"))</f>
        <v>NÃO HAVERÁ RECORTE</v>
      </c>
      <c r="AF276" s="52" t="str">
        <f t="shared" si="38"/>
        <v>NÃO HAVERÁ RECORTE</v>
      </c>
      <c r="AG276" s="60">
        <v>45464</v>
      </c>
      <c r="AH276" s="29"/>
      <c r="AI276" s="29"/>
      <c r="AJ276" s="53" t="s">
        <v>2248</v>
      </c>
      <c r="AK276" s="29" t="s">
        <v>1438</v>
      </c>
      <c r="AL276" s="29" t="str">
        <f t="shared" si="33"/>
        <v>NÃO</v>
      </c>
    </row>
    <row r="277" spans="1:38" ht="48" customHeight="1" x14ac:dyDescent="0.3">
      <c r="A277" s="73">
        <v>275</v>
      </c>
      <c r="B277" s="4">
        <v>8282400742</v>
      </c>
      <c r="C277" s="29">
        <v>45391</v>
      </c>
      <c r="D277" s="29">
        <v>45391</v>
      </c>
      <c r="E277" s="48" t="s">
        <v>1716</v>
      </c>
      <c r="F277" s="48" t="s">
        <v>1717</v>
      </c>
      <c r="G277" s="12" t="s">
        <v>1718</v>
      </c>
      <c r="H277" s="29" t="str">
        <f t="shared" si="36"/>
        <v>FINALIZADO</v>
      </c>
      <c r="I277" s="12" t="s">
        <v>1719</v>
      </c>
      <c r="J277" s="79" t="s">
        <v>1720</v>
      </c>
      <c r="K277" s="28">
        <v>100953</v>
      </c>
      <c r="L277" s="29" t="s">
        <v>56</v>
      </c>
      <c r="M277" s="29" t="s">
        <v>131</v>
      </c>
      <c r="N277" s="29"/>
      <c r="O277" s="29">
        <v>45408</v>
      </c>
      <c r="P277" s="60">
        <v>45411</v>
      </c>
      <c r="Q277" s="35"/>
      <c r="R277" s="60" t="s">
        <v>97</v>
      </c>
      <c r="S277" s="60" t="s">
        <v>134</v>
      </c>
      <c r="T277" s="60">
        <v>45415</v>
      </c>
      <c r="U277" s="28">
        <v>100953</v>
      </c>
      <c r="V277" s="28">
        <f>293.47+2000+953</f>
        <v>3246.4700000000003</v>
      </c>
      <c r="W277" s="28">
        <f t="shared" ref="W277:W308" si="39">U277-V277</f>
        <v>97706.53</v>
      </c>
      <c r="X277" s="29">
        <v>45420</v>
      </c>
      <c r="Y277" s="60">
        <v>45421</v>
      </c>
      <c r="Z277" s="60">
        <v>45425</v>
      </c>
      <c r="AA277" s="60">
        <v>45426</v>
      </c>
      <c r="AB277" s="61">
        <v>610</v>
      </c>
      <c r="AC277" s="52">
        <v>97706.53</v>
      </c>
      <c r="AD277" s="52" t="str">
        <f t="shared" si="32"/>
        <v>NÃO HAVERÁ RECORTE</v>
      </c>
      <c r="AE277" s="52" t="str">
        <f t="shared" si="38"/>
        <v>NÃO HAVERÁ RECORTE</v>
      </c>
      <c r="AF277" s="52" t="str">
        <f t="shared" si="38"/>
        <v>NÃO HAVERÁ RECORTE</v>
      </c>
      <c r="AG277" s="60">
        <v>45455</v>
      </c>
      <c r="AH277" s="29">
        <v>45475</v>
      </c>
      <c r="AI277" s="29" t="s">
        <v>950</v>
      </c>
      <c r="AJ277" s="53" t="s">
        <v>1972</v>
      </c>
      <c r="AK277" s="29" t="s">
        <v>1439</v>
      </c>
      <c r="AL277" s="29" t="str">
        <f t="shared" si="33"/>
        <v>SIM</v>
      </c>
    </row>
    <row r="278" spans="1:38" ht="48" customHeight="1" x14ac:dyDescent="0.3">
      <c r="A278" s="73">
        <v>276</v>
      </c>
      <c r="B278" s="4">
        <v>8282400952</v>
      </c>
      <c r="C278" s="29">
        <v>45391</v>
      </c>
      <c r="D278" s="29">
        <v>45391</v>
      </c>
      <c r="E278" s="48" t="s">
        <v>1668</v>
      </c>
      <c r="F278" s="48" t="s">
        <v>1721</v>
      </c>
      <c r="G278" s="12" t="s">
        <v>1722</v>
      </c>
      <c r="H278" s="29" t="str">
        <f t="shared" si="36"/>
        <v>FINALIZADO</v>
      </c>
      <c r="I278" s="12" t="s">
        <v>1723</v>
      </c>
      <c r="J278" s="79">
        <v>1002806020606</v>
      </c>
      <c r="K278" s="28">
        <v>48802</v>
      </c>
      <c r="L278" s="29" t="s">
        <v>56</v>
      </c>
      <c r="M278" s="29" t="s">
        <v>131</v>
      </c>
      <c r="N278" s="29"/>
      <c r="O278" s="29">
        <v>45400</v>
      </c>
      <c r="P278" s="60">
        <v>45415</v>
      </c>
      <c r="Q278" s="35" t="s">
        <v>97</v>
      </c>
      <c r="R278" s="60" t="s">
        <v>97</v>
      </c>
      <c r="S278" s="60" t="s">
        <v>134</v>
      </c>
      <c r="T278" s="60">
        <v>45420</v>
      </c>
      <c r="U278" s="28">
        <v>48802</v>
      </c>
      <c r="V278" s="28">
        <v>9301.1</v>
      </c>
      <c r="W278" s="28">
        <f t="shared" si="39"/>
        <v>39500.9</v>
      </c>
      <c r="X278" s="29">
        <v>45428</v>
      </c>
      <c r="Y278" s="60">
        <v>45440</v>
      </c>
      <c r="Z278" s="60">
        <v>45440</v>
      </c>
      <c r="AA278" s="60">
        <v>45441</v>
      </c>
      <c r="AB278" s="61">
        <v>621</v>
      </c>
      <c r="AC278" s="52">
        <v>39500.9</v>
      </c>
      <c r="AD278" s="52" t="str">
        <f t="shared" si="32"/>
        <v>NÃO HAVERÁ RECORTE</v>
      </c>
      <c r="AE278" s="52" t="str">
        <f t="shared" si="38"/>
        <v>NÃO HAVERÁ RECORTE</v>
      </c>
      <c r="AF278" s="52" t="str">
        <f t="shared" si="38"/>
        <v>NÃO HAVERÁ RECORTE</v>
      </c>
      <c r="AG278" s="60">
        <v>45463</v>
      </c>
      <c r="AH278" s="60">
        <v>45475</v>
      </c>
      <c r="AI278" s="29" t="s">
        <v>950</v>
      </c>
      <c r="AJ278" s="53" t="s">
        <v>1890</v>
      </c>
      <c r="AK278" s="29" t="s">
        <v>1438</v>
      </c>
      <c r="AL278" s="29" t="str">
        <f t="shared" si="33"/>
        <v>SIM</v>
      </c>
    </row>
    <row r="279" spans="1:38" ht="48" customHeight="1" x14ac:dyDescent="0.3">
      <c r="A279" s="73">
        <v>277</v>
      </c>
      <c r="B279" s="4">
        <v>8282401071</v>
      </c>
      <c r="C279" s="29">
        <v>45392</v>
      </c>
      <c r="D279" s="29">
        <v>45392</v>
      </c>
      <c r="E279" s="48" t="s">
        <v>1725</v>
      </c>
      <c r="F279" s="48" t="s">
        <v>1724</v>
      </c>
      <c r="G279" s="12" t="s">
        <v>1726</v>
      </c>
      <c r="H279" s="29" t="str">
        <f t="shared" si="36"/>
        <v>FINALIZADO</v>
      </c>
      <c r="I279" s="12" t="s">
        <v>1727</v>
      </c>
      <c r="J279" s="79" t="s">
        <v>1728</v>
      </c>
      <c r="K279" s="28">
        <v>38409</v>
      </c>
      <c r="L279" s="29" t="s">
        <v>55</v>
      </c>
      <c r="M279" s="29" t="s">
        <v>131</v>
      </c>
      <c r="N279" s="29"/>
      <c r="O279" s="29">
        <v>45393</v>
      </c>
      <c r="P279" s="60">
        <v>45393</v>
      </c>
      <c r="Q279" s="35"/>
      <c r="R279" s="60" t="s">
        <v>157</v>
      </c>
      <c r="S279" s="60" t="s">
        <v>134</v>
      </c>
      <c r="T279" s="60">
        <v>45415</v>
      </c>
      <c r="U279" s="28">
        <v>38409</v>
      </c>
      <c r="V279" s="28">
        <f>619.98+2000</f>
        <v>2619.98</v>
      </c>
      <c r="W279" s="28">
        <f t="shared" si="39"/>
        <v>35789.019999999997</v>
      </c>
      <c r="X279" s="29">
        <v>45411</v>
      </c>
      <c r="Y279" s="60">
        <v>45421</v>
      </c>
      <c r="Z279" s="60">
        <v>45425</v>
      </c>
      <c r="AA279" s="60">
        <v>45426</v>
      </c>
      <c r="AB279" s="61">
        <v>613</v>
      </c>
      <c r="AC279" s="52">
        <v>35789.019999999997</v>
      </c>
      <c r="AD279" s="52" t="str">
        <f t="shared" si="32"/>
        <v>SOLICITAR RECORTE DE CHASSI FREITAS</v>
      </c>
      <c r="AE279" s="29">
        <v>45419</v>
      </c>
      <c r="AF279" s="29">
        <v>45428</v>
      </c>
      <c r="AG279" s="60">
        <v>45455</v>
      </c>
      <c r="AH279" s="29">
        <v>45467</v>
      </c>
      <c r="AI279" s="29" t="s">
        <v>965</v>
      </c>
      <c r="AJ279" s="53" t="s">
        <v>1883</v>
      </c>
      <c r="AK279" s="29" t="s">
        <v>1439</v>
      </c>
      <c r="AL279" s="29" t="str">
        <f t="shared" si="33"/>
        <v>SIM</v>
      </c>
    </row>
    <row r="280" spans="1:38" ht="48" customHeight="1" x14ac:dyDescent="0.3">
      <c r="A280" s="73">
        <v>278</v>
      </c>
      <c r="B280" s="4">
        <v>8232400109</v>
      </c>
      <c r="C280" s="29">
        <v>45392</v>
      </c>
      <c r="D280" s="29">
        <v>45392</v>
      </c>
      <c r="E280" s="48" t="s">
        <v>344</v>
      </c>
      <c r="F280" s="48" t="s">
        <v>1729</v>
      </c>
      <c r="G280" s="12" t="s">
        <v>1730</v>
      </c>
      <c r="H280" s="29" t="str">
        <f t="shared" si="36"/>
        <v>FINALIZADO</v>
      </c>
      <c r="I280" s="12" t="s">
        <v>1731</v>
      </c>
      <c r="J280" s="79">
        <v>1002306007523</v>
      </c>
      <c r="K280" s="28">
        <v>16984</v>
      </c>
      <c r="L280" s="29" t="s">
        <v>56</v>
      </c>
      <c r="M280" s="29" t="s">
        <v>131</v>
      </c>
      <c r="N280" s="29"/>
      <c r="O280" s="29">
        <v>45400</v>
      </c>
      <c r="P280" s="60">
        <v>45400</v>
      </c>
      <c r="Q280" s="35"/>
      <c r="R280" s="60" t="s">
        <v>157</v>
      </c>
      <c r="S280" s="60" t="s">
        <v>134</v>
      </c>
      <c r="T280" s="60">
        <v>45419</v>
      </c>
      <c r="U280" s="28">
        <v>16984</v>
      </c>
      <c r="V280" s="28">
        <v>544.72</v>
      </c>
      <c r="W280" s="28">
        <f t="shared" si="39"/>
        <v>16439.28</v>
      </c>
      <c r="X280" s="29">
        <v>45399</v>
      </c>
      <c r="Y280" s="60">
        <v>45462</v>
      </c>
      <c r="Z280" s="60">
        <v>45463</v>
      </c>
      <c r="AA280" s="60">
        <v>45463</v>
      </c>
      <c r="AB280" s="61">
        <v>635</v>
      </c>
      <c r="AC280" s="52">
        <v>16439.28</v>
      </c>
      <c r="AD280" s="52" t="str">
        <f t="shared" si="32"/>
        <v>SOLICITAR RECORTE DE CHASSI PALACIO</v>
      </c>
      <c r="AE280" s="60">
        <v>45464</v>
      </c>
      <c r="AF280" s="60">
        <v>45489</v>
      </c>
      <c r="AG280" s="60">
        <v>45464</v>
      </c>
      <c r="AH280" s="29">
        <v>45518</v>
      </c>
      <c r="AI280" s="29" t="s">
        <v>950</v>
      </c>
      <c r="AJ280" s="53" t="s">
        <v>2273</v>
      </c>
      <c r="AK280" s="29" t="s">
        <v>1438</v>
      </c>
      <c r="AL280" s="29" t="str">
        <f t="shared" si="33"/>
        <v>SIM</v>
      </c>
    </row>
    <row r="281" spans="1:38" ht="48" customHeight="1" x14ac:dyDescent="0.3">
      <c r="A281" s="73">
        <v>279</v>
      </c>
      <c r="B281" s="4">
        <v>8282400773</v>
      </c>
      <c r="C281" s="29">
        <v>45400</v>
      </c>
      <c r="D281" s="29">
        <v>45400</v>
      </c>
      <c r="E281" s="48" t="s">
        <v>1737</v>
      </c>
      <c r="F281" s="48" t="s">
        <v>1738</v>
      </c>
      <c r="G281" s="12" t="s">
        <v>1739</v>
      </c>
      <c r="H281" s="29" t="str">
        <f t="shared" si="36"/>
        <v>FINALIZADO</v>
      </c>
      <c r="I281" s="12" t="s">
        <v>1740</v>
      </c>
      <c r="J281" s="79" t="s">
        <v>1946</v>
      </c>
      <c r="K281" s="28">
        <v>7039</v>
      </c>
      <c r="L281" s="29" t="s">
        <v>56</v>
      </c>
      <c r="M281" s="29" t="s">
        <v>131</v>
      </c>
      <c r="N281" s="29"/>
      <c r="O281" s="29">
        <v>45429</v>
      </c>
      <c r="P281" s="29">
        <v>45429</v>
      </c>
      <c r="Q281" s="35"/>
      <c r="R281" s="60" t="s">
        <v>97</v>
      </c>
      <c r="S281" s="60" t="s">
        <v>134</v>
      </c>
      <c r="T281" s="60">
        <v>45439</v>
      </c>
      <c r="U281" s="28">
        <v>7039</v>
      </c>
      <c r="V281" s="28">
        <f>2000</f>
        <v>2000</v>
      </c>
      <c r="W281" s="28">
        <f t="shared" si="39"/>
        <v>5039</v>
      </c>
      <c r="X281" s="29">
        <v>45406</v>
      </c>
      <c r="Y281" s="60">
        <v>45421</v>
      </c>
      <c r="Z281" s="60">
        <v>45425</v>
      </c>
      <c r="AA281" s="60">
        <v>45426</v>
      </c>
      <c r="AB281" s="61">
        <v>611</v>
      </c>
      <c r="AC281" s="52">
        <v>5039</v>
      </c>
      <c r="AD281" s="52" t="str">
        <f t="shared" si="32"/>
        <v>NÃO HAVERÁ RECORTE</v>
      </c>
      <c r="AE281" s="52" t="str">
        <f t="shared" ref="AE281:AF285" si="40">IF(S281="","",IF(S281="GRANDE","SOLICITAR RECORTE DE CHASSI"&amp;" "&amp;M281,"NÃO HAVERÁ RECORTE"))</f>
        <v>NÃO HAVERÁ RECORTE</v>
      </c>
      <c r="AF281" s="52" t="str">
        <f t="shared" si="40"/>
        <v>NÃO HAVERÁ RECORTE</v>
      </c>
      <c r="AG281" s="60">
        <v>45455</v>
      </c>
      <c r="AH281" s="29">
        <v>45464</v>
      </c>
      <c r="AI281" s="29" t="s">
        <v>950</v>
      </c>
      <c r="AJ281" s="53" t="s">
        <v>1974</v>
      </c>
      <c r="AK281" s="29" t="s">
        <v>1439</v>
      </c>
      <c r="AL281" s="29" t="str">
        <f t="shared" si="33"/>
        <v>SIM</v>
      </c>
    </row>
    <row r="282" spans="1:38" ht="48" customHeight="1" x14ac:dyDescent="0.3">
      <c r="A282" s="73">
        <v>280</v>
      </c>
      <c r="B282" s="4">
        <v>8282401297</v>
      </c>
      <c r="C282" s="29">
        <v>45400</v>
      </c>
      <c r="D282" s="29">
        <v>45400</v>
      </c>
      <c r="E282" s="48" t="s">
        <v>253</v>
      </c>
      <c r="F282" s="48" t="s">
        <v>1741</v>
      </c>
      <c r="G282" s="12" t="s">
        <v>1742</v>
      </c>
      <c r="H282" s="29" t="str">
        <f t="shared" si="36"/>
        <v>FINALIZADO</v>
      </c>
      <c r="I282" s="12" t="s">
        <v>1743</v>
      </c>
      <c r="J282" s="79">
        <v>1002806019871</v>
      </c>
      <c r="K282" s="28">
        <v>14480</v>
      </c>
      <c r="L282" s="29" t="s">
        <v>56</v>
      </c>
      <c r="M282" s="29" t="s">
        <v>131</v>
      </c>
      <c r="N282" s="29"/>
      <c r="O282" s="29">
        <v>45421</v>
      </c>
      <c r="P282" s="60">
        <v>45435</v>
      </c>
      <c r="Q282" s="60" t="s">
        <v>97</v>
      </c>
      <c r="R282" s="60" t="s">
        <v>97</v>
      </c>
      <c r="S282" s="60" t="s">
        <v>134</v>
      </c>
      <c r="T282" s="60">
        <v>45439</v>
      </c>
      <c r="U282" s="28">
        <v>14480</v>
      </c>
      <c r="V282" s="28">
        <v>0</v>
      </c>
      <c r="W282" s="28">
        <f t="shared" si="39"/>
        <v>14480</v>
      </c>
      <c r="X282" s="29">
        <v>45428</v>
      </c>
      <c r="Y282" s="60">
        <v>45462</v>
      </c>
      <c r="Z282" s="60">
        <v>45463</v>
      </c>
      <c r="AA282" s="60">
        <v>45463</v>
      </c>
      <c r="AB282" s="61">
        <v>634</v>
      </c>
      <c r="AC282" s="52">
        <v>14480</v>
      </c>
      <c r="AD282" s="52" t="str">
        <f t="shared" si="32"/>
        <v>NÃO HAVERÁ RECORTE</v>
      </c>
      <c r="AE282" s="52" t="str">
        <f t="shared" si="40"/>
        <v>NÃO HAVERÁ RECORTE</v>
      </c>
      <c r="AF282" s="52" t="str">
        <f t="shared" si="40"/>
        <v>NÃO HAVERÁ RECORTE</v>
      </c>
      <c r="AG282" s="60">
        <v>45464</v>
      </c>
      <c r="AH282" s="29">
        <v>45488</v>
      </c>
      <c r="AI282" s="29" t="s">
        <v>950</v>
      </c>
      <c r="AJ282" s="53" t="s">
        <v>2278</v>
      </c>
      <c r="AK282" s="29" t="s">
        <v>1438</v>
      </c>
      <c r="AL282" s="29" t="str">
        <f t="shared" si="33"/>
        <v>SIM</v>
      </c>
    </row>
    <row r="283" spans="1:38" ht="48" customHeight="1" x14ac:dyDescent="0.3">
      <c r="A283" s="73">
        <v>281</v>
      </c>
      <c r="B283" s="4">
        <v>8282400001</v>
      </c>
      <c r="C283" s="29">
        <v>45405</v>
      </c>
      <c r="D283" s="29">
        <v>45405</v>
      </c>
      <c r="E283" s="48" t="s">
        <v>560</v>
      </c>
      <c r="F283" s="48" t="s">
        <v>1747</v>
      </c>
      <c r="G283" s="12" t="s">
        <v>1748</v>
      </c>
      <c r="H283" s="29" t="str">
        <f t="shared" si="36"/>
        <v>FINALIZADO</v>
      </c>
      <c r="I283" s="12" t="s">
        <v>1749</v>
      </c>
      <c r="J283" s="79" t="s">
        <v>1750</v>
      </c>
      <c r="K283" s="28">
        <v>14839</v>
      </c>
      <c r="L283" s="29" t="s">
        <v>56</v>
      </c>
      <c r="M283" s="29" t="s">
        <v>131</v>
      </c>
      <c r="N283" s="29"/>
      <c r="O283" s="60">
        <v>45516</v>
      </c>
      <c r="P283" s="60">
        <v>45516</v>
      </c>
      <c r="Q283" s="35"/>
      <c r="R283" s="60" t="s">
        <v>96</v>
      </c>
      <c r="S283" s="60" t="s">
        <v>134</v>
      </c>
      <c r="T283" s="60">
        <v>45533</v>
      </c>
      <c r="U283" s="28">
        <v>14800</v>
      </c>
      <c r="V283" s="28">
        <v>6031.67</v>
      </c>
      <c r="W283" s="28">
        <f t="shared" si="39"/>
        <v>8768.33</v>
      </c>
      <c r="X283" s="29">
        <v>45407</v>
      </c>
      <c r="Y283" s="60">
        <v>45420</v>
      </c>
      <c r="Z283" s="60">
        <v>45421</v>
      </c>
      <c r="AA283" s="60">
        <v>45425</v>
      </c>
      <c r="AB283" s="61">
        <v>605</v>
      </c>
      <c r="AC283" s="52">
        <v>8768.33</v>
      </c>
      <c r="AD283" s="52" t="str">
        <f t="shared" si="32"/>
        <v>NÃO HAVERÁ RECORTE</v>
      </c>
      <c r="AE283" s="52" t="str">
        <f t="shared" si="40"/>
        <v>NÃO HAVERÁ RECORTE</v>
      </c>
      <c r="AF283" s="52" t="str">
        <f t="shared" si="40"/>
        <v>NÃO HAVERÁ RECORTE</v>
      </c>
      <c r="AG283" s="60">
        <v>45551</v>
      </c>
      <c r="AH283" s="29">
        <v>45562</v>
      </c>
      <c r="AI283" s="29" t="s">
        <v>950</v>
      </c>
      <c r="AJ283" s="53" t="s">
        <v>2262</v>
      </c>
      <c r="AK283" s="29" t="s">
        <v>1439</v>
      </c>
      <c r="AL283" s="29" t="str">
        <f t="shared" si="33"/>
        <v>SIM</v>
      </c>
    </row>
    <row r="284" spans="1:38" ht="48" customHeight="1" x14ac:dyDescent="0.3">
      <c r="A284" s="73">
        <v>282</v>
      </c>
      <c r="B284" s="4">
        <v>8282401052</v>
      </c>
      <c r="C284" s="29">
        <v>45419</v>
      </c>
      <c r="D284" s="29">
        <v>45419</v>
      </c>
      <c r="E284" s="48" t="s">
        <v>1760</v>
      </c>
      <c r="F284" s="48" t="s">
        <v>1759</v>
      </c>
      <c r="G284" s="12" t="s">
        <v>1761</v>
      </c>
      <c r="H284" s="29" t="str">
        <f t="shared" si="36"/>
        <v>FINALIZADO</v>
      </c>
      <c r="I284" s="12" t="s">
        <v>1762</v>
      </c>
      <c r="J284" s="79" t="s">
        <v>1763</v>
      </c>
      <c r="K284" s="28">
        <v>17744</v>
      </c>
      <c r="L284" s="29" t="s">
        <v>56</v>
      </c>
      <c r="M284" s="29" t="s">
        <v>1125</v>
      </c>
      <c r="N284" s="29"/>
      <c r="O284" s="29">
        <v>45426</v>
      </c>
      <c r="P284" s="60">
        <v>45427</v>
      </c>
      <c r="Q284" s="35"/>
      <c r="R284" s="60" t="s">
        <v>96</v>
      </c>
      <c r="S284" s="60" t="s">
        <v>134</v>
      </c>
      <c r="T284" s="60">
        <v>45439</v>
      </c>
      <c r="U284" s="28">
        <v>17744</v>
      </c>
      <c r="V284" s="28"/>
      <c r="W284" s="28">
        <f t="shared" si="39"/>
        <v>17744</v>
      </c>
      <c r="X284" s="29">
        <v>45436</v>
      </c>
      <c r="Y284" s="60">
        <v>45453</v>
      </c>
      <c r="Z284" s="60">
        <v>45453</v>
      </c>
      <c r="AA284" s="60">
        <v>45456</v>
      </c>
      <c r="AB284" s="61">
        <v>628</v>
      </c>
      <c r="AC284" s="52">
        <v>17744</v>
      </c>
      <c r="AD284" s="52" t="str">
        <f t="shared" si="32"/>
        <v>NÃO HAVERÁ RECORTE</v>
      </c>
      <c r="AE284" s="52" t="str">
        <f t="shared" si="40"/>
        <v>NÃO HAVERÁ RECORTE</v>
      </c>
      <c r="AF284" s="52" t="str">
        <f t="shared" si="40"/>
        <v>NÃO HAVERÁ RECORTE</v>
      </c>
      <c r="AG284" s="60">
        <v>45463</v>
      </c>
      <c r="AH284" s="29">
        <v>45475</v>
      </c>
      <c r="AI284" s="29" t="s">
        <v>950</v>
      </c>
      <c r="AJ284" s="53" t="s">
        <v>2004</v>
      </c>
      <c r="AK284" s="29" t="s">
        <v>1439</v>
      </c>
      <c r="AL284" s="29" t="str">
        <f t="shared" si="33"/>
        <v>SIM</v>
      </c>
    </row>
    <row r="285" spans="1:38" ht="48" customHeight="1" x14ac:dyDescent="0.3">
      <c r="A285" s="73">
        <v>283</v>
      </c>
      <c r="B285" s="4">
        <v>8282401236</v>
      </c>
      <c r="C285" s="29">
        <v>45420</v>
      </c>
      <c r="D285" s="29">
        <v>45421</v>
      </c>
      <c r="E285" s="48" t="s">
        <v>798</v>
      </c>
      <c r="F285" s="48" t="s">
        <v>1766</v>
      </c>
      <c r="G285" s="12" t="s">
        <v>1764</v>
      </c>
      <c r="H285" s="29" t="str">
        <f t="shared" si="36"/>
        <v>SOLICITAR TRANSFERÊNCIA PARA ARREMATANTE</v>
      </c>
      <c r="I285" s="12" t="s">
        <v>1765</v>
      </c>
      <c r="J285" s="79">
        <v>1002806019379</v>
      </c>
      <c r="K285" s="28">
        <v>12309</v>
      </c>
      <c r="L285" s="29" t="s">
        <v>56</v>
      </c>
      <c r="M285" s="29" t="s">
        <v>131</v>
      </c>
      <c r="N285" s="29"/>
      <c r="O285" s="29">
        <v>45433</v>
      </c>
      <c r="P285" s="60">
        <v>45433</v>
      </c>
      <c r="Q285" s="35"/>
      <c r="R285" s="60" t="s">
        <v>97</v>
      </c>
      <c r="S285" s="60" t="s">
        <v>134</v>
      </c>
      <c r="T285" s="60">
        <v>45440</v>
      </c>
      <c r="U285" s="28">
        <v>12309</v>
      </c>
      <c r="V285" s="28">
        <v>6130.16</v>
      </c>
      <c r="W285" s="28">
        <f t="shared" si="39"/>
        <v>6178.84</v>
      </c>
      <c r="X285" s="29">
        <v>45422</v>
      </c>
      <c r="Y285" s="60">
        <v>45462</v>
      </c>
      <c r="Z285" s="60">
        <v>45463</v>
      </c>
      <c r="AA285" s="60">
        <v>45463</v>
      </c>
      <c r="AB285" s="61">
        <v>633</v>
      </c>
      <c r="AC285" s="52">
        <v>6178.84</v>
      </c>
      <c r="AD285" s="52" t="str">
        <f t="shared" si="32"/>
        <v>NÃO HAVERÁ RECORTE</v>
      </c>
      <c r="AE285" s="52" t="str">
        <f t="shared" si="40"/>
        <v>NÃO HAVERÁ RECORTE</v>
      </c>
      <c r="AF285" s="52" t="str">
        <f t="shared" si="40"/>
        <v>NÃO HAVERÁ RECORTE</v>
      </c>
      <c r="AG285" s="60">
        <v>45464</v>
      </c>
      <c r="AH285" s="29">
        <v>45692</v>
      </c>
      <c r="AI285" s="29" t="s">
        <v>951</v>
      </c>
      <c r="AJ285" s="53"/>
      <c r="AK285" s="29" t="s">
        <v>1438</v>
      </c>
      <c r="AL285" s="29" t="str">
        <f t="shared" si="33"/>
        <v>NÃO</v>
      </c>
    </row>
    <row r="286" spans="1:38" ht="48" customHeight="1" x14ac:dyDescent="0.3">
      <c r="A286" s="73">
        <v>284</v>
      </c>
      <c r="B286" s="4">
        <v>8282401015</v>
      </c>
      <c r="C286" s="29">
        <v>45425</v>
      </c>
      <c r="D286" s="29">
        <v>45425</v>
      </c>
      <c r="E286" s="48" t="s">
        <v>1767</v>
      </c>
      <c r="F286" s="48" t="s">
        <v>1768</v>
      </c>
      <c r="G286" s="12" t="s">
        <v>1769</v>
      </c>
      <c r="H286" s="29" t="str">
        <f t="shared" si="36"/>
        <v>DOCS COM DESPACHANTE</v>
      </c>
      <c r="I286" s="12" t="s">
        <v>1770</v>
      </c>
      <c r="J286" s="79">
        <v>1002806021014</v>
      </c>
      <c r="K286" s="28">
        <v>15743</v>
      </c>
      <c r="L286" s="29" t="s">
        <v>56</v>
      </c>
      <c r="M286" s="29" t="s">
        <v>131</v>
      </c>
      <c r="N286" s="29"/>
      <c r="O286" s="29">
        <v>45451</v>
      </c>
      <c r="P286" s="60">
        <v>45462</v>
      </c>
      <c r="Q286" s="35" t="s">
        <v>97</v>
      </c>
      <c r="R286" s="60" t="s">
        <v>97</v>
      </c>
      <c r="S286" s="60" t="s">
        <v>302</v>
      </c>
      <c r="T286" s="60">
        <v>45463</v>
      </c>
      <c r="U286" s="28">
        <v>15743</v>
      </c>
      <c r="V286" s="28">
        <v>5130.16</v>
      </c>
      <c r="W286" s="28">
        <f t="shared" si="39"/>
        <v>10612.84</v>
      </c>
      <c r="X286" s="29">
        <v>45440</v>
      </c>
      <c r="Y286" s="60">
        <v>45469</v>
      </c>
      <c r="Z286" s="60">
        <v>45471</v>
      </c>
      <c r="AA286" s="60">
        <v>45481</v>
      </c>
      <c r="AB286" s="61">
        <v>639</v>
      </c>
      <c r="AC286" s="52">
        <v>10612.84</v>
      </c>
      <c r="AD286" s="52" t="str">
        <f t="shared" si="32"/>
        <v>NÃO HAVERÁ RECORTE</v>
      </c>
      <c r="AE286" s="29"/>
      <c r="AF286" s="29" t="str">
        <f>IF(T286="","",IF(T286="GRANDE","SOLICITAR RECORTE DE CHASSI"&amp;" "&amp;N286,"NÃO HAVERÁ RECORTE"))</f>
        <v>NÃO HAVERÁ RECORTE</v>
      </c>
      <c r="AG286" s="60">
        <v>45551</v>
      </c>
      <c r="AH286" s="29"/>
      <c r="AI286" s="29"/>
      <c r="AJ286" s="53" t="s">
        <v>2249</v>
      </c>
      <c r="AK286" s="29" t="s">
        <v>1438</v>
      </c>
      <c r="AL286" s="29" t="str">
        <f t="shared" si="33"/>
        <v>NÃO</v>
      </c>
    </row>
    <row r="287" spans="1:38" ht="48" customHeight="1" x14ac:dyDescent="0.3">
      <c r="A287" s="73">
        <v>285</v>
      </c>
      <c r="B287" s="4">
        <v>8282401416</v>
      </c>
      <c r="C287" s="29">
        <v>45427</v>
      </c>
      <c r="D287" s="29">
        <v>45427</v>
      </c>
      <c r="E287" s="48" t="s">
        <v>1774</v>
      </c>
      <c r="F287" s="48" t="s">
        <v>1775</v>
      </c>
      <c r="G287" s="12" t="s">
        <v>1776</v>
      </c>
      <c r="H287" s="29" t="str">
        <f t="shared" si="36"/>
        <v>FINALIZADO</v>
      </c>
      <c r="I287" s="12" t="s">
        <v>1777</v>
      </c>
      <c r="J287" s="79">
        <v>1002806022417</v>
      </c>
      <c r="K287" s="28">
        <v>36999</v>
      </c>
      <c r="L287" s="29" t="s">
        <v>56</v>
      </c>
      <c r="M287" s="29" t="s">
        <v>131</v>
      </c>
      <c r="N287" s="29"/>
      <c r="O287" s="29">
        <v>45454</v>
      </c>
      <c r="P287" s="60">
        <v>45455</v>
      </c>
      <c r="Q287" s="35"/>
      <c r="R287" s="60" t="s">
        <v>157</v>
      </c>
      <c r="S287" s="60" t="s">
        <v>134</v>
      </c>
      <c r="T287" s="60">
        <v>45460</v>
      </c>
      <c r="U287" s="28">
        <v>36999</v>
      </c>
      <c r="V287" s="28">
        <v>1819.53</v>
      </c>
      <c r="W287" s="28">
        <f t="shared" si="39"/>
        <v>35179.47</v>
      </c>
      <c r="X287" s="29">
        <v>45440</v>
      </c>
      <c r="Y287" s="60">
        <v>45446</v>
      </c>
      <c r="Z287" s="60">
        <v>45447</v>
      </c>
      <c r="AA287" s="60">
        <v>45449</v>
      </c>
      <c r="AB287" s="61">
        <v>626</v>
      </c>
      <c r="AC287" s="52">
        <v>35179.47</v>
      </c>
      <c r="AD287" s="52" t="str">
        <f t="shared" si="32"/>
        <v>SOLICITAR RECORTE DE CHASSI PALACIO</v>
      </c>
      <c r="AE287" s="29">
        <v>45461</v>
      </c>
      <c r="AF287" s="29">
        <v>45471</v>
      </c>
      <c r="AG287" s="60">
        <v>45485</v>
      </c>
      <c r="AH287" s="29">
        <v>45497</v>
      </c>
      <c r="AI287" s="29" t="s">
        <v>965</v>
      </c>
      <c r="AJ287" s="53" t="s">
        <v>2275</v>
      </c>
      <c r="AK287" s="29" t="s">
        <v>1439</v>
      </c>
      <c r="AL287" s="29" t="str">
        <f t="shared" si="33"/>
        <v>SIM</v>
      </c>
    </row>
    <row r="288" spans="1:38" ht="48" customHeight="1" x14ac:dyDescent="0.3">
      <c r="A288" s="73">
        <v>286</v>
      </c>
      <c r="B288" s="4">
        <v>8282401266</v>
      </c>
      <c r="C288" s="29">
        <v>45432</v>
      </c>
      <c r="D288" s="29">
        <v>45432</v>
      </c>
      <c r="E288" s="48" t="s">
        <v>1779</v>
      </c>
      <c r="F288" s="48" t="s">
        <v>1780</v>
      </c>
      <c r="G288" s="12" t="s">
        <v>1781</v>
      </c>
      <c r="H288" s="29" t="str">
        <f t="shared" si="36"/>
        <v>DOCS COM DESPACHANTE</v>
      </c>
      <c r="I288" s="12" t="s">
        <v>1782</v>
      </c>
      <c r="J288" s="79">
        <v>1002806022334</v>
      </c>
      <c r="K288" s="28">
        <v>21817</v>
      </c>
      <c r="L288" s="29" t="s">
        <v>56</v>
      </c>
      <c r="M288" s="29" t="s">
        <v>131</v>
      </c>
      <c r="N288" s="29"/>
      <c r="O288" s="29">
        <v>45443</v>
      </c>
      <c r="P288" s="60">
        <v>45449</v>
      </c>
      <c r="Q288" s="35"/>
      <c r="R288" s="60" t="s">
        <v>97</v>
      </c>
      <c r="S288" s="60" t="s">
        <v>134</v>
      </c>
      <c r="T288" s="60">
        <v>45456</v>
      </c>
      <c r="U288" s="28">
        <v>21817</v>
      </c>
      <c r="V288" s="28">
        <v>4000</v>
      </c>
      <c r="W288" s="28">
        <f t="shared" si="39"/>
        <v>17817</v>
      </c>
      <c r="X288" s="29">
        <v>45436</v>
      </c>
      <c r="Y288" s="60">
        <v>45453</v>
      </c>
      <c r="Z288" s="60">
        <v>45455</v>
      </c>
      <c r="AA288" s="60">
        <v>45456</v>
      </c>
      <c r="AB288" s="61">
        <v>629</v>
      </c>
      <c r="AC288" s="52">
        <v>17817</v>
      </c>
      <c r="AD288" s="52" t="str">
        <f t="shared" si="32"/>
        <v>NÃO HAVERÁ RECORTE</v>
      </c>
      <c r="AE288" s="52" t="str">
        <f t="shared" ref="AE288:AF294" si="41">IF(S288="","",IF(S288="GRANDE","SOLICITAR RECORTE DE CHASSI"&amp;" "&amp;M288,"NÃO HAVERÁ RECORTE"))</f>
        <v>NÃO HAVERÁ RECORTE</v>
      </c>
      <c r="AF288" s="52" t="str">
        <f t="shared" si="41"/>
        <v>NÃO HAVERÁ RECORTE</v>
      </c>
      <c r="AG288" s="60">
        <v>45463</v>
      </c>
      <c r="AH288" s="29"/>
      <c r="AI288" s="29"/>
      <c r="AJ288" s="53" t="s">
        <v>1877</v>
      </c>
      <c r="AK288" s="29" t="s">
        <v>1438</v>
      </c>
      <c r="AL288" s="29" t="str">
        <f t="shared" si="33"/>
        <v>NÃO</v>
      </c>
    </row>
    <row r="289" spans="1:38" ht="48" customHeight="1" x14ac:dyDescent="0.3">
      <c r="A289" s="73">
        <v>287</v>
      </c>
      <c r="B289" s="4">
        <v>8282401616</v>
      </c>
      <c r="C289" s="29">
        <v>45433</v>
      </c>
      <c r="D289" s="29">
        <v>45433</v>
      </c>
      <c r="E289" s="48" t="s">
        <v>1306</v>
      </c>
      <c r="F289" s="48" t="s">
        <v>1783</v>
      </c>
      <c r="G289" s="12" t="s">
        <v>1784</v>
      </c>
      <c r="H289" s="29" t="str">
        <f t="shared" si="36"/>
        <v>FINALIZADO</v>
      </c>
      <c r="I289" s="12" t="s">
        <v>1785</v>
      </c>
      <c r="J289" s="79" t="s">
        <v>1786</v>
      </c>
      <c r="K289" s="28">
        <v>42326</v>
      </c>
      <c r="L289" s="29" t="s">
        <v>56</v>
      </c>
      <c r="M289" s="29" t="s">
        <v>131</v>
      </c>
      <c r="N289" s="29"/>
      <c r="O289" s="29">
        <v>45446</v>
      </c>
      <c r="P289" s="60">
        <v>45447</v>
      </c>
      <c r="Q289" s="35"/>
      <c r="R289" s="60" t="s">
        <v>97</v>
      </c>
      <c r="S289" s="60" t="s">
        <v>134</v>
      </c>
      <c r="T289" s="60">
        <v>45456</v>
      </c>
      <c r="U289" s="28">
        <v>42326</v>
      </c>
      <c r="V289" s="28">
        <f>3363.48+7000</f>
        <v>10363.48</v>
      </c>
      <c r="W289" s="28">
        <f t="shared" si="39"/>
        <v>31962.52</v>
      </c>
      <c r="X289" s="29">
        <v>45436</v>
      </c>
      <c r="Y289" s="60">
        <v>45448</v>
      </c>
      <c r="Z289" s="60">
        <v>45449</v>
      </c>
      <c r="AA289" s="60">
        <v>45449</v>
      </c>
      <c r="AB289" s="61">
        <v>627</v>
      </c>
      <c r="AC289" s="52">
        <v>31962.52</v>
      </c>
      <c r="AD289" s="52" t="str">
        <f t="shared" si="32"/>
        <v>NÃO HAVERÁ RECORTE</v>
      </c>
      <c r="AE289" s="52" t="str">
        <f t="shared" si="41"/>
        <v>NÃO HAVERÁ RECORTE</v>
      </c>
      <c r="AF289" s="52" t="str">
        <f t="shared" si="41"/>
        <v>NÃO HAVERÁ RECORTE</v>
      </c>
      <c r="AG289" s="60">
        <v>45463</v>
      </c>
      <c r="AH289" s="29">
        <v>45488</v>
      </c>
      <c r="AI289" s="29" t="s">
        <v>950</v>
      </c>
      <c r="AJ289" s="53" t="s">
        <v>2045</v>
      </c>
      <c r="AK289" s="29" t="s">
        <v>1439</v>
      </c>
      <c r="AL289" s="29" t="str">
        <f t="shared" si="33"/>
        <v>SIM</v>
      </c>
    </row>
    <row r="290" spans="1:38" ht="48" customHeight="1" x14ac:dyDescent="0.3">
      <c r="A290" s="73">
        <v>288</v>
      </c>
      <c r="B290" s="4">
        <v>8232400180</v>
      </c>
      <c r="C290" s="29">
        <v>45448</v>
      </c>
      <c r="D290" s="29">
        <v>45448</v>
      </c>
      <c r="E290" s="48" t="s">
        <v>1809</v>
      </c>
      <c r="F290" s="48" t="s">
        <v>1810</v>
      </c>
      <c r="G290" s="12" t="s">
        <v>1811</v>
      </c>
      <c r="H290" s="29" t="str">
        <f t="shared" si="36"/>
        <v>FINALIZADO</v>
      </c>
      <c r="I290" s="12" t="s">
        <v>1812</v>
      </c>
      <c r="J290" s="79">
        <v>1002306007853</v>
      </c>
      <c r="K290" s="28">
        <v>26326</v>
      </c>
      <c r="L290" s="29" t="s">
        <v>56</v>
      </c>
      <c r="M290" s="29" t="s">
        <v>131</v>
      </c>
      <c r="N290" s="29"/>
      <c r="O290" s="29">
        <v>45478</v>
      </c>
      <c r="P290" s="29">
        <v>45478</v>
      </c>
      <c r="Q290" s="35"/>
      <c r="R290" s="60" t="s">
        <v>97</v>
      </c>
      <c r="S290" s="60" t="s">
        <v>134</v>
      </c>
      <c r="T290" s="60">
        <v>45482</v>
      </c>
      <c r="U290" s="28">
        <v>26326</v>
      </c>
      <c r="V290" s="28">
        <v>0</v>
      </c>
      <c r="W290" s="28">
        <f t="shared" si="39"/>
        <v>26326</v>
      </c>
      <c r="X290" s="29">
        <v>45498</v>
      </c>
      <c r="Y290" s="60">
        <v>45506</v>
      </c>
      <c r="Z290" s="60">
        <v>45506</v>
      </c>
      <c r="AA290" s="60">
        <v>45513</v>
      </c>
      <c r="AB290" s="61">
        <v>667</v>
      </c>
      <c r="AC290" s="52">
        <v>26326</v>
      </c>
      <c r="AD290" s="52" t="str">
        <f t="shared" si="32"/>
        <v>NÃO HAVERÁ RECORTE</v>
      </c>
      <c r="AE290" s="52" t="str">
        <f t="shared" si="41"/>
        <v>NÃO HAVERÁ RECORTE</v>
      </c>
      <c r="AF290" s="29" t="str">
        <f t="shared" si="41"/>
        <v>NÃO HAVERÁ RECORTE</v>
      </c>
      <c r="AG290" s="60">
        <v>45538</v>
      </c>
      <c r="AH290" s="29">
        <v>45560</v>
      </c>
      <c r="AI290" s="29" t="s">
        <v>950</v>
      </c>
      <c r="AJ290" s="53" t="s">
        <v>2267</v>
      </c>
      <c r="AK290" s="29" t="s">
        <v>1438</v>
      </c>
      <c r="AL290" s="29" t="str">
        <f t="shared" si="33"/>
        <v>SIM</v>
      </c>
    </row>
    <row r="291" spans="1:38" ht="48" customHeight="1" x14ac:dyDescent="0.3">
      <c r="A291" s="73">
        <v>289</v>
      </c>
      <c r="B291" s="4">
        <v>8282401481</v>
      </c>
      <c r="C291" s="29">
        <v>45448</v>
      </c>
      <c r="D291" s="29">
        <v>45448</v>
      </c>
      <c r="E291" s="48" t="s">
        <v>1813</v>
      </c>
      <c r="F291" s="48" t="s">
        <v>1814</v>
      </c>
      <c r="G291" s="12" t="s">
        <v>1815</v>
      </c>
      <c r="H291" s="29" t="str">
        <f t="shared" si="36"/>
        <v>FINALIZADO</v>
      </c>
      <c r="I291" s="12" t="s">
        <v>1816</v>
      </c>
      <c r="J291" s="79" t="s">
        <v>1817</v>
      </c>
      <c r="K291" s="28">
        <v>30282</v>
      </c>
      <c r="L291" s="29" t="s">
        <v>56</v>
      </c>
      <c r="M291" s="29" t="s">
        <v>131</v>
      </c>
      <c r="N291" s="29"/>
      <c r="O291" s="29">
        <v>45456</v>
      </c>
      <c r="P291" s="60">
        <v>45457</v>
      </c>
      <c r="Q291" s="35"/>
      <c r="R291" s="60" t="s">
        <v>97</v>
      </c>
      <c r="S291" s="60" t="s">
        <v>134</v>
      </c>
      <c r="T291" s="60">
        <v>45461</v>
      </c>
      <c r="U291" s="28">
        <v>29222</v>
      </c>
      <c r="V291" s="28"/>
      <c r="W291" s="28">
        <f t="shared" si="39"/>
        <v>29222</v>
      </c>
      <c r="X291" s="29">
        <v>45464</v>
      </c>
      <c r="Y291" s="60">
        <v>45469</v>
      </c>
      <c r="Z291" s="60">
        <v>45470</v>
      </c>
      <c r="AA291" s="60">
        <v>45470</v>
      </c>
      <c r="AB291" s="61">
        <v>638</v>
      </c>
      <c r="AC291" s="52">
        <v>29222</v>
      </c>
      <c r="AD291" s="52" t="str">
        <f t="shared" si="32"/>
        <v>NÃO HAVERÁ RECORTE</v>
      </c>
      <c r="AE291" s="52" t="str">
        <f t="shared" si="41"/>
        <v>NÃO HAVERÁ RECORTE</v>
      </c>
      <c r="AF291" s="52" t="str">
        <f t="shared" si="41"/>
        <v>NÃO HAVERÁ RECORTE</v>
      </c>
      <c r="AG291" s="60">
        <v>45485</v>
      </c>
      <c r="AH291" s="29">
        <v>45496</v>
      </c>
      <c r="AI291" s="29" t="s">
        <v>950</v>
      </c>
      <c r="AJ291" s="53" t="s">
        <v>2277</v>
      </c>
      <c r="AK291" s="29" t="s">
        <v>1439</v>
      </c>
      <c r="AL291" s="29" t="str">
        <f t="shared" si="33"/>
        <v>SIM</v>
      </c>
    </row>
    <row r="292" spans="1:38" ht="48" customHeight="1" x14ac:dyDescent="0.3">
      <c r="A292" s="73">
        <v>290</v>
      </c>
      <c r="B292" s="4">
        <v>8282401274</v>
      </c>
      <c r="C292" s="29">
        <v>45454</v>
      </c>
      <c r="D292" s="29">
        <v>45455</v>
      </c>
      <c r="E292" s="48" t="s">
        <v>202</v>
      </c>
      <c r="F292" s="48" t="s">
        <v>1818</v>
      </c>
      <c r="G292" s="12" t="s">
        <v>1819</v>
      </c>
      <c r="H292" s="29" t="str">
        <f t="shared" si="36"/>
        <v>FINALIZADO</v>
      </c>
      <c r="I292" s="12" t="s">
        <v>1820</v>
      </c>
      <c r="J292" s="79">
        <v>1002806019714</v>
      </c>
      <c r="K292" s="28">
        <v>100237</v>
      </c>
      <c r="L292" s="29" t="s">
        <v>56</v>
      </c>
      <c r="M292" s="29" t="s">
        <v>131</v>
      </c>
      <c r="N292" s="29"/>
      <c r="O292" s="29">
        <v>45470</v>
      </c>
      <c r="P292" s="60">
        <v>45478</v>
      </c>
      <c r="Q292" s="35"/>
      <c r="R292" s="60" t="s">
        <v>97</v>
      </c>
      <c r="S292" s="60" t="s">
        <v>134</v>
      </c>
      <c r="T292" s="60">
        <v>45484</v>
      </c>
      <c r="U292" s="28">
        <v>100237</v>
      </c>
      <c r="V292" s="28">
        <v>6000</v>
      </c>
      <c r="W292" s="28">
        <f t="shared" si="39"/>
        <v>94237</v>
      </c>
      <c r="X292" s="29">
        <v>45475</v>
      </c>
      <c r="Y292" s="60">
        <v>45483</v>
      </c>
      <c r="Z292" s="60">
        <v>45485</v>
      </c>
      <c r="AA292" s="60">
        <v>45489</v>
      </c>
      <c r="AB292" s="61">
        <v>646</v>
      </c>
      <c r="AC292" s="52">
        <v>94237</v>
      </c>
      <c r="AD292" s="52" t="str">
        <f t="shared" si="32"/>
        <v>NÃO HAVERÁ RECORTE</v>
      </c>
      <c r="AE292" s="52" t="str">
        <f t="shared" si="41"/>
        <v>NÃO HAVERÁ RECORTE</v>
      </c>
      <c r="AF292" s="29" t="str">
        <f t="shared" si="41"/>
        <v>NÃO HAVERÁ RECORTE</v>
      </c>
      <c r="AG292" s="60">
        <v>45489</v>
      </c>
      <c r="AH292" s="29">
        <v>45516</v>
      </c>
      <c r="AI292" s="29" t="s">
        <v>950</v>
      </c>
      <c r="AJ292" s="53" t="s">
        <v>2272</v>
      </c>
      <c r="AK292" s="29" t="s">
        <v>1438</v>
      </c>
      <c r="AL292" s="29" t="str">
        <f t="shared" si="33"/>
        <v>SIM</v>
      </c>
    </row>
    <row r="293" spans="1:38" ht="48" customHeight="1" x14ac:dyDescent="0.3">
      <c r="A293" s="73">
        <v>291</v>
      </c>
      <c r="B293" s="4">
        <v>8282401196</v>
      </c>
      <c r="C293" s="29">
        <v>45460</v>
      </c>
      <c r="D293" s="29">
        <v>45461</v>
      </c>
      <c r="E293" s="48" t="s">
        <v>1823</v>
      </c>
      <c r="F293" s="48" t="s">
        <v>1824</v>
      </c>
      <c r="G293" s="12" t="s">
        <v>1825</v>
      </c>
      <c r="H293" s="29" t="str">
        <f t="shared" si="36"/>
        <v>SOLICITAR TRANSFERÊNCIA PARA ARREMATANTE</v>
      </c>
      <c r="I293" s="12" t="s">
        <v>1826</v>
      </c>
      <c r="J293" s="79" t="s">
        <v>1827</v>
      </c>
      <c r="K293" s="28">
        <v>28508</v>
      </c>
      <c r="L293" s="29" t="s">
        <v>56</v>
      </c>
      <c r="M293" s="29" t="s">
        <v>131</v>
      </c>
      <c r="N293" s="29"/>
      <c r="O293" s="29">
        <v>45475</v>
      </c>
      <c r="P293" s="60">
        <v>45477</v>
      </c>
      <c r="Q293" s="35"/>
      <c r="R293" s="60" t="s">
        <v>97</v>
      </c>
      <c r="S293" s="60" t="s">
        <v>134</v>
      </c>
      <c r="T293" s="60">
        <v>45478</v>
      </c>
      <c r="U293" s="28">
        <v>28508</v>
      </c>
      <c r="V293" s="28">
        <v>4000</v>
      </c>
      <c r="W293" s="28">
        <f t="shared" si="39"/>
        <v>24508</v>
      </c>
      <c r="X293" s="29">
        <v>45468</v>
      </c>
      <c r="Y293" s="60">
        <v>45483</v>
      </c>
      <c r="Z293" s="60">
        <v>45485</v>
      </c>
      <c r="AA293" s="60">
        <v>45489</v>
      </c>
      <c r="AB293" s="61">
        <v>645</v>
      </c>
      <c r="AC293" s="52">
        <v>24508</v>
      </c>
      <c r="AD293" s="52" t="str">
        <f t="shared" si="32"/>
        <v>NÃO HAVERÁ RECORTE</v>
      </c>
      <c r="AE293" s="52" t="str">
        <f t="shared" si="41"/>
        <v>NÃO HAVERÁ RECORTE</v>
      </c>
      <c r="AF293" s="52" t="str">
        <f t="shared" si="41"/>
        <v>NÃO HAVERÁ RECORTE</v>
      </c>
      <c r="AG293" s="60">
        <v>45489</v>
      </c>
      <c r="AH293" s="29">
        <v>45513</v>
      </c>
      <c r="AI293" s="29" t="s">
        <v>951</v>
      </c>
      <c r="AJ293" s="53" t="s">
        <v>2271</v>
      </c>
      <c r="AK293" s="29" t="s">
        <v>1439</v>
      </c>
      <c r="AL293" s="29" t="str">
        <f t="shared" si="33"/>
        <v>NÃO</v>
      </c>
    </row>
    <row r="294" spans="1:38" ht="48" customHeight="1" x14ac:dyDescent="0.3">
      <c r="A294" s="73">
        <v>292</v>
      </c>
      <c r="B294" s="4">
        <v>8282401710</v>
      </c>
      <c r="C294" s="29">
        <v>45461</v>
      </c>
      <c r="D294" s="29">
        <v>45461</v>
      </c>
      <c r="E294" s="48" t="s">
        <v>1828</v>
      </c>
      <c r="F294" s="48" t="s">
        <v>1829</v>
      </c>
      <c r="G294" s="12" t="s">
        <v>1830</v>
      </c>
      <c r="H294" s="29" t="str">
        <f t="shared" si="36"/>
        <v>FINALIZADO</v>
      </c>
      <c r="I294" s="12" t="s">
        <v>1831</v>
      </c>
      <c r="J294" s="79" t="s">
        <v>1832</v>
      </c>
      <c r="K294" s="28">
        <v>16260</v>
      </c>
      <c r="L294" s="29" t="s">
        <v>56</v>
      </c>
      <c r="M294" s="29" t="s">
        <v>131</v>
      </c>
      <c r="N294" s="29"/>
      <c r="O294" s="29">
        <v>45467</v>
      </c>
      <c r="P294" s="29">
        <v>45467</v>
      </c>
      <c r="Q294" s="35"/>
      <c r="R294" s="60" t="s">
        <v>97</v>
      </c>
      <c r="S294" s="60" t="s">
        <v>134</v>
      </c>
      <c r="T294" s="60">
        <v>45482</v>
      </c>
      <c r="U294" s="28">
        <v>14260</v>
      </c>
      <c r="V294" s="28"/>
      <c r="W294" s="28">
        <f t="shared" si="39"/>
        <v>14260</v>
      </c>
      <c r="X294" s="29">
        <v>45469</v>
      </c>
      <c r="Y294" s="60">
        <v>45478</v>
      </c>
      <c r="Z294" s="60">
        <v>45481</v>
      </c>
      <c r="AA294" s="60">
        <v>45483</v>
      </c>
      <c r="AB294" s="61">
        <v>642</v>
      </c>
      <c r="AC294" s="52">
        <v>14260</v>
      </c>
      <c r="AD294" s="52" t="str">
        <f t="shared" si="32"/>
        <v>NÃO HAVERÁ RECORTE</v>
      </c>
      <c r="AE294" s="52" t="str">
        <f t="shared" si="41"/>
        <v>NÃO HAVERÁ RECORTE</v>
      </c>
      <c r="AF294" s="52" t="str">
        <f t="shared" si="41"/>
        <v>NÃO HAVERÁ RECORTE</v>
      </c>
      <c r="AG294" s="60">
        <v>45485</v>
      </c>
      <c r="AH294" s="29">
        <v>45491</v>
      </c>
      <c r="AI294" s="29" t="s">
        <v>950</v>
      </c>
      <c r="AJ294" s="53" t="s">
        <v>2274</v>
      </c>
      <c r="AK294" s="29" t="s">
        <v>1439</v>
      </c>
      <c r="AL294" s="29" t="str">
        <f t="shared" si="33"/>
        <v>SIM</v>
      </c>
    </row>
    <row r="295" spans="1:38" ht="48" customHeight="1" x14ac:dyDescent="0.3">
      <c r="A295" s="73">
        <v>293</v>
      </c>
      <c r="B295" s="4">
        <v>8282402049</v>
      </c>
      <c r="C295" s="29">
        <v>45461</v>
      </c>
      <c r="D295" s="29">
        <v>45461</v>
      </c>
      <c r="E295" s="48" t="s">
        <v>1833</v>
      </c>
      <c r="F295" s="48" t="s">
        <v>1834</v>
      </c>
      <c r="G295" s="12" t="s">
        <v>1835</v>
      </c>
      <c r="H295" s="29" t="str">
        <f t="shared" si="36"/>
        <v>FINALIZADO</v>
      </c>
      <c r="I295" s="12" t="s">
        <v>1836</v>
      </c>
      <c r="J295" s="79">
        <v>1002806023501</v>
      </c>
      <c r="K295" s="28">
        <v>8900</v>
      </c>
      <c r="L295" s="29" t="s">
        <v>56</v>
      </c>
      <c r="M295" s="29" t="s">
        <v>131</v>
      </c>
      <c r="N295" s="29"/>
      <c r="O295" s="29">
        <v>45478</v>
      </c>
      <c r="P295" s="60">
        <v>45478</v>
      </c>
      <c r="Q295" s="35"/>
      <c r="R295" s="60" t="s">
        <v>157</v>
      </c>
      <c r="S295" s="60" t="s">
        <v>302</v>
      </c>
      <c r="T295" s="60">
        <v>45483</v>
      </c>
      <c r="U295" s="28">
        <v>8900</v>
      </c>
      <c r="V295" s="28">
        <v>90.94</v>
      </c>
      <c r="W295" s="28">
        <f t="shared" si="39"/>
        <v>8809.06</v>
      </c>
      <c r="X295" s="29">
        <v>45468</v>
      </c>
      <c r="Y295" s="60">
        <v>45483</v>
      </c>
      <c r="Z295" s="60">
        <v>45485</v>
      </c>
      <c r="AA295" s="60">
        <v>45489</v>
      </c>
      <c r="AB295" s="61">
        <v>648</v>
      </c>
      <c r="AC295" s="52">
        <v>8809.06</v>
      </c>
      <c r="AD295" s="52" t="str">
        <f t="shared" si="32"/>
        <v>SOLICITAR RECORTE DE CHASSI PALACIO</v>
      </c>
      <c r="AE295" s="29">
        <v>45488</v>
      </c>
      <c r="AF295" s="29">
        <v>45496</v>
      </c>
      <c r="AG295" s="60">
        <v>45499</v>
      </c>
      <c r="AH295" s="29">
        <v>45533</v>
      </c>
      <c r="AI295" s="29" t="s">
        <v>965</v>
      </c>
      <c r="AJ295" s="53" t="s">
        <v>2269</v>
      </c>
      <c r="AK295" s="29" t="s">
        <v>1438</v>
      </c>
      <c r="AL295" s="29" t="str">
        <f t="shared" si="33"/>
        <v>SIM</v>
      </c>
    </row>
    <row r="296" spans="1:38" ht="48" customHeight="1" x14ac:dyDescent="0.3">
      <c r="A296" s="73">
        <v>294</v>
      </c>
      <c r="B296" s="4">
        <v>116</v>
      </c>
      <c r="C296" s="29">
        <v>45463</v>
      </c>
      <c r="D296" s="29">
        <v>45463</v>
      </c>
      <c r="E296" s="48" t="s">
        <v>1837</v>
      </c>
      <c r="F296" s="48" t="s">
        <v>1838</v>
      </c>
      <c r="G296" s="12" t="s">
        <v>1839</v>
      </c>
      <c r="H296" s="29" t="str">
        <f t="shared" si="36"/>
        <v>FINALIZADO</v>
      </c>
      <c r="I296" s="12" t="s">
        <v>1840</v>
      </c>
      <c r="J296" s="79">
        <v>116</v>
      </c>
      <c r="K296" s="28">
        <v>25445</v>
      </c>
      <c r="L296" s="29" t="s">
        <v>56</v>
      </c>
      <c r="M296" s="29" t="s">
        <v>131</v>
      </c>
      <c r="N296" s="29"/>
      <c r="O296" s="29">
        <v>45468</v>
      </c>
      <c r="P296" s="60">
        <v>45468</v>
      </c>
      <c r="Q296" s="35"/>
      <c r="R296" s="60" t="s">
        <v>97</v>
      </c>
      <c r="S296" s="60" t="s">
        <v>134</v>
      </c>
      <c r="T296" s="60">
        <v>45476</v>
      </c>
      <c r="U296" s="28">
        <v>25445</v>
      </c>
      <c r="V296" s="28">
        <v>1500</v>
      </c>
      <c r="W296" s="28">
        <f t="shared" si="39"/>
        <v>23945</v>
      </c>
      <c r="X296" s="29">
        <v>45476</v>
      </c>
      <c r="Y296" s="60">
        <v>45489</v>
      </c>
      <c r="Z296" s="60">
        <v>45491</v>
      </c>
      <c r="AA296" s="60">
        <v>45497</v>
      </c>
      <c r="AB296" s="61">
        <v>653</v>
      </c>
      <c r="AC296" s="52">
        <v>23945</v>
      </c>
      <c r="AD296" s="52" t="str">
        <f t="shared" si="32"/>
        <v>NÃO HAVERÁ RECORTE</v>
      </c>
      <c r="AE296" s="52" t="str">
        <f t="shared" ref="AE296:AF300" si="42">IF(S296="","",IF(S296="GRANDE","SOLICITAR RECORTE DE CHASSI"&amp;" "&amp;M296,"NÃO HAVERÁ RECORTE"))</f>
        <v>NÃO HAVERÁ RECORTE</v>
      </c>
      <c r="AF296" s="52" t="str">
        <f t="shared" si="42"/>
        <v>NÃO HAVERÁ RECORTE</v>
      </c>
      <c r="AG296" s="60">
        <v>45497</v>
      </c>
      <c r="AH296" s="29">
        <v>45513</v>
      </c>
      <c r="AI296" s="29" t="s">
        <v>950</v>
      </c>
      <c r="AJ296" s="53" t="s">
        <v>2270</v>
      </c>
      <c r="AK296" s="29" t="s">
        <v>1438</v>
      </c>
      <c r="AL296" s="29" t="str">
        <f t="shared" si="33"/>
        <v>SIM</v>
      </c>
    </row>
    <row r="297" spans="1:38" ht="48" customHeight="1" x14ac:dyDescent="0.3">
      <c r="A297" s="73">
        <v>295</v>
      </c>
      <c r="B297" s="4">
        <v>8282402080</v>
      </c>
      <c r="C297" s="29">
        <v>45463</v>
      </c>
      <c r="D297" s="29">
        <v>45463</v>
      </c>
      <c r="E297" s="48" t="s">
        <v>1841</v>
      </c>
      <c r="F297" s="48" t="s">
        <v>1842</v>
      </c>
      <c r="G297" s="12" t="s">
        <v>1843</v>
      </c>
      <c r="H297" s="29" t="str">
        <f t="shared" si="36"/>
        <v>SOLICITAR TRANSFERÊNCIA PARA ARREMATANTE</v>
      </c>
      <c r="I297" s="12" t="s">
        <v>1844</v>
      </c>
      <c r="J297" s="79" t="s">
        <v>1845</v>
      </c>
      <c r="K297" s="28">
        <v>10379</v>
      </c>
      <c r="L297" s="29" t="s">
        <v>55</v>
      </c>
      <c r="M297" s="29" t="s">
        <v>131</v>
      </c>
      <c r="N297" s="29"/>
      <c r="O297" s="29">
        <v>45464</v>
      </c>
      <c r="P297" s="60">
        <v>45467</v>
      </c>
      <c r="Q297" s="35"/>
      <c r="R297" s="60" t="s">
        <v>97</v>
      </c>
      <c r="S297" s="60" t="s">
        <v>134</v>
      </c>
      <c r="T297" s="60">
        <v>45483</v>
      </c>
      <c r="U297" s="28">
        <v>10379</v>
      </c>
      <c r="V297" s="28">
        <v>2000</v>
      </c>
      <c r="W297" s="28">
        <f t="shared" si="39"/>
        <v>8379</v>
      </c>
      <c r="X297" s="29">
        <v>45471</v>
      </c>
      <c r="Y297" s="60">
        <v>45477</v>
      </c>
      <c r="Z297" s="60">
        <v>45481</v>
      </c>
      <c r="AA297" s="60">
        <v>45483</v>
      </c>
      <c r="AB297" s="61">
        <v>644</v>
      </c>
      <c r="AC297" s="52">
        <v>8379</v>
      </c>
      <c r="AD297" s="52" t="str">
        <f t="shared" si="32"/>
        <v>NÃO HAVERÁ RECORTE</v>
      </c>
      <c r="AE297" s="52" t="str">
        <f t="shared" si="42"/>
        <v>NÃO HAVERÁ RECORTE</v>
      </c>
      <c r="AF297" s="52" t="str">
        <f t="shared" si="42"/>
        <v>NÃO HAVERÁ RECORTE</v>
      </c>
      <c r="AG297" s="60">
        <v>45485</v>
      </c>
      <c r="AH297" s="29">
        <v>45491</v>
      </c>
      <c r="AI297" s="29" t="s">
        <v>951</v>
      </c>
      <c r="AJ297" s="53" t="s">
        <v>2265</v>
      </c>
      <c r="AK297" s="29" t="s">
        <v>1439</v>
      </c>
      <c r="AL297" s="29" t="str">
        <f t="shared" si="33"/>
        <v>NÃO</v>
      </c>
    </row>
    <row r="298" spans="1:38" ht="48" customHeight="1" x14ac:dyDescent="0.3">
      <c r="A298" s="73">
        <v>296</v>
      </c>
      <c r="B298" s="4">
        <v>8282402073</v>
      </c>
      <c r="C298" s="29">
        <v>45467</v>
      </c>
      <c r="D298" s="29">
        <v>45467</v>
      </c>
      <c r="E298" s="48" t="s">
        <v>1849</v>
      </c>
      <c r="F298" s="48" t="s">
        <v>1848</v>
      </c>
      <c r="G298" s="12" t="s">
        <v>1850</v>
      </c>
      <c r="H298" s="29" t="str">
        <f t="shared" si="36"/>
        <v>SOLICITAR TRANSFERÊNCIA PARA ARREMATANTE</v>
      </c>
      <c r="I298" s="12" t="s">
        <v>1851</v>
      </c>
      <c r="J298" s="79">
        <v>1002806023960</v>
      </c>
      <c r="K298" s="28">
        <v>18218</v>
      </c>
      <c r="L298" s="29" t="s">
        <v>56</v>
      </c>
      <c r="M298" s="29" t="s">
        <v>131</v>
      </c>
      <c r="N298" s="29"/>
      <c r="O298" s="29">
        <v>45489</v>
      </c>
      <c r="P298" s="29">
        <v>45489</v>
      </c>
      <c r="Q298" s="35"/>
      <c r="R298" s="60" t="s">
        <v>97</v>
      </c>
      <c r="S298" s="60" t="s">
        <v>134</v>
      </c>
      <c r="T298" s="60">
        <v>45496</v>
      </c>
      <c r="U298" s="28">
        <v>18218</v>
      </c>
      <c r="V298" s="28">
        <v>745.05</v>
      </c>
      <c r="W298" s="28">
        <f t="shared" si="39"/>
        <v>17472.95</v>
      </c>
      <c r="X298" s="29">
        <v>45474</v>
      </c>
      <c r="Y298" s="60">
        <v>45483</v>
      </c>
      <c r="Z298" s="60">
        <v>45485</v>
      </c>
      <c r="AA298" s="60">
        <v>45489</v>
      </c>
      <c r="AB298" s="61">
        <v>647</v>
      </c>
      <c r="AC298" s="52">
        <v>17472.95</v>
      </c>
      <c r="AD298" s="52" t="str">
        <f t="shared" si="32"/>
        <v>NÃO HAVERÁ RECORTE</v>
      </c>
      <c r="AE298" s="52" t="str">
        <f t="shared" si="42"/>
        <v>NÃO HAVERÁ RECORTE</v>
      </c>
      <c r="AF298" s="52" t="str">
        <f t="shared" si="42"/>
        <v>NÃO HAVERÁ RECORTE</v>
      </c>
      <c r="AG298" s="60">
        <v>45504</v>
      </c>
      <c r="AH298" s="29">
        <v>45537</v>
      </c>
      <c r="AI298" s="29" t="s">
        <v>951</v>
      </c>
      <c r="AJ298" s="53" t="s">
        <v>2253</v>
      </c>
      <c r="AK298" s="29" t="s">
        <v>1438</v>
      </c>
      <c r="AL298" s="29" t="str">
        <f t="shared" si="33"/>
        <v>NÃO</v>
      </c>
    </row>
    <row r="299" spans="1:38" ht="48" customHeight="1" x14ac:dyDescent="0.3">
      <c r="A299" s="73">
        <v>297</v>
      </c>
      <c r="B299" s="4">
        <v>8282401645</v>
      </c>
      <c r="C299" s="29">
        <v>45468</v>
      </c>
      <c r="D299" s="29">
        <v>45468</v>
      </c>
      <c r="E299" s="48" t="s">
        <v>253</v>
      </c>
      <c r="F299" s="48" t="s">
        <v>1853</v>
      </c>
      <c r="G299" s="12" t="s">
        <v>1960</v>
      </c>
      <c r="H299" s="29" t="str">
        <f t="shared" si="36"/>
        <v>FINALIZADO</v>
      </c>
      <c r="I299" s="12" t="s">
        <v>1854</v>
      </c>
      <c r="J299" s="79" t="s">
        <v>1855</v>
      </c>
      <c r="K299" s="28">
        <v>8813</v>
      </c>
      <c r="L299" s="29" t="s">
        <v>56</v>
      </c>
      <c r="M299" s="29" t="s">
        <v>131</v>
      </c>
      <c r="N299" s="29"/>
      <c r="O299" s="29">
        <v>45485</v>
      </c>
      <c r="P299" s="29">
        <v>45485</v>
      </c>
      <c r="Q299" s="35"/>
      <c r="R299" s="60" t="s">
        <v>96</v>
      </c>
      <c r="S299" s="60" t="s">
        <v>134</v>
      </c>
      <c r="T299" s="60">
        <v>45505</v>
      </c>
      <c r="U299" s="28">
        <v>8813</v>
      </c>
      <c r="V299" s="28"/>
      <c r="W299" s="28">
        <f t="shared" si="39"/>
        <v>8813</v>
      </c>
      <c r="X299" s="29">
        <v>45471</v>
      </c>
      <c r="Y299" s="60">
        <v>45477</v>
      </c>
      <c r="Z299" s="60">
        <v>45481</v>
      </c>
      <c r="AA299" s="60">
        <v>45483</v>
      </c>
      <c r="AB299" s="61">
        <v>643</v>
      </c>
      <c r="AC299" s="52">
        <v>8813</v>
      </c>
      <c r="AD299" s="52" t="str">
        <f t="shared" si="32"/>
        <v>NÃO HAVERÁ RECORTE</v>
      </c>
      <c r="AE299" s="52" t="str">
        <f t="shared" si="42"/>
        <v>NÃO HAVERÁ RECORTE</v>
      </c>
      <c r="AF299" s="29" t="str">
        <f t="shared" si="42"/>
        <v>NÃO HAVERÁ RECORTE</v>
      </c>
      <c r="AG299" s="60">
        <v>45509</v>
      </c>
      <c r="AH299" s="29">
        <v>45519</v>
      </c>
      <c r="AI299" s="29" t="s">
        <v>950</v>
      </c>
      <c r="AJ299" s="53" t="s">
        <v>2268</v>
      </c>
      <c r="AK299" s="29" t="s">
        <v>1439</v>
      </c>
      <c r="AL299" s="29" t="str">
        <f t="shared" si="33"/>
        <v>SIM</v>
      </c>
    </row>
    <row r="300" spans="1:38" ht="48" customHeight="1" x14ac:dyDescent="0.3">
      <c r="A300" s="73">
        <v>298</v>
      </c>
      <c r="B300" s="4">
        <v>8282402422</v>
      </c>
      <c r="C300" s="29">
        <v>45491</v>
      </c>
      <c r="D300" s="29">
        <v>45492</v>
      </c>
      <c r="E300" s="48" t="s">
        <v>1874</v>
      </c>
      <c r="F300" s="48" t="s">
        <v>1871</v>
      </c>
      <c r="G300" s="12" t="s">
        <v>1872</v>
      </c>
      <c r="H300" s="29" t="str">
        <f t="shared" si="36"/>
        <v>SOLICITAR TRANSFERÊNCIA PARA ARREMATANTE</v>
      </c>
      <c r="I300" s="12" t="s">
        <v>1873</v>
      </c>
      <c r="J300" s="79">
        <v>1002806022545</v>
      </c>
      <c r="K300" s="28">
        <v>8500</v>
      </c>
      <c r="L300" s="29" t="s">
        <v>56</v>
      </c>
      <c r="M300" s="29" t="s">
        <v>131</v>
      </c>
      <c r="N300" s="29"/>
      <c r="O300" s="29">
        <v>45498</v>
      </c>
      <c r="P300" s="60">
        <v>45506</v>
      </c>
      <c r="Q300" s="35"/>
      <c r="R300" s="60" t="s">
        <v>96</v>
      </c>
      <c r="S300" s="60" t="s">
        <v>134</v>
      </c>
      <c r="T300" s="60">
        <v>45533</v>
      </c>
      <c r="U300" s="28">
        <v>8500</v>
      </c>
      <c r="V300" s="28">
        <v>3000</v>
      </c>
      <c r="W300" s="28">
        <f t="shared" si="39"/>
        <v>5500</v>
      </c>
      <c r="X300" s="29">
        <v>45502</v>
      </c>
      <c r="Y300" s="60">
        <v>45506</v>
      </c>
      <c r="Z300" s="60">
        <v>45506</v>
      </c>
      <c r="AA300" s="60">
        <v>45513</v>
      </c>
      <c r="AB300" s="61">
        <v>666</v>
      </c>
      <c r="AC300" s="52">
        <v>5500</v>
      </c>
      <c r="AD300" s="52" t="str">
        <f t="shared" si="32"/>
        <v>NÃO HAVERÁ RECORTE</v>
      </c>
      <c r="AE300" s="52" t="str">
        <f t="shared" si="42"/>
        <v>NÃO HAVERÁ RECORTE</v>
      </c>
      <c r="AF300" s="52" t="str">
        <f t="shared" si="42"/>
        <v>NÃO HAVERÁ RECORTE</v>
      </c>
      <c r="AG300" s="60">
        <v>45538</v>
      </c>
      <c r="AH300" s="29">
        <v>45560</v>
      </c>
      <c r="AI300" s="29" t="s">
        <v>951</v>
      </c>
      <c r="AJ300" s="53" t="s">
        <v>2267</v>
      </c>
      <c r="AK300" s="29" t="s">
        <v>1438</v>
      </c>
      <c r="AL300" s="29" t="str">
        <f t="shared" si="33"/>
        <v>NÃO</v>
      </c>
    </row>
    <row r="301" spans="1:38" ht="48" customHeight="1" x14ac:dyDescent="0.3">
      <c r="A301" s="73">
        <v>299</v>
      </c>
      <c r="B301" s="4">
        <v>8282402411</v>
      </c>
      <c r="C301" s="29">
        <v>45496</v>
      </c>
      <c r="D301" s="29">
        <v>45496</v>
      </c>
      <c r="E301" s="48" t="s">
        <v>202</v>
      </c>
      <c r="F301" s="48" t="s">
        <v>1878</v>
      </c>
      <c r="G301" s="12" t="s">
        <v>1879</v>
      </c>
      <c r="H301" s="29" t="str">
        <f t="shared" si="36"/>
        <v>AG INDENIZAÇÃO</v>
      </c>
      <c r="I301" s="12" t="s">
        <v>1880</v>
      </c>
      <c r="J301" s="79">
        <v>1002806025176</v>
      </c>
      <c r="K301" s="28">
        <v>31117</v>
      </c>
      <c r="L301" s="29" t="s">
        <v>56</v>
      </c>
      <c r="M301" s="29" t="s">
        <v>131</v>
      </c>
      <c r="N301" s="29"/>
      <c r="O301" s="29">
        <v>45498</v>
      </c>
      <c r="P301" s="60">
        <v>45526</v>
      </c>
      <c r="Q301" s="35"/>
      <c r="R301" s="60" t="s">
        <v>157</v>
      </c>
      <c r="S301" s="60" t="s">
        <v>134</v>
      </c>
      <c r="T301" s="60">
        <v>45534</v>
      </c>
      <c r="U301" s="28"/>
      <c r="V301" s="28"/>
      <c r="W301" s="28">
        <f t="shared" si="39"/>
        <v>0</v>
      </c>
      <c r="X301" s="29"/>
      <c r="Y301" s="60"/>
      <c r="Z301" s="60"/>
      <c r="AA301" s="60"/>
      <c r="AB301" s="61"/>
      <c r="AC301" s="52"/>
      <c r="AD301" s="52" t="str">
        <f t="shared" si="32"/>
        <v>SOLICITAR RECORTE DE CHASSI PALACIO</v>
      </c>
      <c r="AE301" s="29">
        <v>45629</v>
      </c>
      <c r="AF301" s="29"/>
      <c r="AG301" s="60"/>
      <c r="AH301" s="29"/>
      <c r="AI301" s="29"/>
      <c r="AJ301" s="53" t="s">
        <v>2250</v>
      </c>
      <c r="AK301" s="29" t="s">
        <v>1438</v>
      </c>
      <c r="AL301" s="29" t="str">
        <f t="shared" si="33"/>
        <v>NÃO</v>
      </c>
    </row>
    <row r="302" spans="1:38" ht="48" customHeight="1" x14ac:dyDescent="0.3">
      <c r="A302" s="73">
        <v>300</v>
      </c>
      <c r="B302" s="4">
        <v>8282402448</v>
      </c>
      <c r="C302" s="29">
        <v>45498</v>
      </c>
      <c r="D302" s="29">
        <v>45498</v>
      </c>
      <c r="E302" s="48" t="s">
        <v>202</v>
      </c>
      <c r="F302" s="48" t="s">
        <v>1884</v>
      </c>
      <c r="G302" s="12" t="s">
        <v>1885</v>
      </c>
      <c r="H302" s="29" t="str">
        <f t="shared" si="36"/>
        <v>FINALIZADO</v>
      </c>
      <c r="I302" s="12" t="s">
        <v>1886</v>
      </c>
      <c r="J302" s="79" t="s">
        <v>1887</v>
      </c>
      <c r="K302" s="28">
        <v>42911</v>
      </c>
      <c r="L302" s="29" t="s">
        <v>55</v>
      </c>
      <c r="M302" s="29" t="s">
        <v>131</v>
      </c>
      <c r="N302" s="29"/>
      <c r="O302" s="29">
        <v>45507</v>
      </c>
      <c r="P302" s="60">
        <v>45509</v>
      </c>
      <c r="Q302" s="35"/>
      <c r="R302" s="60" t="s">
        <v>97</v>
      </c>
      <c r="S302" s="60" t="s">
        <v>134</v>
      </c>
      <c r="T302" s="60">
        <v>45517</v>
      </c>
      <c r="U302" s="28">
        <v>42911</v>
      </c>
      <c r="V302" s="28"/>
      <c r="W302" s="28">
        <f t="shared" si="39"/>
        <v>42911</v>
      </c>
      <c r="X302" s="29">
        <v>45506</v>
      </c>
      <c r="Y302" s="60">
        <v>45510</v>
      </c>
      <c r="Z302" s="60">
        <v>45510</v>
      </c>
      <c r="AA302" s="60">
        <v>45513</v>
      </c>
      <c r="AB302" s="61">
        <v>668</v>
      </c>
      <c r="AC302" s="52">
        <v>42911</v>
      </c>
      <c r="AD302" s="52" t="str">
        <f t="shared" si="32"/>
        <v>NÃO HAVERÁ RECORTE</v>
      </c>
      <c r="AE302" s="52" t="str">
        <f>IF(S302="","",IF(S302="GRANDE","SOLICITAR RECORTE DE CHASSI"&amp;" "&amp;M302,"NÃO HAVERÁ RECORTE"))</f>
        <v>NÃO HAVERÁ RECORTE</v>
      </c>
      <c r="AF302" s="52" t="str">
        <f>IF(T302="","",IF(T302="GRANDE","SOLICITAR RECORTE DE CHASSI"&amp;" "&amp;N302,"NÃO HAVERÁ RECORTE"))</f>
        <v>NÃO HAVERÁ RECORTE</v>
      </c>
      <c r="AG302" s="60">
        <v>45539</v>
      </c>
      <c r="AH302" s="29">
        <v>45560</v>
      </c>
      <c r="AI302" s="29" t="s">
        <v>950</v>
      </c>
      <c r="AJ302" s="53" t="s">
        <v>2256</v>
      </c>
      <c r="AK302" s="29" t="s">
        <v>1439</v>
      </c>
      <c r="AL302" s="29" t="str">
        <f t="shared" si="33"/>
        <v>SIM</v>
      </c>
    </row>
    <row r="303" spans="1:38" ht="48" customHeight="1" x14ac:dyDescent="0.3">
      <c r="A303" s="73">
        <v>301</v>
      </c>
      <c r="B303" s="4">
        <v>8282402240</v>
      </c>
      <c r="C303" s="29">
        <v>45503</v>
      </c>
      <c r="D303" s="29">
        <v>45503</v>
      </c>
      <c r="E303" s="48" t="s">
        <v>1891</v>
      </c>
      <c r="F303" s="48" t="s">
        <v>1892</v>
      </c>
      <c r="G303" s="12" t="s">
        <v>1893</v>
      </c>
      <c r="H303" s="29" t="str">
        <f>IF([1]ENTRADA!K217=0,"",IF(L303=0,"AG ORÇAM REMOÇÃO",IF(O303=0,"VEÍCULO EM REMOÇÃO",IF(P303=0,"SOLICITAR VISTORIA",IF(T303=0,"AG VISTORIA",IF(X303=0,"AG INDENIZAÇÃO",IF(AA303=0,"AG NF ENTRADA",IF(AF303=0,"AG RECORTE E PLACAS",IF(AG303=0,"ENVIAR DOCS DESPACHANTE",IF(AH303=0,"DOCS COM DESPACHANTE",IF(AI303="","PESQUISAR COM DESPACHANTE  PROPRIETARIO ATUAL",IF(AI303="Não","SOLICITAR TRANSFERÊNCIA PARA ARREMATANTE",IF(AI303="Leilão","VEÍCULO EM LEILÃO","FINALIZADO")))))))))))))</f>
        <v>SOLICITAR TRANSFERÊNCIA PARA ARREMATANTE</v>
      </c>
      <c r="I303" s="12" t="s">
        <v>1894</v>
      </c>
      <c r="J303" s="79">
        <v>1002806021321</v>
      </c>
      <c r="K303" s="28">
        <v>12900</v>
      </c>
      <c r="L303" s="29" t="s">
        <v>56</v>
      </c>
      <c r="M303" s="29" t="s">
        <v>131</v>
      </c>
      <c r="N303" s="29"/>
      <c r="O303" s="29">
        <v>45524</v>
      </c>
      <c r="P303" s="60">
        <v>45532</v>
      </c>
      <c r="Q303" s="35"/>
      <c r="R303" s="60" t="s">
        <v>96</v>
      </c>
      <c r="S303" s="60" t="s">
        <v>134</v>
      </c>
      <c r="T303" s="60">
        <v>45533</v>
      </c>
      <c r="U303" s="28">
        <v>12900</v>
      </c>
      <c r="V303" s="28">
        <v>2000</v>
      </c>
      <c r="W303" s="28">
        <f t="shared" si="39"/>
        <v>10900</v>
      </c>
      <c r="X303" s="29">
        <v>45519</v>
      </c>
      <c r="Y303" s="60">
        <v>45533</v>
      </c>
      <c r="Z303" s="60">
        <v>45539</v>
      </c>
      <c r="AA303" s="60">
        <v>45541</v>
      </c>
      <c r="AB303" s="61">
        <v>683</v>
      </c>
      <c r="AC303" s="52">
        <v>10900</v>
      </c>
      <c r="AD303" s="52" t="str">
        <f t="shared" si="32"/>
        <v>NÃO HAVERÁ RECORTE</v>
      </c>
      <c r="AE303" s="52" t="str">
        <f>IF(S303="","",IF(S303="GRANDE","SOLICITAR RECORTE DE CHASSI"&amp;" "&amp;M303,"NÃO HAVERÁ RECORTE"))</f>
        <v>NÃO HAVERÁ RECORTE</v>
      </c>
      <c r="AF303" s="52" t="str">
        <f>IF(T303="","",IF(T303="GRANDE","SOLICITAR RECORTE DE CHASSI"&amp;" "&amp;N303,"NÃO HAVERÁ RECORTE"))</f>
        <v>NÃO HAVERÁ RECORTE</v>
      </c>
      <c r="AG303" s="60">
        <v>45568</v>
      </c>
      <c r="AH303" s="29">
        <v>45596</v>
      </c>
      <c r="AI303" s="29" t="s">
        <v>951</v>
      </c>
      <c r="AJ303" s="53" t="s">
        <v>2253</v>
      </c>
      <c r="AK303" s="29" t="s">
        <v>1438</v>
      </c>
      <c r="AL303" s="29" t="str">
        <f>IF([1]ENTRADA!K217=0,"",IF(H303="FINALIZADO","SIM","NÃO"))</f>
        <v>NÃO</v>
      </c>
    </row>
    <row r="304" spans="1:38" ht="48" customHeight="1" x14ac:dyDescent="0.3">
      <c r="A304" s="73">
        <v>302</v>
      </c>
      <c r="B304" s="4">
        <v>8282402059</v>
      </c>
      <c r="C304" s="29">
        <v>45506</v>
      </c>
      <c r="D304" s="29">
        <v>45506</v>
      </c>
      <c r="E304" s="48" t="s">
        <v>1896</v>
      </c>
      <c r="F304" s="48" t="s">
        <v>1897</v>
      </c>
      <c r="G304" s="12" t="s">
        <v>1898</v>
      </c>
      <c r="H304" s="29" t="str">
        <f t="shared" ref="H304:H335" si="43">IF(B304=0,"",IF(L304=0,"AG ORÇAM REMOÇÃO",IF(O304=0,"VEÍCULO EM REMOÇÃO",IF(P304=0,"SOLICITAR VISTORIA",IF(T304=0,"AG VISTORIA",IF(X304=0,"AG INDENIZAÇÃO",IF(AA304=0,"AG NF ENTRADA",IF(AF304=0,"AG RECORTE E PLACAS",IF(AG304=0,"ENVIAR DOCS DESPACHANTE",IF(AH304=0,"DOCS COM DESPACHANTE",IF(AI304="","PESQUISAR COM DESPACHANTE  PROPRIETARIO ATUAL",IF(AI304="Não","SOLICITAR TRANSFERÊNCIA PARA ARREMATANTE",IF(AI304="Leilão","VEÍCULO EM LEILÃO","FINALIZADO")))))))))))))</f>
        <v>FINALIZADO</v>
      </c>
      <c r="I304" s="12" t="s">
        <v>1900</v>
      </c>
      <c r="J304" s="79" t="s">
        <v>1899</v>
      </c>
      <c r="K304" s="28">
        <v>34699</v>
      </c>
      <c r="L304" s="29" t="s">
        <v>56</v>
      </c>
      <c r="M304" s="29" t="s">
        <v>131</v>
      </c>
      <c r="N304" s="29"/>
      <c r="O304" s="29">
        <v>45531</v>
      </c>
      <c r="P304" s="60">
        <v>45532</v>
      </c>
      <c r="Q304" s="35"/>
      <c r="R304" s="60" t="s">
        <v>157</v>
      </c>
      <c r="S304" s="60" t="s">
        <v>134</v>
      </c>
      <c r="T304" s="60">
        <v>45537</v>
      </c>
      <c r="U304" s="28">
        <v>34699</v>
      </c>
      <c r="V304" s="28">
        <v>2000</v>
      </c>
      <c r="W304" s="28">
        <f t="shared" si="39"/>
        <v>32699</v>
      </c>
      <c r="X304" s="29">
        <v>45525</v>
      </c>
      <c r="Y304" s="60">
        <v>45527</v>
      </c>
      <c r="Z304" s="60">
        <v>45537</v>
      </c>
      <c r="AA304" s="60">
        <v>45541</v>
      </c>
      <c r="AB304" s="61">
        <v>680</v>
      </c>
      <c r="AC304" s="52">
        <v>32699</v>
      </c>
      <c r="AD304" s="52" t="str">
        <f t="shared" si="32"/>
        <v>SOLICITAR RECORTE DE CHASSI PALACIO</v>
      </c>
      <c r="AE304" s="29">
        <v>45537</v>
      </c>
      <c r="AF304" s="29">
        <v>45540</v>
      </c>
      <c r="AG304" s="60">
        <v>45545</v>
      </c>
      <c r="AH304" s="29">
        <v>45565</v>
      </c>
      <c r="AI304" s="29" t="s">
        <v>965</v>
      </c>
      <c r="AJ304" s="53" t="s">
        <v>2264</v>
      </c>
      <c r="AK304" s="29" t="s">
        <v>1439</v>
      </c>
      <c r="AL304" s="29" t="str">
        <f t="shared" ref="AL304:AL335" si="44">IF(B304=0,"",IF(H304="FINALIZADO","SIM","NÃO"))</f>
        <v>SIM</v>
      </c>
    </row>
    <row r="305" spans="1:38" ht="48" customHeight="1" x14ac:dyDescent="0.3">
      <c r="A305" s="73">
        <v>303</v>
      </c>
      <c r="B305" s="4">
        <v>8282402062</v>
      </c>
      <c r="C305" s="29">
        <v>45510</v>
      </c>
      <c r="D305" s="29">
        <v>45511</v>
      </c>
      <c r="E305" s="48" t="s">
        <v>1902</v>
      </c>
      <c r="F305" s="48" t="s">
        <v>1927</v>
      </c>
      <c r="G305" s="172" t="s">
        <v>1903</v>
      </c>
      <c r="H305" s="29" t="str">
        <f t="shared" si="43"/>
        <v>SOLICITAR TRANSFERÊNCIA PARA ARREMATANTE</v>
      </c>
      <c r="I305" s="12" t="s">
        <v>1904</v>
      </c>
      <c r="J305" s="79">
        <v>1002806025292</v>
      </c>
      <c r="K305" s="28">
        <v>18870</v>
      </c>
      <c r="L305" s="29" t="s">
        <v>55</v>
      </c>
      <c r="M305" s="29" t="s">
        <v>131</v>
      </c>
      <c r="N305" s="29"/>
      <c r="O305" s="29">
        <v>45512</v>
      </c>
      <c r="P305" s="60">
        <v>45516</v>
      </c>
      <c r="Q305" s="35"/>
      <c r="R305" s="60" t="s">
        <v>97</v>
      </c>
      <c r="S305" s="60" t="s">
        <v>134</v>
      </c>
      <c r="T305" s="60">
        <v>45525</v>
      </c>
      <c r="U305" s="28">
        <v>18870</v>
      </c>
      <c r="V305" s="28">
        <v>293.47000000000003</v>
      </c>
      <c r="W305" s="28">
        <f t="shared" si="39"/>
        <v>18576.53</v>
      </c>
      <c r="X305" s="29">
        <v>45520</v>
      </c>
      <c r="Y305" s="60">
        <v>45524</v>
      </c>
      <c r="Z305" s="60">
        <v>45525</v>
      </c>
      <c r="AA305" s="60">
        <v>45526</v>
      </c>
      <c r="AB305" s="61">
        <v>673</v>
      </c>
      <c r="AC305" s="52">
        <v>18576.53</v>
      </c>
      <c r="AD305" s="52" t="str">
        <f t="shared" si="32"/>
        <v>NÃO HAVERÁ RECORTE</v>
      </c>
      <c r="AE305" s="52" t="str">
        <f>IF(S305="","",IF(S305="GRANDE","SOLICITAR RECORTE DE CHASSI"&amp;" "&amp;M305,"NÃO HAVERÁ RECORTE"))</f>
        <v>NÃO HAVERÁ RECORTE</v>
      </c>
      <c r="AF305" s="52" t="str">
        <f>IF(T305="","",IF(T305="GRANDE","SOLICITAR RECORTE DE CHASSI"&amp;" "&amp;N305,"NÃO HAVERÁ RECORTE"))</f>
        <v>NÃO HAVERÁ RECORTE</v>
      </c>
      <c r="AG305" s="60">
        <v>45538</v>
      </c>
      <c r="AH305" s="29">
        <v>45551</v>
      </c>
      <c r="AI305" s="29" t="s">
        <v>951</v>
      </c>
      <c r="AJ305" s="53" t="s">
        <v>2253</v>
      </c>
      <c r="AK305" s="29" t="s">
        <v>1438</v>
      </c>
      <c r="AL305" s="29" t="str">
        <f t="shared" si="44"/>
        <v>NÃO</v>
      </c>
    </row>
    <row r="306" spans="1:38" ht="48" customHeight="1" x14ac:dyDescent="0.3">
      <c r="A306" s="73">
        <v>304</v>
      </c>
      <c r="B306" s="4">
        <v>8282402465</v>
      </c>
      <c r="C306" s="29">
        <v>45513</v>
      </c>
      <c r="D306" s="29">
        <v>45513</v>
      </c>
      <c r="E306" s="48" t="s">
        <v>202</v>
      </c>
      <c r="F306" s="48" t="s">
        <v>1905</v>
      </c>
      <c r="G306" s="12" t="s">
        <v>1906</v>
      </c>
      <c r="H306" s="29" t="str">
        <f t="shared" si="43"/>
        <v>SOLICITAR TRANSFERÊNCIA PARA ARREMATANTE</v>
      </c>
      <c r="I306" s="12" t="s">
        <v>1907</v>
      </c>
      <c r="J306" s="79">
        <v>1002806025476</v>
      </c>
      <c r="K306" s="28">
        <v>125934</v>
      </c>
      <c r="L306" s="29" t="s">
        <v>55</v>
      </c>
      <c r="M306" s="29" t="s">
        <v>131</v>
      </c>
      <c r="N306" s="29"/>
      <c r="O306" s="29">
        <v>45517</v>
      </c>
      <c r="P306" s="60">
        <v>45517</v>
      </c>
      <c r="Q306" s="35"/>
      <c r="R306" s="60" t="s">
        <v>97</v>
      </c>
      <c r="S306" s="60" t="s">
        <v>134</v>
      </c>
      <c r="T306" s="60">
        <v>45531</v>
      </c>
      <c r="U306" s="28">
        <v>125685</v>
      </c>
      <c r="V306" s="28">
        <v>7000</v>
      </c>
      <c r="W306" s="28">
        <f t="shared" si="39"/>
        <v>118685</v>
      </c>
      <c r="X306" s="29">
        <v>45555</v>
      </c>
      <c r="Y306" s="60">
        <v>45559</v>
      </c>
      <c r="Z306" s="60">
        <v>45562</v>
      </c>
      <c r="AA306" s="60">
        <v>45565</v>
      </c>
      <c r="AB306" s="61">
        <v>695</v>
      </c>
      <c r="AC306" s="52">
        <v>118685</v>
      </c>
      <c r="AD306" s="52" t="str">
        <f t="shared" si="32"/>
        <v>NÃO HAVERÁ RECORTE</v>
      </c>
      <c r="AE306" s="52" t="str">
        <f t="shared" si="32"/>
        <v>NÃO HAVERÁ RECORTE</v>
      </c>
      <c r="AF306" s="52" t="str">
        <f t="shared" si="32"/>
        <v>NÃO HAVERÁ RECORTE</v>
      </c>
      <c r="AG306" s="60">
        <v>45583</v>
      </c>
      <c r="AH306" s="29">
        <v>45572</v>
      </c>
      <c r="AI306" s="29" t="s">
        <v>951</v>
      </c>
      <c r="AJ306" s="53"/>
      <c r="AK306" s="29" t="s">
        <v>1438</v>
      </c>
      <c r="AL306" s="29" t="str">
        <f t="shared" si="44"/>
        <v>NÃO</v>
      </c>
    </row>
    <row r="307" spans="1:38" ht="48" customHeight="1" x14ac:dyDescent="0.3">
      <c r="A307" s="73">
        <v>305</v>
      </c>
      <c r="B307" s="4">
        <v>8282402062</v>
      </c>
      <c r="C307" s="29">
        <v>45513</v>
      </c>
      <c r="D307" s="29">
        <v>45516</v>
      </c>
      <c r="E307" s="48" t="s">
        <v>1902</v>
      </c>
      <c r="F307" s="48" t="s">
        <v>1909</v>
      </c>
      <c r="G307" s="12" t="s">
        <v>1910</v>
      </c>
      <c r="H307" s="29" t="str">
        <f t="shared" si="43"/>
        <v>FINALIZADO</v>
      </c>
      <c r="I307" s="12" t="s">
        <v>1911</v>
      </c>
      <c r="J307" s="79" t="s">
        <v>1912</v>
      </c>
      <c r="K307" s="28">
        <v>29150</v>
      </c>
      <c r="L307" s="29" t="s">
        <v>55</v>
      </c>
      <c r="M307" s="29" t="s">
        <v>131</v>
      </c>
      <c r="N307" s="29"/>
      <c r="O307" s="29">
        <v>45517</v>
      </c>
      <c r="P307" s="60">
        <v>45518</v>
      </c>
      <c r="Q307" s="35"/>
      <c r="R307" s="60" t="s">
        <v>157</v>
      </c>
      <c r="S307" s="60" t="s">
        <v>134</v>
      </c>
      <c r="T307" s="60">
        <v>45530</v>
      </c>
      <c r="U307" s="28">
        <v>29150</v>
      </c>
      <c r="V307" s="28">
        <v>1074.4100000000001</v>
      </c>
      <c r="W307" s="28">
        <f t="shared" si="39"/>
        <v>28075.59</v>
      </c>
      <c r="X307" s="29">
        <v>45520</v>
      </c>
      <c r="Y307" s="60">
        <v>45524</v>
      </c>
      <c r="Z307" s="60">
        <v>45525</v>
      </c>
      <c r="AA307" s="60">
        <v>45525</v>
      </c>
      <c r="AB307" s="61">
        <v>672</v>
      </c>
      <c r="AC307" s="52">
        <v>28075.59</v>
      </c>
      <c r="AD307" s="52" t="str">
        <f t="shared" si="32"/>
        <v>SOLICITAR RECORTE DE CHASSI FREITAS</v>
      </c>
      <c r="AE307" s="29">
        <v>45533</v>
      </c>
      <c r="AF307" s="29">
        <v>45540</v>
      </c>
      <c r="AG307" s="60">
        <v>45545</v>
      </c>
      <c r="AH307" s="29">
        <v>45562</v>
      </c>
      <c r="AI307" s="29" t="s">
        <v>965</v>
      </c>
      <c r="AJ307" s="53" t="s">
        <v>2263</v>
      </c>
      <c r="AK307" s="29" t="s">
        <v>1439</v>
      </c>
      <c r="AL307" s="29" t="str">
        <f t="shared" si="44"/>
        <v>SIM</v>
      </c>
    </row>
    <row r="308" spans="1:38" ht="48" customHeight="1" x14ac:dyDescent="0.3">
      <c r="A308" s="73">
        <v>306</v>
      </c>
      <c r="B308" s="4">
        <v>8282402520</v>
      </c>
      <c r="C308" s="29">
        <v>45516</v>
      </c>
      <c r="D308" s="29">
        <v>45516</v>
      </c>
      <c r="E308" s="48" t="s">
        <v>1913</v>
      </c>
      <c r="F308" s="48" t="s">
        <v>1914</v>
      </c>
      <c r="G308" s="12" t="s">
        <v>1915</v>
      </c>
      <c r="H308" s="29" t="str">
        <f t="shared" si="43"/>
        <v>FINALIZADO</v>
      </c>
      <c r="I308" s="12" t="s">
        <v>1916</v>
      </c>
      <c r="J308" s="79">
        <v>1002806024750</v>
      </c>
      <c r="K308" s="28">
        <v>28374</v>
      </c>
      <c r="L308" s="29" t="s">
        <v>56</v>
      </c>
      <c r="M308" s="29" t="s">
        <v>131</v>
      </c>
      <c r="N308" s="29"/>
      <c r="O308" s="29">
        <v>45524</v>
      </c>
      <c r="P308" s="60">
        <v>45532</v>
      </c>
      <c r="Q308" s="35"/>
      <c r="R308" s="60" t="s">
        <v>97</v>
      </c>
      <c r="S308" s="60" t="s">
        <v>134</v>
      </c>
      <c r="T308" s="60">
        <v>45534</v>
      </c>
      <c r="U308" s="28">
        <v>28374</v>
      </c>
      <c r="V308" s="28">
        <v>3293.47</v>
      </c>
      <c r="W308" s="28">
        <f t="shared" si="39"/>
        <v>25080.53</v>
      </c>
      <c r="X308" s="29">
        <v>45526</v>
      </c>
      <c r="Y308" s="60">
        <v>45540</v>
      </c>
      <c r="Z308" s="60">
        <v>45546</v>
      </c>
      <c r="AA308" s="60">
        <v>45552</v>
      </c>
      <c r="AB308" s="61">
        <v>687</v>
      </c>
      <c r="AC308" s="52">
        <v>25080.53</v>
      </c>
      <c r="AD308" s="52" t="str">
        <f t="shared" si="32"/>
        <v>NÃO HAVERÁ RECORTE</v>
      </c>
      <c r="AE308" s="52" t="str">
        <f>IF(S308="","",IF(S308="GRANDE","SOLICITAR RECORTE DE CHASSI"&amp;" "&amp;M308,"NÃO HAVERÁ RECORTE"))</f>
        <v>NÃO HAVERÁ RECORTE</v>
      </c>
      <c r="AF308" s="52" t="str">
        <f>IF(T308="","",IF(T308="GRANDE","SOLICITAR RECORTE DE CHASSI"&amp;" "&amp;N308,"NÃO HAVERÁ RECORTE"))</f>
        <v>NÃO HAVERÁ RECORTE</v>
      </c>
      <c r="AG308" s="60">
        <v>45568</v>
      </c>
      <c r="AH308" s="29">
        <v>45603</v>
      </c>
      <c r="AI308" s="29" t="s">
        <v>950</v>
      </c>
      <c r="AJ308" s="53" t="s">
        <v>2253</v>
      </c>
      <c r="AK308" s="29" t="s">
        <v>1438</v>
      </c>
      <c r="AL308" s="29" t="str">
        <f t="shared" si="44"/>
        <v>SIM</v>
      </c>
    </row>
    <row r="309" spans="1:38" ht="48" customHeight="1" x14ac:dyDescent="0.3">
      <c r="A309" s="73">
        <v>307</v>
      </c>
      <c r="B309" s="4">
        <v>8282402239</v>
      </c>
      <c r="C309" s="29">
        <v>45517</v>
      </c>
      <c r="D309" s="29">
        <v>45517</v>
      </c>
      <c r="E309" s="48" t="s">
        <v>1918</v>
      </c>
      <c r="F309" s="48" t="s">
        <v>1919</v>
      </c>
      <c r="G309" s="12" t="s">
        <v>1920</v>
      </c>
      <c r="H309" s="29" t="str">
        <f t="shared" si="43"/>
        <v>SOLICITAR TRANSFERÊNCIA PARA ARREMATANTE</v>
      </c>
      <c r="I309" s="12" t="s">
        <v>1921</v>
      </c>
      <c r="J309" s="79" t="s">
        <v>1922</v>
      </c>
      <c r="K309" s="28">
        <v>11646</v>
      </c>
      <c r="L309" s="29" t="s">
        <v>55</v>
      </c>
      <c r="M309" s="29" t="s">
        <v>131</v>
      </c>
      <c r="N309" s="29"/>
      <c r="O309" s="29">
        <v>45521</v>
      </c>
      <c r="P309" s="60">
        <v>45523</v>
      </c>
      <c r="Q309" s="35"/>
      <c r="R309" s="60" t="s">
        <v>97</v>
      </c>
      <c r="S309" s="60" t="s">
        <v>134</v>
      </c>
      <c r="T309" s="60">
        <v>45530</v>
      </c>
      <c r="U309" s="28">
        <v>11646</v>
      </c>
      <c r="V309" s="28"/>
      <c r="W309" s="28">
        <f t="shared" ref="W309:W340" si="45">U309-V309</f>
        <v>11646</v>
      </c>
      <c r="X309" s="29">
        <v>45527</v>
      </c>
      <c r="Y309" s="60">
        <v>45533</v>
      </c>
      <c r="Z309" s="60">
        <v>45538</v>
      </c>
      <c r="AA309" s="60">
        <v>45541</v>
      </c>
      <c r="AB309" s="61">
        <v>682</v>
      </c>
      <c r="AC309" s="52">
        <v>11646</v>
      </c>
      <c r="AD309" s="52" t="str">
        <f t="shared" si="32"/>
        <v>NÃO HAVERÁ RECORTE</v>
      </c>
      <c r="AE309" s="52" t="str">
        <f>IF(S309="","",IF(S309="GRANDE","SOLICITAR RECORTE DE CHASSI"&amp;" "&amp;M309,"NÃO HAVERÁ RECORTE"))</f>
        <v>NÃO HAVERÁ RECORTE</v>
      </c>
      <c r="AF309" s="52" t="str">
        <f>IF(T309="","",IF(T309="GRANDE","SOLICITAR RECORTE DE CHASSI"&amp;" "&amp;N309,"NÃO HAVERÁ RECORTE"))</f>
        <v>NÃO HAVERÁ RECORTE</v>
      </c>
      <c r="AG309" s="60">
        <v>45545</v>
      </c>
      <c r="AH309" s="29">
        <v>45561</v>
      </c>
      <c r="AI309" s="29" t="s">
        <v>951</v>
      </c>
      <c r="AJ309" s="53" t="s">
        <v>2255</v>
      </c>
      <c r="AK309" s="29" t="s">
        <v>1439</v>
      </c>
      <c r="AL309" s="29" t="str">
        <f t="shared" si="44"/>
        <v>NÃO</v>
      </c>
    </row>
    <row r="310" spans="1:38" ht="48" customHeight="1" x14ac:dyDescent="0.3">
      <c r="A310" s="73">
        <v>308</v>
      </c>
      <c r="B310" s="4">
        <v>8232400416</v>
      </c>
      <c r="C310" s="29">
        <v>45527</v>
      </c>
      <c r="D310" s="29">
        <v>45527</v>
      </c>
      <c r="E310" s="48" t="s">
        <v>1331</v>
      </c>
      <c r="F310" s="48" t="s">
        <v>1929</v>
      </c>
      <c r="G310" s="12" t="s">
        <v>1930</v>
      </c>
      <c r="H310" s="29" t="str">
        <f t="shared" si="43"/>
        <v>DOCS COM DESPACHANTE</v>
      </c>
      <c r="I310" s="12" t="s">
        <v>1931</v>
      </c>
      <c r="J310" s="79">
        <v>1002306007851</v>
      </c>
      <c r="K310" s="28">
        <v>42588</v>
      </c>
      <c r="L310" s="29" t="s">
        <v>56</v>
      </c>
      <c r="M310" s="29" t="s">
        <v>131</v>
      </c>
      <c r="N310" s="29"/>
      <c r="O310" s="29">
        <v>45575</v>
      </c>
      <c r="P310" s="60">
        <v>45579</v>
      </c>
      <c r="Q310" s="35"/>
      <c r="R310" s="60" t="s">
        <v>157</v>
      </c>
      <c r="S310" s="60" t="s">
        <v>134</v>
      </c>
      <c r="T310" s="60">
        <v>45589</v>
      </c>
      <c r="U310" s="28">
        <v>42588</v>
      </c>
      <c r="V310" s="28">
        <v>609.33000000000004</v>
      </c>
      <c r="W310" s="28">
        <f t="shared" si="45"/>
        <v>41978.67</v>
      </c>
      <c r="X310" s="29">
        <v>45572</v>
      </c>
      <c r="Y310" s="60">
        <v>45580</v>
      </c>
      <c r="Z310" s="60">
        <v>45588</v>
      </c>
      <c r="AA310" s="60">
        <v>45590</v>
      </c>
      <c r="AB310" s="61">
        <v>707</v>
      </c>
      <c r="AC310" s="52">
        <v>41978.67</v>
      </c>
      <c r="AD310" s="52" t="str">
        <f t="shared" si="32"/>
        <v>SOLICITAR RECORTE DE CHASSI PALACIO</v>
      </c>
      <c r="AE310" s="29">
        <v>45593</v>
      </c>
      <c r="AF310" s="29">
        <v>45600</v>
      </c>
      <c r="AG310" s="60">
        <v>45601</v>
      </c>
      <c r="AH310" s="29"/>
      <c r="AI310" s="29"/>
      <c r="AJ310" s="53" t="s">
        <v>2251</v>
      </c>
      <c r="AK310" s="29" t="s">
        <v>1438</v>
      </c>
      <c r="AL310" s="29" t="str">
        <f t="shared" si="44"/>
        <v>NÃO</v>
      </c>
    </row>
    <row r="311" spans="1:38" ht="48" customHeight="1" x14ac:dyDescent="0.3">
      <c r="A311" s="73">
        <v>309</v>
      </c>
      <c r="B311" s="4">
        <v>8282402638</v>
      </c>
      <c r="C311" s="29">
        <v>45531</v>
      </c>
      <c r="D311" s="29">
        <v>45531</v>
      </c>
      <c r="E311" s="48" t="s">
        <v>1156</v>
      </c>
      <c r="F311" s="48" t="s">
        <v>1932</v>
      </c>
      <c r="G311" s="12" t="s">
        <v>1933</v>
      </c>
      <c r="H311" s="29" t="str">
        <f t="shared" si="43"/>
        <v>SOLICITAR TRANSFERÊNCIA PARA ARREMATANTE</v>
      </c>
      <c r="I311" s="12" t="s">
        <v>1934</v>
      </c>
      <c r="J311" s="79" t="s">
        <v>1935</v>
      </c>
      <c r="K311" s="28">
        <v>14647</v>
      </c>
      <c r="L311" s="29" t="s">
        <v>55</v>
      </c>
      <c r="M311" s="29" t="s">
        <v>131</v>
      </c>
      <c r="N311" s="29"/>
      <c r="O311" s="29">
        <v>45548</v>
      </c>
      <c r="P311" s="60">
        <v>45558</v>
      </c>
      <c r="Q311" s="35"/>
      <c r="R311" s="60" t="s">
        <v>97</v>
      </c>
      <c r="S311" s="60" t="s">
        <v>134</v>
      </c>
      <c r="T311" s="60">
        <v>45573</v>
      </c>
      <c r="U311" s="28">
        <v>14647</v>
      </c>
      <c r="V311" s="28">
        <v>827.82</v>
      </c>
      <c r="W311" s="28">
        <f t="shared" si="45"/>
        <v>13819.18</v>
      </c>
      <c r="X311" s="29">
        <v>45551</v>
      </c>
      <c r="Y311" s="60">
        <v>45555</v>
      </c>
      <c r="Z311" s="60">
        <v>45558</v>
      </c>
      <c r="AA311" s="60">
        <v>45558</v>
      </c>
      <c r="AB311" s="61">
        <v>691</v>
      </c>
      <c r="AC311" s="52">
        <v>13819.18</v>
      </c>
      <c r="AD311" s="52" t="str">
        <f t="shared" si="32"/>
        <v>NÃO HAVERÁ RECORTE</v>
      </c>
      <c r="AE311" s="52" t="str">
        <f t="shared" si="32"/>
        <v>NÃO HAVERÁ RECORTE</v>
      </c>
      <c r="AF311" s="52" t="str">
        <f t="shared" si="32"/>
        <v>NÃO HAVERÁ RECORTE</v>
      </c>
      <c r="AG311" s="60">
        <v>45573</v>
      </c>
      <c r="AH311" s="29">
        <v>45595</v>
      </c>
      <c r="AI311" s="29" t="s">
        <v>951</v>
      </c>
      <c r="AJ311" s="53" t="s">
        <v>2259</v>
      </c>
      <c r="AK311" s="29" t="s">
        <v>1439</v>
      </c>
      <c r="AL311" s="29" t="str">
        <f t="shared" si="44"/>
        <v>NÃO</v>
      </c>
    </row>
    <row r="312" spans="1:38" ht="48" customHeight="1" x14ac:dyDescent="0.3">
      <c r="A312" s="73">
        <v>310</v>
      </c>
      <c r="B312" s="4">
        <v>8282402374</v>
      </c>
      <c r="C312" s="29">
        <v>45531</v>
      </c>
      <c r="D312" s="29">
        <v>45531</v>
      </c>
      <c r="E312" s="48" t="s">
        <v>1585</v>
      </c>
      <c r="F312" s="48" t="s">
        <v>1936</v>
      </c>
      <c r="G312" s="12" t="s">
        <v>1937</v>
      </c>
      <c r="H312" s="29" t="str">
        <f t="shared" si="43"/>
        <v>SOLICITAR TRANSFERÊNCIA PARA ARREMATANTE</v>
      </c>
      <c r="I312" s="12" t="s">
        <v>1938</v>
      </c>
      <c r="J312" s="79">
        <v>1002806022869</v>
      </c>
      <c r="K312" s="28">
        <v>10902</v>
      </c>
      <c r="L312" s="29" t="s">
        <v>56</v>
      </c>
      <c r="M312" s="29" t="s">
        <v>131</v>
      </c>
      <c r="N312" s="29"/>
      <c r="O312" s="29">
        <v>45547</v>
      </c>
      <c r="P312" s="60">
        <v>45553</v>
      </c>
      <c r="Q312" s="35"/>
      <c r="R312" s="60" t="s">
        <v>97</v>
      </c>
      <c r="S312" s="60" t="s">
        <v>134</v>
      </c>
      <c r="T312" s="60">
        <v>45555</v>
      </c>
      <c r="U312" s="28">
        <v>10902</v>
      </c>
      <c r="V312" s="28">
        <v>0</v>
      </c>
      <c r="W312" s="28">
        <f t="shared" si="45"/>
        <v>10902</v>
      </c>
      <c r="X312" s="29">
        <v>45544</v>
      </c>
      <c r="Y312" s="60">
        <v>45553</v>
      </c>
      <c r="Z312" s="60">
        <v>45555</v>
      </c>
      <c r="AA312" s="60">
        <v>45558</v>
      </c>
      <c r="AB312" s="61">
        <v>690</v>
      </c>
      <c r="AC312" s="52">
        <v>10902</v>
      </c>
      <c r="AD312" s="52" t="str">
        <f t="shared" si="32"/>
        <v>NÃO HAVERÁ RECORTE</v>
      </c>
      <c r="AE312" s="52" t="str">
        <f t="shared" si="32"/>
        <v>NÃO HAVERÁ RECORTE</v>
      </c>
      <c r="AF312" s="52" t="str">
        <f t="shared" si="32"/>
        <v>NÃO HAVERÁ RECORTE</v>
      </c>
      <c r="AG312" s="60">
        <v>45566</v>
      </c>
      <c r="AH312" s="29">
        <v>45589</v>
      </c>
      <c r="AI312" s="29" t="s">
        <v>951</v>
      </c>
      <c r="AJ312" s="53" t="s">
        <v>2253</v>
      </c>
      <c r="AK312" s="29" t="s">
        <v>1438</v>
      </c>
      <c r="AL312" s="29" t="str">
        <f t="shared" si="44"/>
        <v>NÃO</v>
      </c>
    </row>
    <row r="313" spans="1:38" ht="48" customHeight="1" x14ac:dyDescent="0.3">
      <c r="A313" s="73">
        <v>311</v>
      </c>
      <c r="B313" s="4">
        <v>8282403050</v>
      </c>
      <c r="C313" s="29">
        <v>45532</v>
      </c>
      <c r="D313" s="29">
        <v>45532</v>
      </c>
      <c r="E313" s="48" t="s">
        <v>1828</v>
      </c>
      <c r="F313" s="48" t="s">
        <v>1943</v>
      </c>
      <c r="G313" s="12" t="s">
        <v>1944</v>
      </c>
      <c r="H313" s="29" t="str">
        <f t="shared" si="43"/>
        <v>SOLICITAR TRANSFERÊNCIA PARA ARREMATANTE</v>
      </c>
      <c r="I313" s="12" t="s">
        <v>1945</v>
      </c>
      <c r="J313" s="79" t="s">
        <v>1956</v>
      </c>
      <c r="K313" s="28">
        <v>42588</v>
      </c>
      <c r="L313" s="29" t="s">
        <v>55</v>
      </c>
      <c r="M313" s="29" t="s">
        <v>131</v>
      </c>
      <c r="N313" s="29"/>
      <c r="O313" s="29">
        <v>45537</v>
      </c>
      <c r="P313" s="60">
        <v>45538</v>
      </c>
      <c r="Q313" s="35"/>
      <c r="R313" s="60" t="s">
        <v>97</v>
      </c>
      <c r="S313" s="60" t="s">
        <v>134</v>
      </c>
      <c r="T313" s="60">
        <v>45554</v>
      </c>
      <c r="U313" s="28">
        <v>42429</v>
      </c>
      <c r="V313" s="28">
        <v>2000</v>
      </c>
      <c r="W313" s="28">
        <f t="shared" si="45"/>
        <v>40429</v>
      </c>
      <c r="X313" s="29">
        <v>45552</v>
      </c>
      <c r="Y313" s="60">
        <v>45553</v>
      </c>
      <c r="Z313" s="60">
        <v>45555</v>
      </c>
      <c r="AA313" s="60">
        <v>45558</v>
      </c>
      <c r="AB313" s="61">
        <v>688</v>
      </c>
      <c r="AC313" s="52">
        <v>40429</v>
      </c>
      <c r="AD313" s="52" t="str">
        <f t="shared" si="32"/>
        <v>NÃO HAVERÁ RECORTE</v>
      </c>
      <c r="AE313" s="52" t="str">
        <f>IF(S313="","",IF(S313="GRANDE","SOLICITAR RECORTE DE CHASSI"&amp;" "&amp;M313,"NÃO HAVERÁ RECORTE"))</f>
        <v>NÃO HAVERÁ RECORTE</v>
      </c>
      <c r="AF313" s="52" t="str">
        <f>IF(T313="","",IF(T313="GRANDE","SOLICITAR RECORTE DE CHASSI"&amp;" "&amp;N313,"NÃO HAVERÁ RECORTE"))</f>
        <v>NÃO HAVERÁ RECORTE</v>
      </c>
      <c r="AG313" s="60">
        <v>45561</v>
      </c>
      <c r="AH313" s="29">
        <v>45581</v>
      </c>
      <c r="AI313" s="29" t="s">
        <v>951</v>
      </c>
      <c r="AJ313" s="53" t="s">
        <v>2260</v>
      </c>
      <c r="AK313" s="29" t="s">
        <v>1439</v>
      </c>
      <c r="AL313" s="29" t="str">
        <f t="shared" si="44"/>
        <v>NÃO</v>
      </c>
    </row>
    <row r="314" spans="1:38" ht="48" customHeight="1" x14ac:dyDescent="0.3">
      <c r="A314" s="73">
        <v>312</v>
      </c>
      <c r="B314" s="4">
        <v>8232400406</v>
      </c>
      <c r="C314" s="29">
        <v>45532</v>
      </c>
      <c r="D314" s="29">
        <v>45532</v>
      </c>
      <c r="E314" s="48" t="s">
        <v>1939</v>
      </c>
      <c r="F314" s="48" t="s">
        <v>1940</v>
      </c>
      <c r="G314" s="12" t="s">
        <v>1941</v>
      </c>
      <c r="H314" s="29" t="str">
        <f t="shared" si="43"/>
        <v>SOLICITAR TRANSFERÊNCIA PARA ARREMATANTE</v>
      </c>
      <c r="I314" s="12" t="s">
        <v>1942</v>
      </c>
      <c r="J314" s="79">
        <v>1002306008037</v>
      </c>
      <c r="K314" s="28">
        <v>17896</v>
      </c>
      <c r="L314" s="29" t="s">
        <v>56</v>
      </c>
      <c r="M314" s="29" t="s">
        <v>131</v>
      </c>
      <c r="N314" s="29"/>
      <c r="O314" s="29">
        <v>45572</v>
      </c>
      <c r="P314" s="60">
        <v>45579</v>
      </c>
      <c r="Q314" s="35"/>
      <c r="R314" s="60" t="s">
        <v>97</v>
      </c>
      <c r="S314" s="60" t="s">
        <v>134</v>
      </c>
      <c r="T314" s="60">
        <v>45581</v>
      </c>
      <c r="U314" s="28">
        <v>18645</v>
      </c>
      <c r="V314" s="28">
        <v>0</v>
      </c>
      <c r="W314" s="28">
        <f t="shared" si="45"/>
        <v>18645</v>
      </c>
      <c r="X314" s="29">
        <v>45551</v>
      </c>
      <c r="Y314" s="60">
        <v>45560</v>
      </c>
      <c r="Z314" s="60">
        <v>45562</v>
      </c>
      <c r="AA314" s="60">
        <v>45565</v>
      </c>
      <c r="AB314" s="61">
        <v>696</v>
      </c>
      <c r="AC314" s="52">
        <v>18645</v>
      </c>
      <c r="AD314" s="52" t="str">
        <f t="shared" si="32"/>
        <v>NÃO HAVERÁ RECORTE</v>
      </c>
      <c r="AE314" s="52" t="str">
        <f t="shared" si="32"/>
        <v>NÃO HAVERÁ RECORTE</v>
      </c>
      <c r="AF314" s="52" t="str">
        <f t="shared" si="32"/>
        <v>NÃO HAVERÁ RECORTE</v>
      </c>
      <c r="AG314" s="60">
        <v>45583</v>
      </c>
      <c r="AH314" s="29">
        <v>45622</v>
      </c>
      <c r="AI314" s="29" t="s">
        <v>951</v>
      </c>
      <c r="AJ314" s="53" t="s">
        <v>2253</v>
      </c>
      <c r="AK314" s="29" t="s">
        <v>1438</v>
      </c>
      <c r="AL314" s="29" t="str">
        <f t="shared" si="44"/>
        <v>NÃO</v>
      </c>
    </row>
    <row r="315" spans="1:38" ht="48" customHeight="1" x14ac:dyDescent="0.3">
      <c r="A315" s="73">
        <v>313</v>
      </c>
      <c r="B315" s="4" t="s">
        <v>1950</v>
      </c>
      <c r="C315" s="29">
        <v>45534</v>
      </c>
      <c r="D315" s="29">
        <v>45534</v>
      </c>
      <c r="E315" s="48" t="s">
        <v>1951</v>
      </c>
      <c r="F315" s="48" t="s">
        <v>1955</v>
      </c>
      <c r="G315" s="12" t="s">
        <v>1952</v>
      </c>
      <c r="H315" s="29" t="str">
        <f t="shared" si="43"/>
        <v>SOLICITAR TRANSFERÊNCIA PARA ARREMATANTE</v>
      </c>
      <c r="I315" s="12" t="s">
        <v>1953</v>
      </c>
      <c r="J315" s="79" t="s">
        <v>1954</v>
      </c>
      <c r="K315" s="28">
        <v>11315</v>
      </c>
      <c r="L315" s="29" t="s">
        <v>55</v>
      </c>
      <c r="M315" s="29" t="s">
        <v>131</v>
      </c>
      <c r="N315" s="29"/>
      <c r="O315" s="29">
        <v>45549</v>
      </c>
      <c r="P315" s="60">
        <v>45553</v>
      </c>
      <c r="Q315" s="35"/>
      <c r="R315" s="60" t="s">
        <v>97</v>
      </c>
      <c r="S315" s="60" t="s">
        <v>134</v>
      </c>
      <c r="T315" s="60">
        <v>45553</v>
      </c>
      <c r="U315" s="28">
        <v>11315</v>
      </c>
      <c r="V315" s="28"/>
      <c r="W315" s="28">
        <f t="shared" si="45"/>
        <v>11315</v>
      </c>
      <c r="X315" s="29">
        <v>45541</v>
      </c>
      <c r="Y315" s="60">
        <v>45553</v>
      </c>
      <c r="Z315" s="60">
        <v>45555</v>
      </c>
      <c r="AA315" s="60">
        <v>45558</v>
      </c>
      <c r="AB315" s="61">
        <v>689</v>
      </c>
      <c r="AC315" s="52">
        <v>11315</v>
      </c>
      <c r="AD315" s="52" t="str">
        <f t="shared" si="32"/>
        <v>NÃO HAVERÁ RECORTE</v>
      </c>
      <c r="AE315" s="52" t="str">
        <f>IF(S315="","",IF(S315="GRANDE","SOLICITAR RECORTE DE CHASSI"&amp;" "&amp;M315,"NÃO HAVERÁ RECORTE"))</f>
        <v>NÃO HAVERÁ RECORTE</v>
      </c>
      <c r="AF315" s="52" t="str">
        <f>IF(T315="","",IF(T315="GRANDE","SOLICITAR RECORTE DE CHASSI"&amp;" "&amp;N315,"NÃO HAVERÁ RECORTE"))</f>
        <v>NÃO HAVERÁ RECORTE</v>
      </c>
      <c r="AG315" s="60">
        <v>45561</v>
      </c>
      <c r="AH315" s="29">
        <v>45692</v>
      </c>
      <c r="AI315" s="29" t="s">
        <v>951</v>
      </c>
      <c r="AJ315" s="53" t="s">
        <v>2220</v>
      </c>
      <c r="AK315" s="29" t="s">
        <v>1439</v>
      </c>
      <c r="AL315" s="29" t="str">
        <f t="shared" si="44"/>
        <v>NÃO</v>
      </c>
    </row>
    <row r="316" spans="1:38" ht="48" customHeight="1" x14ac:dyDescent="0.3">
      <c r="A316" s="73">
        <v>314</v>
      </c>
      <c r="B316" s="4">
        <v>8282401470</v>
      </c>
      <c r="C316" s="29">
        <v>45546</v>
      </c>
      <c r="D316" s="29">
        <v>45546</v>
      </c>
      <c r="E316" s="48" t="s">
        <v>1965</v>
      </c>
      <c r="F316" s="48" t="s">
        <v>1966</v>
      </c>
      <c r="G316" s="12" t="s">
        <v>1967</v>
      </c>
      <c r="H316" s="29" t="str">
        <f t="shared" si="43"/>
        <v>SOLICITAR TRANSFERÊNCIA PARA ARREMATANTE</v>
      </c>
      <c r="I316" s="12" t="s">
        <v>1968</v>
      </c>
      <c r="J316" s="79">
        <v>1002806022386</v>
      </c>
      <c r="K316" s="28">
        <v>15430</v>
      </c>
      <c r="L316" s="29" t="s">
        <v>56</v>
      </c>
      <c r="M316" s="29" t="s">
        <v>131</v>
      </c>
      <c r="N316" s="29"/>
      <c r="O316" s="29">
        <v>45586</v>
      </c>
      <c r="P316" s="60">
        <v>45588</v>
      </c>
      <c r="Q316" s="35"/>
      <c r="R316" s="60" t="s">
        <v>96</v>
      </c>
      <c r="S316" s="60" t="s">
        <v>134</v>
      </c>
      <c r="T316" s="60">
        <v>45590</v>
      </c>
      <c r="U316" s="28">
        <v>15921</v>
      </c>
      <c r="V316" s="28">
        <v>4000</v>
      </c>
      <c r="W316" s="28">
        <f t="shared" si="45"/>
        <v>11921</v>
      </c>
      <c r="X316" s="29">
        <v>45569</v>
      </c>
      <c r="Y316" s="60">
        <v>45588</v>
      </c>
      <c r="Z316" s="60">
        <v>45588</v>
      </c>
      <c r="AA316" s="60">
        <v>45589</v>
      </c>
      <c r="AB316" s="61">
        <v>708</v>
      </c>
      <c r="AC316" s="52">
        <v>11921</v>
      </c>
      <c r="AD316" s="52" t="str">
        <f t="shared" si="32"/>
        <v>NÃO HAVERÁ RECORTE</v>
      </c>
      <c r="AE316" s="52" t="str">
        <f t="shared" si="32"/>
        <v>NÃO HAVERÁ RECORTE</v>
      </c>
      <c r="AF316" s="52" t="str">
        <f t="shared" si="32"/>
        <v>NÃO HAVERÁ RECORTE</v>
      </c>
      <c r="AG316" s="60">
        <v>45593</v>
      </c>
      <c r="AH316" s="29">
        <v>45624</v>
      </c>
      <c r="AI316" s="29" t="s">
        <v>951</v>
      </c>
      <c r="AJ316" s="53" t="s">
        <v>2253</v>
      </c>
      <c r="AK316" s="29" t="s">
        <v>1438</v>
      </c>
      <c r="AL316" s="29" t="str">
        <f t="shared" si="44"/>
        <v>NÃO</v>
      </c>
    </row>
    <row r="317" spans="1:38" ht="48" customHeight="1" x14ac:dyDescent="0.3">
      <c r="A317" s="73">
        <v>315</v>
      </c>
      <c r="B317" s="4">
        <v>8282403203</v>
      </c>
      <c r="C317" s="29">
        <v>45547</v>
      </c>
      <c r="D317" s="29">
        <v>45547</v>
      </c>
      <c r="E317" s="48" t="s">
        <v>383</v>
      </c>
      <c r="F317" s="48" t="s">
        <v>1969</v>
      </c>
      <c r="G317" s="12" t="s">
        <v>1970</v>
      </c>
      <c r="H317" s="29" t="str">
        <f t="shared" si="43"/>
        <v>SOLICITAR TRANSFERÊNCIA PARA ARREMATANTE</v>
      </c>
      <c r="I317" s="12" t="s">
        <v>1971</v>
      </c>
      <c r="J317" s="79">
        <v>1002806025176</v>
      </c>
      <c r="K317" s="28">
        <v>12040</v>
      </c>
      <c r="L317" s="29" t="s">
        <v>55</v>
      </c>
      <c r="M317" s="29" t="s">
        <v>131</v>
      </c>
      <c r="N317" s="29"/>
      <c r="O317" s="29">
        <v>45548</v>
      </c>
      <c r="P317" s="60">
        <v>45551</v>
      </c>
      <c r="Q317" s="35"/>
      <c r="R317" s="60" t="s">
        <v>97</v>
      </c>
      <c r="S317" s="60" t="s">
        <v>134</v>
      </c>
      <c r="T317" s="60">
        <v>45565</v>
      </c>
      <c r="U317" s="28">
        <f>5625+7000</f>
        <v>12625</v>
      </c>
      <c r="V317" s="28">
        <v>7000</v>
      </c>
      <c r="W317" s="28">
        <f t="shared" si="45"/>
        <v>5625</v>
      </c>
      <c r="X317" s="29">
        <v>45554</v>
      </c>
      <c r="Y317" s="60">
        <v>45561</v>
      </c>
      <c r="Z317" s="60">
        <v>45562</v>
      </c>
      <c r="AA317" s="60">
        <v>45565</v>
      </c>
      <c r="AB317" s="61">
        <v>694</v>
      </c>
      <c r="AC317" s="52">
        <v>5625</v>
      </c>
      <c r="AD317" s="52" t="str">
        <f t="shared" si="32"/>
        <v>NÃO HAVERÁ RECORTE</v>
      </c>
      <c r="AE317" s="52" t="str">
        <f t="shared" si="32"/>
        <v>NÃO HAVERÁ RECORTE</v>
      </c>
      <c r="AF317" s="52" t="str">
        <f t="shared" si="32"/>
        <v>NÃO HAVERÁ RECORTE</v>
      </c>
      <c r="AG317" s="60">
        <v>45583</v>
      </c>
      <c r="AH317" s="29">
        <v>45603</v>
      </c>
      <c r="AI317" s="29" t="s">
        <v>951</v>
      </c>
      <c r="AJ317" s="53" t="s">
        <v>2258</v>
      </c>
      <c r="AK317" s="29" t="s">
        <v>1439</v>
      </c>
      <c r="AL317" s="29" t="str">
        <f t="shared" si="44"/>
        <v>NÃO</v>
      </c>
    </row>
    <row r="318" spans="1:38" ht="48" customHeight="1" x14ac:dyDescent="0.3">
      <c r="A318" s="73">
        <v>316</v>
      </c>
      <c r="B318" s="4">
        <v>8282403046</v>
      </c>
      <c r="C318" s="29">
        <v>45558</v>
      </c>
      <c r="D318" s="29">
        <v>45559</v>
      </c>
      <c r="E318" s="48" t="s">
        <v>1530</v>
      </c>
      <c r="F318" s="48" t="s">
        <v>1975</v>
      </c>
      <c r="G318" s="12" t="s">
        <v>1976</v>
      </c>
      <c r="H318" s="29" t="str">
        <f t="shared" si="43"/>
        <v>SOLICITAR TRANSFERÊNCIA PARA ARREMATANTE</v>
      </c>
      <c r="I318" s="12" t="s">
        <v>1977</v>
      </c>
      <c r="J318" s="79">
        <v>1002806026831</v>
      </c>
      <c r="K318" s="28">
        <v>10586</v>
      </c>
      <c r="L318" s="29" t="s">
        <v>56</v>
      </c>
      <c r="M318" s="29" t="s">
        <v>131</v>
      </c>
      <c r="N318" s="29"/>
      <c r="O318" s="29">
        <v>45582</v>
      </c>
      <c r="P318" s="60">
        <v>45588</v>
      </c>
      <c r="Q318" s="35"/>
      <c r="R318" s="60" t="s">
        <v>97</v>
      </c>
      <c r="S318" s="60" t="s">
        <v>134</v>
      </c>
      <c r="T318" s="60">
        <v>45593</v>
      </c>
      <c r="U318" s="28">
        <v>10586</v>
      </c>
      <c r="V318" s="28">
        <v>0</v>
      </c>
      <c r="W318" s="28">
        <f t="shared" si="45"/>
        <v>10586</v>
      </c>
      <c r="X318" s="29">
        <v>45569</v>
      </c>
      <c r="Y318" s="60">
        <v>45583</v>
      </c>
      <c r="Z318" s="60">
        <v>45588</v>
      </c>
      <c r="AA318" s="60">
        <v>45589</v>
      </c>
      <c r="AB318" s="61">
        <v>709</v>
      </c>
      <c r="AC318" s="52">
        <v>10586</v>
      </c>
      <c r="AD318" s="52" t="str">
        <f t="shared" si="32"/>
        <v>NÃO HAVERÁ RECORTE</v>
      </c>
      <c r="AE318" s="52" t="str">
        <f t="shared" si="32"/>
        <v>NÃO HAVERÁ RECORTE</v>
      </c>
      <c r="AF318" s="52" t="str">
        <f t="shared" si="32"/>
        <v>NÃO HAVERÁ RECORTE</v>
      </c>
      <c r="AG318" s="60">
        <v>45601</v>
      </c>
      <c r="AH318" s="29">
        <v>45624</v>
      </c>
      <c r="AI318" s="29" t="s">
        <v>951</v>
      </c>
      <c r="AJ318" s="53" t="s">
        <v>2253</v>
      </c>
      <c r="AK318" s="29" t="s">
        <v>1438</v>
      </c>
      <c r="AL318" s="29" t="str">
        <f t="shared" si="44"/>
        <v>NÃO</v>
      </c>
    </row>
    <row r="319" spans="1:38" ht="48" customHeight="1" x14ac:dyDescent="0.3">
      <c r="A319" s="73">
        <v>317</v>
      </c>
      <c r="B319" s="4">
        <v>8282402059</v>
      </c>
      <c r="C319" s="29">
        <v>45560</v>
      </c>
      <c r="D319" s="29">
        <v>45560</v>
      </c>
      <c r="E319" s="48" t="s">
        <v>1896</v>
      </c>
      <c r="F319" s="48" t="s">
        <v>1978</v>
      </c>
      <c r="G319" s="12" t="s">
        <v>1979</v>
      </c>
      <c r="H319" s="29" t="str">
        <f t="shared" si="43"/>
        <v>DOCS COM DESPACHANTE</v>
      </c>
      <c r="I319" s="12" t="s">
        <v>1980</v>
      </c>
      <c r="J319" s="79" t="s">
        <v>1899</v>
      </c>
      <c r="K319" s="28">
        <v>17413</v>
      </c>
      <c r="L319" s="29" t="s">
        <v>56</v>
      </c>
      <c r="M319" s="29" t="s">
        <v>131</v>
      </c>
      <c r="N319" s="29"/>
      <c r="O319" s="29">
        <v>45587</v>
      </c>
      <c r="P319" s="60">
        <v>45587</v>
      </c>
      <c r="Q319" s="35"/>
      <c r="R319" s="60" t="s">
        <v>157</v>
      </c>
      <c r="S319" s="60" t="s">
        <v>134</v>
      </c>
      <c r="T319" s="60">
        <v>45603</v>
      </c>
      <c r="U319" s="28">
        <v>16500</v>
      </c>
      <c r="V319" s="28">
        <f>1200+130</f>
        <v>1330</v>
      </c>
      <c r="W319" s="28">
        <f t="shared" si="45"/>
        <v>15170</v>
      </c>
      <c r="X319" s="29">
        <v>45544</v>
      </c>
      <c r="Y319" s="60">
        <v>45574</v>
      </c>
      <c r="Z319" s="60">
        <v>45575</v>
      </c>
      <c r="AA319" s="60">
        <v>45581</v>
      </c>
      <c r="AB319" s="61">
        <v>702</v>
      </c>
      <c r="AC319" s="52">
        <v>15170</v>
      </c>
      <c r="AD319" s="52" t="str">
        <f t="shared" si="32"/>
        <v>SOLICITAR RECORTE DE CHASSI PALACIO</v>
      </c>
      <c r="AE319" s="29">
        <v>45603</v>
      </c>
      <c r="AF319" s="29">
        <v>45607</v>
      </c>
      <c r="AG319" s="60">
        <v>45610</v>
      </c>
      <c r="AH319" s="29"/>
      <c r="AI319" s="29"/>
      <c r="AJ319" s="53"/>
      <c r="AK319" s="29" t="s">
        <v>1439</v>
      </c>
      <c r="AL319" s="29" t="str">
        <f t="shared" si="44"/>
        <v>NÃO</v>
      </c>
    </row>
    <row r="320" spans="1:38" ht="48" customHeight="1" x14ac:dyDescent="0.3">
      <c r="A320" s="73">
        <v>318</v>
      </c>
      <c r="B320" s="4">
        <v>8282402653</v>
      </c>
      <c r="C320" s="29">
        <v>45561</v>
      </c>
      <c r="D320" s="29">
        <v>45561</v>
      </c>
      <c r="E320" s="48" t="s">
        <v>1982</v>
      </c>
      <c r="F320" s="48" t="s">
        <v>1983</v>
      </c>
      <c r="G320" s="12" t="s">
        <v>1984</v>
      </c>
      <c r="H320" s="29" t="str">
        <f t="shared" si="43"/>
        <v>VEÍCULO EM LEILÃO</v>
      </c>
      <c r="I320" s="12" t="s">
        <v>1985</v>
      </c>
      <c r="J320" s="79">
        <v>1002806023395</v>
      </c>
      <c r="K320" s="28">
        <v>30637</v>
      </c>
      <c r="L320" s="29" t="s">
        <v>56</v>
      </c>
      <c r="M320" s="29" t="s">
        <v>131</v>
      </c>
      <c r="N320" s="29"/>
      <c r="O320" s="29">
        <v>45608</v>
      </c>
      <c r="P320" s="60">
        <v>45617</v>
      </c>
      <c r="Q320" s="35"/>
      <c r="R320" s="60" t="s">
        <v>97</v>
      </c>
      <c r="S320" s="60" t="s">
        <v>134</v>
      </c>
      <c r="T320" s="60">
        <v>45671</v>
      </c>
      <c r="U320" s="28">
        <v>30637</v>
      </c>
      <c r="V320" s="28">
        <v>0</v>
      </c>
      <c r="W320" s="28">
        <f t="shared" si="45"/>
        <v>30637</v>
      </c>
      <c r="X320" s="29">
        <v>45566</v>
      </c>
      <c r="Y320" s="60">
        <v>45629</v>
      </c>
      <c r="Z320" s="60">
        <v>45630</v>
      </c>
      <c r="AA320" s="60">
        <v>45639</v>
      </c>
      <c r="AB320" s="61">
        <v>730</v>
      </c>
      <c r="AC320" s="52">
        <v>30637</v>
      </c>
      <c r="AD320" s="52" t="str">
        <f t="shared" si="32"/>
        <v>NÃO HAVERÁ RECORTE</v>
      </c>
      <c r="AE320" s="52" t="str">
        <f t="shared" si="32"/>
        <v>NÃO HAVERÁ RECORTE</v>
      </c>
      <c r="AF320" s="52" t="str">
        <f t="shared" si="32"/>
        <v>NÃO HAVERÁ RECORTE</v>
      </c>
      <c r="AG320" s="60">
        <v>45681</v>
      </c>
      <c r="AH320" s="29">
        <v>45721</v>
      </c>
      <c r="AI320" s="29" t="s">
        <v>1675</v>
      </c>
      <c r="AJ320" s="53"/>
      <c r="AK320" s="29" t="s">
        <v>1438</v>
      </c>
      <c r="AL320" s="29" t="str">
        <f t="shared" si="44"/>
        <v>NÃO</v>
      </c>
    </row>
    <row r="321" spans="1:38" ht="48" customHeight="1" x14ac:dyDescent="0.3">
      <c r="A321" s="73">
        <v>319</v>
      </c>
      <c r="B321" s="4">
        <v>8282401967</v>
      </c>
      <c r="C321" s="29">
        <v>45561</v>
      </c>
      <c r="D321" s="29">
        <v>45562</v>
      </c>
      <c r="E321" s="48" t="s">
        <v>1986</v>
      </c>
      <c r="F321" s="48" t="s">
        <v>1987</v>
      </c>
      <c r="G321" s="12" t="s">
        <v>1988</v>
      </c>
      <c r="H321" s="29" t="str">
        <f t="shared" si="43"/>
        <v>SOLICITAR TRANSFERÊNCIA PARA ARREMATANTE</v>
      </c>
      <c r="I321" s="12" t="s">
        <v>1989</v>
      </c>
      <c r="J321" s="79" t="s">
        <v>1990</v>
      </c>
      <c r="K321" s="28">
        <v>16494</v>
      </c>
      <c r="L321" s="29" t="s">
        <v>56</v>
      </c>
      <c r="M321" s="29" t="s">
        <v>131</v>
      </c>
      <c r="N321" s="29"/>
      <c r="O321" s="29">
        <v>45574</v>
      </c>
      <c r="P321" s="60">
        <v>45575</v>
      </c>
      <c r="Q321" s="35"/>
      <c r="R321" s="60" t="s">
        <v>97</v>
      </c>
      <c r="S321" s="60" t="s">
        <v>134</v>
      </c>
      <c r="T321" s="60">
        <v>45579</v>
      </c>
      <c r="U321" s="28"/>
      <c r="V321" s="28"/>
      <c r="W321" s="28"/>
      <c r="X321" s="29">
        <v>45506</v>
      </c>
      <c r="Y321" s="60">
        <v>45572</v>
      </c>
      <c r="Z321" s="60">
        <v>45572</v>
      </c>
      <c r="AA321" s="60">
        <v>45581</v>
      </c>
      <c r="AB321" s="61">
        <v>699</v>
      </c>
      <c r="AC321" s="52">
        <v>16949</v>
      </c>
      <c r="AD321" s="52" t="str">
        <f t="shared" si="32"/>
        <v>NÃO HAVERÁ RECORTE</v>
      </c>
      <c r="AE321" s="52" t="str">
        <f t="shared" si="32"/>
        <v>NÃO HAVERÁ RECORTE</v>
      </c>
      <c r="AF321" s="52" t="str">
        <f t="shared" si="32"/>
        <v>NÃO HAVERÁ RECORTE</v>
      </c>
      <c r="AG321" s="60">
        <v>45601</v>
      </c>
      <c r="AH321" s="29">
        <v>45639</v>
      </c>
      <c r="AI321" s="29" t="s">
        <v>951</v>
      </c>
      <c r="AJ321" s="53" t="s">
        <v>2257</v>
      </c>
      <c r="AK321" s="29" t="s">
        <v>1439</v>
      </c>
      <c r="AL321" s="29" t="str">
        <f t="shared" si="44"/>
        <v>NÃO</v>
      </c>
    </row>
    <row r="322" spans="1:38" ht="48" customHeight="1" x14ac:dyDescent="0.3">
      <c r="A322" s="73">
        <v>320</v>
      </c>
      <c r="B322" s="4">
        <v>8282402391</v>
      </c>
      <c r="C322" s="29">
        <v>45568</v>
      </c>
      <c r="D322" s="29">
        <v>45568</v>
      </c>
      <c r="E322" s="48" t="s">
        <v>1688</v>
      </c>
      <c r="F322" s="48" t="s">
        <v>1996</v>
      </c>
      <c r="G322" s="12" t="s">
        <v>1997</v>
      </c>
      <c r="H322" s="29" t="str">
        <f t="shared" si="43"/>
        <v>SOLICITAR TRANSFERÊNCIA PARA ARREMATANTE</v>
      </c>
      <c r="I322" s="12" t="s">
        <v>1998</v>
      </c>
      <c r="J322" s="79">
        <v>1002806023284</v>
      </c>
      <c r="K322" s="28">
        <v>78062</v>
      </c>
      <c r="L322" s="29" t="s">
        <v>56</v>
      </c>
      <c r="M322" s="29" t="s">
        <v>131</v>
      </c>
      <c r="N322" s="29"/>
      <c r="O322" s="29">
        <v>45617</v>
      </c>
      <c r="P322" s="60">
        <v>45629</v>
      </c>
      <c r="Q322" s="35"/>
      <c r="R322" s="60" t="s">
        <v>97</v>
      </c>
      <c r="S322" s="60" t="s">
        <v>134</v>
      </c>
      <c r="T322" s="60">
        <v>45631</v>
      </c>
      <c r="U322" s="28">
        <v>78062</v>
      </c>
      <c r="V322" s="28">
        <v>2000</v>
      </c>
      <c r="W322" s="28">
        <f t="shared" si="45"/>
        <v>76062</v>
      </c>
      <c r="X322" s="29">
        <v>45623</v>
      </c>
      <c r="Y322" s="60">
        <v>45630</v>
      </c>
      <c r="Z322" s="60">
        <v>45630</v>
      </c>
      <c r="AA322" s="60">
        <v>45639</v>
      </c>
      <c r="AB322" s="61">
        <v>731</v>
      </c>
      <c r="AC322" s="52">
        <v>76062</v>
      </c>
      <c r="AD322" s="52" t="str">
        <f t="shared" si="32"/>
        <v>NÃO HAVERÁ RECORTE</v>
      </c>
      <c r="AE322" s="52" t="str">
        <f t="shared" si="32"/>
        <v>NÃO HAVERÁ RECORTE</v>
      </c>
      <c r="AF322" s="52" t="str">
        <f t="shared" si="32"/>
        <v>NÃO HAVERÁ RECORTE</v>
      </c>
      <c r="AG322" s="60">
        <v>45652</v>
      </c>
      <c r="AH322" s="29">
        <v>45701</v>
      </c>
      <c r="AI322" s="29" t="s">
        <v>951</v>
      </c>
      <c r="AJ322" s="53"/>
      <c r="AK322" s="29" t="s">
        <v>1438</v>
      </c>
      <c r="AL322" s="29" t="str">
        <f t="shared" si="44"/>
        <v>NÃO</v>
      </c>
    </row>
    <row r="323" spans="1:38" ht="48" customHeight="1" x14ac:dyDescent="0.3">
      <c r="A323" s="73">
        <v>321</v>
      </c>
      <c r="B323" s="4">
        <v>8282403226</v>
      </c>
      <c r="C323" s="29">
        <v>45569</v>
      </c>
      <c r="D323" s="29">
        <v>45569</v>
      </c>
      <c r="E323" s="48" t="s">
        <v>1999</v>
      </c>
      <c r="F323" s="48" t="s">
        <v>2000</v>
      </c>
      <c r="G323" s="12" t="s">
        <v>2001</v>
      </c>
      <c r="H323" s="29" t="str">
        <f t="shared" si="43"/>
        <v>DOCS COM DESPACHANTE</v>
      </c>
      <c r="I323" s="12" t="s">
        <v>2002</v>
      </c>
      <c r="J323" s="79" t="s">
        <v>2003</v>
      </c>
      <c r="K323" s="28">
        <v>22047</v>
      </c>
      <c r="L323" s="29" t="s">
        <v>56</v>
      </c>
      <c r="M323" s="29" t="s">
        <v>131</v>
      </c>
      <c r="N323" s="29"/>
      <c r="O323" s="29">
        <v>45598</v>
      </c>
      <c r="P323" s="60">
        <v>45600</v>
      </c>
      <c r="Q323" s="35"/>
      <c r="R323" s="60" t="s">
        <v>96</v>
      </c>
      <c r="S323" s="60" t="s">
        <v>302</v>
      </c>
      <c r="T323" s="60">
        <v>45671</v>
      </c>
      <c r="U323" s="28">
        <v>16535.25</v>
      </c>
      <c r="V323" s="28">
        <v>5895.65</v>
      </c>
      <c r="W323" s="28">
        <f t="shared" si="45"/>
        <v>10639.6</v>
      </c>
      <c r="X323" s="29">
        <v>45588</v>
      </c>
      <c r="Y323" s="60">
        <v>45589</v>
      </c>
      <c r="Z323" s="60">
        <v>45589</v>
      </c>
      <c r="AA323" s="60">
        <v>45593</v>
      </c>
      <c r="AB323" s="61">
        <v>710</v>
      </c>
      <c r="AC323" s="52">
        <v>10639.6</v>
      </c>
      <c r="AD323" s="52" t="str">
        <f t="shared" ref="AD323:AF386" si="46">IF(R323="","",IF(R323="GRANDE","SOLICITAR RECORTE DE CHASSI"&amp;" "&amp;L323,"NÃO HAVERÁ RECORTE"))</f>
        <v>NÃO HAVERÁ RECORTE</v>
      </c>
      <c r="AE323" s="29">
        <v>45322</v>
      </c>
      <c r="AF323" s="52">
        <v>45693</v>
      </c>
      <c r="AG323" s="60">
        <v>45694</v>
      </c>
      <c r="AH323" s="29"/>
      <c r="AI323" s="29"/>
      <c r="AJ323" s="53" t="s">
        <v>2170</v>
      </c>
      <c r="AK323" s="29" t="s">
        <v>1439</v>
      </c>
      <c r="AL323" s="29" t="str">
        <f t="shared" si="44"/>
        <v>NÃO</v>
      </c>
    </row>
    <row r="324" spans="1:38" ht="48" customHeight="1" x14ac:dyDescent="0.3">
      <c r="A324" s="73">
        <v>322</v>
      </c>
      <c r="B324" s="4">
        <v>8282403556</v>
      </c>
      <c r="C324" s="29">
        <v>45582</v>
      </c>
      <c r="D324" s="29">
        <v>45583</v>
      </c>
      <c r="E324" s="48" t="s">
        <v>497</v>
      </c>
      <c r="F324" s="48" t="s">
        <v>2006</v>
      </c>
      <c r="G324" s="12" t="s">
        <v>2007</v>
      </c>
      <c r="H324" s="29" t="str">
        <f t="shared" si="43"/>
        <v>VEÍCULO EM LEILÃO</v>
      </c>
      <c r="I324" s="12" t="s">
        <v>2008</v>
      </c>
      <c r="J324" s="79">
        <v>1002806023032</v>
      </c>
      <c r="K324" s="28">
        <v>11812</v>
      </c>
      <c r="L324" s="29" t="s">
        <v>56</v>
      </c>
      <c r="M324" s="29" t="s">
        <v>131</v>
      </c>
      <c r="N324" s="29"/>
      <c r="O324" s="29">
        <v>45603</v>
      </c>
      <c r="P324" s="60">
        <v>45604</v>
      </c>
      <c r="Q324" s="35"/>
      <c r="R324" s="60" t="s">
        <v>97</v>
      </c>
      <c r="S324" s="60" t="s">
        <v>134</v>
      </c>
      <c r="T324" s="60">
        <v>45610</v>
      </c>
      <c r="U324" s="28">
        <v>11812</v>
      </c>
      <c r="V324" s="28">
        <v>4000</v>
      </c>
      <c r="W324" s="28">
        <f t="shared" si="45"/>
        <v>7812</v>
      </c>
      <c r="X324" s="29">
        <v>45615</v>
      </c>
      <c r="Y324" s="60">
        <v>45618</v>
      </c>
      <c r="Z324" s="60">
        <v>45628</v>
      </c>
      <c r="AA324" s="60">
        <v>45639</v>
      </c>
      <c r="AB324" s="61">
        <v>727</v>
      </c>
      <c r="AC324" s="52">
        <v>7812</v>
      </c>
      <c r="AD324" s="52" t="str">
        <f t="shared" si="46"/>
        <v>NÃO HAVERÁ RECORTE</v>
      </c>
      <c r="AE324" s="52" t="str">
        <f t="shared" si="46"/>
        <v>NÃO HAVERÁ RECORTE</v>
      </c>
      <c r="AF324" s="52" t="str">
        <f t="shared" si="46"/>
        <v>NÃO HAVERÁ RECORTE</v>
      </c>
      <c r="AG324" s="60">
        <v>45643</v>
      </c>
      <c r="AH324" s="29">
        <v>45733</v>
      </c>
      <c r="AI324" s="29" t="s">
        <v>1675</v>
      </c>
      <c r="AJ324" s="53"/>
      <c r="AK324" s="29" t="s">
        <v>1438</v>
      </c>
      <c r="AL324" s="29" t="str">
        <f t="shared" si="44"/>
        <v>NÃO</v>
      </c>
    </row>
    <row r="325" spans="1:38" ht="48" customHeight="1" x14ac:dyDescent="0.3">
      <c r="A325" s="73">
        <v>323</v>
      </c>
      <c r="B325" s="4">
        <v>8282403632</v>
      </c>
      <c r="C325" s="29">
        <v>45583</v>
      </c>
      <c r="D325" s="29">
        <v>45583</v>
      </c>
      <c r="E325" s="48" t="s">
        <v>2011</v>
      </c>
      <c r="F325" s="48" t="s">
        <v>2012</v>
      </c>
      <c r="G325" s="12" t="s">
        <v>2013</v>
      </c>
      <c r="H325" s="29" t="str">
        <f t="shared" si="43"/>
        <v>FINALIZADO</v>
      </c>
      <c r="I325" s="12" t="s">
        <v>2014</v>
      </c>
      <c r="J325" s="79" t="s">
        <v>2015</v>
      </c>
      <c r="K325" s="28">
        <v>22921</v>
      </c>
      <c r="L325" s="29" t="s">
        <v>56</v>
      </c>
      <c r="M325" s="29" t="s">
        <v>131</v>
      </c>
      <c r="N325" s="29"/>
      <c r="O325" s="29">
        <v>45597</v>
      </c>
      <c r="P325" s="60">
        <v>45600</v>
      </c>
      <c r="Q325" s="35"/>
      <c r="R325" s="60" t="s">
        <v>157</v>
      </c>
      <c r="S325" s="60" t="s">
        <v>134</v>
      </c>
      <c r="T325" s="60">
        <v>45615</v>
      </c>
      <c r="U325" s="28">
        <v>29965</v>
      </c>
      <c r="V325" s="28"/>
      <c r="W325" s="28">
        <f t="shared" si="45"/>
        <v>29965</v>
      </c>
      <c r="X325" s="29">
        <v>45596</v>
      </c>
      <c r="Y325" s="60">
        <v>45604</v>
      </c>
      <c r="Z325" s="60">
        <v>45604</v>
      </c>
      <c r="AA325" s="60">
        <v>45607</v>
      </c>
      <c r="AB325" s="61">
        <v>718</v>
      </c>
      <c r="AC325" s="52">
        <v>29965</v>
      </c>
      <c r="AD325" s="52" t="str">
        <f t="shared" si="46"/>
        <v>SOLICITAR RECORTE DE CHASSI PALACIO</v>
      </c>
      <c r="AE325" s="29">
        <v>45617</v>
      </c>
      <c r="AF325" s="29">
        <v>45628</v>
      </c>
      <c r="AG325" s="60">
        <v>45629</v>
      </c>
      <c r="AH325" s="29">
        <v>45677</v>
      </c>
      <c r="AI325" s="29" t="s">
        <v>965</v>
      </c>
      <c r="AJ325" s="53" t="s">
        <v>2254</v>
      </c>
      <c r="AK325" s="29" t="s">
        <v>1439</v>
      </c>
      <c r="AL325" s="29" t="str">
        <f t="shared" si="44"/>
        <v>SIM</v>
      </c>
    </row>
    <row r="326" spans="1:38" ht="48" customHeight="1" x14ac:dyDescent="0.3">
      <c r="A326" s="73">
        <v>324</v>
      </c>
      <c r="B326" s="4">
        <v>8232400482</v>
      </c>
      <c r="C326" s="29">
        <v>45587</v>
      </c>
      <c r="D326" s="29">
        <v>45587</v>
      </c>
      <c r="E326" s="48" t="s">
        <v>2016</v>
      </c>
      <c r="F326" s="48" t="s">
        <v>2017</v>
      </c>
      <c r="G326" s="12" t="s">
        <v>2018</v>
      </c>
      <c r="H326" s="29" t="str">
        <f t="shared" si="43"/>
        <v>VEÍCULO EM LEILÃO</v>
      </c>
      <c r="I326" s="12" t="s">
        <v>2019</v>
      </c>
      <c r="J326" s="79">
        <v>1002306007524</v>
      </c>
      <c r="K326" s="28">
        <v>6875</v>
      </c>
      <c r="L326" s="29" t="s">
        <v>56</v>
      </c>
      <c r="M326" s="29" t="s">
        <v>131</v>
      </c>
      <c r="N326" s="29"/>
      <c r="O326" s="29">
        <v>45631</v>
      </c>
      <c r="P326" s="60">
        <v>45652</v>
      </c>
      <c r="Q326" s="35"/>
      <c r="R326" s="60" t="s">
        <v>96</v>
      </c>
      <c r="S326" s="60" t="s">
        <v>134</v>
      </c>
      <c r="T326" s="60">
        <v>45673</v>
      </c>
      <c r="U326" s="28">
        <v>6875</v>
      </c>
      <c r="V326" s="28">
        <v>0</v>
      </c>
      <c r="W326" s="28">
        <f t="shared" si="45"/>
        <v>6875</v>
      </c>
      <c r="X326" s="29">
        <v>45642</v>
      </c>
      <c r="Y326" s="60">
        <v>45653</v>
      </c>
      <c r="Z326" s="60">
        <v>45653</v>
      </c>
      <c r="AA326" s="60">
        <v>45653</v>
      </c>
      <c r="AB326" s="61">
        <v>739</v>
      </c>
      <c r="AC326" s="52">
        <v>6875</v>
      </c>
      <c r="AD326" s="52" t="str">
        <f t="shared" si="46"/>
        <v>NÃO HAVERÁ RECORTE</v>
      </c>
      <c r="AE326" s="52" t="str">
        <f t="shared" si="46"/>
        <v>NÃO HAVERÁ RECORTE</v>
      </c>
      <c r="AF326" s="52" t="str">
        <f t="shared" si="46"/>
        <v>NÃO HAVERÁ RECORTE</v>
      </c>
      <c r="AG326" s="60">
        <v>45691</v>
      </c>
      <c r="AH326" s="29">
        <v>45721</v>
      </c>
      <c r="AI326" s="29" t="s">
        <v>1675</v>
      </c>
      <c r="AJ326" s="53"/>
      <c r="AK326" s="29" t="s">
        <v>1438</v>
      </c>
      <c r="AL326" s="29" t="str">
        <f t="shared" si="44"/>
        <v>NÃO</v>
      </c>
    </row>
    <row r="327" spans="1:38" ht="48" customHeight="1" x14ac:dyDescent="0.3">
      <c r="A327" s="73">
        <v>325</v>
      </c>
      <c r="B327" s="4">
        <v>8232400519</v>
      </c>
      <c r="C327" s="29">
        <v>45588</v>
      </c>
      <c r="D327" s="29">
        <v>45588</v>
      </c>
      <c r="E327" s="48" t="s">
        <v>2020</v>
      </c>
      <c r="F327" s="48" t="s">
        <v>2021</v>
      </c>
      <c r="G327" s="12" t="s">
        <v>2022</v>
      </c>
      <c r="H327" s="29" t="str">
        <f t="shared" si="43"/>
        <v>SOLICITAR TRANSFERÊNCIA PARA ARREMATANTE</v>
      </c>
      <c r="I327" s="12" t="s">
        <v>2023</v>
      </c>
      <c r="J327" s="79" t="s">
        <v>2024</v>
      </c>
      <c r="K327" s="28">
        <v>51938</v>
      </c>
      <c r="L327" s="29" t="s">
        <v>55</v>
      </c>
      <c r="M327" s="29" t="s">
        <v>131</v>
      </c>
      <c r="N327" s="29"/>
      <c r="O327" s="29">
        <v>45591</v>
      </c>
      <c r="P327" s="60">
        <v>45593</v>
      </c>
      <c r="Q327" s="35"/>
      <c r="R327" s="60" t="s">
        <v>97</v>
      </c>
      <c r="S327" s="60" t="s">
        <v>134</v>
      </c>
      <c r="T327" s="60">
        <v>45608</v>
      </c>
      <c r="U327" s="28">
        <v>51938</v>
      </c>
      <c r="V327" s="28"/>
      <c r="W327" s="28">
        <f t="shared" si="45"/>
        <v>51938</v>
      </c>
      <c r="X327" s="29">
        <v>45603</v>
      </c>
      <c r="Y327" s="60">
        <v>45608</v>
      </c>
      <c r="Z327" s="60">
        <v>45608</v>
      </c>
      <c r="AA327" s="60">
        <v>45615</v>
      </c>
      <c r="AB327" s="61">
        <v>722</v>
      </c>
      <c r="AC327" s="52">
        <v>51938</v>
      </c>
      <c r="AD327" s="52" t="str">
        <f t="shared" si="46"/>
        <v>NÃO HAVERÁ RECORTE</v>
      </c>
      <c r="AE327" s="52" t="str">
        <f t="shared" si="46"/>
        <v>NÃO HAVERÁ RECORTE</v>
      </c>
      <c r="AF327" s="52" t="str">
        <f t="shared" si="46"/>
        <v>NÃO HAVERÁ RECORTE</v>
      </c>
      <c r="AG327" s="60">
        <v>45618</v>
      </c>
      <c r="AH327" s="29">
        <v>45639</v>
      </c>
      <c r="AI327" s="29" t="s">
        <v>951</v>
      </c>
      <c r="AJ327" s="53" t="s">
        <v>2188</v>
      </c>
      <c r="AK327" s="29" t="s">
        <v>1439</v>
      </c>
      <c r="AL327" s="29" t="str">
        <f t="shared" si="44"/>
        <v>NÃO</v>
      </c>
    </row>
    <row r="328" spans="1:38" ht="48" customHeight="1" x14ac:dyDescent="0.3">
      <c r="A328" s="73">
        <v>326</v>
      </c>
      <c r="B328" s="4">
        <v>8282403907</v>
      </c>
      <c r="C328" s="29">
        <v>45595</v>
      </c>
      <c r="D328" s="29">
        <v>45595</v>
      </c>
      <c r="E328" s="48" t="s">
        <v>2026</v>
      </c>
      <c r="F328" s="48" t="s">
        <v>2027</v>
      </c>
      <c r="G328" s="12" t="s">
        <v>2028</v>
      </c>
      <c r="H328" s="29" t="str">
        <f t="shared" si="43"/>
        <v>VEÍCULO EM LEILÃO</v>
      </c>
      <c r="I328" s="12" t="s">
        <v>2029</v>
      </c>
      <c r="J328" s="79">
        <v>1002806025245</v>
      </c>
      <c r="K328" s="28">
        <v>7676</v>
      </c>
      <c r="L328" s="29" t="s">
        <v>2044</v>
      </c>
      <c r="M328" s="29" t="s">
        <v>131</v>
      </c>
      <c r="N328" s="29"/>
      <c r="O328" s="29">
        <v>45600</v>
      </c>
      <c r="P328" s="60">
        <v>45603</v>
      </c>
      <c r="Q328" s="35"/>
      <c r="R328" s="60" t="s">
        <v>157</v>
      </c>
      <c r="S328" s="60" t="s">
        <v>134</v>
      </c>
      <c r="T328" s="60">
        <v>45604</v>
      </c>
      <c r="U328" s="28">
        <v>7676</v>
      </c>
      <c r="V328" s="28">
        <v>2000</v>
      </c>
      <c r="W328" s="28">
        <f t="shared" si="45"/>
        <v>5676</v>
      </c>
      <c r="X328" s="29">
        <v>45602</v>
      </c>
      <c r="Y328" s="60">
        <v>45630</v>
      </c>
      <c r="Z328" s="60">
        <v>45632</v>
      </c>
      <c r="AA328" s="60">
        <v>45642</v>
      </c>
      <c r="AB328" s="61">
        <v>732</v>
      </c>
      <c r="AC328" s="52">
        <v>5676</v>
      </c>
      <c r="AD328" s="52" t="str">
        <f t="shared" si="46"/>
        <v>SOLICITAR RECORTE DE CHASSI SODRÉ</v>
      </c>
      <c r="AE328" s="29">
        <v>45630</v>
      </c>
      <c r="AF328" s="29">
        <v>45630</v>
      </c>
      <c r="AG328" s="60">
        <v>45643</v>
      </c>
      <c r="AH328" s="29">
        <v>45733</v>
      </c>
      <c r="AI328" s="29" t="s">
        <v>1675</v>
      </c>
      <c r="AJ328" s="53"/>
      <c r="AK328" s="29" t="s">
        <v>1438</v>
      </c>
      <c r="AL328" s="29" t="str">
        <f t="shared" si="44"/>
        <v>NÃO</v>
      </c>
    </row>
    <row r="329" spans="1:38" ht="48" customHeight="1" x14ac:dyDescent="0.3">
      <c r="A329" s="73">
        <v>327</v>
      </c>
      <c r="B329" s="4">
        <v>8282403613</v>
      </c>
      <c r="C329" s="29">
        <v>45597</v>
      </c>
      <c r="D329" s="29">
        <v>45597</v>
      </c>
      <c r="E329" s="48" t="s">
        <v>1823</v>
      </c>
      <c r="F329" s="48" t="s">
        <v>2031</v>
      </c>
      <c r="G329" s="12" t="s">
        <v>2032</v>
      </c>
      <c r="H329" s="29" t="str">
        <f t="shared" si="43"/>
        <v>VEÍCULO EM LEILÃO</v>
      </c>
      <c r="I329" s="12" t="s">
        <v>2033</v>
      </c>
      <c r="J329" s="79" t="s">
        <v>2034</v>
      </c>
      <c r="K329" s="28">
        <v>10255</v>
      </c>
      <c r="L329" s="29" t="s">
        <v>56</v>
      </c>
      <c r="M329" s="29" t="s">
        <v>131</v>
      </c>
      <c r="N329" s="29"/>
      <c r="O329" s="29">
        <v>45647</v>
      </c>
      <c r="P329" s="60">
        <v>45650</v>
      </c>
      <c r="Q329" s="35"/>
      <c r="R329" s="60" t="s">
        <v>96</v>
      </c>
      <c r="S329" s="60" t="s">
        <v>134</v>
      </c>
      <c r="T329" s="60">
        <v>45673</v>
      </c>
      <c r="U329" s="28">
        <v>10255</v>
      </c>
      <c r="V329" s="28">
        <v>4000</v>
      </c>
      <c r="W329" s="28">
        <f t="shared" si="45"/>
        <v>6255</v>
      </c>
      <c r="X329" s="29">
        <v>45604</v>
      </c>
      <c r="Y329" s="60">
        <v>45617</v>
      </c>
      <c r="Z329" s="60">
        <v>45617</v>
      </c>
      <c r="AA329" s="60">
        <v>45618</v>
      </c>
      <c r="AB329" s="61">
        <v>723</v>
      </c>
      <c r="AC329" s="52">
        <v>6255</v>
      </c>
      <c r="AD329" s="52" t="str">
        <f t="shared" si="46"/>
        <v>NÃO HAVERÁ RECORTE</v>
      </c>
      <c r="AE329" s="52" t="str">
        <f t="shared" si="46"/>
        <v>NÃO HAVERÁ RECORTE</v>
      </c>
      <c r="AF329" s="52" t="str">
        <f t="shared" si="46"/>
        <v>NÃO HAVERÁ RECORTE</v>
      </c>
      <c r="AG329" s="60">
        <v>45674</v>
      </c>
      <c r="AH329" s="29">
        <v>45702</v>
      </c>
      <c r="AI329" s="29" t="s">
        <v>1675</v>
      </c>
      <c r="AJ329" s="53" t="s">
        <v>2229</v>
      </c>
      <c r="AK329" s="29" t="s">
        <v>1439</v>
      </c>
      <c r="AL329" s="29" t="str">
        <f t="shared" si="44"/>
        <v>NÃO</v>
      </c>
    </row>
    <row r="330" spans="1:38" ht="48" customHeight="1" x14ac:dyDescent="0.3">
      <c r="A330" s="73">
        <v>328</v>
      </c>
      <c r="B330" s="4">
        <v>8282403608</v>
      </c>
      <c r="C330" s="29">
        <v>45603</v>
      </c>
      <c r="D330" s="29">
        <v>45604</v>
      </c>
      <c r="E330" s="48" t="s">
        <v>2041</v>
      </c>
      <c r="F330" s="48" t="s">
        <v>2042</v>
      </c>
      <c r="G330" s="12" t="s">
        <v>2046</v>
      </c>
      <c r="H330" s="29" t="str">
        <f t="shared" si="43"/>
        <v>ENVIAR DOCS DESPACHANTE</v>
      </c>
      <c r="I330" s="12" t="s">
        <v>2043</v>
      </c>
      <c r="J330" s="79">
        <v>1002806024049</v>
      </c>
      <c r="K330" s="28"/>
      <c r="L330" s="29" t="s">
        <v>56</v>
      </c>
      <c r="M330" s="29" t="s">
        <v>131</v>
      </c>
      <c r="N330" s="29"/>
      <c r="O330" s="29">
        <v>45629</v>
      </c>
      <c r="P330" s="60">
        <v>45632</v>
      </c>
      <c r="Q330" s="35"/>
      <c r="R330" s="60" t="s">
        <v>97</v>
      </c>
      <c r="S330" s="60" t="s">
        <v>134</v>
      </c>
      <c r="T330" s="60">
        <v>45685</v>
      </c>
      <c r="U330" s="28">
        <v>30843</v>
      </c>
      <c r="V330" s="28">
        <v>2000</v>
      </c>
      <c r="W330" s="28">
        <f t="shared" si="45"/>
        <v>28843</v>
      </c>
      <c r="X330" s="29">
        <v>45621</v>
      </c>
      <c r="Y330" s="60">
        <v>45632</v>
      </c>
      <c r="Z330" s="60">
        <v>45635</v>
      </c>
      <c r="AA330" s="60">
        <v>45642</v>
      </c>
      <c r="AB330" s="61">
        <v>733</v>
      </c>
      <c r="AC330" s="52">
        <v>28843</v>
      </c>
      <c r="AD330" s="52" t="str">
        <f t="shared" si="46"/>
        <v>NÃO HAVERÁ RECORTE</v>
      </c>
      <c r="AE330" s="52" t="str">
        <f t="shared" si="46"/>
        <v>NÃO HAVERÁ RECORTE</v>
      </c>
      <c r="AF330" s="52" t="str">
        <f t="shared" si="46"/>
        <v>NÃO HAVERÁ RECORTE</v>
      </c>
      <c r="AG330" s="60"/>
      <c r="AH330" s="29"/>
      <c r="AI330" s="29"/>
      <c r="AJ330" s="53"/>
      <c r="AK330" s="29" t="s">
        <v>1438</v>
      </c>
      <c r="AL330" s="29" t="str">
        <f t="shared" si="44"/>
        <v>NÃO</v>
      </c>
    </row>
    <row r="331" spans="1:38" ht="48" customHeight="1" x14ac:dyDescent="0.3">
      <c r="A331" s="73">
        <v>329</v>
      </c>
      <c r="B331" s="4">
        <v>8232400531</v>
      </c>
      <c r="C331" s="29">
        <v>45622</v>
      </c>
      <c r="D331" s="29">
        <v>45622</v>
      </c>
      <c r="E331" s="48" t="s">
        <v>2047</v>
      </c>
      <c r="F331" s="48" t="s">
        <v>2048</v>
      </c>
      <c r="G331" s="12" t="s">
        <v>2049</v>
      </c>
      <c r="H331" s="29" t="str">
        <f t="shared" si="43"/>
        <v>DOCS COM DESPACHANTE</v>
      </c>
      <c r="I331" s="12" t="s">
        <v>2050</v>
      </c>
      <c r="J331" s="79">
        <v>1002306009014</v>
      </c>
      <c r="K331" s="28">
        <v>27768</v>
      </c>
      <c r="L331" s="29" t="s">
        <v>56</v>
      </c>
      <c r="M331" s="29" t="s">
        <v>131</v>
      </c>
      <c r="N331" s="29"/>
      <c r="O331" s="29">
        <v>45663</v>
      </c>
      <c r="P331" s="60">
        <v>45663</v>
      </c>
      <c r="Q331" s="35"/>
      <c r="R331" s="60" t="s">
        <v>97</v>
      </c>
      <c r="S331" s="60" t="s">
        <v>134</v>
      </c>
      <c r="T331" s="60">
        <v>45664</v>
      </c>
      <c r="U331" s="28">
        <v>27950.55</v>
      </c>
      <c r="V331" s="28">
        <v>0</v>
      </c>
      <c r="W331" s="28">
        <f t="shared" si="45"/>
        <v>27950.55</v>
      </c>
      <c r="X331" s="29">
        <v>45628</v>
      </c>
      <c r="Y331" s="60">
        <v>45673</v>
      </c>
      <c r="Z331" s="60">
        <v>45678</v>
      </c>
      <c r="AA331" s="60">
        <v>45684</v>
      </c>
      <c r="AB331" s="61">
        <v>749</v>
      </c>
      <c r="AC331" s="52">
        <v>27950.55</v>
      </c>
      <c r="AD331" s="52" t="str">
        <f t="shared" si="46"/>
        <v>NÃO HAVERÁ RECORTE</v>
      </c>
      <c r="AE331" s="52" t="str">
        <f t="shared" si="46"/>
        <v>NÃO HAVERÁ RECORTE</v>
      </c>
      <c r="AF331" s="52" t="str">
        <f t="shared" si="46"/>
        <v>NÃO HAVERÁ RECORTE</v>
      </c>
      <c r="AG331" s="60">
        <v>45691</v>
      </c>
      <c r="AH331" s="29"/>
      <c r="AI331" s="29"/>
      <c r="AJ331" s="53"/>
      <c r="AK331" s="29" t="s">
        <v>1438</v>
      </c>
      <c r="AL331" s="29" t="str">
        <f t="shared" si="44"/>
        <v>NÃO</v>
      </c>
    </row>
    <row r="332" spans="1:38" ht="48" customHeight="1" x14ac:dyDescent="0.3">
      <c r="A332" s="73">
        <v>330</v>
      </c>
      <c r="B332" s="4">
        <v>8282403755</v>
      </c>
      <c r="C332" s="29">
        <v>45622</v>
      </c>
      <c r="D332" s="29">
        <v>45622</v>
      </c>
      <c r="E332" s="48" t="s">
        <v>2051</v>
      </c>
      <c r="F332" s="48" t="s">
        <v>2052</v>
      </c>
      <c r="G332" s="12" t="s">
        <v>2053</v>
      </c>
      <c r="H332" s="29" t="str">
        <f t="shared" si="43"/>
        <v>VEÍCULO EM LEILÃO</v>
      </c>
      <c r="I332" s="12" t="s">
        <v>2054</v>
      </c>
      <c r="J332" s="79">
        <v>1002806026965</v>
      </c>
      <c r="K332" s="28">
        <v>63163</v>
      </c>
      <c r="L332" s="29" t="s">
        <v>56</v>
      </c>
      <c r="M332" s="29" t="s">
        <v>131</v>
      </c>
      <c r="N332" s="29"/>
      <c r="O332" s="29">
        <v>45629</v>
      </c>
      <c r="P332" s="60">
        <v>45631</v>
      </c>
      <c r="Q332" s="35"/>
      <c r="R332" s="60" t="s">
        <v>97</v>
      </c>
      <c r="S332" s="60" t="s">
        <v>134</v>
      </c>
      <c r="T332" s="60">
        <v>45636</v>
      </c>
      <c r="U332" s="28">
        <v>63163</v>
      </c>
      <c r="V332" s="28">
        <v>30000</v>
      </c>
      <c r="W332" s="28">
        <f t="shared" si="45"/>
        <v>33163</v>
      </c>
      <c r="X332" s="29">
        <v>45631</v>
      </c>
      <c r="Y332" s="60">
        <v>45637</v>
      </c>
      <c r="Z332" s="60">
        <v>45644</v>
      </c>
      <c r="AA332" s="60">
        <v>45645</v>
      </c>
      <c r="AB332" s="61">
        <v>736</v>
      </c>
      <c r="AC332" s="52">
        <v>33163</v>
      </c>
      <c r="AD332" s="52" t="str">
        <f t="shared" si="46"/>
        <v>NÃO HAVERÁ RECORTE</v>
      </c>
      <c r="AE332" s="52" t="str">
        <f t="shared" si="46"/>
        <v>NÃO HAVERÁ RECORTE</v>
      </c>
      <c r="AF332" s="52" t="str">
        <f t="shared" si="46"/>
        <v>NÃO HAVERÁ RECORTE</v>
      </c>
      <c r="AG332" s="60">
        <v>45646</v>
      </c>
      <c r="AH332" s="29">
        <v>45733</v>
      </c>
      <c r="AI332" s="29" t="s">
        <v>1675</v>
      </c>
      <c r="AJ332" s="53"/>
      <c r="AK332" s="29" t="s">
        <v>1438</v>
      </c>
      <c r="AL332" s="29" t="s">
        <v>2252</v>
      </c>
    </row>
    <row r="333" spans="1:38" ht="48" customHeight="1" x14ac:dyDescent="0.3">
      <c r="A333" s="73">
        <v>331</v>
      </c>
      <c r="B333" s="4">
        <v>8232400282</v>
      </c>
      <c r="C333" s="29">
        <v>45622</v>
      </c>
      <c r="D333" s="29">
        <v>45622</v>
      </c>
      <c r="E333" s="48" t="s">
        <v>2055</v>
      </c>
      <c r="F333" s="48" t="s">
        <v>2056</v>
      </c>
      <c r="G333" s="12" t="s">
        <v>2057</v>
      </c>
      <c r="H333" s="29" t="str">
        <f t="shared" si="43"/>
        <v>VEÍCULO EM LEILÃO</v>
      </c>
      <c r="I333" s="12" t="s">
        <v>2058</v>
      </c>
      <c r="J333" s="79" t="s">
        <v>1607</v>
      </c>
      <c r="K333" s="28">
        <v>50394</v>
      </c>
      <c r="L333" s="29" t="s">
        <v>56</v>
      </c>
      <c r="M333" s="29" t="s">
        <v>131</v>
      </c>
      <c r="N333" s="29"/>
      <c r="O333" s="29">
        <v>45667</v>
      </c>
      <c r="P333" s="60">
        <v>45680</v>
      </c>
      <c r="Q333" s="35"/>
      <c r="R333" s="60" t="s">
        <v>97</v>
      </c>
      <c r="S333" s="60" t="s">
        <v>134</v>
      </c>
      <c r="T333" s="60">
        <v>45695</v>
      </c>
      <c r="U333" s="28">
        <v>50394</v>
      </c>
      <c r="V333" s="28">
        <v>0</v>
      </c>
      <c r="W333" s="28">
        <f t="shared" si="45"/>
        <v>50394</v>
      </c>
      <c r="X333" s="29">
        <v>45680</v>
      </c>
      <c r="Y333" s="60">
        <v>45688</v>
      </c>
      <c r="Z333" s="60">
        <v>45325</v>
      </c>
      <c r="AA333" s="60">
        <v>45699</v>
      </c>
      <c r="AB333" s="61">
        <v>756</v>
      </c>
      <c r="AC333" s="52">
        <v>50394</v>
      </c>
      <c r="AD333" s="52" t="str">
        <f t="shared" si="46"/>
        <v>NÃO HAVERÁ RECORTE</v>
      </c>
      <c r="AE333" s="52" t="str">
        <f t="shared" si="46"/>
        <v>NÃO HAVERÁ RECORTE</v>
      </c>
      <c r="AF333" s="52" t="str">
        <f t="shared" si="46"/>
        <v>NÃO HAVERÁ RECORTE</v>
      </c>
      <c r="AG333" s="60">
        <v>45705</v>
      </c>
      <c r="AH333" s="29">
        <v>45731</v>
      </c>
      <c r="AI333" s="29" t="s">
        <v>1675</v>
      </c>
      <c r="AJ333" s="53"/>
      <c r="AK333" s="29" t="s">
        <v>1438</v>
      </c>
      <c r="AL333" s="29" t="str">
        <f t="shared" si="44"/>
        <v>NÃO</v>
      </c>
    </row>
    <row r="334" spans="1:38" ht="48" customHeight="1" x14ac:dyDescent="0.3">
      <c r="A334" s="73">
        <v>332</v>
      </c>
      <c r="B334" s="4">
        <v>8282403930</v>
      </c>
      <c r="C334" s="29">
        <v>45629</v>
      </c>
      <c r="D334" s="29">
        <v>45629</v>
      </c>
      <c r="E334" s="48" t="s">
        <v>2060</v>
      </c>
      <c r="F334" s="48" t="s">
        <v>2061</v>
      </c>
      <c r="G334" s="12" t="s">
        <v>2062</v>
      </c>
      <c r="H334" s="29" t="str">
        <f t="shared" si="43"/>
        <v>DOCS COM DESPACHANTE</v>
      </c>
      <c r="I334" s="12" t="s">
        <v>2063</v>
      </c>
      <c r="J334" s="79">
        <v>1002806022736</v>
      </c>
      <c r="K334" s="28"/>
      <c r="L334" s="29" t="s">
        <v>56</v>
      </c>
      <c r="M334" s="29" t="s">
        <v>131</v>
      </c>
      <c r="N334" s="29"/>
      <c r="O334" s="29">
        <v>45667</v>
      </c>
      <c r="P334" s="60">
        <v>45680</v>
      </c>
      <c r="Q334" s="35"/>
      <c r="R334" s="60" t="s">
        <v>97</v>
      </c>
      <c r="S334" s="60" t="s">
        <v>134</v>
      </c>
      <c r="T334" s="60">
        <v>45695</v>
      </c>
      <c r="U334" s="28">
        <v>17291</v>
      </c>
      <c r="V334" s="28">
        <v>2000</v>
      </c>
      <c r="W334" s="28">
        <f t="shared" si="45"/>
        <v>15291</v>
      </c>
      <c r="X334" s="29">
        <v>45652</v>
      </c>
      <c r="Y334" s="60">
        <v>45299</v>
      </c>
      <c r="Z334" s="60">
        <v>45666</v>
      </c>
      <c r="AA334" s="60">
        <v>45674</v>
      </c>
      <c r="AB334" s="52">
        <v>747</v>
      </c>
      <c r="AC334" s="52">
        <v>15291</v>
      </c>
      <c r="AD334" s="52" t="str">
        <f t="shared" si="46"/>
        <v>NÃO HAVERÁ RECORTE</v>
      </c>
      <c r="AE334" s="52" t="str">
        <f t="shared" si="46"/>
        <v>NÃO HAVERÁ RECORTE</v>
      </c>
      <c r="AF334" s="52" t="str">
        <f t="shared" si="46"/>
        <v>NÃO HAVERÁ RECORTE</v>
      </c>
      <c r="AG334" s="60">
        <v>45705</v>
      </c>
      <c r="AH334" s="29"/>
      <c r="AI334" s="29"/>
      <c r="AJ334" s="53"/>
      <c r="AK334" s="29" t="s">
        <v>1438</v>
      </c>
      <c r="AL334" s="29" t="str">
        <f t="shared" si="44"/>
        <v>NÃO</v>
      </c>
    </row>
    <row r="335" spans="1:38" ht="48" customHeight="1" x14ac:dyDescent="0.3">
      <c r="A335" s="73">
        <v>333</v>
      </c>
      <c r="B335" s="4">
        <v>8232400529</v>
      </c>
      <c r="C335" s="29">
        <v>45630</v>
      </c>
      <c r="D335" s="29">
        <v>45630</v>
      </c>
      <c r="E335" s="48" t="s">
        <v>2047</v>
      </c>
      <c r="F335" s="48" t="s">
        <v>2064</v>
      </c>
      <c r="G335" s="12" t="s">
        <v>2065</v>
      </c>
      <c r="H335" s="29" t="str">
        <f t="shared" si="43"/>
        <v>VEÍCULO EM LEILÃO</v>
      </c>
      <c r="I335" s="12" t="s">
        <v>2066</v>
      </c>
      <c r="J335" s="79" t="s">
        <v>2067</v>
      </c>
      <c r="K335" s="28">
        <v>39925</v>
      </c>
      <c r="L335" s="29" t="s">
        <v>56</v>
      </c>
      <c r="M335" s="29" t="s">
        <v>131</v>
      </c>
      <c r="N335" s="29"/>
      <c r="O335" s="29">
        <v>45663</v>
      </c>
      <c r="P335" s="60">
        <v>45663</v>
      </c>
      <c r="Q335" s="35"/>
      <c r="R335" s="60" t="s">
        <v>97</v>
      </c>
      <c r="S335" s="60" t="s">
        <v>134</v>
      </c>
      <c r="T335" s="60">
        <v>45664</v>
      </c>
      <c r="U335" s="28">
        <v>39925</v>
      </c>
      <c r="V335" s="28">
        <v>2000</v>
      </c>
      <c r="W335" s="28">
        <f>U335-V335</f>
        <v>37925</v>
      </c>
      <c r="X335" s="29">
        <v>45656</v>
      </c>
      <c r="Y335" s="60">
        <v>45659</v>
      </c>
      <c r="Z335" s="60">
        <v>45664</v>
      </c>
      <c r="AA335" s="60">
        <v>45684</v>
      </c>
      <c r="AB335" s="61">
        <v>744</v>
      </c>
      <c r="AC335" s="52">
        <v>37925</v>
      </c>
      <c r="AD335" s="52" t="str">
        <f t="shared" si="46"/>
        <v>NÃO HAVERÁ RECORTE</v>
      </c>
      <c r="AE335" s="52" t="str">
        <f t="shared" si="46"/>
        <v>NÃO HAVERÁ RECORTE</v>
      </c>
      <c r="AF335" s="52" t="str">
        <f t="shared" si="46"/>
        <v>NÃO HAVERÁ RECORTE</v>
      </c>
      <c r="AG335" s="60">
        <v>45687</v>
      </c>
      <c r="AH335" s="29">
        <v>45721</v>
      </c>
      <c r="AI335" s="29" t="s">
        <v>1675</v>
      </c>
      <c r="AJ335" s="53"/>
      <c r="AK335" s="29" t="s">
        <v>1438</v>
      </c>
      <c r="AL335" s="29" t="str">
        <f t="shared" si="44"/>
        <v>NÃO</v>
      </c>
    </row>
    <row r="336" spans="1:38" ht="48" customHeight="1" x14ac:dyDescent="0.3">
      <c r="A336" s="73">
        <v>334</v>
      </c>
      <c r="B336" s="4">
        <v>8282404260</v>
      </c>
      <c r="C336" s="29">
        <v>45635</v>
      </c>
      <c r="D336" s="29">
        <v>45635</v>
      </c>
      <c r="E336" s="48" t="s">
        <v>2069</v>
      </c>
      <c r="F336" s="48" t="s">
        <v>2070</v>
      </c>
      <c r="G336" s="12" t="s">
        <v>2073</v>
      </c>
      <c r="H336" s="29" t="str">
        <f t="shared" ref="H336:H367" si="47">IF(B336=0,"",IF(L336=0,"AG ORÇAM REMOÇÃO",IF(O336=0,"VEÍCULO EM REMOÇÃO",IF(P336=0,"SOLICITAR VISTORIA",IF(T336=0,"AG VISTORIA",IF(X336=0,"AG INDENIZAÇÃO",IF(AA336=0,"AG NF ENTRADA",IF(AF336=0,"AG RECORTE E PLACAS",IF(AG336=0,"ENVIAR DOCS DESPACHANTE",IF(AH336=0,"DOCS COM DESPACHANTE",IF(AI336="","PESQUISAR COM DESPACHANTE  PROPRIETARIO ATUAL",IF(AI336="Não","SOLICITAR TRANSFERÊNCIA PARA ARREMATANTE",IF(AI336="Leilão","VEÍCULO EM LEILÃO","FINALIZADO")))))))))))))</f>
        <v>VEÍCULO EM LEILÃO</v>
      </c>
      <c r="I336" s="12" t="s">
        <v>2071</v>
      </c>
      <c r="J336" s="79">
        <v>1002806025342</v>
      </c>
      <c r="K336" s="28">
        <v>9770</v>
      </c>
      <c r="L336" s="29" t="s">
        <v>56</v>
      </c>
      <c r="M336" s="29" t="s">
        <v>131</v>
      </c>
      <c r="N336" s="29"/>
      <c r="O336" s="29">
        <v>45650</v>
      </c>
      <c r="P336" s="60">
        <v>45652</v>
      </c>
      <c r="Q336" s="35"/>
      <c r="R336" s="60" t="s">
        <v>97</v>
      </c>
      <c r="S336" s="60" t="s">
        <v>134</v>
      </c>
      <c r="T336" s="60">
        <v>45673</v>
      </c>
      <c r="U336" s="28">
        <v>9770</v>
      </c>
      <c r="V336" s="28">
        <v>6000</v>
      </c>
      <c r="W336" s="28">
        <f t="shared" si="45"/>
        <v>3770</v>
      </c>
      <c r="X336" s="29">
        <v>45645</v>
      </c>
      <c r="Y336" s="60">
        <v>45649</v>
      </c>
      <c r="Z336" s="60">
        <v>45652</v>
      </c>
      <c r="AA336" s="60">
        <v>45652</v>
      </c>
      <c r="AB336" s="61">
        <v>738</v>
      </c>
      <c r="AC336" s="52">
        <v>3770</v>
      </c>
      <c r="AD336" s="52" t="str">
        <f t="shared" si="46"/>
        <v>NÃO HAVERÁ RECORTE</v>
      </c>
      <c r="AE336" s="52" t="str">
        <f t="shared" si="46"/>
        <v>NÃO HAVERÁ RECORTE</v>
      </c>
      <c r="AF336" s="52" t="str">
        <f t="shared" si="46"/>
        <v>NÃO HAVERÁ RECORTE</v>
      </c>
      <c r="AG336" s="60">
        <v>45679</v>
      </c>
      <c r="AH336" s="29">
        <v>45731</v>
      </c>
      <c r="AI336" s="29" t="s">
        <v>1675</v>
      </c>
      <c r="AJ336" s="53"/>
      <c r="AK336" s="29" t="s">
        <v>1438</v>
      </c>
      <c r="AL336" s="29" t="str">
        <f t="shared" ref="AL336:AL367" si="48">IF(B336=0,"",IF(H336="FINALIZADO","SIM","NÃO"))</f>
        <v>NÃO</v>
      </c>
    </row>
    <row r="337" spans="1:38" ht="48" customHeight="1" x14ac:dyDescent="0.3">
      <c r="A337" s="73">
        <v>335</v>
      </c>
      <c r="B337" s="4">
        <v>8232400562</v>
      </c>
      <c r="C337" s="29">
        <v>45636</v>
      </c>
      <c r="D337" s="29">
        <v>45636</v>
      </c>
      <c r="E337" s="48" t="s">
        <v>2055</v>
      </c>
      <c r="F337" s="48" t="s">
        <v>2072</v>
      </c>
      <c r="G337" s="12" t="s">
        <v>2074</v>
      </c>
      <c r="H337" s="29" t="str">
        <f t="shared" si="47"/>
        <v>DOCS COM DESPACHANTE</v>
      </c>
      <c r="I337" s="12" t="s">
        <v>2075</v>
      </c>
      <c r="J337" s="79">
        <v>1002306007840</v>
      </c>
      <c r="K337" s="28">
        <v>25731</v>
      </c>
      <c r="L337" s="29" t="s">
        <v>56</v>
      </c>
      <c r="M337" s="29" t="s">
        <v>131</v>
      </c>
      <c r="N337" s="29"/>
      <c r="O337" s="29">
        <v>45677</v>
      </c>
      <c r="P337" s="60">
        <v>45679</v>
      </c>
      <c r="Q337" s="35"/>
      <c r="R337" s="60" t="s">
        <v>157</v>
      </c>
      <c r="S337" s="60" t="s">
        <v>302</v>
      </c>
      <c r="T337" s="60">
        <v>45722</v>
      </c>
      <c r="U337" s="28">
        <v>25731</v>
      </c>
      <c r="V337" s="28">
        <v>0</v>
      </c>
      <c r="W337" s="28">
        <f t="shared" si="45"/>
        <v>25731</v>
      </c>
      <c r="X337" s="29">
        <v>45642</v>
      </c>
      <c r="Y337" s="60">
        <v>45659</v>
      </c>
      <c r="Z337" s="60">
        <v>45663</v>
      </c>
      <c r="AA337" s="60">
        <v>45673</v>
      </c>
      <c r="AB337" s="61">
        <v>743</v>
      </c>
      <c r="AC337" s="52">
        <v>25731</v>
      </c>
      <c r="AD337" s="52" t="str">
        <f t="shared" si="46"/>
        <v>SOLICITAR RECORTE DE CHASSI PALACIO</v>
      </c>
      <c r="AE337" s="29">
        <v>45726</v>
      </c>
      <c r="AF337" s="29">
        <v>45733</v>
      </c>
      <c r="AG337" s="60">
        <v>45733</v>
      </c>
      <c r="AH337" s="29"/>
      <c r="AI337" s="29"/>
      <c r="AJ337" s="53"/>
      <c r="AK337" s="29" t="s">
        <v>1438</v>
      </c>
      <c r="AL337" s="29" t="str">
        <f t="shared" si="48"/>
        <v>NÃO</v>
      </c>
    </row>
    <row r="338" spans="1:38" ht="48" customHeight="1" x14ac:dyDescent="0.3">
      <c r="A338" s="73">
        <v>336</v>
      </c>
      <c r="B338" s="4">
        <v>8232400598</v>
      </c>
      <c r="C338" s="29">
        <v>45636</v>
      </c>
      <c r="D338" s="29">
        <v>45636</v>
      </c>
      <c r="E338" s="48" t="s">
        <v>2016</v>
      </c>
      <c r="F338" s="48" t="s">
        <v>2076</v>
      </c>
      <c r="G338" s="12" t="s">
        <v>2077</v>
      </c>
      <c r="H338" s="29" t="str">
        <f t="shared" si="47"/>
        <v>VEÍCULO EM LEILÃO</v>
      </c>
      <c r="I338" s="12" t="s">
        <v>2078</v>
      </c>
      <c r="J338" s="79">
        <v>1002306010287</v>
      </c>
      <c r="K338" s="28">
        <v>69003</v>
      </c>
      <c r="L338" s="29" t="s">
        <v>56</v>
      </c>
      <c r="M338" s="29" t="s">
        <v>131</v>
      </c>
      <c r="N338" s="29"/>
      <c r="O338" s="29">
        <v>45670</v>
      </c>
      <c r="P338" s="60">
        <v>45680</v>
      </c>
      <c r="Q338" s="35"/>
      <c r="R338" s="60" t="s">
        <v>96</v>
      </c>
      <c r="S338" s="60" t="s">
        <v>134</v>
      </c>
      <c r="T338" s="60">
        <v>45688</v>
      </c>
      <c r="U338" s="28">
        <v>69003</v>
      </c>
      <c r="V338" s="28">
        <v>0</v>
      </c>
      <c r="W338" s="28">
        <f t="shared" si="45"/>
        <v>69003</v>
      </c>
      <c r="X338" s="29">
        <v>45663</v>
      </c>
      <c r="Y338" s="60">
        <v>45664</v>
      </c>
      <c r="Z338" s="60">
        <v>45666</v>
      </c>
      <c r="AA338" s="60">
        <v>45674</v>
      </c>
      <c r="AB338" s="61">
        <v>746</v>
      </c>
      <c r="AC338" s="52">
        <v>69003</v>
      </c>
      <c r="AD338" s="52" t="str">
        <f t="shared" si="46"/>
        <v>NÃO HAVERÁ RECORTE</v>
      </c>
      <c r="AE338" s="52" t="str">
        <f t="shared" si="46"/>
        <v>NÃO HAVERÁ RECORTE</v>
      </c>
      <c r="AF338" s="52" t="str">
        <f t="shared" si="46"/>
        <v>NÃO HAVERÁ RECORTE</v>
      </c>
      <c r="AG338" s="60">
        <v>45691</v>
      </c>
      <c r="AH338" s="29">
        <v>45721</v>
      </c>
      <c r="AI338" s="29" t="s">
        <v>1675</v>
      </c>
      <c r="AJ338" s="53"/>
      <c r="AK338" s="29" t="s">
        <v>1438</v>
      </c>
      <c r="AL338" s="29" t="str">
        <f t="shared" si="48"/>
        <v>NÃO</v>
      </c>
    </row>
    <row r="339" spans="1:38" ht="48" customHeight="1" x14ac:dyDescent="0.3">
      <c r="A339" s="73">
        <v>337</v>
      </c>
      <c r="B339" s="4">
        <v>8282403880</v>
      </c>
      <c r="C339" s="29">
        <v>45639</v>
      </c>
      <c r="D339" s="29">
        <v>45639</v>
      </c>
      <c r="E339" s="48" t="s">
        <v>1431</v>
      </c>
      <c r="F339" s="48" t="s">
        <v>2080</v>
      </c>
      <c r="G339" s="12" t="s">
        <v>2081</v>
      </c>
      <c r="H339" s="29" t="str">
        <f t="shared" si="47"/>
        <v>DOCS COM DESPACHANTE</v>
      </c>
      <c r="I339" s="12" t="s">
        <v>2082</v>
      </c>
      <c r="J339" s="79">
        <v>1002806024294</v>
      </c>
      <c r="K339" s="28">
        <v>16774</v>
      </c>
      <c r="L339" s="29" t="s">
        <v>56</v>
      </c>
      <c r="M339" s="29" t="s">
        <v>131</v>
      </c>
      <c r="N339" s="29"/>
      <c r="O339" s="29">
        <v>45696</v>
      </c>
      <c r="P339" s="60">
        <v>45700</v>
      </c>
      <c r="Q339" s="35"/>
      <c r="R339" s="60" t="s">
        <v>157</v>
      </c>
      <c r="S339" s="60" t="s">
        <v>134</v>
      </c>
      <c r="T339" s="60">
        <v>45706</v>
      </c>
      <c r="U339" s="28">
        <v>16774</v>
      </c>
      <c r="V339" s="28"/>
      <c r="W339" s="28">
        <f t="shared" si="45"/>
        <v>16774</v>
      </c>
      <c r="X339" s="29">
        <v>45666</v>
      </c>
      <c r="Y339" s="60">
        <v>45674</v>
      </c>
      <c r="Z339" s="60">
        <v>45674</v>
      </c>
      <c r="AA339" s="60">
        <v>45674</v>
      </c>
      <c r="AB339" s="61">
        <v>748</v>
      </c>
      <c r="AC339" s="52">
        <v>16774</v>
      </c>
      <c r="AD339" s="52" t="str">
        <f t="shared" si="46"/>
        <v>SOLICITAR RECORTE DE CHASSI PALACIO</v>
      </c>
      <c r="AE339" s="29">
        <v>45707</v>
      </c>
      <c r="AF339" s="29">
        <v>45722</v>
      </c>
      <c r="AG339" s="60">
        <v>45728</v>
      </c>
      <c r="AH339" s="29"/>
      <c r="AI339" s="29"/>
      <c r="AJ339" s="53"/>
      <c r="AK339" s="29" t="s">
        <v>1439</v>
      </c>
      <c r="AL339" s="29" t="str">
        <f t="shared" si="48"/>
        <v>NÃO</v>
      </c>
    </row>
    <row r="340" spans="1:38" ht="48" customHeight="1" x14ac:dyDescent="0.3">
      <c r="A340" s="73">
        <v>338</v>
      </c>
      <c r="B340" s="4">
        <v>8282402982</v>
      </c>
      <c r="C340" s="29">
        <v>45643</v>
      </c>
      <c r="D340" s="29">
        <v>45643</v>
      </c>
      <c r="E340" s="48" t="s">
        <v>497</v>
      </c>
      <c r="F340" s="48" t="s">
        <v>2085</v>
      </c>
      <c r="G340" s="12" t="s">
        <v>2086</v>
      </c>
      <c r="H340" s="29" t="str">
        <f t="shared" si="47"/>
        <v>VEÍCULO EM LEILÃO</v>
      </c>
      <c r="I340" s="12" t="s">
        <v>2087</v>
      </c>
      <c r="J340" s="79" t="s">
        <v>2088</v>
      </c>
      <c r="K340" s="28">
        <v>5716</v>
      </c>
      <c r="L340" s="29" t="s">
        <v>56</v>
      </c>
      <c r="M340" s="29" t="s">
        <v>131</v>
      </c>
      <c r="N340" s="29"/>
      <c r="O340" s="29">
        <v>45712</v>
      </c>
      <c r="P340" s="29">
        <v>45712</v>
      </c>
      <c r="Q340" s="35"/>
      <c r="R340" s="60" t="s">
        <v>96</v>
      </c>
      <c r="S340" s="60" t="s">
        <v>134</v>
      </c>
      <c r="T340" s="60">
        <v>45733</v>
      </c>
      <c r="U340" s="28">
        <v>6906</v>
      </c>
      <c r="V340" s="28">
        <v>4000</v>
      </c>
      <c r="W340" s="28">
        <f t="shared" si="45"/>
        <v>2906</v>
      </c>
      <c r="X340" s="29">
        <v>45644</v>
      </c>
      <c r="Y340" s="60">
        <v>45681</v>
      </c>
      <c r="Z340" s="60">
        <v>45681</v>
      </c>
      <c r="AA340" s="60">
        <v>45684</v>
      </c>
      <c r="AB340" s="61">
        <v>751</v>
      </c>
      <c r="AC340" s="52">
        <v>2906</v>
      </c>
      <c r="AD340" s="52" t="str">
        <f t="shared" si="46"/>
        <v>NÃO HAVERÁ RECORTE</v>
      </c>
      <c r="AE340" s="52" t="str">
        <f t="shared" si="46"/>
        <v>NÃO HAVERÁ RECORTE</v>
      </c>
      <c r="AF340" s="52" t="str">
        <f t="shared" si="46"/>
        <v>NÃO HAVERÁ RECORTE</v>
      </c>
      <c r="AG340" s="60">
        <v>45734</v>
      </c>
      <c r="AH340" s="29">
        <v>45740</v>
      </c>
      <c r="AI340" s="29" t="s">
        <v>1675</v>
      </c>
      <c r="AJ340" s="53"/>
      <c r="AK340" s="29" t="s">
        <v>1439</v>
      </c>
      <c r="AL340" s="29" t="str">
        <f t="shared" si="48"/>
        <v>NÃO</v>
      </c>
    </row>
    <row r="341" spans="1:38" ht="48" customHeight="1" x14ac:dyDescent="0.3">
      <c r="A341" s="73">
        <v>339</v>
      </c>
      <c r="B341" s="4">
        <v>8282404270</v>
      </c>
      <c r="C341" s="29">
        <v>45644</v>
      </c>
      <c r="D341" s="29">
        <v>45644</v>
      </c>
      <c r="E341" s="48" t="s">
        <v>2089</v>
      </c>
      <c r="F341" s="48" t="s">
        <v>2090</v>
      </c>
      <c r="G341" s="12" t="s">
        <v>2091</v>
      </c>
      <c r="H341" s="29" t="str">
        <f t="shared" si="47"/>
        <v>VEÍCULO EM LEILÃO</v>
      </c>
      <c r="I341" s="12" t="s">
        <v>2092</v>
      </c>
      <c r="J341" s="79" t="s">
        <v>2093</v>
      </c>
      <c r="K341" s="28">
        <v>20489</v>
      </c>
      <c r="L341" s="29" t="s">
        <v>56</v>
      </c>
      <c r="M341" s="29" t="s">
        <v>131</v>
      </c>
      <c r="N341" s="29"/>
      <c r="O341" s="29">
        <v>45686</v>
      </c>
      <c r="P341" s="60">
        <v>45686</v>
      </c>
      <c r="Q341" s="35"/>
      <c r="R341" s="60" t="s">
        <v>157</v>
      </c>
      <c r="S341" s="60" t="s">
        <v>134</v>
      </c>
      <c r="T341" s="60">
        <v>45688</v>
      </c>
      <c r="U341" s="28">
        <v>20498</v>
      </c>
      <c r="V341" s="28"/>
      <c r="W341" s="28">
        <f t="shared" ref="W341:W372" si="49">U341-V341</f>
        <v>20498</v>
      </c>
      <c r="X341" s="29">
        <v>45652</v>
      </c>
      <c r="Y341" s="60">
        <v>45656</v>
      </c>
      <c r="Z341" s="60">
        <v>45656</v>
      </c>
      <c r="AA341" s="60">
        <v>45659</v>
      </c>
      <c r="AB341" s="61">
        <v>741</v>
      </c>
      <c r="AC341" s="52">
        <v>20498</v>
      </c>
      <c r="AD341" s="52" t="str">
        <f t="shared" si="46"/>
        <v>SOLICITAR RECORTE DE CHASSI PALACIO</v>
      </c>
      <c r="AE341" s="29">
        <v>45691</v>
      </c>
      <c r="AF341" s="29">
        <v>45694</v>
      </c>
      <c r="AG341" s="60">
        <v>45694</v>
      </c>
      <c r="AH341" s="29">
        <v>45728</v>
      </c>
      <c r="AI341" s="29" t="s">
        <v>1675</v>
      </c>
      <c r="AJ341" s="53"/>
      <c r="AK341" s="29" t="s">
        <v>1439</v>
      </c>
      <c r="AL341" s="29" t="str">
        <f t="shared" si="48"/>
        <v>NÃO</v>
      </c>
    </row>
    <row r="342" spans="1:38" ht="48" customHeight="1" x14ac:dyDescent="0.3">
      <c r="A342" s="73">
        <v>340</v>
      </c>
      <c r="B342" s="4">
        <v>8232400600</v>
      </c>
      <c r="C342" s="29">
        <v>45646</v>
      </c>
      <c r="D342" s="29">
        <v>45646</v>
      </c>
      <c r="E342" s="48" t="s">
        <v>1096</v>
      </c>
      <c r="F342" s="48" t="s">
        <v>2094</v>
      </c>
      <c r="G342" s="12" t="s">
        <v>2095</v>
      </c>
      <c r="H342" s="29" t="str">
        <f t="shared" si="47"/>
        <v>VEÍCULO EM LEILÃO</v>
      </c>
      <c r="I342" s="12" t="s">
        <v>2096</v>
      </c>
      <c r="J342" s="79" t="s">
        <v>2097</v>
      </c>
      <c r="K342" s="28">
        <v>26300</v>
      </c>
      <c r="L342" s="29" t="s">
        <v>2044</v>
      </c>
      <c r="M342" s="29" t="s">
        <v>131</v>
      </c>
      <c r="N342" s="29" t="s">
        <v>2107</v>
      </c>
      <c r="O342" s="29">
        <v>45652</v>
      </c>
      <c r="P342" s="60">
        <v>45660</v>
      </c>
      <c r="Q342" s="35"/>
      <c r="R342" s="60" t="s">
        <v>157</v>
      </c>
      <c r="S342" s="60" t="s">
        <v>134</v>
      </c>
      <c r="T342" s="60">
        <v>45667</v>
      </c>
      <c r="U342" s="28">
        <v>26300</v>
      </c>
      <c r="V342" s="28"/>
      <c r="W342" s="28">
        <f t="shared" si="49"/>
        <v>26300</v>
      </c>
      <c r="X342" s="29">
        <v>45660</v>
      </c>
      <c r="Y342" s="60">
        <v>45663</v>
      </c>
      <c r="Z342" s="60">
        <v>45663</v>
      </c>
      <c r="AA342" s="60">
        <v>45663</v>
      </c>
      <c r="AB342" s="61">
        <v>742</v>
      </c>
      <c r="AC342" s="52">
        <v>26300</v>
      </c>
      <c r="AD342" s="52" t="str">
        <f t="shared" si="46"/>
        <v>SOLICITAR RECORTE DE CHASSI SODRÉ</v>
      </c>
      <c r="AE342" s="29">
        <v>45672</v>
      </c>
      <c r="AF342" s="29">
        <v>45674</v>
      </c>
      <c r="AG342" s="60">
        <v>45674</v>
      </c>
      <c r="AH342" s="29">
        <v>45726</v>
      </c>
      <c r="AI342" s="29" t="s">
        <v>1675</v>
      </c>
      <c r="AJ342" s="53" t="s">
        <v>2098</v>
      </c>
      <c r="AK342" s="29" t="s">
        <v>1439</v>
      </c>
      <c r="AL342" s="29" t="str">
        <f t="shared" si="48"/>
        <v>NÃO</v>
      </c>
    </row>
    <row r="343" spans="1:38" ht="48" customHeight="1" x14ac:dyDescent="0.3">
      <c r="A343" s="73">
        <v>341</v>
      </c>
      <c r="B343" s="4">
        <v>8282404051</v>
      </c>
      <c r="C343" s="29">
        <v>45293</v>
      </c>
      <c r="D343" s="29">
        <v>45659</v>
      </c>
      <c r="E343" s="48" t="s">
        <v>2102</v>
      </c>
      <c r="F343" s="48" t="s">
        <v>2103</v>
      </c>
      <c r="G343" s="12" t="s">
        <v>2104</v>
      </c>
      <c r="H343" s="29" t="str">
        <f t="shared" si="47"/>
        <v>DOCS COM DESPACHANTE</v>
      </c>
      <c r="I343" s="12" t="s">
        <v>2105</v>
      </c>
      <c r="J343" s="79" t="s">
        <v>2106</v>
      </c>
      <c r="K343" s="28">
        <v>37855</v>
      </c>
      <c r="L343" s="29" t="s">
        <v>2044</v>
      </c>
      <c r="M343" s="29" t="s">
        <v>131</v>
      </c>
      <c r="N343" s="29"/>
      <c r="O343" s="29">
        <v>45667</v>
      </c>
      <c r="P343" s="60">
        <v>45678</v>
      </c>
      <c r="Q343" s="35"/>
      <c r="R343" s="60" t="s">
        <v>97</v>
      </c>
      <c r="S343" s="60" t="s">
        <v>134</v>
      </c>
      <c r="T343" s="60">
        <v>45680</v>
      </c>
      <c r="U343" s="28">
        <v>37603</v>
      </c>
      <c r="V343" s="28">
        <v>0</v>
      </c>
      <c r="W343" s="28">
        <f t="shared" si="49"/>
        <v>37603</v>
      </c>
      <c r="X343" s="29">
        <v>45671</v>
      </c>
      <c r="Y343" s="60">
        <v>45678</v>
      </c>
      <c r="Z343" s="60">
        <v>45678</v>
      </c>
      <c r="AA343" s="60">
        <v>45684</v>
      </c>
      <c r="AB343" s="61">
        <v>750</v>
      </c>
      <c r="AC343" s="52">
        <v>37603</v>
      </c>
      <c r="AD343" s="52" t="str">
        <f t="shared" si="46"/>
        <v>NÃO HAVERÁ RECORTE</v>
      </c>
      <c r="AE343" s="52" t="str">
        <f t="shared" si="46"/>
        <v>NÃO HAVERÁ RECORTE</v>
      </c>
      <c r="AF343" s="52" t="str">
        <f t="shared" si="46"/>
        <v>NÃO HAVERÁ RECORTE</v>
      </c>
      <c r="AG343" s="60">
        <v>45693</v>
      </c>
      <c r="AH343" s="29"/>
      <c r="AI343" s="29"/>
      <c r="AJ343" s="53"/>
      <c r="AK343" s="29" t="s">
        <v>1438</v>
      </c>
      <c r="AL343" s="29" t="str">
        <f t="shared" si="48"/>
        <v>NÃO</v>
      </c>
    </row>
    <row r="344" spans="1:38" ht="48" customHeight="1" x14ac:dyDescent="0.3">
      <c r="A344" s="73">
        <v>342</v>
      </c>
      <c r="B344" s="4">
        <v>8232400607</v>
      </c>
      <c r="C344" s="29">
        <v>45665</v>
      </c>
      <c r="D344" s="29">
        <v>45665</v>
      </c>
      <c r="E344" s="48" t="s">
        <v>2108</v>
      </c>
      <c r="F344" s="48" t="s">
        <v>2112</v>
      </c>
      <c r="G344" s="12" t="s">
        <v>2109</v>
      </c>
      <c r="H344" s="29" t="str">
        <f t="shared" si="47"/>
        <v>DOCS COM DESPACHANTE</v>
      </c>
      <c r="I344" s="12" t="s">
        <v>2110</v>
      </c>
      <c r="J344" s="79" t="s">
        <v>2111</v>
      </c>
      <c r="K344" s="28">
        <v>18331</v>
      </c>
      <c r="L344" s="29" t="s">
        <v>56</v>
      </c>
      <c r="M344" s="29" t="s">
        <v>131</v>
      </c>
      <c r="N344" s="29"/>
      <c r="O344" s="29">
        <v>45688</v>
      </c>
      <c r="P344" s="60">
        <v>45691</v>
      </c>
      <c r="Q344" s="35"/>
      <c r="R344" s="60" t="s">
        <v>97</v>
      </c>
      <c r="S344" s="60" t="s">
        <v>134</v>
      </c>
      <c r="T344" s="60">
        <v>45698</v>
      </c>
      <c r="U344" s="28">
        <v>18331</v>
      </c>
      <c r="V344" s="28">
        <f>9426.54+130.16</f>
        <v>9556.7000000000007</v>
      </c>
      <c r="W344" s="28">
        <f t="shared" si="49"/>
        <v>8774.2999999999993</v>
      </c>
      <c r="X344" s="29">
        <v>45678</v>
      </c>
      <c r="Y344" s="60">
        <v>45687</v>
      </c>
      <c r="Z344" s="60">
        <v>45687</v>
      </c>
      <c r="AA344" s="60">
        <v>45698</v>
      </c>
      <c r="AB344" s="61">
        <v>753</v>
      </c>
      <c r="AC344" s="52">
        <v>8774.2999999999993</v>
      </c>
      <c r="AD344" s="52" t="str">
        <f t="shared" si="46"/>
        <v>NÃO HAVERÁ RECORTE</v>
      </c>
      <c r="AE344" s="52" t="str">
        <f t="shared" si="46"/>
        <v>NÃO HAVERÁ RECORTE</v>
      </c>
      <c r="AF344" s="52" t="str">
        <f t="shared" si="46"/>
        <v>NÃO HAVERÁ RECORTE</v>
      </c>
      <c r="AG344" s="60">
        <v>45700</v>
      </c>
      <c r="AH344" s="29"/>
      <c r="AI344" s="29"/>
      <c r="AJ344" s="53"/>
      <c r="AK344" s="29" t="s">
        <v>1439</v>
      </c>
      <c r="AL344" s="29" t="str">
        <f t="shared" si="48"/>
        <v>NÃO</v>
      </c>
    </row>
    <row r="345" spans="1:38" ht="48" customHeight="1" x14ac:dyDescent="0.3">
      <c r="A345" s="73">
        <v>343</v>
      </c>
      <c r="B345" s="4">
        <v>8282404195</v>
      </c>
      <c r="C345" s="29">
        <v>45667</v>
      </c>
      <c r="D345" s="29">
        <v>45667</v>
      </c>
      <c r="E345" s="48" t="s">
        <v>1774</v>
      </c>
      <c r="F345" s="48" t="s">
        <v>2113</v>
      </c>
      <c r="G345" s="12" t="s">
        <v>2114</v>
      </c>
      <c r="H345" s="29" t="str">
        <f t="shared" si="47"/>
        <v>DOCS COM DESPACHANTE</v>
      </c>
      <c r="I345" s="12" t="s">
        <v>2115</v>
      </c>
      <c r="J345" s="79">
        <v>1002806028002</v>
      </c>
      <c r="K345" s="28"/>
      <c r="L345" s="29" t="s">
        <v>56</v>
      </c>
      <c r="M345" s="29" t="s">
        <v>131</v>
      </c>
      <c r="N345" s="29"/>
      <c r="O345" s="29">
        <v>45693</v>
      </c>
      <c r="P345" s="60">
        <v>45708</v>
      </c>
      <c r="Q345" s="35"/>
      <c r="R345" s="60" t="s">
        <v>97</v>
      </c>
      <c r="S345" s="60" t="s">
        <v>134</v>
      </c>
      <c r="T345" s="60">
        <v>45722</v>
      </c>
      <c r="U345" s="28">
        <v>37089</v>
      </c>
      <c r="V345" s="28">
        <v>0</v>
      </c>
      <c r="W345" s="28">
        <f t="shared" si="49"/>
        <v>37089</v>
      </c>
      <c r="X345" s="29">
        <v>45671</v>
      </c>
      <c r="Y345" s="60">
        <v>45714</v>
      </c>
      <c r="Z345" s="60">
        <v>45722</v>
      </c>
      <c r="AA345" s="60">
        <v>45728</v>
      </c>
      <c r="AB345" s="61">
        <v>768</v>
      </c>
      <c r="AC345" s="52">
        <v>37089</v>
      </c>
      <c r="AD345" s="52" t="str">
        <f t="shared" si="46"/>
        <v>NÃO HAVERÁ RECORTE</v>
      </c>
      <c r="AE345" s="52" t="str">
        <f t="shared" si="46"/>
        <v>NÃO HAVERÁ RECORTE</v>
      </c>
      <c r="AF345" s="52" t="str">
        <f t="shared" si="46"/>
        <v>NÃO HAVERÁ RECORTE</v>
      </c>
      <c r="AG345" s="60">
        <v>45733</v>
      </c>
      <c r="AH345" s="29"/>
      <c r="AI345" s="29"/>
      <c r="AJ345" s="53"/>
      <c r="AK345" s="29" t="s">
        <v>1438</v>
      </c>
      <c r="AL345" s="29" t="str">
        <f t="shared" si="48"/>
        <v>NÃO</v>
      </c>
    </row>
    <row r="346" spans="1:38" ht="48" customHeight="1" x14ac:dyDescent="0.3">
      <c r="A346" s="73">
        <v>344</v>
      </c>
      <c r="B346" s="4">
        <v>8282404531</v>
      </c>
      <c r="C346" s="29">
        <v>45674</v>
      </c>
      <c r="D346" s="29">
        <v>45674</v>
      </c>
      <c r="E346" s="48" t="s">
        <v>2117</v>
      </c>
      <c r="F346" s="48" t="s">
        <v>2118</v>
      </c>
      <c r="G346" s="12" t="s">
        <v>2119</v>
      </c>
      <c r="H346" s="29" t="str">
        <f t="shared" si="47"/>
        <v>AG VISTORIA</v>
      </c>
      <c r="I346" s="12" t="s">
        <v>2120</v>
      </c>
      <c r="J346" s="79" t="s">
        <v>2121</v>
      </c>
      <c r="K346" s="28">
        <v>60512</v>
      </c>
      <c r="L346" s="29" t="s">
        <v>56</v>
      </c>
      <c r="M346" s="29" t="s">
        <v>1125</v>
      </c>
      <c r="N346" s="29"/>
      <c r="O346" s="29">
        <v>45687</v>
      </c>
      <c r="P346" s="60">
        <v>45700</v>
      </c>
      <c r="Q346" s="35"/>
      <c r="R346" s="60"/>
      <c r="S346" s="60"/>
      <c r="T346" s="60"/>
      <c r="U346" s="28">
        <v>60512</v>
      </c>
      <c r="V346" s="28"/>
      <c r="W346" s="28">
        <f t="shared" si="49"/>
        <v>60512</v>
      </c>
      <c r="X346" s="29">
        <v>45707</v>
      </c>
      <c r="Y346" s="60">
        <v>45712</v>
      </c>
      <c r="Z346" s="60">
        <v>45712</v>
      </c>
      <c r="AA346" s="60">
        <v>45727</v>
      </c>
      <c r="AB346" s="61">
        <v>767</v>
      </c>
      <c r="AC346" s="52">
        <v>60512</v>
      </c>
      <c r="AD346" s="52" t="str">
        <f t="shared" si="46"/>
        <v/>
      </c>
      <c r="AE346" s="29"/>
      <c r="AF346" s="29"/>
      <c r="AG346" s="60"/>
      <c r="AH346" s="29"/>
      <c r="AI346" s="29"/>
      <c r="AJ346" s="53" t="s">
        <v>2221</v>
      </c>
      <c r="AK346" s="29" t="s">
        <v>1439</v>
      </c>
      <c r="AL346" s="29" t="str">
        <f t="shared" si="48"/>
        <v>NÃO</v>
      </c>
    </row>
    <row r="347" spans="1:38" ht="48" customHeight="1" x14ac:dyDescent="0.3">
      <c r="A347" s="73">
        <v>345</v>
      </c>
      <c r="B347" s="4">
        <v>8282404688</v>
      </c>
      <c r="C347" s="29">
        <v>45679</v>
      </c>
      <c r="D347" s="29">
        <v>45679</v>
      </c>
      <c r="E347" s="48" t="s">
        <v>1156</v>
      </c>
      <c r="F347" s="48" t="s">
        <v>2123</v>
      </c>
      <c r="G347" s="12" t="s">
        <v>2124</v>
      </c>
      <c r="H347" s="29" t="str">
        <f t="shared" si="47"/>
        <v>DOCS COM DESPACHANTE</v>
      </c>
      <c r="I347" s="12" t="s">
        <v>2125</v>
      </c>
      <c r="J347" s="79">
        <v>1002806028167</v>
      </c>
      <c r="K347" s="28">
        <v>26853</v>
      </c>
      <c r="L347" s="29" t="s">
        <v>55</v>
      </c>
      <c r="M347" s="29" t="s">
        <v>131</v>
      </c>
      <c r="N347" s="29"/>
      <c r="O347" s="29">
        <v>45680</v>
      </c>
      <c r="P347" s="60">
        <v>45685</v>
      </c>
      <c r="Q347" s="35"/>
      <c r="R347" s="60" t="s">
        <v>97</v>
      </c>
      <c r="S347" s="60" t="s">
        <v>134</v>
      </c>
      <c r="T347" s="60">
        <v>45695</v>
      </c>
      <c r="U347" s="28">
        <v>26853</v>
      </c>
      <c r="V347" s="28">
        <v>0</v>
      </c>
      <c r="W347" s="28">
        <f t="shared" si="49"/>
        <v>26853</v>
      </c>
      <c r="X347" s="29">
        <v>45687</v>
      </c>
      <c r="Y347" s="60">
        <v>45693</v>
      </c>
      <c r="Z347" s="60">
        <v>45694</v>
      </c>
      <c r="AA347" s="60">
        <v>45705</v>
      </c>
      <c r="AB347" s="61">
        <v>757</v>
      </c>
      <c r="AC347" s="52">
        <v>26853</v>
      </c>
      <c r="AD347" s="52" t="str">
        <f t="shared" si="46"/>
        <v>NÃO HAVERÁ RECORTE</v>
      </c>
      <c r="AE347" s="52" t="str">
        <f t="shared" si="46"/>
        <v>NÃO HAVERÁ RECORTE</v>
      </c>
      <c r="AF347" s="52" t="str">
        <f t="shared" si="46"/>
        <v>NÃO HAVERÁ RECORTE</v>
      </c>
      <c r="AG347" s="60">
        <v>45715</v>
      </c>
      <c r="AH347" s="29"/>
      <c r="AI347" s="29"/>
      <c r="AJ347" s="53"/>
      <c r="AK347" s="29" t="s">
        <v>1438</v>
      </c>
      <c r="AL347" s="29" t="str">
        <f t="shared" si="48"/>
        <v>NÃO</v>
      </c>
    </row>
    <row r="348" spans="1:38" ht="48" customHeight="1" x14ac:dyDescent="0.3">
      <c r="A348" s="73">
        <v>346</v>
      </c>
      <c r="B348" s="4">
        <v>8282404275</v>
      </c>
      <c r="C348" s="29">
        <v>45679</v>
      </c>
      <c r="D348" s="29">
        <v>45679</v>
      </c>
      <c r="E348" s="48" t="s">
        <v>2126</v>
      </c>
      <c r="F348" s="48" t="s">
        <v>2127</v>
      </c>
      <c r="G348" s="12" t="s">
        <v>2128</v>
      </c>
      <c r="H348" s="29" t="str">
        <f t="shared" si="47"/>
        <v>VEÍCULO EM LEILÃO</v>
      </c>
      <c r="I348" s="12" t="s">
        <v>2129</v>
      </c>
      <c r="J348" s="79" t="s">
        <v>2130</v>
      </c>
      <c r="K348" s="28">
        <v>13420</v>
      </c>
      <c r="L348" s="29" t="s">
        <v>55</v>
      </c>
      <c r="M348" s="29" t="s">
        <v>131</v>
      </c>
      <c r="N348" s="29"/>
      <c r="O348" s="29">
        <v>45688</v>
      </c>
      <c r="P348" s="60">
        <v>45691</v>
      </c>
      <c r="Q348" s="35"/>
      <c r="R348" s="60" t="s">
        <v>97</v>
      </c>
      <c r="S348" s="60" t="s">
        <v>134</v>
      </c>
      <c r="T348" s="60">
        <v>45700</v>
      </c>
      <c r="U348" s="28">
        <v>13400</v>
      </c>
      <c r="V348" s="28">
        <v>2000</v>
      </c>
      <c r="W348" s="28">
        <f t="shared" si="49"/>
        <v>11400</v>
      </c>
      <c r="X348" s="29">
        <v>45687</v>
      </c>
      <c r="Y348" s="60">
        <v>45688</v>
      </c>
      <c r="Z348" s="60">
        <v>45691</v>
      </c>
      <c r="AA348" s="60">
        <v>45698</v>
      </c>
      <c r="AB348" s="61">
        <v>754</v>
      </c>
      <c r="AC348" s="52">
        <v>11400</v>
      </c>
      <c r="AD348" s="52" t="str">
        <f t="shared" si="46"/>
        <v>NÃO HAVERÁ RECORTE</v>
      </c>
      <c r="AE348" s="52" t="str">
        <f t="shared" si="46"/>
        <v>NÃO HAVERÁ RECORTE</v>
      </c>
      <c r="AF348" s="52" t="str">
        <f t="shared" si="46"/>
        <v>NÃO HAVERÁ RECORTE</v>
      </c>
      <c r="AG348" s="60">
        <v>45700</v>
      </c>
      <c r="AH348" s="29">
        <v>45726</v>
      </c>
      <c r="AI348" s="29" t="s">
        <v>1675</v>
      </c>
      <c r="AJ348" s="53"/>
      <c r="AK348" s="29" t="s">
        <v>1439</v>
      </c>
      <c r="AL348" s="29" t="str">
        <f t="shared" si="48"/>
        <v>NÃO</v>
      </c>
    </row>
    <row r="349" spans="1:38" ht="48" customHeight="1" x14ac:dyDescent="0.3">
      <c r="A349" s="73">
        <v>347</v>
      </c>
      <c r="B349" s="4">
        <v>8282404603</v>
      </c>
      <c r="C349" s="29">
        <v>45684</v>
      </c>
      <c r="D349" s="29">
        <v>45684</v>
      </c>
      <c r="E349" s="48" t="s">
        <v>2135</v>
      </c>
      <c r="F349" s="48" t="s">
        <v>2136</v>
      </c>
      <c r="G349" s="12" t="s">
        <v>2137</v>
      </c>
      <c r="H349" s="29" t="str">
        <f t="shared" si="47"/>
        <v>DOCS COM DESPACHANTE</v>
      </c>
      <c r="I349" s="12" t="s">
        <v>2138</v>
      </c>
      <c r="J349" s="79">
        <v>1002806027334</v>
      </c>
      <c r="K349" s="28">
        <v>16915</v>
      </c>
      <c r="L349" s="29" t="s">
        <v>56</v>
      </c>
      <c r="M349" s="29" t="s">
        <v>131</v>
      </c>
      <c r="N349" s="29"/>
      <c r="O349" s="29">
        <v>45699</v>
      </c>
      <c r="P349" s="60">
        <v>45701</v>
      </c>
      <c r="Q349" s="35"/>
      <c r="R349" s="60" t="s">
        <v>97</v>
      </c>
      <c r="S349" s="60" t="s">
        <v>134</v>
      </c>
      <c r="T349" s="60">
        <v>45706</v>
      </c>
      <c r="U349" s="28">
        <v>16915</v>
      </c>
      <c r="V349" s="28">
        <v>2500</v>
      </c>
      <c r="W349" s="28">
        <f t="shared" si="49"/>
        <v>14415</v>
      </c>
      <c r="X349" s="29">
        <v>45687</v>
      </c>
      <c r="Y349" s="60">
        <v>45695</v>
      </c>
      <c r="Z349" s="60">
        <v>45701</v>
      </c>
      <c r="AA349" s="60">
        <v>45705</v>
      </c>
      <c r="AB349" s="61">
        <v>759</v>
      </c>
      <c r="AC349" s="52">
        <v>14415</v>
      </c>
      <c r="AD349" s="52" t="str">
        <f t="shared" si="46"/>
        <v>NÃO HAVERÁ RECORTE</v>
      </c>
      <c r="AE349" s="52" t="str">
        <f t="shared" si="46"/>
        <v>NÃO HAVERÁ RECORTE</v>
      </c>
      <c r="AF349" s="52" t="str">
        <f t="shared" si="46"/>
        <v>NÃO HAVERÁ RECORTE</v>
      </c>
      <c r="AG349" s="60">
        <v>45715</v>
      </c>
      <c r="AH349" s="29"/>
      <c r="AI349" s="29"/>
      <c r="AJ349" s="53"/>
      <c r="AK349" s="29" t="s">
        <v>1438</v>
      </c>
      <c r="AL349" s="29" t="str">
        <f t="shared" si="48"/>
        <v>NÃO</v>
      </c>
    </row>
    <row r="350" spans="1:38" ht="48" customHeight="1" x14ac:dyDescent="0.3">
      <c r="A350" s="73">
        <v>348</v>
      </c>
      <c r="B350" s="4">
        <v>8282404682</v>
      </c>
      <c r="C350" s="29">
        <v>45687</v>
      </c>
      <c r="D350" s="29">
        <v>45687</v>
      </c>
      <c r="E350" s="48" t="s">
        <v>2147</v>
      </c>
      <c r="F350" s="48" t="s">
        <v>2148</v>
      </c>
      <c r="G350" s="12" t="s">
        <v>2149</v>
      </c>
      <c r="H350" s="29" t="str">
        <f t="shared" si="47"/>
        <v>VEÍCULO EM LEILÃO</v>
      </c>
      <c r="I350" s="12" t="s">
        <v>2150</v>
      </c>
      <c r="J350" s="79" t="s">
        <v>2151</v>
      </c>
      <c r="K350" s="28">
        <v>9329</v>
      </c>
      <c r="L350" s="29" t="s">
        <v>56</v>
      </c>
      <c r="M350" s="29" t="s">
        <v>131</v>
      </c>
      <c r="N350" s="29"/>
      <c r="O350" s="29">
        <v>45721</v>
      </c>
      <c r="P350" s="60">
        <v>45722</v>
      </c>
      <c r="Q350" s="35"/>
      <c r="R350" s="60" t="s">
        <v>96</v>
      </c>
      <c r="S350" s="60" t="s">
        <v>134</v>
      </c>
      <c r="T350" s="60">
        <v>45733</v>
      </c>
      <c r="U350" s="28">
        <v>9329</v>
      </c>
      <c r="V350" s="28">
        <v>2000</v>
      </c>
      <c r="W350" s="28">
        <f t="shared" si="49"/>
        <v>7329</v>
      </c>
      <c r="X350" s="29">
        <v>45700</v>
      </c>
      <c r="Y350" s="60">
        <v>45701</v>
      </c>
      <c r="Z350" s="60">
        <v>45701</v>
      </c>
      <c r="AA350" s="60">
        <v>45705</v>
      </c>
      <c r="AB350" s="61">
        <v>758</v>
      </c>
      <c r="AC350" s="52">
        <v>7329</v>
      </c>
      <c r="AD350" s="52" t="str">
        <f t="shared" si="46"/>
        <v>NÃO HAVERÁ RECORTE</v>
      </c>
      <c r="AE350" s="52" t="str">
        <f t="shared" si="46"/>
        <v>NÃO HAVERÁ RECORTE</v>
      </c>
      <c r="AF350" s="52" t="str">
        <f t="shared" si="46"/>
        <v>NÃO HAVERÁ RECORTE</v>
      </c>
      <c r="AG350" s="60">
        <v>45734</v>
      </c>
      <c r="AH350" s="29">
        <v>45740</v>
      </c>
      <c r="AI350" s="29" t="s">
        <v>1675</v>
      </c>
      <c r="AJ350" s="53"/>
      <c r="AK350" s="29" t="s">
        <v>1439</v>
      </c>
      <c r="AL350" s="29" t="str">
        <f t="shared" si="48"/>
        <v>NÃO</v>
      </c>
    </row>
    <row r="351" spans="1:38" ht="48" customHeight="1" x14ac:dyDescent="0.3">
      <c r="A351" s="73">
        <v>349</v>
      </c>
      <c r="B351" s="4">
        <v>8282404689</v>
      </c>
      <c r="C351" s="29">
        <v>45688</v>
      </c>
      <c r="D351" s="29">
        <v>45688</v>
      </c>
      <c r="E351" s="48" t="s">
        <v>1156</v>
      </c>
      <c r="F351" s="48" t="s">
        <v>2152</v>
      </c>
      <c r="G351" s="12" t="s">
        <v>2153</v>
      </c>
      <c r="H351" s="29" t="str">
        <f t="shared" si="47"/>
        <v>AG RECORTE E PLACAS</v>
      </c>
      <c r="I351" s="12" t="s">
        <v>2154</v>
      </c>
      <c r="J351" s="79">
        <v>1002806028167</v>
      </c>
      <c r="K351" s="28">
        <v>38909</v>
      </c>
      <c r="L351" s="29" t="s">
        <v>55</v>
      </c>
      <c r="M351" s="29" t="s">
        <v>131</v>
      </c>
      <c r="N351" s="29"/>
      <c r="O351" s="29">
        <v>45699</v>
      </c>
      <c r="P351" s="60">
        <v>45702</v>
      </c>
      <c r="Q351" s="35"/>
      <c r="R351" s="60" t="s">
        <v>157</v>
      </c>
      <c r="S351" s="60" t="s">
        <v>134</v>
      </c>
      <c r="T351" s="60">
        <v>45724</v>
      </c>
      <c r="U351" s="28">
        <v>38909</v>
      </c>
      <c r="V351" s="28">
        <v>0</v>
      </c>
      <c r="W351" s="28">
        <f t="shared" si="49"/>
        <v>38909</v>
      </c>
      <c r="X351" s="29">
        <v>45729</v>
      </c>
      <c r="Y351" s="60">
        <v>45733</v>
      </c>
      <c r="Z351" s="60">
        <v>45733</v>
      </c>
      <c r="AA351" s="60">
        <v>45734</v>
      </c>
      <c r="AB351" s="61">
        <v>779</v>
      </c>
      <c r="AC351" s="52">
        <v>38909</v>
      </c>
      <c r="AD351" s="52" t="str">
        <f t="shared" si="46"/>
        <v>SOLICITAR RECORTE DE CHASSI FREITAS</v>
      </c>
      <c r="AE351" s="29">
        <v>45734</v>
      </c>
      <c r="AF351" s="29"/>
      <c r="AG351" s="60"/>
      <c r="AH351" s="29"/>
      <c r="AI351" s="29"/>
      <c r="AJ351" s="53"/>
      <c r="AK351" s="29" t="s">
        <v>1438</v>
      </c>
      <c r="AL351" s="29" t="str">
        <f t="shared" si="48"/>
        <v>NÃO</v>
      </c>
    </row>
    <row r="352" spans="1:38" ht="48" customHeight="1" x14ac:dyDescent="0.3">
      <c r="A352" s="73">
        <v>350</v>
      </c>
      <c r="B352" s="4">
        <v>8282404374</v>
      </c>
      <c r="C352" s="29">
        <v>45691</v>
      </c>
      <c r="D352" s="29">
        <v>45691</v>
      </c>
      <c r="E352" s="48" t="s">
        <v>202</v>
      </c>
      <c r="F352" s="48" t="s">
        <v>2155</v>
      </c>
      <c r="G352" s="12" t="s">
        <v>2156</v>
      </c>
      <c r="H352" s="29" t="str">
        <f t="shared" si="47"/>
        <v>DOCS COM DESPACHANTE</v>
      </c>
      <c r="I352" s="12" t="s">
        <v>2157</v>
      </c>
      <c r="J352" s="79" t="s">
        <v>1887</v>
      </c>
      <c r="K352" s="28">
        <v>10746</v>
      </c>
      <c r="L352" s="29" t="s">
        <v>55</v>
      </c>
      <c r="M352" s="29" t="s">
        <v>131</v>
      </c>
      <c r="N352" s="29"/>
      <c r="O352" s="29">
        <v>45693</v>
      </c>
      <c r="P352" s="60">
        <v>45700</v>
      </c>
      <c r="Q352" s="35"/>
      <c r="R352" s="60" t="s">
        <v>157</v>
      </c>
      <c r="S352" s="60" t="s">
        <v>134</v>
      </c>
      <c r="T352" s="60">
        <v>45702</v>
      </c>
      <c r="U352" s="28">
        <v>10746</v>
      </c>
      <c r="V352" s="28">
        <v>7000</v>
      </c>
      <c r="W352" s="28">
        <f t="shared" si="49"/>
        <v>3746</v>
      </c>
      <c r="X352" s="29">
        <v>45705</v>
      </c>
      <c r="Y352" s="60">
        <v>45707</v>
      </c>
      <c r="Z352" s="60">
        <v>45708</v>
      </c>
      <c r="AA352" s="60">
        <v>45708</v>
      </c>
      <c r="AB352" s="61">
        <v>764</v>
      </c>
      <c r="AC352" s="52">
        <v>3746</v>
      </c>
      <c r="AD352" s="52" t="str">
        <f t="shared" si="46"/>
        <v>SOLICITAR RECORTE DE CHASSI FREITAS</v>
      </c>
      <c r="AE352" s="29">
        <v>45702</v>
      </c>
      <c r="AF352" s="29">
        <v>45715</v>
      </c>
      <c r="AG352" s="60">
        <v>45728</v>
      </c>
      <c r="AH352" s="29"/>
      <c r="AI352" s="29"/>
      <c r="AJ352" s="53" t="s">
        <v>2218</v>
      </c>
      <c r="AK352" s="29" t="s">
        <v>1439</v>
      </c>
      <c r="AL352" s="29" t="str">
        <f t="shared" si="48"/>
        <v>NÃO</v>
      </c>
    </row>
    <row r="353" spans="1:38" ht="48" customHeight="1" x14ac:dyDescent="0.3">
      <c r="A353" s="73">
        <v>351</v>
      </c>
      <c r="B353" s="4">
        <v>8282403993</v>
      </c>
      <c r="C353" s="29">
        <v>45691</v>
      </c>
      <c r="D353" s="29">
        <v>45691</v>
      </c>
      <c r="E353" s="48" t="s">
        <v>2158</v>
      </c>
      <c r="F353" s="48" t="s">
        <v>2159</v>
      </c>
      <c r="G353" s="12" t="s">
        <v>2160</v>
      </c>
      <c r="H353" s="29" t="str">
        <f t="shared" si="47"/>
        <v>DOCS COM DESPACHANTE</v>
      </c>
      <c r="I353" s="12" t="s">
        <v>2161</v>
      </c>
      <c r="J353" s="79">
        <v>1002806024076</v>
      </c>
      <c r="K353" s="28">
        <v>11765</v>
      </c>
      <c r="L353" s="29" t="s">
        <v>55</v>
      </c>
      <c r="M353" s="29" t="s">
        <v>131</v>
      </c>
      <c r="N353" s="29"/>
      <c r="O353" s="29">
        <v>45693</v>
      </c>
      <c r="P353" s="60">
        <v>45699</v>
      </c>
      <c r="Q353" s="35"/>
      <c r="R353" s="60" t="s">
        <v>97</v>
      </c>
      <c r="S353" s="60" t="s">
        <v>134</v>
      </c>
      <c r="T353" s="60">
        <v>45706</v>
      </c>
      <c r="U353" s="28">
        <v>11765</v>
      </c>
      <c r="V353" s="28">
        <v>0</v>
      </c>
      <c r="W353" s="28">
        <f t="shared" si="49"/>
        <v>11765</v>
      </c>
      <c r="X353" s="29">
        <v>45700</v>
      </c>
      <c r="Y353" s="60">
        <v>45708</v>
      </c>
      <c r="Z353" s="60">
        <v>45712</v>
      </c>
      <c r="AA353" s="60">
        <v>45722</v>
      </c>
      <c r="AB353" s="61">
        <v>765</v>
      </c>
      <c r="AC353" s="52">
        <v>11765</v>
      </c>
      <c r="AD353" s="52" t="str">
        <f t="shared" si="46"/>
        <v>NÃO HAVERÁ RECORTE</v>
      </c>
      <c r="AE353" s="52" t="str">
        <f t="shared" si="46"/>
        <v>NÃO HAVERÁ RECORTE</v>
      </c>
      <c r="AF353" s="52" t="str">
        <f t="shared" si="46"/>
        <v>NÃO HAVERÁ RECORTE</v>
      </c>
      <c r="AG353" s="60">
        <v>45729</v>
      </c>
      <c r="AH353" s="29"/>
      <c r="AI353" s="29"/>
      <c r="AJ353" s="53"/>
      <c r="AK353" s="29" t="s">
        <v>1438</v>
      </c>
      <c r="AL353" s="29" t="str">
        <f t="shared" si="48"/>
        <v>NÃO</v>
      </c>
    </row>
    <row r="354" spans="1:38" ht="48" customHeight="1" x14ac:dyDescent="0.3">
      <c r="A354" s="73">
        <v>352</v>
      </c>
      <c r="B354" s="4">
        <v>8282500008</v>
      </c>
      <c r="C354" s="29">
        <v>45692</v>
      </c>
      <c r="D354" s="29">
        <v>45692</v>
      </c>
      <c r="E354" s="48" t="s">
        <v>2117</v>
      </c>
      <c r="F354" s="48" t="s">
        <v>2162</v>
      </c>
      <c r="G354" s="12" t="s">
        <v>2163</v>
      </c>
      <c r="H354" s="29" t="str">
        <f t="shared" si="47"/>
        <v>DOCS COM DESPACHANTE</v>
      </c>
      <c r="I354" s="12" t="s">
        <v>2164</v>
      </c>
      <c r="J354" s="79" t="s">
        <v>2121</v>
      </c>
      <c r="K354" s="28">
        <v>80826</v>
      </c>
      <c r="L354" s="29" t="s">
        <v>2044</v>
      </c>
      <c r="M354" s="29" t="s">
        <v>131</v>
      </c>
      <c r="N354" s="29"/>
      <c r="O354" s="29">
        <v>45694</v>
      </c>
      <c r="P354" s="60">
        <v>45694</v>
      </c>
      <c r="Q354" s="35"/>
      <c r="R354" s="60" t="s">
        <v>157</v>
      </c>
      <c r="S354" s="60" t="s">
        <v>134</v>
      </c>
      <c r="T354" s="60">
        <v>45708</v>
      </c>
      <c r="U354" s="28">
        <v>80826</v>
      </c>
      <c r="V354" s="28">
        <v>30000</v>
      </c>
      <c r="W354" s="28">
        <f t="shared" si="49"/>
        <v>50826</v>
      </c>
      <c r="X354" s="29">
        <v>45701</v>
      </c>
      <c r="Y354" s="60">
        <v>45706</v>
      </c>
      <c r="Z354" s="60">
        <v>45706</v>
      </c>
      <c r="AA354" s="60">
        <v>45706</v>
      </c>
      <c r="AB354" s="61">
        <v>760</v>
      </c>
      <c r="AC354" s="52">
        <v>50826</v>
      </c>
      <c r="AD354" s="52" t="str">
        <f t="shared" si="46"/>
        <v>SOLICITAR RECORTE DE CHASSI SODRÉ</v>
      </c>
      <c r="AE354" s="29">
        <v>45708</v>
      </c>
      <c r="AF354" s="29">
        <v>45712</v>
      </c>
      <c r="AG354" s="60">
        <v>45712</v>
      </c>
      <c r="AH354" s="29"/>
      <c r="AI354" s="29"/>
      <c r="AJ354" s="53"/>
      <c r="AK354" s="29" t="s">
        <v>1439</v>
      </c>
      <c r="AL354" s="29" t="str">
        <f t="shared" si="48"/>
        <v>NÃO</v>
      </c>
    </row>
    <row r="355" spans="1:38" ht="48" customHeight="1" x14ac:dyDescent="0.3">
      <c r="A355" s="73">
        <v>353</v>
      </c>
      <c r="B355" s="4">
        <v>8282500033</v>
      </c>
      <c r="C355" s="29">
        <v>45693</v>
      </c>
      <c r="D355" s="29">
        <v>45693</v>
      </c>
      <c r="E355" s="48" t="s">
        <v>1767</v>
      </c>
      <c r="F355" s="48" t="s">
        <v>2167</v>
      </c>
      <c r="G355" s="12" t="s">
        <v>2168</v>
      </c>
      <c r="H355" s="29" t="str">
        <f t="shared" si="47"/>
        <v>DOCS COM DESPACHANTE</v>
      </c>
      <c r="I355" s="12" t="s">
        <v>2169</v>
      </c>
      <c r="J355" s="79">
        <v>1002806026605</v>
      </c>
      <c r="K355" s="28"/>
      <c r="L355" s="29" t="s">
        <v>56</v>
      </c>
      <c r="M355" s="29" t="s">
        <v>1125</v>
      </c>
      <c r="N355" s="29"/>
      <c r="O355" s="29">
        <v>45713</v>
      </c>
      <c r="P355" s="60">
        <v>45714</v>
      </c>
      <c r="Q355" s="35"/>
      <c r="R355" s="60" t="s">
        <v>97</v>
      </c>
      <c r="S355" s="60" t="s">
        <v>134</v>
      </c>
      <c r="T355" s="60">
        <v>45726</v>
      </c>
      <c r="U355" s="28">
        <v>20024</v>
      </c>
      <c r="V355" s="28">
        <v>276</v>
      </c>
      <c r="W355" s="28">
        <f t="shared" si="49"/>
        <v>19748</v>
      </c>
      <c r="X355" s="29">
        <v>45698</v>
      </c>
      <c r="Y355" s="60">
        <v>45699</v>
      </c>
      <c r="Z355" s="60">
        <v>45701</v>
      </c>
      <c r="AA355" s="60">
        <v>45708</v>
      </c>
      <c r="AB355" s="61">
        <v>763</v>
      </c>
      <c r="AC355" s="52">
        <v>19748</v>
      </c>
      <c r="AD355" s="52" t="str">
        <f t="shared" si="46"/>
        <v>NÃO HAVERÁ RECORTE</v>
      </c>
      <c r="AE355" s="52" t="str">
        <f t="shared" si="46"/>
        <v>NÃO HAVERÁ RECORTE</v>
      </c>
      <c r="AF355" s="52" t="str">
        <f t="shared" si="46"/>
        <v>NÃO HAVERÁ RECORTE</v>
      </c>
      <c r="AG355" s="60">
        <v>45729</v>
      </c>
      <c r="AH355" s="29"/>
      <c r="AI355" s="29"/>
      <c r="AJ355" s="53"/>
      <c r="AK355" s="29" t="s">
        <v>1438</v>
      </c>
      <c r="AL355" s="29" t="str">
        <f t="shared" si="48"/>
        <v>NÃO</v>
      </c>
    </row>
    <row r="356" spans="1:38" ht="48" customHeight="1" x14ac:dyDescent="0.3">
      <c r="A356" s="73">
        <v>354</v>
      </c>
      <c r="B356" s="4">
        <v>8232500013</v>
      </c>
      <c r="C356" s="29">
        <v>45695</v>
      </c>
      <c r="D356" s="29">
        <v>45695</v>
      </c>
      <c r="E356" s="48" t="s">
        <v>2171</v>
      </c>
      <c r="F356" s="48" t="s">
        <v>2172</v>
      </c>
      <c r="G356" s="12" t="s">
        <v>2173</v>
      </c>
      <c r="H356" s="29" t="str">
        <f t="shared" si="47"/>
        <v>ENVIAR DOCS DESPACHANTE</v>
      </c>
      <c r="I356" s="12" t="s">
        <v>2174</v>
      </c>
      <c r="J356" s="79" t="s">
        <v>2175</v>
      </c>
      <c r="K356" s="28">
        <v>22852</v>
      </c>
      <c r="L356" s="29" t="s">
        <v>56</v>
      </c>
      <c r="M356" s="29" t="s">
        <v>131</v>
      </c>
      <c r="N356" s="29"/>
      <c r="O356" s="29">
        <v>45713</v>
      </c>
      <c r="P356" s="60">
        <v>45714</v>
      </c>
      <c r="Q356" s="35"/>
      <c r="R356" s="60" t="s">
        <v>97</v>
      </c>
      <c r="S356" s="60" t="s">
        <v>134</v>
      </c>
      <c r="T356" s="60">
        <v>45722</v>
      </c>
      <c r="U356" s="28">
        <v>23602</v>
      </c>
      <c r="V356" s="28"/>
      <c r="W356" s="28">
        <f t="shared" si="49"/>
        <v>23602</v>
      </c>
      <c r="X356" s="29">
        <v>45702</v>
      </c>
      <c r="Y356" s="60">
        <v>45707</v>
      </c>
      <c r="Z356" s="60">
        <v>45707</v>
      </c>
      <c r="AA356" s="60">
        <v>45707</v>
      </c>
      <c r="AB356" s="61">
        <v>761</v>
      </c>
      <c r="AC356" s="52">
        <v>23602</v>
      </c>
      <c r="AD356" s="52" t="str">
        <f t="shared" si="46"/>
        <v>NÃO HAVERÁ RECORTE</v>
      </c>
      <c r="AE356" s="29">
        <v>45728</v>
      </c>
      <c r="AF356" s="29">
        <v>45733</v>
      </c>
      <c r="AG356" s="60"/>
      <c r="AH356" s="29"/>
      <c r="AI356" s="29"/>
      <c r="AJ356" s="53" t="s">
        <v>2244</v>
      </c>
      <c r="AK356" s="29" t="s">
        <v>1439</v>
      </c>
      <c r="AL356" s="29" t="str">
        <f t="shared" si="48"/>
        <v>NÃO</v>
      </c>
    </row>
    <row r="357" spans="1:38" ht="48" customHeight="1" x14ac:dyDescent="0.3">
      <c r="A357" s="73">
        <v>355</v>
      </c>
      <c r="B357" s="4">
        <v>8282500207</v>
      </c>
      <c r="C357" s="29">
        <v>45698</v>
      </c>
      <c r="D357" s="29">
        <v>45698</v>
      </c>
      <c r="E357" s="48" t="s">
        <v>798</v>
      </c>
      <c r="F357" s="48" t="s">
        <v>2177</v>
      </c>
      <c r="G357" s="12" t="s">
        <v>2178</v>
      </c>
      <c r="H357" s="29" t="str">
        <f t="shared" si="47"/>
        <v>AG VISTORIA</v>
      </c>
      <c r="I357" s="12" t="s">
        <v>2179</v>
      </c>
      <c r="J357" s="79">
        <v>1002806025919</v>
      </c>
      <c r="K357" s="28"/>
      <c r="L357" s="29" t="s">
        <v>56</v>
      </c>
      <c r="M357" s="29" t="s">
        <v>131</v>
      </c>
      <c r="N357" s="29"/>
      <c r="O357" s="29">
        <v>45722</v>
      </c>
      <c r="P357" s="60">
        <v>45722</v>
      </c>
      <c r="Q357" s="35"/>
      <c r="R357" s="60"/>
      <c r="S357" s="60"/>
      <c r="T357" s="60"/>
      <c r="U357" s="28">
        <v>7202</v>
      </c>
      <c r="V357" s="28">
        <v>7000</v>
      </c>
      <c r="W357" s="28">
        <f t="shared" si="49"/>
        <v>202</v>
      </c>
      <c r="X357" s="29">
        <v>45716</v>
      </c>
      <c r="Y357" s="60">
        <v>45716</v>
      </c>
      <c r="Z357" s="60">
        <v>45731</v>
      </c>
      <c r="AA357" s="60">
        <v>45733</v>
      </c>
      <c r="AB357" s="61">
        <v>778</v>
      </c>
      <c r="AC357" s="52">
        <v>202</v>
      </c>
      <c r="AD357" s="52" t="str">
        <f t="shared" si="46"/>
        <v/>
      </c>
      <c r="AE357" s="29"/>
      <c r="AF357" s="29"/>
      <c r="AG357" s="60"/>
      <c r="AH357" s="29"/>
      <c r="AI357" s="29"/>
      <c r="AJ357" s="53"/>
      <c r="AK357" s="29" t="s">
        <v>1438</v>
      </c>
      <c r="AL357" s="29" t="str">
        <f t="shared" si="48"/>
        <v>NÃO</v>
      </c>
    </row>
    <row r="358" spans="1:38" ht="48" customHeight="1" x14ac:dyDescent="0.3">
      <c r="A358" s="73">
        <v>356</v>
      </c>
      <c r="B358" s="4">
        <v>8282404670</v>
      </c>
      <c r="C358" s="29">
        <v>45700</v>
      </c>
      <c r="D358" s="29">
        <v>45700</v>
      </c>
      <c r="E358" s="48" t="s">
        <v>2180</v>
      </c>
      <c r="F358" s="48" t="s">
        <v>2181</v>
      </c>
      <c r="G358" s="12" t="s">
        <v>2182</v>
      </c>
      <c r="H358" s="29" t="str">
        <f t="shared" si="47"/>
        <v>DOCS COM DESPACHANTE</v>
      </c>
      <c r="I358" s="12" t="s">
        <v>2183</v>
      </c>
      <c r="J358" s="79" t="s">
        <v>2184</v>
      </c>
      <c r="K358" s="28">
        <v>38792</v>
      </c>
      <c r="L358" s="29" t="s">
        <v>56</v>
      </c>
      <c r="M358" s="29" t="s">
        <v>131</v>
      </c>
      <c r="N358" s="29"/>
      <c r="O358" s="29">
        <v>45713</v>
      </c>
      <c r="P358" s="60">
        <v>45714</v>
      </c>
      <c r="Q358" s="35"/>
      <c r="R358" s="60" t="s">
        <v>157</v>
      </c>
      <c r="S358" s="60" t="s">
        <v>134</v>
      </c>
      <c r="T358" s="60">
        <v>45722</v>
      </c>
      <c r="U358" s="28">
        <v>37244</v>
      </c>
      <c r="V358" s="28">
        <f>1004.89+2000</f>
        <v>3004.89</v>
      </c>
      <c r="W358" s="28">
        <f t="shared" si="49"/>
        <v>34239.11</v>
      </c>
      <c r="X358" s="29">
        <v>45722</v>
      </c>
      <c r="Y358" s="60">
        <v>45726</v>
      </c>
      <c r="Z358" s="60">
        <v>45726</v>
      </c>
      <c r="AA358" s="60">
        <v>45727</v>
      </c>
      <c r="AB358" s="61">
        <v>771</v>
      </c>
      <c r="AC358" s="52">
        <v>34239.11</v>
      </c>
      <c r="AD358" s="52" t="str">
        <f t="shared" si="46"/>
        <v>SOLICITAR RECORTE DE CHASSI PALACIO</v>
      </c>
      <c r="AE358" s="29">
        <v>45723</v>
      </c>
      <c r="AF358" s="29">
        <v>45733</v>
      </c>
      <c r="AG358" s="60">
        <v>45734</v>
      </c>
      <c r="AH358" s="29"/>
      <c r="AI358" s="29"/>
      <c r="AJ358" s="53" t="s">
        <v>2219</v>
      </c>
      <c r="AK358" s="29" t="s">
        <v>1439</v>
      </c>
      <c r="AL358" s="29" t="str">
        <f t="shared" si="48"/>
        <v>NÃO</v>
      </c>
    </row>
    <row r="359" spans="1:38" ht="48" customHeight="1" x14ac:dyDescent="0.3">
      <c r="A359" s="73">
        <v>357</v>
      </c>
      <c r="B359" s="4">
        <v>8282500387</v>
      </c>
      <c r="C359" s="29">
        <v>45705</v>
      </c>
      <c r="D359" s="29">
        <v>45706</v>
      </c>
      <c r="E359" s="48" t="s">
        <v>1767</v>
      </c>
      <c r="F359" s="48" t="s">
        <v>2193</v>
      </c>
      <c r="G359" s="12" t="s">
        <v>2194</v>
      </c>
      <c r="H359" s="29" t="str">
        <f t="shared" si="47"/>
        <v>DOCS COM DESPACHANTE</v>
      </c>
      <c r="I359" s="12" t="s">
        <v>2195</v>
      </c>
      <c r="J359" s="79">
        <v>1002806026605</v>
      </c>
      <c r="K359" s="28">
        <v>7538</v>
      </c>
      <c r="L359" s="29" t="s">
        <v>56</v>
      </c>
      <c r="M359" s="29" t="s">
        <v>131</v>
      </c>
      <c r="N359" s="29"/>
      <c r="O359" s="29">
        <v>45722</v>
      </c>
      <c r="P359" s="60">
        <v>45726</v>
      </c>
      <c r="Q359" s="35"/>
      <c r="R359" s="60" t="s">
        <v>97</v>
      </c>
      <c r="S359" s="60" t="s">
        <v>134</v>
      </c>
      <c r="T359" s="60">
        <v>45730</v>
      </c>
      <c r="U359" s="28">
        <v>7538</v>
      </c>
      <c r="V359" s="28">
        <v>5260.32</v>
      </c>
      <c r="W359" s="28">
        <f t="shared" si="49"/>
        <v>2277.6800000000003</v>
      </c>
      <c r="X359" s="29">
        <v>45722</v>
      </c>
      <c r="Y359" s="60">
        <v>45726</v>
      </c>
      <c r="Z359" s="60">
        <v>45728</v>
      </c>
      <c r="AA359" s="60">
        <v>45729</v>
      </c>
      <c r="AB359" s="61">
        <v>774</v>
      </c>
      <c r="AC359" s="52">
        <v>2277.6799999999998</v>
      </c>
      <c r="AD359" s="52" t="str">
        <f t="shared" si="46"/>
        <v>NÃO HAVERÁ RECORTE</v>
      </c>
      <c r="AE359" s="52" t="str">
        <f t="shared" si="46"/>
        <v>NÃO HAVERÁ RECORTE</v>
      </c>
      <c r="AF359" s="52" t="str">
        <f t="shared" si="46"/>
        <v>NÃO HAVERÁ RECORTE</v>
      </c>
      <c r="AG359" s="60">
        <v>45735</v>
      </c>
      <c r="AH359" s="29"/>
      <c r="AI359" s="29"/>
      <c r="AJ359" s="53"/>
      <c r="AK359" s="29" t="s">
        <v>1438</v>
      </c>
      <c r="AL359" s="29" t="str">
        <f t="shared" si="48"/>
        <v>NÃO</v>
      </c>
    </row>
    <row r="360" spans="1:38" ht="48" customHeight="1" x14ac:dyDescent="0.3">
      <c r="A360" s="73">
        <v>358</v>
      </c>
      <c r="B360" s="4">
        <v>8282500515</v>
      </c>
      <c r="C360" s="29">
        <v>45712</v>
      </c>
      <c r="D360" s="29">
        <v>45712</v>
      </c>
      <c r="E360" s="48" t="s">
        <v>2196</v>
      </c>
      <c r="F360" s="48" t="s">
        <v>2197</v>
      </c>
      <c r="G360" s="12" t="s">
        <v>2198</v>
      </c>
      <c r="H360" s="29" t="str">
        <f t="shared" si="47"/>
        <v>DOCS COM DESPACHANTE</v>
      </c>
      <c r="I360" s="12" t="s">
        <v>2199</v>
      </c>
      <c r="J360" s="79" t="s">
        <v>2200</v>
      </c>
      <c r="K360" s="28">
        <v>33202</v>
      </c>
      <c r="L360" s="29" t="s">
        <v>55</v>
      </c>
      <c r="M360" s="29" t="s">
        <v>131</v>
      </c>
      <c r="N360" s="29"/>
      <c r="O360" s="29">
        <v>45722</v>
      </c>
      <c r="P360" s="29">
        <v>45722</v>
      </c>
      <c r="Q360" s="35"/>
      <c r="R360" s="60" t="s">
        <v>157</v>
      </c>
      <c r="S360" s="60" t="s">
        <v>134</v>
      </c>
      <c r="T360" s="60">
        <v>45727</v>
      </c>
      <c r="U360" s="28">
        <v>33202</v>
      </c>
      <c r="V360" s="28"/>
      <c r="W360" s="28">
        <f t="shared" si="49"/>
        <v>33202</v>
      </c>
      <c r="X360" s="29">
        <v>45716</v>
      </c>
      <c r="Y360" s="60">
        <v>45721</v>
      </c>
      <c r="Z360" s="60">
        <v>45722</v>
      </c>
      <c r="AA360" s="60">
        <v>45727</v>
      </c>
      <c r="AB360" s="61">
        <v>770</v>
      </c>
      <c r="AC360" s="52">
        <v>33202</v>
      </c>
      <c r="AD360" s="52" t="str">
        <f t="shared" si="46"/>
        <v>SOLICITAR RECORTE DE CHASSI FREITAS</v>
      </c>
      <c r="AE360" s="29">
        <v>45728</v>
      </c>
      <c r="AF360" s="29">
        <v>45736</v>
      </c>
      <c r="AG360" s="60">
        <v>45740</v>
      </c>
      <c r="AH360" s="29"/>
      <c r="AI360" s="29"/>
      <c r="AJ360" s="53"/>
      <c r="AK360" s="29" t="s">
        <v>1439</v>
      </c>
      <c r="AL360" s="29" t="str">
        <f t="shared" si="48"/>
        <v>NÃO</v>
      </c>
    </row>
    <row r="361" spans="1:38" ht="48" customHeight="1" x14ac:dyDescent="0.3">
      <c r="A361" s="73">
        <v>359</v>
      </c>
      <c r="B361" s="4">
        <v>8282500367</v>
      </c>
      <c r="C361" s="29">
        <v>45712</v>
      </c>
      <c r="D361" s="29">
        <v>45712</v>
      </c>
      <c r="E361" s="48" t="s">
        <v>2201</v>
      </c>
      <c r="F361" s="48" t="s">
        <v>2202</v>
      </c>
      <c r="G361" s="12" t="s">
        <v>2203</v>
      </c>
      <c r="H361" s="29" t="str">
        <f t="shared" si="47"/>
        <v>AG RECORTE E PLACAS</v>
      </c>
      <c r="I361" s="12" t="s">
        <v>2204</v>
      </c>
      <c r="J361" s="79">
        <v>1002806026621</v>
      </c>
      <c r="K361" s="28">
        <v>11734</v>
      </c>
      <c r="L361" s="29" t="s">
        <v>55</v>
      </c>
      <c r="M361" s="29" t="s">
        <v>131</v>
      </c>
      <c r="N361" s="29"/>
      <c r="O361" s="29">
        <v>45714</v>
      </c>
      <c r="P361" s="60">
        <v>45723</v>
      </c>
      <c r="Q361" s="35"/>
      <c r="R361" s="60" t="s">
        <v>157</v>
      </c>
      <c r="S361" s="60" t="s">
        <v>134</v>
      </c>
      <c r="T361" s="60">
        <v>45729</v>
      </c>
      <c r="U361" s="28">
        <v>11734</v>
      </c>
      <c r="V361" s="28">
        <v>0</v>
      </c>
      <c r="W361" s="28">
        <f t="shared" si="49"/>
        <v>11734</v>
      </c>
      <c r="X361" s="29">
        <v>45716</v>
      </c>
      <c r="Y361" s="60">
        <v>45721</v>
      </c>
      <c r="Z361" s="60">
        <v>45723</v>
      </c>
      <c r="AA361" s="60">
        <v>45727</v>
      </c>
      <c r="AB361" s="61">
        <v>769</v>
      </c>
      <c r="AC361" s="52">
        <v>11734</v>
      </c>
      <c r="AD361" s="52" t="str">
        <f t="shared" si="46"/>
        <v>SOLICITAR RECORTE DE CHASSI FREITAS</v>
      </c>
      <c r="AE361" s="29">
        <v>45733</v>
      </c>
      <c r="AF361" s="29"/>
      <c r="AG361" s="60"/>
      <c r="AH361" s="29"/>
      <c r="AI361" s="29"/>
      <c r="AJ361" s="53"/>
      <c r="AK361" s="29" t="s">
        <v>1438</v>
      </c>
      <c r="AL361" s="29" t="str">
        <f t="shared" si="48"/>
        <v>NÃO</v>
      </c>
    </row>
    <row r="362" spans="1:38" ht="48" customHeight="1" x14ac:dyDescent="0.3">
      <c r="A362" s="73">
        <v>360</v>
      </c>
      <c r="B362" s="4">
        <v>8232400655</v>
      </c>
      <c r="C362" s="29">
        <v>45722</v>
      </c>
      <c r="D362" s="29">
        <v>45722</v>
      </c>
      <c r="E362" s="48" t="s">
        <v>1597</v>
      </c>
      <c r="F362" s="48" t="s">
        <v>2206</v>
      </c>
      <c r="G362" s="12" t="s">
        <v>2207</v>
      </c>
      <c r="H362" s="29" t="str">
        <f t="shared" si="47"/>
        <v>AG VISTORIA</v>
      </c>
      <c r="I362" s="12" t="s">
        <v>2208</v>
      </c>
      <c r="J362" s="79" t="s">
        <v>2209</v>
      </c>
      <c r="K362" s="28">
        <v>8350</v>
      </c>
      <c r="L362" s="29" t="s">
        <v>56</v>
      </c>
      <c r="M362" s="29" t="s">
        <v>1125</v>
      </c>
      <c r="N362" s="29"/>
      <c r="O362" s="29">
        <v>45735</v>
      </c>
      <c r="P362" s="60">
        <v>45736</v>
      </c>
      <c r="Q362" s="35"/>
      <c r="R362" s="60"/>
      <c r="S362" s="60"/>
      <c r="T362" s="60"/>
      <c r="U362" s="28">
        <v>8392</v>
      </c>
      <c r="V362" s="28">
        <f>2000+130.16</f>
        <v>2130.16</v>
      </c>
      <c r="W362" s="28">
        <f>U362-V362</f>
        <v>6261.84</v>
      </c>
      <c r="X362" s="29">
        <v>45726</v>
      </c>
      <c r="Y362" s="60">
        <v>45729</v>
      </c>
      <c r="Z362" s="60">
        <v>45729</v>
      </c>
      <c r="AA362" s="60">
        <v>45733</v>
      </c>
      <c r="AB362" s="61">
        <v>776</v>
      </c>
      <c r="AC362" s="52">
        <v>6261.84</v>
      </c>
      <c r="AD362" s="52" t="str">
        <f t="shared" si="46"/>
        <v/>
      </c>
      <c r="AE362" s="29"/>
      <c r="AF362" s="29"/>
      <c r="AG362" s="60"/>
      <c r="AH362" s="29"/>
      <c r="AI362" s="29"/>
      <c r="AJ362" s="53"/>
      <c r="AK362" s="29" t="s">
        <v>1439</v>
      </c>
      <c r="AL362" s="29" t="str">
        <f t="shared" si="48"/>
        <v>NÃO</v>
      </c>
    </row>
    <row r="363" spans="1:38" ht="48" customHeight="1" x14ac:dyDescent="0.3">
      <c r="A363" s="73">
        <v>361</v>
      </c>
      <c r="B363" s="4">
        <v>8232500019</v>
      </c>
      <c r="C363" s="29">
        <v>45722</v>
      </c>
      <c r="D363" s="29">
        <v>45722</v>
      </c>
      <c r="E363" s="48" t="s">
        <v>442</v>
      </c>
      <c r="F363" s="48" t="s">
        <v>2213</v>
      </c>
      <c r="G363" s="12" t="s">
        <v>2210</v>
      </c>
      <c r="H363" s="29" t="str">
        <f t="shared" si="47"/>
        <v>AG VISTORIA</v>
      </c>
      <c r="I363" s="12" t="s">
        <v>2211</v>
      </c>
      <c r="J363" s="79" t="s">
        <v>2212</v>
      </c>
      <c r="K363" s="28">
        <v>24078</v>
      </c>
      <c r="L363" s="29" t="s">
        <v>56</v>
      </c>
      <c r="M363" s="29" t="s">
        <v>131</v>
      </c>
      <c r="N363" s="29"/>
      <c r="O363" s="29">
        <v>45735</v>
      </c>
      <c r="P363" s="60">
        <v>45736</v>
      </c>
      <c r="Q363" s="35"/>
      <c r="R363" s="60"/>
      <c r="S363" s="60"/>
      <c r="T363" s="60"/>
      <c r="U363" s="28"/>
      <c r="V363" s="28"/>
      <c r="W363" s="28">
        <f t="shared" si="49"/>
        <v>0</v>
      </c>
      <c r="X363" s="29"/>
      <c r="Y363" s="60"/>
      <c r="Z363" s="60"/>
      <c r="AA363" s="60"/>
      <c r="AB363" s="61"/>
      <c r="AC363" s="52"/>
      <c r="AD363" s="52" t="str">
        <f t="shared" si="46"/>
        <v/>
      </c>
      <c r="AE363" s="29"/>
      <c r="AF363" s="29"/>
      <c r="AG363" s="60"/>
      <c r="AH363" s="29"/>
      <c r="AI363" s="29"/>
      <c r="AJ363" s="53"/>
      <c r="AK363" s="29" t="s">
        <v>1439</v>
      </c>
      <c r="AL363" s="29" t="str">
        <f t="shared" si="48"/>
        <v>NÃO</v>
      </c>
    </row>
    <row r="364" spans="1:38" ht="48" customHeight="1" x14ac:dyDescent="0.3">
      <c r="A364" s="73">
        <v>362</v>
      </c>
      <c r="B364" s="4">
        <v>8282404616</v>
      </c>
      <c r="C364" s="29">
        <v>45729</v>
      </c>
      <c r="D364" s="29">
        <v>45729</v>
      </c>
      <c r="E364" s="48" t="s">
        <v>2224</v>
      </c>
      <c r="F364" s="48" t="s">
        <v>2225</v>
      </c>
      <c r="G364" s="12" t="s">
        <v>2226</v>
      </c>
      <c r="H364" s="29" t="str">
        <f t="shared" si="47"/>
        <v>VEÍCULO EM REMOÇÃO</v>
      </c>
      <c r="I364" s="12" t="s">
        <v>2227</v>
      </c>
      <c r="J364" s="79">
        <v>1002806025408</v>
      </c>
      <c r="K364" s="28">
        <v>42026</v>
      </c>
      <c r="L364" s="29" t="s">
        <v>56</v>
      </c>
      <c r="M364" s="29" t="s">
        <v>1124</v>
      </c>
      <c r="N364" s="29"/>
      <c r="O364" s="29"/>
      <c r="P364" s="60"/>
      <c r="Q364" s="35"/>
      <c r="R364" s="60"/>
      <c r="S364" s="60"/>
      <c r="T364" s="60"/>
      <c r="U364" s="28"/>
      <c r="V364" s="28"/>
      <c r="W364" s="28">
        <f t="shared" si="49"/>
        <v>0</v>
      </c>
      <c r="X364" s="29"/>
      <c r="Y364" s="60"/>
      <c r="Z364" s="60"/>
      <c r="AA364" s="60"/>
      <c r="AB364" s="61"/>
      <c r="AC364" s="52"/>
      <c r="AD364" s="52" t="str">
        <f t="shared" si="46"/>
        <v/>
      </c>
      <c r="AE364" s="29"/>
      <c r="AF364" s="29"/>
      <c r="AG364" s="60"/>
      <c r="AH364" s="29"/>
      <c r="AI364" s="29"/>
      <c r="AJ364" s="53"/>
      <c r="AK364" s="29" t="s">
        <v>1438</v>
      </c>
      <c r="AL364" s="29" t="str">
        <f t="shared" si="48"/>
        <v>NÃO</v>
      </c>
    </row>
    <row r="365" spans="1:38" ht="48" customHeight="1" x14ac:dyDescent="0.3">
      <c r="A365" s="73">
        <v>363</v>
      </c>
      <c r="B365" s="4">
        <v>8282404396</v>
      </c>
      <c r="C365" s="29">
        <v>45730</v>
      </c>
      <c r="D365" s="29">
        <v>45730</v>
      </c>
      <c r="E365" s="48" t="s">
        <v>1350</v>
      </c>
      <c r="F365" s="48" t="s">
        <v>2230</v>
      </c>
      <c r="G365" s="12" t="s">
        <v>2231</v>
      </c>
      <c r="H365" s="29" t="str">
        <f t="shared" si="47"/>
        <v>VEÍCULO EM REMOÇÃO</v>
      </c>
      <c r="I365" s="12" t="s">
        <v>2232</v>
      </c>
      <c r="J365" s="79">
        <v>1002806026234</v>
      </c>
      <c r="K365" s="28">
        <v>42371</v>
      </c>
      <c r="L365" s="29" t="s">
        <v>56</v>
      </c>
      <c r="M365" s="29" t="s">
        <v>1124</v>
      </c>
      <c r="N365" s="29"/>
      <c r="O365" s="29"/>
      <c r="P365" s="60"/>
      <c r="Q365" s="35"/>
      <c r="R365" s="60"/>
      <c r="S365" s="60"/>
      <c r="T365" s="60"/>
      <c r="U365" s="28"/>
      <c r="V365" s="28"/>
      <c r="W365" s="28">
        <f t="shared" si="49"/>
        <v>0</v>
      </c>
      <c r="X365" s="29"/>
      <c r="Y365" s="60"/>
      <c r="Z365" s="60"/>
      <c r="AA365" s="60"/>
      <c r="AB365" s="61"/>
      <c r="AC365" s="52"/>
      <c r="AD365" s="52" t="str">
        <f t="shared" si="46"/>
        <v/>
      </c>
      <c r="AE365" s="29"/>
      <c r="AF365" s="29"/>
      <c r="AG365" s="60"/>
      <c r="AH365" s="29"/>
      <c r="AI365" s="29"/>
      <c r="AJ365" s="53"/>
      <c r="AK365" s="29" t="s">
        <v>1438</v>
      </c>
      <c r="AL365" s="29" t="str">
        <f t="shared" si="48"/>
        <v>NÃO</v>
      </c>
    </row>
    <row r="366" spans="1:38" ht="48" customHeight="1" x14ac:dyDescent="0.3">
      <c r="A366" s="73">
        <v>364</v>
      </c>
      <c r="B366" s="4">
        <v>8282500467</v>
      </c>
      <c r="C366" s="29">
        <v>45730</v>
      </c>
      <c r="D366" s="29">
        <v>45730</v>
      </c>
      <c r="E366" s="48" t="s">
        <v>2234</v>
      </c>
      <c r="F366" s="48" t="s">
        <v>2235</v>
      </c>
      <c r="G366" s="12" t="s">
        <v>2236</v>
      </c>
      <c r="H366" s="29" t="str">
        <f t="shared" si="47"/>
        <v>VEÍCULO EM REMOÇÃO</v>
      </c>
      <c r="I366" s="12" t="s">
        <v>2237</v>
      </c>
      <c r="J366" s="79" t="s">
        <v>2238</v>
      </c>
      <c r="K366" s="28">
        <v>30443</v>
      </c>
      <c r="L366" s="29" t="s">
        <v>56</v>
      </c>
      <c r="M366" s="29" t="s">
        <v>285</v>
      </c>
      <c r="N366" s="29"/>
      <c r="O366" s="29"/>
      <c r="P366" s="60"/>
      <c r="Q366" s="35"/>
      <c r="R366" s="60"/>
      <c r="S366" s="60"/>
      <c r="T366" s="60"/>
      <c r="U366" s="28"/>
      <c r="V366" s="28"/>
      <c r="W366" s="28">
        <f t="shared" si="49"/>
        <v>0</v>
      </c>
      <c r="X366" s="29"/>
      <c r="Y366" s="60"/>
      <c r="Z366" s="60"/>
      <c r="AA366" s="60"/>
      <c r="AB366" s="61"/>
      <c r="AC366" s="52"/>
      <c r="AD366" s="52" t="str">
        <f t="shared" si="46"/>
        <v/>
      </c>
      <c r="AE366" s="29"/>
      <c r="AF366" s="29"/>
      <c r="AG366" s="60"/>
      <c r="AH366" s="29"/>
      <c r="AI366" s="29"/>
      <c r="AJ366" s="53"/>
      <c r="AK366" s="29" t="s">
        <v>1439</v>
      </c>
      <c r="AL366" s="29" t="str">
        <f t="shared" si="48"/>
        <v>NÃO</v>
      </c>
    </row>
    <row r="367" spans="1:38" ht="48" customHeight="1" x14ac:dyDescent="0.3">
      <c r="A367" s="73">
        <v>365</v>
      </c>
      <c r="B367" s="4"/>
      <c r="C367" s="29"/>
      <c r="D367" s="29"/>
      <c r="E367" s="48"/>
      <c r="F367" s="48"/>
      <c r="G367" s="12"/>
      <c r="H367" s="29" t="str">
        <f t="shared" si="47"/>
        <v/>
      </c>
      <c r="I367" s="12"/>
      <c r="J367" s="79"/>
      <c r="K367" s="28"/>
      <c r="L367" s="29"/>
      <c r="M367" s="29"/>
      <c r="N367" s="29"/>
      <c r="O367" s="29"/>
      <c r="P367" s="60"/>
      <c r="Q367" s="35"/>
      <c r="R367" s="60"/>
      <c r="S367" s="60"/>
      <c r="T367" s="60"/>
      <c r="U367" s="28"/>
      <c r="V367" s="28"/>
      <c r="W367" s="28">
        <f t="shared" si="49"/>
        <v>0</v>
      </c>
      <c r="X367" s="29"/>
      <c r="Y367" s="60"/>
      <c r="Z367" s="60"/>
      <c r="AA367" s="60"/>
      <c r="AB367" s="61"/>
      <c r="AC367" s="52"/>
      <c r="AD367" s="52" t="str">
        <f t="shared" si="46"/>
        <v/>
      </c>
      <c r="AE367" s="29"/>
      <c r="AF367" s="29"/>
      <c r="AG367" s="60"/>
      <c r="AH367" s="29"/>
      <c r="AI367" s="29"/>
      <c r="AJ367" s="53"/>
      <c r="AK367" s="29"/>
      <c r="AL367" s="29" t="str">
        <f t="shared" si="48"/>
        <v/>
      </c>
    </row>
    <row r="368" spans="1:38" ht="48" customHeight="1" x14ac:dyDescent="0.3">
      <c r="A368" s="73">
        <v>366</v>
      </c>
      <c r="B368" s="4"/>
      <c r="C368" s="29"/>
      <c r="D368" s="29"/>
      <c r="E368" s="48"/>
      <c r="F368" s="48"/>
      <c r="G368" s="12"/>
      <c r="H368" s="29" t="str">
        <f t="shared" ref="H368:H403" si="50">IF(B368=0,"",IF(L368=0,"AG ORÇAM REMOÇÃO",IF(O368=0,"VEÍCULO EM REMOÇÃO",IF(P368=0,"SOLICITAR VISTORIA",IF(T368=0,"AG VISTORIA",IF(X368=0,"AG INDENIZAÇÃO",IF(AA368=0,"AG NF ENTRADA",IF(AF368=0,"AG RECORTE E PLACAS",IF(AG368=0,"ENVIAR DOCS DESPACHANTE",IF(AH368=0,"DOCS COM DESPACHANTE",IF(AI368="","PESQUISAR COM DESPACHANTE  PROPRIETARIO ATUAL",IF(AI368="Não","SOLICITAR TRANSFERÊNCIA PARA ARREMATANTE",IF(AI368="Leilão","VEÍCULO EM LEILÃO","FINALIZADO")))))))))))))</f>
        <v/>
      </c>
      <c r="I368" s="12"/>
      <c r="J368" s="79"/>
      <c r="K368" s="28"/>
      <c r="L368" s="29"/>
      <c r="M368" s="29"/>
      <c r="N368" s="29"/>
      <c r="O368" s="29"/>
      <c r="P368" s="60"/>
      <c r="Q368" s="35"/>
      <c r="R368" s="60"/>
      <c r="S368" s="60"/>
      <c r="T368" s="60"/>
      <c r="U368" s="28"/>
      <c r="V368" s="28"/>
      <c r="W368" s="28">
        <f t="shared" si="49"/>
        <v>0</v>
      </c>
      <c r="X368" s="29"/>
      <c r="Y368" s="60"/>
      <c r="Z368" s="60"/>
      <c r="AA368" s="60"/>
      <c r="AB368" s="61"/>
      <c r="AC368" s="52"/>
      <c r="AD368" s="52" t="str">
        <f t="shared" si="46"/>
        <v/>
      </c>
      <c r="AE368" s="29"/>
      <c r="AF368" s="29"/>
      <c r="AG368" s="60"/>
      <c r="AH368" s="29"/>
      <c r="AI368" s="29"/>
      <c r="AJ368" s="53"/>
      <c r="AK368" s="29"/>
      <c r="AL368" s="29" t="str">
        <f t="shared" ref="AL368:AL403" si="51">IF(B368=0,"",IF(H368="FINALIZADO","SIM","NÃO"))</f>
        <v/>
      </c>
    </row>
    <row r="369" spans="1:38" ht="48" customHeight="1" x14ac:dyDescent="0.3">
      <c r="A369" s="73">
        <v>367</v>
      </c>
      <c r="B369" s="4"/>
      <c r="C369" s="29"/>
      <c r="D369" s="29"/>
      <c r="E369" s="48"/>
      <c r="F369" s="48"/>
      <c r="G369" s="12"/>
      <c r="H369" s="29" t="str">
        <f t="shared" si="50"/>
        <v/>
      </c>
      <c r="I369" s="12"/>
      <c r="J369" s="79"/>
      <c r="K369" s="28"/>
      <c r="L369" s="29"/>
      <c r="M369" s="29"/>
      <c r="N369" s="29"/>
      <c r="O369" s="29"/>
      <c r="P369" s="60"/>
      <c r="Q369" s="35"/>
      <c r="R369" s="60"/>
      <c r="S369" s="60"/>
      <c r="T369" s="60"/>
      <c r="U369" s="28"/>
      <c r="V369" s="28"/>
      <c r="W369" s="28">
        <f t="shared" si="49"/>
        <v>0</v>
      </c>
      <c r="X369" s="29"/>
      <c r="Y369" s="60"/>
      <c r="Z369" s="60"/>
      <c r="AA369" s="60"/>
      <c r="AB369" s="61"/>
      <c r="AC369" s="52"/>
      <c r="AD369" s="52" t="str">
        <f t="shared" si="46"/>
        <v/>
      </c>
      <c r="AE369" s="29"/>
      <c r="AF369" s="29"/>
      <c r="AG369" s="60"/>
      <c r="AH369" s="29"/>
      <c r="AI369" s="29"/>
      <c r="AJ369" s="53"/>
      <c r="AK369" s="29"/>
      <c r="AL369" s="29" t="str">
        <f t="shared" si="51"/>
        <v/>
      </c>
    </row>
    <row r="370" spans="1:38" ht="48" customHeight="1" x14ac:dyDescent="0.3">
      <c r="A370" s="73">
        <v>368</v>
      </c>
      <c r="B370" s="4"/>
      <c r="C370" s="29"/>
      <c r="D370" s="29"/>
      <c r="E370" s="48"/>
      <c r="F370" s="48"/>
      <c r="G370" s="12"/>
      <c r="H370" s="29" t="str">
        <f t="shared" si="50"/>
        <v/>
      </c>
      <c r="I370" s="12"/>
      <c r="J370" s="79"/>
      <c r="K370" s="28"/>
      <c r="L370" s="29"/>
      <c r="M370" s="29"/>
      <c r="N370" s="29"/>
      <c r="O370" s="29"/>
      <c r="P370" s="60"/>
      <c r="Q370" s="35"/>
      <c r="R370" s="60"/>
      <c r="S370" s="60"/>
      <c r="T370" s="60"/>
      <c r="U370" s="28"/>
      <c r="V370" s="28"/>
      <c r="W370" s="28">
        <f t="shared" si="49"/>
        <v>0</v>
      </c>
      <c r="X370" s="29"/>
      <c r="Y370" s="60"/>
      <c r="Z370" s="60"/>
      <c r="AA370" s="60"/>
      <c r="AB370" s="61"/>
      <c r="AC370" s="52"/>
      <c r="AD370" s="52" t="str">
        <f t="shared" si="46"/>
        <v/>
      </c>
      <c r="AE370" s="29"/>
      <c r="AF370" s="29"/>
      <c r="AG370" s="60"/>
      <c r="AH370" s="29"/>
      <c r="AI370" s="29"/>
      <c r="AJ370" s="53"/>
      <c r="AK370" s="29"/>
      <c r="AL370" s="29" t="str">
        <f t="shared" si="51"/>
        <v/>
      </c>
    </row>
    <row r="371" spans="1:38" ht="48" customHeight="1" x14ac:dyDescent="0.3">
      <c r="A371" s="73">
        <v>369</v>
      </c>
      <c r="B371" s="4"/>
      <c r="C371" s="29"/>
      <c r="D371" s="29"/>
      <c r="E371" s="48"/>
      <c r="F371" s="48"/>
      <c r="G371" s="12"/>
      <c r="H371" s="29" t="str">
        <f t="shared" si="50"/>
        <v/>
      </c>
      <c r="I371" s="12"/>
      <c r="J371" s="79"/>
      <c r="K371" s="28"/>
      <c r="L371" s="29"/>
      <c r="M371" s="29"/>
      <c r="N371" s="29"/>
      <c r="O371" s="29"/>
      <c r="P371" s="60"/>
      <c r="Q371" s="35"/>
      <c r="R371" s="60"/>
      <c r="S371" s="60"/>
      <c r="T371" s="60"/>
      <c r="U371" s="28"/>
      <c r="V371" s="28"/>
      <c r="W371" s="28">
        <f t="shared" si="49"/>
        <v>0</v>
      </c>
      <c r="X371" s="29"/>
      <c r="Y371" s="60"/>
      <c r="Z371" s="60"/>
      <c r="AA371" s="60"/>
      <c r="AB371" s="61"/>
      <c r="AC371" s="52"/>
      <c r="AD371" s="52" t="str">
        <f t="shared" si="46"/>
        <v/>
      </c>
      <c r="AE371" s="29"/>
      <c r="AF371" s="29"/>
      <c r="AG371" s="60"/>
      <c r="AH371" s="29"/>
      <c r="AI371" s="29"/>
      <c r="AJ371" s="53"/>
      <c r="AK371" s="29"/>
      <c r="AL371" s="29" t="str">
        <f t="shared" si="51"/>
        <v/>
      </c>
    </row>
    <row r="372" spans="1:38" ht="48" customHeight="1" x14ac:dyDescent="0.3">
      <c r="A372" s="73">
        <v>370</v>
      </c>
      <c r="B372" s="4"/>
      <c r="C372" s="29"/>
      <c r="D372" s="29"/>
      <c r="E372" s="48"/>
      <c r="F372" s="48"/>
      <c r="G372" s="12"/>
      <c r="H372" s="29" t="str">
        <f t="shared" si="50"/>
        <v/>
      </c>
      <c r="I372" s="12"/>
      <c r="J372" s="79"/>
      <c r="K372" s="28"/>
      <c r="L372" s="29"/>
      <c r="M372" s="29"/>
      <c r="N372" s="29"/>
      <c r="O372" s="29"/>
      <c r="P372" s="60"/>
      <c r="Q372" s="35"/>
      <c r="R372" s="60"/>
      <c r="S372" s="60"/>
      <c r="T372" s="60"/>
      <c r="U372" s="28"/>
      <c r="V372" s="28"/>
      <c r="W372" s="28">
        <f t="shared" si="49"/>
        <v>0</v>
      </c>
      <c r="X372" s="29"/>
      <c r="Y372" s="60"/>
      <c r="Z372" s="60"/>
      <c r="AA372" s="60"/>
      <c r="AB372" s="61"/>
      <c r="AC372" s="52"/>
      <c r="AD372" s="52" t="str">
        <f t="shared" si="46"/>
        <v/>
      </c>
      <c r="AE372" s="29"/>
      <c r="AF372" s="29"/>
      <c r="AG372" s="60"/>
      <c r="AH372" s="29"/>
      <c r="AI372" s="29"/>
      <c r="AJ372" s="53"/>
      <c r="AK372" s="29"/>
      <c r="AL372" s="29" t="str">
        <f t="shared" si="51"/>
        <v/>
      </c>
    </row>
    <row r="373" spans="1:38" ht="48" customHeight="1" x14ac:dyDescent="0.3">
      <c r="A373" s="73">
        <v>371</v>
      </c>
      <c r="B373" s="4"/>
      <c r="C373" s="29"/>
      <c r="D373" s="29"/>
      <c r="E373" s="48"/>
      <c r="F373" s="48"/>
      <c r="G373" s="12"/>
      <c r="H373" s="29" t="str">
        <f t="shared" si="50"/>
        <v/>
      </c>
      <c r="I373" s="12"/>
      <c r="J373" s="79"/>
      <c r="K373" s="28"/>
      <c r="L373" s="29"/>
      <c r="M373" s="29"/>
      <c r="N373" s="29"/>
      <c r="O373" s="29"/>
      <c r="P373" s="60"/>
      <c r="Q373" s="35"/>
      <c r="R373" s="60"/>
      <c r="S373" s="60"/>
      <c r="T373" s="60"/>
      <c r="U373" s="28"/>
      <c r="V373" s="28"/>
      <c r="W373" s="28">
        <f t="shared" ref="W373:W403" si="52">U373-V373</f>
        <v>0</v>
      </c>
      <c r="X373" s="29"/>
      <c r="Y373" s="60"/>
      <c r="Z373" s="60"/>
      <c r="AA373" s="60"/>
      <c r="AB373" s="61"/>
      <c r="AC373" s="52"/>
      <c r="AD373" s="52" t="str">
        <f t="shared" si="46"/>
        <v/>
      </c>
      <c r="AE373" s="29"/>
      <c r="AF373" s="29"/>
      <c r="AG373" s="60"/>
      <c r="AH373" s="29"/>
      <c r="AI373" s="29"/>
      <c r="AJ373" s="53"/>
      <c r="AK373" s="29"/>
      <c r="AL373" s="29" t="str">
        <f t="shared" si="51"/>
        <v/>
      </c>
    </row>
    <row r="374" spans="1:38" ht="48" customHeight="1" x14ac:dyDescent="0.3">
      <c r="A374" s="73">
        <v>372</v>
      </c>
      <c r="B374" s="4"/>
      <c r="C374" s="29"/>
      <c r="D374" s="29"/>
      <c r="E374" s="48"/>
      <c r="F374" s="48"/>
      <c r="G374" s="12"/>
      <c r="H374" s="29" t="str">
        <f t="shared" si="50"/>
        <v/>
      </c>
      <c r="I374" s="12"/>
      <c r="J374" s="79"/>
      <c r="K374" s="28"/>
      <c r="L374" s="29"/>
      <c r="M374" s="29"/>
      <c r="N374" s="29"/>
      <c r="O374" s="29"/>
      <c r="P374" s="60"/>
      <c r="Q374" s="35"/>
      <c r="R374" s="60"/>
      <c r="S374" s="60"/>
      <c r="T374" s="60"/>
      <c r="U374" s="28"/>
      <c r="V374" s="28"/>
      <c r="W374" s="28">
        <f t="shared" si="52"/>
        <v>0</v>
      </c>
      <c r="X374" s="29"/>
      <c r="Y374" s="60"/>
      <c r="Z374" s="60"/>
      <c r="AA374" s="60"/>
      <c r="AB374" s="61"/>
      <c r="AC374" s="52"/>
      <c r="AD374" s="52" t="str">
        <f t="shared" si="46"/>
        <v/>
      </c>
      <c r="AE374" s="29"/>
      <c r="AF374" s="29"/>
      <c r="AG374" s="60"/>
      <c r="AH374" s="29"/>
      <c r="AI374" s="29"/>
      <c r="AJ374" s="53"/>
      <c r="AK374" s="29"/>
      <c r="AL374" s="29" t="str">
        <f t="shared" si="51"/>
        <v/>
      </c>
    </row>
    <row r="375" spans="1:38" ht="48" customHeight="1" x14ac:dyDescent="0.3">
      <c r="A375" s="73">
        <v>373</v>
      </c>
      <c r="B375" s="4"/>
      <c r="C375" s="29"/>
      <c r="D375" s="29"/>
      <c r="E375" s="48"/>
      <c r="F375" s="48"/>
      <c r="G375" s="12"/>
      <c r="H375" s="29" t="str">
        <f t="shared" si="50"/>
        <v/>
      </c>
      <c r="I375" s="12"/>
      <c r="J375" s="79"/>
      <c r="K375" s="28"/>
      <c r="L375" s="29"/>
      <c r="M375" s="29"/>
      <c r="N375" s="29"/>
      <c r="O375" s="29"/>
      <c r="P375" s="60"/>
      <c r="Q375" s="35"/>
      <c r="R375" s="60"/>
      <c r="S375" s="60"/>
      <c r="T375" s="60"/>
      <c r="U375" s="28"/>
      <c r="V375" s="28"/>
      <c r="W375" s="28">
        <f t="shared" si="52"/>
        <v>0</v>
      </c>
      <c r="X375" s="29"/>
      <c r="Y375" s="60"/>
      <c r="Z375" s="60"/>
      <c r="AA375" s="60"/>
      <c r="AB375" s="61"/>
      <c r="AC375" s="52"/>
      <c r="AD375" s="52" t="str">
        <f t="shared" si="46"/>
        <v/>
      </c>
      <c r="AE375" s="29"/>
      <c r="AF375" s="29"/>
      <c r="AG375" s="60"/>
      <c r="AH375" s="29"/>
      <c r="AI375" s="29"/>
      <c r="AJ375" s="53"/>
      <c r="AK375" s="29"/>
      <c r="AL375" s="29" t="str">
        <f t="shared" si="51"/>
        <v/>
      </c>
    </row>
    <row r="376" spans="1:38" ht="48" customHeight="1" x14ac:dyDescent="0.3">
      <c r="A376" s="73">
        <v>374</v>
      </c>
      <c r="B376" s="4"/>
      <c r="C376" s="29"/>
      <c r="D376" s="29"/>
      <c r="E376" s="48"/>
      <c r="F376" s="48"/>
      <c r="G376" s="12"/>
      <c r="H376" s="29" t="str">
        <f t="shared" si="50"/>
        <v/>
      </c>
      <c r="I376" s="12"/>
      <c r="J376" s="79"/>
      <c r="K376" s="28"/>
      <c r="L376" s="29"/>
      <c r="M376" s="29"/>
      <c r="N376" s="29"/>
      <c r="O376" s="29"/>
      <c r="P376" s="60"/>
      <c r="Q376" s="35"/>
      <c r="R376" s="60"/>
      <c r="S376" s="60"/>
      <c r="T376" s="60"/>
      <c r="U376" s="28"/>
      <c r="V376" s="28"/>
      <c r="W376" s="28">
        <f t="shared" si="52"/>
        <v>0</v>
      </c>
      <c r="X376" s="29"/>
      <c r="Y376" s="60"/>
      <c r="Z376" s="60"/>
      <c r="AA376" s="60"/>
      <c r="AB376" s="61"/>
      <c r="AC376" s="52"/>
      <c r="AD376" s="52" t="str">
        <f t="shared" si="46"/>
        <v/>
      </c>
      <c r="AE376" s="29"/>
      <c r="AF376" s="29"/>
      <c r="AG376" s="60"/>
      <c r="AH376" s="29"/>
      <c r="AI376" s="29"/>
      <c r="AJ376" s="53"/>
      <c r="AK376" s="29"/>
      <c r="AL376" s="29" t="str">
        <f t="shared" si="51"/>
        <v/>
      </c>
    </row>
    <row r="377" spans="1:38" ht="48" customHeight="1" x14ac:dyDescent="0.3">
      <c r="A377" s="73">
        <v>375</v>
      </c>
      <c r="B377" s="4"/>
      <c r="C377" s="29"/>
      <c r="D377" s="29"/>
      <c r="E377" s="48"/>
      <c r="F377" s="48"/>
      <c r="G377" s="12"/>
      <c r="H377" s="29" t="str">
        <f t="shared" si="50"/>
        <v/>
      </c>
      <c r="I377" s="12"/>
      <c r="J377" s="79"/>
      <c r="K377" s="28"/>
      <c r="L377" s="29"/>
      <c r="M377" s="29"/>
      <c r="N377" s="29"/>
      <c r="O377" s="29"/>
      <c r="P377" s="60"/>
      <c r="Q377" s="35"/>
      <c r="R377" s="60"/>
      <c r="S377" s="60"/>
      <c r="T377" s="60"/>
      <c r="U377" s="28"/>
      <c r="V377" s="28"/>
      <c r="W377" s="28">
        <f t="shared" si="52"/>
        <v>0</v>
      </c>
      <c r="X377" s="29"/>
      <c r="Y377" s="60"/>
      <c r="Z377" s="60"/>
      <c r="AA377" s="60"/>
      <c r="AB377" s="61"/>
      <c r="AC377" s="52"/>
      <c r="AD377" s="52" t="str">
        <f t="shared" si="46"/>
        <v/>
      </c>
      <c r="AE377" s="29"/>
      <c r="AF377" s="29"/>
      <c r="AG377" s="60"/>
      <c r="AH377" s="29"/>
      <c r="AI377" s="29"/>
      <c r="AJ377" s="53"/>
      <c r="AK377" s="29"/>
      <c r="AL377" s="29" t="str">
        <f t="shared" si="51"/>
        <v/>
      </c>
    </row>
    <row r="378" spans="1:38" ht="48" customHeight="1" x14ac:dyDescent="0.3">
      <c r="A378" s="73">
        <v>376</v>
      </c>
      <c r="B378" s="4"/>
      <c r="C378" s="29"/>
      <c r="D378" s="29"/>
      <c r="E378" s="48"/>
      <c r="F378" s="48"/>
      <c r="G378" s="12"/>
      <c r="H378" s="29" t="str">
        <f t="shared" si="50"/>
        <v/>
      </c>
      <c r="I378" s="12"/>
      <c r="J378" s="79"/>
      <c r="K378" s="28"/>
      <c r="L378" s="29"/>
      <c r="M378" s="29"/>
      <c r="N378" s="29"/>
      <c r="O378" s="29"/>
      <c r="P378" s="60"/>
      <c r="Q378" s="35"/>
      <c r="R378" s="60"/>
      <c r="S378" s="60"/>
      <c r="T378" s="60"/>
      <c r="U378" s="28"/>
      <c r="V378" s="28"/>
      <c r="W378" s="28">
        <f t="shared" si="52"/>
        <v>0</v>
      </c>
      <c r="X378" s="29"/>
      <c r="Y378" s="60"/>
      <c r="Z378" s="60"/>
      <c r="AA378" s="60"/>
      <c r="AB378" s="61"/>
      <c r="AC378" s="52"/>
      <c r="AD378" s="52" t="str">
        <f t="shared" si="46"/>
        <v/>
      </c>
      <c r="AE378" s="29"/>
      <c r="AF378" s="29"/>
      <c r="AG378" s="60"/>
      <c r="AH378" s="29"/>
      <c r="AI378" s="29"/>
      <c r="AJ378" s="53"/>
      <c r="AK378" s="29"/>
      <c r="AL378" s="29" t="str">
        <f t="shared" si="51"/>
        <v/>
      </c>
    </row>
    <row r="379" spans="1:38" ht="48" customHeight="1" x14ac:dyDescent="0.3">
      <c r="A379" s="73">
        <v>377</v>
      </c>
      <c r="B379" s="4"/>
      <c r="C379" s="29"/>
      <c r="D379" s="29"/>
      <c r="E379" s="48"/>
      <c r="F379" s="48"/>
      <c r="G379" s="12"/>
      <c r="H379" s="29" t="str">
        <f t="shared" si="50"/>
        <v/>
      </c>
      <c r="I379" s="12"/>
      <c r="J379" s="79"/>
      <c r="K379" s="28"/>
      <c r="L379" s="29"/>
      <c r="M379" s="29"/>
      <c r="N379" s="29"/>
      <c r="O379" s="29"/>
      <c r="P379" s="60"/>
      <c r="Q379" s="35"/>
      <c r="R379" s="60"/>
      <c r="S379" s="60"/>
      <c r="T379" s="60"/>
      <c r="U379" s="28"/>
      <c r="V379" s="28"/>
      <c r="W379" s="28">
        <f t="shared" si="52"/>
        <v>0</v>
      </c>
      <c r="X379" s="29"/>
      <c r="Y379" s="60"/>
      <c r="Z379" s="60"/>
      <c r="AA379" s="60"/>
      <c r="AB379" s="61"/>
      <c r="AC379" s="52"/>
      <c r="AD379" s="52" t="str">
        <f t="shared" si="46"/>
        <v/>
      </c>
      <c r="AE379" s="29"/>
      <c r="AF379" s="29"/>
      <c r="AG379" s="60"/>
      <c r="AH379" s="29"/>
      <c r="AI379" s="29"/>
      <c r="AJ379" s="53"/>
      <c r="AK379" s="29"/>
      <c r="AL379" s="29" t="str">
        <f t="shared" si="51"/>
        <v/>
      </c>
    </row>
    <row r="380" spans="1:38" ht="48" customHeight="1" x14ac:dyDescent="0.3">
      <c r="A380" s="73">
        <v>378</v>
      </c>
      <c r="B380" s="4"/>
      <c r="C380" s="29"/>
      <c r="D380" s="29"/>
      <c r="E380" s="48"/>
      <c r="F380" s="48"/>
      <c r="G380" s="12"/>
      <c r="H380" s="29" t="str">
        <f t="shared" si="50"/>
        <v/>
      </c>
      <c r="I380" s="12"/>
      <c r="J380" s="79"/>
      <c r="K380" s="28"/>
      <c r="L380" s="29"/>
      <c r="M380" s="29"/>
      <c r="N380" s="29"/>
      <c r="O380" s="29"/>
      <c r="P380" s="60"/>
      <c r="Q380" s="35"/>
      <c r="R380" s="60"/>
      <c r="S380" s="60"/>
      <c r="T380" s="60"/>
      <c r="U380" s="28"/>
      <c r="V380" s="28"/>
      <c r="W380" s="28">
        <f t="shared" si="52"/>
        <v>0</v>
      </c>
      <c r="X380" s="29"/>
      <c r="Y380" s="60"/>
      <c r="Z380" s="60"/>
      <c r="AA380" s="60"/>
      <c r="AB380" s="61"/>
      <c r="AC380" s="52"/>
      <c r="AD380" s="52" t="str">
        <f t="shared" si="46"/>
        <v/>
      </c>
      <c r="AE380" s="29"/>
      <c r="AF380" s="29"/>
      <c r="AG380" s="60"/>
      <c r="AH380" s="29"/>
      <c r="AI380" s="29"/>
      <c r="AJ380" s="53"/>
      <c r="AK380" s="29"/>
      <c r="AL380" s="29" t="str">
        <f t="shared" si="51"/>
        <v/>
      </c>
    </row>
    <row r="381" spans="1:38" ht="48" customHeight="1" x14ac:dyDescent="0.3">
      <c r="A381" s="73">
        <v>379</v>
      </c>
      <c r="B381" s="4"/>
      <c r="C381" s="29"/>
      <c r="D381" s="29"/>
      <c r="E381" s="48"/>
      <c r="F381" s="48"/>
      <c r="G381" s="12"/>
      <c r="H381" s="29" t="str">
        <f t="shared" si="50"/>
        <v/>
      </c>
      <c r="I381" s="12"/>
      <c r="J381" s="79"/>
      <c r="K381" s="28"/>
      <c r="L381" s="29"/>
      <c r="M381" s="29"/>
      <c r="N381" s="29"/>
      <c r="O381" s="29"/>
      <c r="P381" s="60"/>
      <c r="Q381" s="35"/>
      <c r="R381" s="60"/>
      <c r="S381" s="60"/>
      <c r="T381" s="60"/>
      <c r="U381" s="28"/>
      <c r="V381" s="28"/>
      <c r="W381" s="28">
        <f t="shared" si="52"/>
        <v>0</v>
      </c>
      <c r="X381" s="29"/>
      <c r="Y381" s="60"/>
      <c r="Z381" s="60"/>
      <c r="AA381" s="60"/>
      <c r="AB381" s="61"/>
      <c r="AC381" s="52"/>
      <c r="AD381" s="52" t="str">
        <f t="shared" si="46"/>
        <v/>
      </c>
      <c r="AE381" s="29"/>
      <c r="AF381" s="29"/>
      <c r="AG381" s="60"/>
      <c r="AH381" s="29"/>
      <c r="AI381" s="29"/>
      <c r="AJ381" s="53"/>
      <c r="AK381" s="29"/>
      <c r="AL381" s="29" t="str">
        <f t="shared" si="51"/>
        <v/>
      </c>
    </row>
    <row r="382" spans="1:38" ht="48" customHeight="1" x14ac:dyDescent="0.3">
      <c r="A382" s="73">
        <v>380</v>
      </c>
      <c r="B382" s="4"/>
      <c r="C382" s="29"/>
      <c r="D382" s="29"/>
      <c r="E382" s="48"/>
      <c r="F382" s="48"/>
      <c r="G382" s="12"/>
      <c r="H382" s="29" t="str">
        <f t="shared" si="50"/>
        <v/>
      </c>
      <c r="I382" s="12"/>
      <c r="J382" s="79"/>
      <c r="K382" s="28"/>
      <c r="L382" s="29"/>
      <c r="M382" s="29"/>
      <c r="N382" s="29"/>
      <c r="O382" s="29"/>
      <c r="P382" s="60"/>
      <c r="Q382" s="35"/>
      <c r="R382" s="60"/>
      <c r="S382" s="60"/>
      <c r="T382" s="60"/>
      <c r="U382" s="28"/>
      <c r="V382" s="28"/>
      <c r="W382" s="28">
        <f t="shared" si="52"/>
        <v>0</v>
      </c>
      <c r="X382" s="29"/>
      <c r="Y382" s="60"/>
      <c r="Z382" s="60"/>
      <c r="AA382" s="60"/>
      <c r="AB382" s="61"/>
      <c r="AC382" s="52"/>
      <c r="AD382" s="52" t="str">
        <f t="shared" si="46"/>
        <v/>
      </c>
      <c r="AE382" s="29"/>
      <c r="AF382" s="29"/>
      <c r="AG382" s="60"/>
      <c r="AH382" s="29"/>
      <c r="AI382" s="29"/>
      <c r="AJ382" s="53"/>
      <c r="AK382" s="29"/>
      <c r="AL382" s="29" t="str">
        <f t="shared" si="51"/>
        <v/>
      </c>
    </row>
    <row r="383" spans="1:38" ht="48" customHeight="1" x14ac:dyDescent="0.3">
      <c r="A383" s="73">
        <v>381</v>
      </c>
      <c r="B383" s="4"/>
      <c r="C383" s="29"/>
      <c r="D383" s="29"/>
      <c r="E383" s="48"/>
      <c r="F383" s="48"/>
      <c r="G383" s="12"/>
      <c r="H383" s="29" t="str">
        <f t="shared" si="50"/>
        <v/>
      </c>
      <c r="I383" s="12"/>
      <c r="J383" s="79"/>
      <c r="K383" s="28"/>
      <c r="L383" s="29"/>
      <c r="M383" s="29"/>
      <c r="N383" s="29"/>
      <c r="O383" s="29"/>
      <c r="P383" s="60"/>
      <c r="Q383" s="35"/>
      <c r="R383" s="60"/>
      <c r="S383" s="60"/>
      <c r="T383" s="60"/>
      <c r="U383" s="28"/>
      <c r="V383" s="28"/>
      <c r="W383" s="28">
        <f t="shared" si="52"/>
        <v>0</v>
      </c>
      <c r="X383" s="29"/>
      <c r="Y383" s="60"/>
      <c r="Z383" s="60"/>
      <c r="AA383" s="60"/>
      <c r="AB383" s="61"/>
      <c r="AC383" s="52"/>
      <c r="AD383" s="52" t="str">
        <f t="shared" si="46"/>
        <v/>
      </c>
      <c r="AE383" s="29"/>
      <c r="AF383" s="29"/>
      <c r="AG383" s="60"/>
      <c r="AH383" s="29"/>
      <c r="AI383" s="29"/>
      <c r="AJ383" s="53"/>
      <c r="AK383" s="29"/>
      <c r="AL383" s="29" t="str">
        <f t="shared" si="51"/>
        <v/>
      </c>
    </row>
    <row r="384" spans="1:38" ht="48" customHeight="1" x14ac:dyDescent="0.3">
      <c r="A384" s="73">
        <v>382</v>
      </c>
      <c r="B384" s="4"/>
      <c r="C384" s="29"/>
      <c r="D384" s="29"/>
      <c r="E384" s="48"/>
      <c r="F384" s="48"/>
      <c r="G384" s="12"/>
      <c r="H384" s="29" t="str">
        <f t="shared" si="50"/>
        <v/>
      </c>
      <c r="I384" s="12"/>
      <c r="J384" s="79"/>
      <c r="K384" s="28"/>
      <c r="L384" s="29"/>
      <c r="M384" s="29"/>
      <c r="N384" s="29"/>
      <c r="O384" s="29"/>
      <c r="P384" s="60"/>
      <c r="Q384" s="35"/>
      <c r="R384" s="60"/>
      <c r="S384" s="60"/>
      <c r="T384" s="60"/>
      <c r="U384" s="28"/>
      <c r="V384" s="28"/>
      <c r="W384" s="28">
        <f t="shared" si="52"/>
        <v>0</v>
      </c>
      <c r="X384" s="29"/>
      <c r="Y384" s="60"/>
      <c r="Z384" s="60"/>
      <c r="AA384" s="60"/>
      <c r="AB384" s="61"/>
      <c r="AC384" s="52"/>
      <c r="AD384" s="52" t="str">
        <f t="shared" si="46"/>
        <v/>
      </c>
      <c r="AE384" s="29"/>
      <c r="AF384" s="29"/>
      <c r="AG384" s="60"/>
      <c r="AH384" s="29"/>
      <c r="AI384" s="29"/>
      <c r="AJ384" s="53"/>
      <c r="AK384" s="29"/>
      <c r="AL384" s="29" t="str">
        <f t="shared" si="51"/>
        <v/>
      </c>
    </row>
    <row r="385" spans="1:38" ht="48" customHeight="1" x14ac:dyDescent="0.3">
      <c r="A385" s="73">
        <v>383</v>
      </c>
      <c r="B385" s="4"/>
      <c r="C385" s="29"/>
      <c r="D385" s="29"/>
      <c r="E385" s="48"/>
      <c r="F385" s="48"/>
      <c r="G385" s="12"/>
      <c r="H385" s="29" t="str">
        <f t="shared" si="50"/>
        <v/>
      </c>
      <c r="I385" s="12"/>
      <c r="J385" s="79"/>
      <c r="K385" s="28"/>
      <c r="L385" s="29"/>
      <c r="M385" s="29"/>
      <c r="N385" s="29"/>
      <c r="O385" s="29"/>
      <c r="P385" s="60"/>
      <c r="Q385" s="35"/>
      <c r="R385" s="60"/>
      <c r="S385" s="60"/>
      <c r="T385" s="60"/>
      <c r="U385" s="28"/>
      <c r="V385" s="28"/>
      <c r="W385" s="28">
        <f t="shared" si="52"/>
        <v>0</v>
      </c>
      <c r="X385" s="29"/>
      <c r="Y385" s="60"/>
      <c r="Z385" s="60"/>
      <c r="AA385" s="60"/>
      <c r="AB385" s="61"/>
      <c r="AC385" s="52"/>
      <c r="AD385" s="52" t="str">
        <f t="shared" si="46"/>
        <v/>
      </c>
      <c r="AE385" s="29"/>
      <c r="AF385" s="29"/>
      <c r="AG385" s="60"/>
      <c r="AH385" s="29"/>
      <c r="AI385" s="29"/>
      <c r="AJ385" s="53"/>
      <c r="AK385" s="29"/>
      <c r="AL385" s="29" t="str">
        <f t="shared" si="51"/>
        <v/>
      </c>
    </row>
    <row r="386" spans="1:38" ht="48" customHeight="1" x14ac:dyDescent="0.3">
      <c r="A386" s="73">
        <v>384</v>
      </c>
      <c r="B386" s="4"/>
      <c r="C386" s="29"/>
      <c r="D386" s="29"/>
      <c r="E386" s="48"/>
      <c r="F386" s="48"/>
      <c r="G386" s="12"/>
      <c r="H386" s="29" t="str">
        <f t="shared" si="50"/>
        <v/>
      </c>
      <c r="I386" s="12"/>
      <c r="J386" s="79"/>
      <c r="K386" s="28"/>
      <c r="L386" s="29"/>
      <c r="M386" s="29"/>
      <c r="N386" s="29"/>
      <c r="O386" s="29"/>
      <c r="P386" s="60"/>
      <c r="Q386" s="35"/>
      <c r="R386" s="60"/>
      <c r="S386" s="60"/>
      <c r="T386" s="60"/>
      <c r="U386" s="28"/>
      <c r="V386" s="28"/>
      <c r="W386" s="28">
        <f t="shared" si="52"/>
        <v>0</v>
      </c>
      <c r="X386" s="29"/>
      <c r="Y386" s="60"/>
      <c r="Z386" s="60"/>
      <c r="AA386" s="60"/>
      <c r="AB386" s="61"/>
      <c r="AC386" s="52"/>
      <c r="AD386" s="52" t="str">
        <f t="shared" si="46"/>
        <v/>
      </c>
      <c r="AE386" s="29"/>
      <c r="AF386" s="29"/>
      <c r="AG386" s="60"/>
      <c r="AH386" s="29"/>
      <c r="AI386" s="29"/>
      <c r="AJ386" s="53"/>
      <c r="AK386" s="29"/>
      <c r="AL386" s="29" t="str">
        <f t="shared" si="51"/>
        <v/>
      </c>
    </row>
    <row r="387" spans="1:38" ht="48" customHeight="1" x14ac:dyDescent="0.3">
      <c r="A387" s="73">
        <v>385</v>
      </c>
      <c r="B387" s="4"/>
      <c r="C387" s="29"/>
      <c r="D387" s="29"/>
      <c r="E387" s="48"/>
      <c r="F387" s="48"/>
      <c r="G387" s="12"/>
      <c r="H387" s="29" t="str">
        <f t="shared" si="50"/>
        <v/>
      </c>
      <c r="I387" s="12"/>
      <c r="J387" s="79"/>
      <c r="K387" s="28"/>
      <c r="L387" s="29"/>
      <c r="M387" s="29"/>
      <c r="N387" s="29"/>
      <c r="O387" s="29"/>
      <c r="P387" s="60"/>
      <c r="Q387" s="35"/>
      <c r="R387" s="60"/>
      <c r="S387" s="60"/>
      <c r="T387" s="60"/>
      <c r="U387" s="28"/>
      <c r="V387" s="28"/>
      <c r="W387" s="28">
        <f t="shared" si="52"/>
        <v>0</v>
      </c>
      <c r="X387" s="29"/>
      <c r="Y387" s="60"/>
      <c r="Z387" s="60"/>
      <c r="AA387" s="60"/>
      <c r="AB387" s="61"/>
      <c r="AC387" s="52"/>
      <c r="AD387" s="52" t="str">
        <f t="shared" ref="AD387:AD403" si="53">IF(R387="","",IF(R387="GRANDE","SOLICITAR RECORTE DE CHASSI"&amp;" "&amp;L387,"NÃO HAVERÁ RECORTE"))</f>
        <v/>
      </c>
      <c r="AE387" s="29"/>
      <c r="AF387" s="29"/>
      <c r="AG387" s="60"/>
      <c r="AH387" s="29"/>
      <c r="AI387" s="29"/>
      <c r="AJ387" s="53"/>
      <c r="AK387" s="29"/>
      <c r="AL387" s="29" t="str">
        <f t="shared" si="51"/>
        <v/>
      </c>
    </row>
    <row r="388" spans="1:38" ht="48" customHeight="1" x14ac:dyDescent="0.3">
      <c r="A388" s="73">
        <v>386</v>
      </c>
      <c r="B388" s="4"/>
      <c r="C388" s="29"/>
      <c r="D388" s="29"/>
      <c r="E388" s="48"/>
      <c r="F388" s="48"/>
      <c r="G388" s="12"/>
      <c r="H388" s="29" t="str">
        <f t="shared" si="50"/>
        <v/>
      </c>
      <c r="I388" s="12"/>
      <c r="J388" s="79"/>
      <c r="K388" s="28"/>
      <c r="L388" s="29"/>
      <c r="M388" s="29"/>
      <c r="N388" s="29"/>
      <c r="O388" s="29"/>
      <c r="P388" s="60"/>
      <c r="Q388" s="35"/>
      <c r="R388" s="60"/>
      <c r="S388" s="60"/>
      <c r="T388" s="60"/>
      <c r="U388" s="28"/>
      <c r="V388" s="28"/>
      <c r="W388" s="28">
        <f t="shared" si="52"/>
        <v>0</v>
      </c>
      <c r="X388" s="29"/>
      <c r="Y388" s="60"/>
      <c r="Z388" s="60"/>
      <c r="AA388" s="60"/>
      <c r="AB388" s="61"/>
      <c r="AC388" s="52"/>
      <c r="AD388" s="52" t="str">
        <f t="shared" si="53"/>
        <v/>
      </c>
      <c r="AE388" s="29"/>
      <c r="AF388" s="29"/>
      <c r="AG388" s="60"/>
      <c r="AH388" s="29"/>
      <c r="AI388" s="29"/>
      <c r="AJ388" s="53"/>
      <c r="AK388" s="29"/>
      <c r="AL388" s="29" t="str">
        <f t="shared" si="51"/>
        <v/>
      </c>
    </row>
    <row r="389" spans="1:38" ht="48" customHeight="1" x14ac:dyDescent="0.3">
      <c r="A389" s="73">
        <v>387</v>
      </c>
      <c r="B389" s="4"/>
      <c r="C389" s="29"/>
      <c r="D389" s="29"/>
      <c r="E389" s="48"/>
      <c r="F389" s="48"/>
      <c r="G389" s="12"/>
      <c r="H389" s="29" t="str">
        <f t="shared" si="50"/>
        <v/>
      </c>
      <c r="I389" s="12"/>
      <c r="J389" s="79"/>
      <c r="K389" s="28"/>
      <c r="L389" s="29"/>
      <c r="M389" s="29"/>
      <c r="N389" s="29"/>
      <c r="O389" s="29"/>
      <c r="P389" s="60"/>
      <c r="Q389" s="35"/>
      <c r="R389" s="60"/>
      <c r="S389" s="60"/>
      <c r="T389" s="60"/>
      <c r="U389" s="28"/>
      <c r="V389" s="28"/>
      <c r="W389" s="28">
        <f t="shared" si="52"/>
        <v>0</v>
      </c>
      <c r="X389" s="29"/>
      <c r="Y389" s="60"/>
      <c r="Z389" s="60"/>
      <c r="AA389" s="60"/>
      <c r="AB389" s="61"/>
      <c r="AC389" s="52"/>
      <c r="AD389" s="52" t="str">
        <f t="shared" si="53"/>
        <v/>
      </c>
      <c r="AE389" s="29"/>
      <c r="AF389" s="29"/>
      <c r="AG389" s="60"/>
      <c r="AH389" s="29"/>
      <c r="AI389" s="29"/>
      <c r="AJ389" s="53"/>
      <c r="AK389" s="29"/>
      <c r="AL389" s="29" t="str">
        <f t="shared" si="51"/>
        <v/>
      </c>
    </row>
    <row r="390" spans="1:38" ht="48" customHeight="1" x14ac:dyDescent="0.3">
      <c r="A390" s="73">
        <v>388</v>
      </c>
      <c r="B390" s="4"/>
      <c r="C390" s="29"/>
      <c r="D390" s="29"/>
      <c r="E390" s="48"/>
      <c r="F390" s="48"/>
      <c r="G390" s="12"/>
      <c r="H390" s="29" t="str">
        <f t="shared" si="50"/>
        <v/>
      </c>
      <c r="I390" s="12"/>
      <c r="J390" s="79"/>
      <c r="K390" s="28"/>
      <c r="L390" s="29"/>
      <c r="M390" s="29"/>
      <c r="N390" s="29"/>
      <c r="O390" s="29"/>
      <c r="P390" s="60"/>
      <c r="Q390" s="35"/>
      <c r="R390" s="60"/>
      <c r="S390" s="60"/>
      <c r="T390" s="60"/>
      <c r="U390" s="28"/>
      <c r="V390" s="28"/>
      <c r="W390" s="28">
        <f t="shared" si="52"/>
        <v>0</v>
      </c>
      <c r="X390" s="29"/>
      <c r="Y390" s="60"/>
      <c r="Z390" s="60"/>
      <c r="AA390" s="60"/>
      <c r="AB390" s="61"/>
      <c r="AC390" s="52"/>
      <c r="AD390" s="52" t="str">
        <f t="shared" si="53"/>
        <v/>
      </c>
      <c r="AE390" s="29"/>
      <c r="AF390" s="29"/>
      <c r="AG390" s="60"/>
      <c r="AH390" s="29"/>
      <c r="AI390" s="29"/>
      <c r="AJ390" s="53"/>
      <c r="AK390" s="29"/>
      <c r="AL390" s="29" t="str">
        <f t="shared" si="51"/>
        <v/>
      </c>
    </row>
    <row r="391" spans="1:38" ht="48" customHeight="1" x14ac:dyDescent="0.3">
      <c r="A391" s="73">
        <v>389</v>
      </c>
      <c r="B391" s="4"/>
      <c r="C391" s="29"/>
      <c r="D391" s="29"/>
      <c r="E391" s="48"/>
      <c r="F391" s="48"/>
      <c r="G391" s="12"/>
      <c r="H391" s="29" t="str">
        <f t="shared" si="50"/>
        <v/>
      </c>
      <c r="I391" s="12"/>
      <c r="J391" s="79"/>
      <c r="K391" s="28"/>
      <c r="L391" s="29"/>
      <c r="M391" s="29"/>
      <c r="N391" s="29"/>
      <c r="O391" s="29"/>
      <c r="P391" s="60"/>
      <c r="Q391" s="35"/>
      <c r="R391" s="60"/>
      <c r="S391" s="60"/>
      <c r="T391" s="60"/>
      <c r="U391" s="28"/>
      <c r="V391" s="28"/>
      <c r="W391" s="28">
        <f t="shared" si="52"/>
        <v>0</v>
      </c>
      <c r="X391" s="29"/>
      <c r="Y391" s="60"/>
      <c r="Z391" s="60"/>
      <c r="AA391" s="60"/>
      <c r="AB391" s="61"/>
      <c r="AC391" s="52"/>
      <c r="AD391" s="52" t="str">
        <f t="shared" si="53"/>
        <v/>
      </c>
      <c r="AE391" s="29"/>
      <c r="AF391" s="29"/>
      <c r="AG391" s="60"/>
      <c r="AH391" s="29"/>
      <c r="AI391" s="29"/>
      <c r="AJ391" s="53"/>
      <c r="AK391" s="29"/>
      <c r="AL391" s="29" t="str">
        <f t="shared" si="51"/>
        <v/>
      </c>
    </row>
    <row r="392" spans="1:38" ht="48" customHeight="1" x14ac:dyDescent="0.3">
      <c r="A392" s="73">
        <v>390</v>
      </c>
      <c r="B392" s="4"/>
      <c r="C392" s="29"/>
      <c r="D392" s="29"/>
      <c r="E392" s="48"/>
      <c r="F392" s="48"/>
      <c r="G392" s="12"/>
      <c r="H392" s="29" t="str">
        <f t="shared" si="50"/>
        <v/>
      </c>
      <c r="I392" s="12"/>
      <c r="J392" s="79"/>
      <c r="K392" s="28"/>
      <c r="L392" s="29"/>
      <c r="M392" s="29"/>
      <c r="N392" s="29"/>
      <c r="O392" s="29"/>
      <c r="P392" s="60"/>
      <c r="Q392" s="35"/>
      <c r="R392" s="60"/>
      <c r="S392" s="60"/>
      <c r="T392" s="60"/>
      <c r="U392" s="28"/>
      <c r="V392" s="28"/>
      <c r="W392" s="28">
        <f t="shared" si="52"/>
        <v>0</v>
      </c>
      <c r="X392" s="29"/>
      <c r="Y392" s="60"/>
      <c r="Z392" s="60"/>
      <c r="AA392" s="60"/>
      <c r="AB392" s="61"/>
      <c r="AC392" s="52"/>
      <c r="AD392" s="52" t="str">
        <f t="shared" si="53"/>
        <v/>
      </c>
      <c r="AE392" s="29"/>
      <c r="AF392" s="29"/>
      <c r="AG392" s="60"/>
      <c r="AH392" s="29"/>
      <c r="AI392" s="29"/>
      <c r="AJ392" s="53"/>
      <c r="AK392" s="29"/>
      <c r="AL392" s="29" t="str">
        <f t="shared" si="51"/>
        <v/>
      </c>
    </row>
    <row r="393" spans="1:38" ht="48" customHeight="1" x14ac:dyDescent="0.3">
      <c r="A393" s="73">
        <v>391</v>
      </c>
      <c r="B393" s="4"/>
      <c r="C393" s="29"/>
      <c r="D393" s="29"/>
      <c r="E393" s="48"/>
      <c r="F393" s="48"/>
      <c r="G393" s="12"/>
      <c r="H393" s="29" t="str">
        <f t="shared" si="50"/>
        <v/>
      </c>
      <c r="I393" s="12"/>
      <c r="J393" s="79"/>
      <c r="K393" s="28"/>
      <c r="L393" s="29"/>
      <c r="M393" s="29"/>
      <c r="N393" s="29"/>
      <c r="O393" s="29"/>
      <c r="P393" s="60"/>
      <c r="Q393" s="35"/>
      <c r="R393" s="60"/>
      <c r="S393" s="60"/>
      <c r="T393" s="60"/>
      <c r="U393" s="28"/>
      <c r="V393" s="28"/>
      <c r="W393" s="28">
        <f t="shared" si="52"/>
        <v>0</v>
      </c>
      <c r="X393" s="29"/>
      <c r="Y393" s="60"/>
      <c r="Z393" s="60"/>
      <c r="AA393" s="60"/>
      <c r="AB393" s="61"/>
      <c r="AC393" s="52"/>
      <c r="AD393" s="52" t="str">
        <f t="shared" si="53"/>
        <v/>
      </c>
      <c r="AE393" s="29"/>
      <c r="AF393" s="29"/>
      <c r="AG393" s="60"/>
      <c r="AH393" s="29"/>
      <c r="AI393" s="29"/>
      <c r="AJ393" s="53"/>
      <c r="AK393" s="29"/>
      <c r="AL393" s="29" t="str">
        <f t="shared" si="51"/>
        <v/>
      </c>
    </row>
    <row r="394" spans="1:38" ht="48" customHeight="1" x14ac:dyDescent="0.3">
      <c r="A394" s="73">
        <v>392</v>
      </c>
      <c r="B394" s="4"/>
      <c r="C394" s="29"/>
      <c r="D394" s="29"/>
      <c r="E394" s="48"/>
      <c r="F394" s="48"/>
      <c r="G394" s="12"/>
      <c r="H394" s="29" t="str">
        <f t="shared" si="50"/>
        <v/>
      </c>
      <c r="I394" s="12"/>
      <c r="J394" s="79"/>
      <c r="K394" s="28"/>
      <c r="L394" s="29"/>
      <c r="M394" s="29"/>
      <c r="N394" s="29"/>
      <c r="O394" s="29"/>
      <c r="P394" s="60"/>
      <c r="Q394" s="35"/>
      <c r="R394" s="60"/>
      <c r="S394" s="60"/>
      <c r="T394" s="60"/>
      <c r="U394" s="28"/>
      <c r="V394" s="28"/>
      <c r="W394" s="28">
        <f t="shared" si="52"/>
        <v>0</v>
      </c>
      <c r="X394" s="29"/>
      <c r="Y394" s="60"/>
      <c r="Z394" s="60"/>
      <c r="AA394" s="60"/>
      <c r="AB394" s="61"/>
      <c r="AC394" s="52"/>
      <c r="AD394" s="52" t="str">
        <f t="shared" si="53"/>
        <v/>
      </c>
      <c r="AE394" s="29"/>
      <c r="AF394" s="29"/>
      <c r="AG394" s="60"/>
      <c r="AH394" s="29"/>
      <c r="AI394" s="29"/>
      <c r="AJ394" s="53"/>
      <c r="AK394" s="29"/>
      <c r="AL394" s="29" t="str">
        <f t="shared" si="51"/>
        <v/>
      </c>
    </row>
    <row r="395" spans="1:38" ht="48" customHeight="1" x14ac:dyDescent="0.3">
      <c r="A395" s="73">
        <v>393</v>
      </c>
      <c r="B395" s="4"/>
      <c r="C395" s="29"/>
      <c r="D395" s="29"/>
      <c r="E395" s="48"/>
      <c r="F395" s="48"/>
      <c r="G395" s="12"/>
      <c r="H395" s="29" t="str">
        <f t="shared" si="50"/>
        <v/>
      </c>
      <c r="I395" s="12"/>
      <c r="J395" s="79"/>
      <c r="K395" s="28"/>
      <c r="L395" s="29"/>
      <c r="M395" s="29"/>
      <c r="N395" s="29"/>
      <c r="O395" s="29"/>
      <c r="P395" s="60"/>
      <c r="Q395" s="35"/>
      <c r="R395" s="60"/>
      <c r="S395" s="60"/>
      <c r="T395" s="60"/>
      <c r="U395" s="28"/>
      <c r="V395" s="28"/>
      <c r="W395" s="28">
        <f t="shared" si="52"/>
        <v>0</v>
      </c>
      <c r="X395" s="29"/>
      <c r="Y395" s="60"/>
      <c r="Z395" s="60"/>
      <c r="AA395" s="60"/>
      <c r="AB395" s="61"/>
      <c r="AC395" s="52"/>
      <c r="AD395" s="52" t="str">
        <f t="shared" si="53"/>
        <v/>
      </c>
      <c r="AE395" s="29"/>
      <c r="AF395" s="29"/>
      <c r="AG395" s="60"/>
      <c r="AH395" s="29"/>
      <c r="AI395" s="29"/>
      <c r="AJ395" s="53"/>
      <c r="AK395" s="29"/>
      <c r="AL395" s="29" t="str">
        <f t="shared" si="51"/>
        <v/>
      </c>
    </row>
    <row r="396" spans="1:38" ht="48" customHeight="1" x14ac:dyDescent="0.3">
      <c r="A396" s="73">
        <v>394</v>
      </c>
      <c r="B396" s="4"/>
      <c r="C396" s="29"/>
      <c r="D396" s="29"/>
      <c r="E396" s="48"/>
      <c r="F396" s="48"/>
      <c r="G396" s="12"/>
      <c r="H396" s="29" t="str">
        <f t="shared" si="50"/>
        <v/>
      </c>
      <c r="I396" s="12"/>
      <c r="J396" s="79"/>
      <c r="K396" s="28"/>
      <c r="L396" s="29"/>
      <c r="M396" s="29"/>
      <c r="N396" s="29"/>
      <c r="O396" s="29"/>
      <c r="P396" s="60"/>
      <c r="Q396" s="35"/>
      <c r="R396" s="60"/>
      <c r="S396" s="60"/>
      <c r="T396" s="60"/>
      <c r="U396" s="28"/>
      <c r="V396" s="28"/>
      <c r="W396" s="28">
        <f t="shared" si="52"/>
        <v>0</v>
      </c>
      <c r="X396" s="29"/>
      <c r="Y396" s="60"/>
      <c r="Z396" s="60"/>
      <c r="AA396" s="60"/>
      <c r="AB396" s="61"/>
      <c r="AC396" s="52"/>
      <c r="AD396" s="52" t="str">
        <f t="shared" si="53"/>
        <v/>
      </c>
      <c r="AE396" s="29"/>
      <c r="AF396" s="29"/>
      <c r="AG396" s="60"/>
      <c r="AH396" s="29"/>
      <c r="AI396" s="29"/>
      <c r="AJ396" s="53"/>
      <c r="AK396" s="29"/>
      <c r="AL396" s="29" t="str">
        <f t="shared" si="51"/>
        <v/>
      </c>
    </row>
    <row r="397" spans="1:38" ht="48" customHeight="1" x14ac:dyDescent="0.3">
      <c r="A397" s="73">
        <v>395</v>
      </c>
      <c r="B397" s="4"/>
      <c r="C397" s="29"/>
      <c r="D397" s="29"/>
      <c r="E397" s="48"/>
      <c r="F397" s="48"/>
      <c r="G397" s="12"/>
      <c r="H397" s="29" t="str">
        <f t="shared" si="50"/>
        <v/>
      </c>
      <c r="I397" s="12"/>
      <c r="J397" s="79"/>
      <c r="K397" s="28"/>
      <c r="L397" s="29"/>
      <c r="M397" s="29"/>
      <c r="N397" s="29"/>
      <c r="O397" s="29"/>
      <c r="P397" s="60"/>
      <c r="Q397" s="35"/>
      <c r="R397" s="60"/>
      <c r="S397" s="60"/>
      <c r="T397" s="60"/>
      <c r="U397" s="28"/>
      <c r="V397" s="28"/>
      <c r="W397" s="28">
        <f t="shared" si="52"/>
        <v>0</v>
      </c>
      <c r="X397" s="29"/>
      <c r="Y397" s="60"/>
      <c r="Z397" s="60"/>
      <c r="AA397" s="60"/>
      <c r="AB397" s="61"/>
      <c r="AC397" s="52"/>
      <c r="AD397" s="52" t="str">
        <f t="shared" si="53"/>
        <v/>
      </c>
      <c r="AE397" s="29"/>
      <c r="AF397" s="29"/>
      <c r="AG397" s="60"/>
      <c r="AH397" s="29"/>
      <c r="AI397" s="29"/>
      <c r="AJ397" s="53"/>
      <c r="AK397" s="29"/>
      <c r="AL397" s="29" t="str">
        <f t="shared" si="51"/>
        <v/>
      </c>
    </row>
    <row r="398" spans="1:38" ht="48" customHeight="1" x14ac:dyDescent="0.3">
      <c r="A398" s="73">
        <v>396</v>
      </c>
      <c r="B398" s="4"/>
      <c r="C398" s="29"/>
      <c r="D398" s="29"/>
      <c r="E398" s="48"/>
      <c r="F398" s="48"/>
      <c r="G398" s="12"/>
      <c r="H398" s="29" t="str">
        <f t="shared" si="50"/>
        <v/>
      </c>
      <c r="I398" s="12"/>
      <c r="J398" s="79"/>
      <c r="K398" s="28"/>
      <c r="L398" s="29"/>
      <c r="M398" s="29"/>
      <c r="N398" s="29"/>
      <c r="O398" s="29"/>
      <c r="P398" s="60"/>
      <c r="Q398" s="35"/>
      <c r="R398" s="60"/>
      <c r="S398" s="60"/>
      <c r="T398" s="60"/>
      <c r="U398" s="28"/>
      <c r="V398" s="28"/>
      <c r="W398" s="28">
        <f t="shared" si="52"/>
        <v>0</v>
      </c>
      <c r="X398" s="29"/>
      <c r="Y398" s="60"/>
      <c r="Z398" s="60"/>
      <c r="AA398" s="60"/>
      <c r="AB398" s="61"/>
      <c r="AC398" s="52"/>
      <c r="AD398" s="52" t="str">
        <f t="shared" si="53"/>
        <v/>
      </c>
      <c r="AE398" s="29"/>
      <c r="AF398" s="29"/>
      <c r="AG398" s="60"/>
      <c r="AH398" s="29"/>
      <c r="AI398" s="29"/>
      <c r="AJ398" s="53"/>
      <c r="AK398" s="29"/>
      <c r="AL398" s="29" t="str">
        <f t="shared" si="51"/>
        <v/>
      </c>
    </row>
    <row r="399" spans="1:38" ht="48" customHeight="1" x14ac:dyDescent="0.3">
      <c r="A399" s="73">
        <v>397</v>
      </c>
      <c r="B399" s="4"/>
      <c r="C399" s="29"/>
      <c r="D399" s="29"/>
      <c r="E399" s="48"/>
      <c r="F399" s="48"/>
      <c r="G399" s="12"/>
      <c r="H399" s="29" t="str">
        <f t="shared" si="50"/>
        <v/>
      </c>
      <c r="I399" s="12"/>
      <c r="J399" s="79"/>
      <c r="K399" s="28"/>
      <c r="L399" s="29"/>
      <c r="M399" s="29"/>
      <c r="N399" s="29"/>
      <c r="O399" s="29"/>
      <c r="P399" s="60"/>
      <c r="Q399" s="35"/>
      <c r="R399" s="60"/>
      <c r="S399" s="60"/>
      <c r="T399" s="60"/>
      <c r="U399" s="28"/>
      <c r="V399" s="28"/>
      <c r="W399" s="28">
        <f t="shared" si="52"/>
        <v>0</v>
      </c>
      <c r="X399" s="29"/>
      <c r="Y399" s="60"/>
      <c r="Z399" s="60"/>
      <c r="AA399" s="60"/>
      <c r="AB399" s="61"/>
      <c r="AC399" s="52"/>
      <c r="AD399" s="52" t="str">
        <f t="shared" si="53"/>
        <v/>
      </c>
      <c r="AE399" s="29"/>
      <c r="AF399" s="29"/>
      <c r="AG399" s="60"/>
      <c r="AH399" s="29"/>
      <c r="AI399" s="29"/>
      <c r="AJ399" s="53"/>
      <c r="AK399" s="29"/>
      <c r="AL399" s="29" t="str">
        <f t="shared" si="51"/>
        <v/>
      </c>
    </row>
    <row r="400" spans="1:38" ht="48" customHeight="1" x14ac:dyDescent="0.3">
      <c r="A400" s="73">
        <v>398</v>
      </c>
      <c r="B400" s="4"/>
      <c r="C400" s="29"/>
      <c r="D400" s="29"/>
      <c r="E400" s="48"/>
      <c r="F400" s="48"/>
      <c r="G400" s="12"/>
      <c r="H400" s="29" t="str">
        <f t="shared" si="50"/>
        <v/>
      </c>
      <c r="I400" s="12"/>
      <c r="J400" s="79"/>
      <c r="K400" s="28"/>
      <c r="L400" s="29"/>
      <c r="M400" s="29"/>
      <c r="N400" s="29"/>
      <c r="O400" s="29"/>
      <c r="P400" s="60"/>
      <c r="Q400" s="35"/>
      <c r="R400" s="60"/>
      <c r="S400" s="60"/>
      <c r="T400" s="60"/>
      <c r="U400" s="28"/>
      <c r="V400" s="28"/>
      <c r="W400" s="28">
        <f t="shared" si="52"/>
        <v>0</v>
      </c>
      <c r="X400" s="29"/>
      <c r="Y400" s="60"/>
      <c r="Z400" s="60"/>
      <c r="AA400" s="60"/>
      <c r="AB400" s="61"/>
      <c r="AC400" s="52"/>
      <c r="AD400" s="52" t="str">
        <f t="shared" si="53"/>
        <v/>
      </c>
      <c r="AE400" s="29"/>
      <c r="AF400" s="29"/>
      <c r="AG400" s="60"/>
      <c r="AH400" s="29"/>
      <c r="AI400" s="29"/>
      <c r="AJ400" s="53"/>
      <c r="AK400" s="29"/>
      <c r="AL400" s="29" t="str">
        <f t="shared" si="51"/>
        <v/>
      </c>
    </row>
    <row r="401" spans="1:38" ht="48" customHeight="1" x14ac:dyDescent="0.3">
      <c r="A401" s="73">
        <v>399</v>
      </c>
      <c r="B401" s="4"/>
      <c r="C401" s="29"/>
      <c r="D401" s="29"/>
      <c r="E401" s="48"/>
      <c r="F401" s="48"/>
      <c r="G401" s="12"/>
      <c r="H401" s="29" t="str">
        <f t="shared" si="50"/>
        <v/>
      </c>
      <c r="I401" s="12"/>
      <c r="J401" s="79"/>
      <c r="K401" s="28"/>
      <c r="L401" s="29"/>
      <c r="M401" s="29"/>
      <c r="N401" s="29"/>
      <c r="O401" s="29"/>
      <c r="P401" s="60"/>
      <c r="Q401" s="35"/>
      <c r="R401" s="60"/>
      <c r="S401" s="60"/>
      <c r="T401" s="60"/>
      <c r="U401" s="28"/>
      <c r="V401" s="28"/>
      <c r="W401" s="28">
        <f t="shared" si="52"/>
        <v>0</v>
      </c>
      <c r="X401" s="29"/>
      <c r="Y401" s="60"/>
      <c r="Z401" s="60"/>
      <c r="AA401" s="60"/>
      <c r="AB401" s="61"/>
      <c r="AC401" s="52"/>
      <c r="AD401" s="52" t="str">
        <f t="shared" si="53"/>
        <v/>
      </c>
      <c r="AE401" s="29"/>
      <c r="AF401" s="29"/>
      <c r="AG401" s="60"/>
      <c r="AH401" s="29"/>
      <c r="AI401" s="29"/>
      <c r="AJ401" s="53"/>
      <c r="AK401" s="29"/>
      <c r="AL401" s="29" t="str">
        <f t="shared" si="51"/>
        <v/>
      </c>
    </row>
    <row r="402" spans="1:38" ht="48" customHeight="1" x14ac:dyDescent="0.3">
      <c r="A402" s="73">
        <v>400</v>
      </c>
      <c r="B402" s="4"/>
      <c r="C402" s="29"/>
      <c r="D402" s="29"/>
      <c r="E402" s="48"/>
      <c r="F402" s="48"/>
      <c r="G402" s="12"/>
      <c r="H402" s="29" t="str">
        <f t="shared" si="50"/>
        <v/>
      </c>
      <c r="I402" s="12"/>
      <c r="J402" s="79"/>
      <c r="K402" s="28"/>
      <c r="L402" s="29"/>
      <c r="M402" s="29"/>
      <c r="N402" s="29"/>
      <c r="O402" s="29"/>
      <c r="P402" s="60"/>
      <c r="Q402" s="35"/>
      <c r="R402" s="60"/>
      <c r="S402" s="60"/>
      <c r="T402" s="60"/>
      <c r="U402" s="28"/>
      <c r="V402" s="28"/>
      <c r="W402" s="28">
        <f t="shared" si="52"/>
        <v>0</v>
      </c>
      <c r="X402" s="29"/>
      <c r="Y402" s="60"/>
      <c r="Z402" s="60"/>
      <c r="AA402" s="60"/>
      <c r="AB402" s="61"/>
      <c r="AC402" s="52"/>
      <c r="AD402" s="52" t="str">
        <f t="shared" si="53"/>
        <v/>
      </c>
      <c r="AE402" s="29"/>
      <c r="AF402" s="29"/>
      <c r="AG402" s="60"/>
      <c r="AH402" s="29"/>
      <c r="AI402" s="29"/>
      <c r="AJ402" s="53"/>
      <c r="AK402" s="29"/>
      <c r="AL402" s="29" t="str">
        <f t="shared" si="51"/>
        <v/>
      </c>
    </row>
    <row r="403" spans="1:38" ht="48" customHeight="1" x14ac:dyDescent="0.3">
      <c r="A403" s="73">
        <v>401</v>
      </c>
      <c r="B403" s="4"/>
      <c r="C403" s="29"/>
      <c r="D403" s="29"/>
      <c r="E403" s="48"/>
      <c r="F403" s="48"/>
      <c r="G403" s="12"/>
      <c r="H403" s="29" t="str">
        <f t="shared" si="50"/>
        <v/>
      </c>
      <c r="I403" s="12"/>
      <c r="J403" s="79"/>
      <c r="K403" s="28"/>
      <c r="L403" s="29"/>
      <c r="M403" s="29"/>
      <c r="N403" s="29"/>
      <c r="O403" s="29"/>
      <c r="P403" s="60"/>
      <c r="Q403" s="35"/>
      <c r="R403" s="60"/>
      <c r="S403" s="60"/>
      <c r="T403" s="60"/>
      <c r="U403" s="28"/>
      <c r="V403" s="28"/>
      <c r="W403" s="28">
        <f t="shared" si="52"/>
        <v>0</v>
      </c>
      <c r="X403" s="29"/>
      <c r="Y403" s="60"/>
      <c r="Z403" s="60"/>
      <c r="AA403" s="60"/>
      <c r="AB403" s="61"/>
      <c r="AC403" s="52"/>
      <c r="AD403" s="52" t="str">
        <f t="shared" si="53"/>
        <v/>
      </c>
      <c r="AE403" s="29"/>
      <c r="AF403" s="29"/>
      <c r="AG403" s="60"/>
      <c r="AH403" s="29"/>
      <c r="AI403" s="29"/>
      <c r="AJ403" s="53"/>
      <c r="AK403" s="29"/>
      <c r="AL403" s="29" t="str">
        <f t="shared" si="51"/>
        <v/>
      </c>
    </row>
  </sheetData>
  <autoFilter ref="A2:AL403" xr:uid="{B4D59CF5-4B9F-4802-8010-DF9D936E0217}"/>
  <phoneticPr fontId="9" type="noConversion"/>
  <conditionalFormatting sqref="B3:B358 B360:B403">
    <cfRule type="expression" dxfId="307" priority="240">
      <formula>AL3="NÃO"</formula>
    </cfRule>
  </conditionalFormatting>
  <conditionalFormatting sqref="B359">
    <cfRule type="expression" dxfId="306" priority="2930">
      <formula>X358="NÃO"</formula>
    </cfRule>
  </conditionalFormatting>
  <conditionalFormatting sqref="C303">
    <cfRule type="expression" dxfId="305" priority="2928">
      <formula>#REF!="NÃO"</formula>
    </cfRule>
  </conditionalFormatting>
  <conditionalFormatting sqref="D17:D103 D106:D109 D111 D114:D115 D117:D120 D122:D127 D137:D138 D143 D145 D147:D148">
    <cfRule type="cellIs" dxfId="304" priority="1224" operator="lessThan">
      <formula>0</formula>
    </cfRule>
    <cfRule type="cellIs" dxfId="303" priority="1222" operator="equal">
      <formula>0</formula>
    </cfRule>
  </conditionalFormatting>
  <conditionalFormatting sqref="D129:D135">
    <cfRule type="cellIs" dxfId="302" priority="1044" operator="lessThan">
      <formula>0</formula>
    </cfRule>
    <cfRule type="cellIs" dxfId="301" priority="1042" operator="equal">
      <formula>0</formula>
    </cfRule>
  </conditionalFormatting>
  <conditionalFormatting sqref="H3:H403">
    <cfRule type="cellIs" dxfId="300" priority="1497" operator="notEqual">
      <formula>"FINALIZADO"</formula>
    </cfRule>
    <cfRule type="cellIs" dxfId="299" priority="1496" operator="equal">
      <formula>"FINALIZADO"</formula>
    </cfRule>
  </conditionalFormatting>
  <conditionalFormatting sqref="K3:K244 K246:K270 K272:K273 K275:K403">
    <cfRule type="cellIs" dxfId="298" priority="945" stopIfTrue="1" operator="equal">
      <formula>0</formula>
    </cfRule>
    <cfRule type="cellIs" dxfId="297" priority="944" stopIfTrue="1" operator="greaterThan">
      <formula>0</formula>
    </cfRule>
    <cfRule type="cellIs" dxfId="296" priority="943" operator="greaterThan">
      <formula>0</formula>
    </cfRule>
  </conditionalFormatting>
  <conditionalFormatting sqref="N26">
    <cfRule type="cellIs" dxfId="295" priority="2800" operator="equal">
      <formula>0</formula>
    </cfRule>
    <cfRule type="cellIs" dxfId="294" priority="2799" operator="equal">
      <formula>"NÃO"</formula>
    </cfRule>
    <cfRule type="cellIs" dxfId="293" priority="2802" operator="lessThan">
      <formula>0</formula>
    </cfRule>
  </conditionalFormatting>
  <conditionalFormatting sqref="N30">
    <cfRule type="cellIs" dxfId="292" priority="2746" operator="lessThan">
      <formula>0</formula>
    </cfRule>
    <cfRule type="cellIs" dxfId="291" priority="2744" operator="equal">
      <formula>0</formula>
    </cfRule>
    <cfRule type="cellIs" dxfId="290" priority="2743" operator="equal">
      <formula>"NÃO"</formula>
    </cfRule>
  </conditionalFormatting>
  <conditionalFormatting sqref="N32">
    <cfRule type="cellIs" dxfId="289" priority="2578" operator="lessThan">
      <formula>0</formula>
    </cfRule>
    <cfRule type="cellIs" dxfId="288" priority="2576" operator="equal">
      <formula>0</formula>
    </cfRule>
    <cfRule type="cellIs" dxfId="287" priority="2575" operator="equal">
      <formula>"NÃO"</formula>
    </cfRule>
  </conditionalFormatting>
  <conditionalFormatting sqref="O17:O403">
    <cfRule type="cellIs" dxfId="286" priority="978" operator="lessThan">
      <formula>0</formula>
    </cfRule>
  </conditionalFormatting>
  <conditionalFormatting sqref="O17:P403">
    <cfRule type="cellIs" dxfId="285" priority="638" operator="equal">
      <formula>0</formula>
    </cfRule>
  </conditionalFormatting>
  <conditionalFormatting sqref="P94">
    <cfRule type="cellIs" dxfId="284" priority="1293" operator="lessThan">
      <formula>0</formula>
    </cfRule>
  </conditionalFormatting>
  <conditionalFormatting sqref="P139">
    <cfRule type="cellIs" dxfId="283" priority="1037" operator="lessThan">
      <formula>0</formula>
    </cfRule>
  </conditionalFormatting>
  <conditionalFormatting sqref="P144">
    <cfRule type="cellIs" dxfId="282" priority="1027" operator="lessThan">
      <formula>0</formula>
    </cfRule>
  </conditionalFormatting>
  <conditionalFormatting sqref="P197:P198">
    <cfRule type="cellIs" dxfId="281" priority="658" operator="lessThan">
      <formula>0</formula>
    </cfRule>
  </conditionalFormatting>
  <conditionalFormatting sqref="P240">
    <cfRule type="cellIs" dxfId="280" priority="519" operator="lessThan">
      <formula>0</formula>
    </cfRule>
  </conditionalFormatting>
  <conditionalFormatting sqref="P244">
    <cfRule type="cellIs" dxfId="279" priority="503" operator="lessThan">
      <formula>0</formula>
    </cfRule>
  </conditionalFormatting>
  <conditionalFormatting sqref="P246">
    <cfRule type="cellIs" dxfId="278" priority="496" operator="lessThan">
      <formula>0</formula>
    </cfRule>
  </conditionalFormatting>
  <conditionalFormatting sqref="P281">
    <cfRule type="cellIs" dxfId="277" priority="375" operator="lessThan">
      <formula>0</formula>
    </cfRule>
  </conditionalFormatting>
  <conditionalFormatting sqref="P290">
    <cfRule type="cellIs" dxfId="276" priority="313" operator="lessThan">
      <formula>0</formula>
    </cfRule>
  </conditionalFormatting>
  <conditionalFormatting sqref="P294">
    <cfRule type="cellIs" dxfId="275" priority="320" operator="lessThan">
      <formula>0</formula>
    </cfRule>
  </conditionalFormatting>
  <conditionalFormatting sqref="P298:P299">
    <cfRule type="cellIs" dxfId="274" priority="284" operator="lessThan">
      <formula>0</formula>
    </cfRule>
  </conditionalFormatting>
  <conditionalFormatting sqref="P340">
    <cfRule type="cellIs" dxfId="273" priority="50" operator="lessThan">
      <formula>0</formula>
    </cfRule>
  </conditionalFormatting>
  <conditionalFormatting sqref="P360">
    <cfRule type="cellIs" dxfId="272" priority="37" operator="lessThan">
      <formula>0</formula>
    </cfRule>
  </conditionalFormatting>
  <conditionalFormatting sqref="Q194">
    <cfRule type="cellIs" dxfId="271" priority="310" operator="equal">
      <formula>"NÃO"</formula>
    </cfRule>
    <cfRule type="cellIs" dxfId="270" priority="312" operator="lessThan">
      <formula>0</formula>
    </cfRule>
    <cfRule type="cellIs" dxfId="269" priority="311" operator="equal">
      <formula>0</formula>
    </cfRule>
  </conditionalFormatting>
  <conditionalFormatting sqref="Q282">
    <cfRule type="cellIs" dxfId="268" priority="296" operator="lessThan">
      <formula>0</formula>
    </cfRule>
    <cfRule type="cellIs" dxfId="267" priority="295" operator="equal">
      <formula>0</formula>
    </cfRule>
    <cfRule type="cellIs" dxfId="266" priority="294" operator="equal">
      <formula>"NÃO"</formula>
    </cfRule>
  </conditionalFormatting>
  <conditionalFormatting sqref="R17:R54">
    <cfRule type="cellIs" dxfId="265" priority="1339" operator="lessThan">
      <formula>0</formula>
    </cfRule>
    <cfRule type="cellIs" dxfId="264" priority="1337" operator="equal">
      <formula>0</formula>
    </cfRule>
    <cfRule type="cellIs" dxfId="263" priority="1336" operator="equal">
      <formula>"NÃO"</formula>
    </cfRule>
  </conditionalFormatting>
  <conditionalFormatting sqref="R55:S403">
    <cfRule type="cellIs" dxfId="262" priority="637" operator="lessThan">
      <formula>0</formula>
    </cfRule>
    <cfRule type="cellIs" dxfId="261" priority="635" operator="equal">
      <formula>"NÃO"</formula>
    </cfRule>
  </conditionalFormatting>
  <conditionalFormatting sqref="R55:T403">
    <cfRule type="cellIs" dxfId="260" priority="636" operator="equal">
      <formula>0</formula>
    </cfRule>
  </conditionalFormatting>
  <conditionalFormatting sqref="S35:S54">
    <cfRule type="cellIs" dxfId="259" priority="1343" operator="lessThan">
      <formula>0</formula>
    </cfRule>
    <cfRule type="cellIs" dxfId="258" priority="1341" operator="equal">
      <formula>0</formula>
    </cfRule>
    <cfRule type="cellIs" dxfId="257" priority="1340" operator="equal">
      <formula>"NÃO"</formula>
    </cfRule>
  </conditionalFormatting>
  <conditionalFormatting sqref="T3:T16">
    <cfRule type="cellIs" dxfId="256" priority="2837" operator="equal">
      <formula>0</formula>
    </cfRule>
  </conditionalFormatting>
  <conditionalFormatting sqref="T26">
    <cfRule type="cellIs" dxfId="255" priority="2771" operator="equal">
      <formula>0</formula>
    </cfRule>
  </conditionalFormatting>
  <conditionalFormatting sqref="T30:T54">
    <cfRule type="cellIs" dxfId="254" priority="1344" operator="equal">
      <formula>0</formula>
    </cfRule>
  </conditionalFormatting>
  <conditionalFormatting sqref="X3:X63">
    <cfRule type="cellIs" dxfId="253" priority="1311" operator="equal">
      <formula>0</formula>
    </cfRule>
  </conditionalFormatting>
  <conditionalFormatting sqref="X4:X16">
    <cfRule type="cellIs" dxfId="252" priority="2844" operator="lessThan">
      <formula>0</formula>
    </cfRule>
  </conditionalFormatting>
  <conditionalFormatting sqref="X18:X63">
    <cfRule type="cellIs" dxfId="251" priority="1313" operator="lessThan">
      <formula>0</formula>
    </cfRule>
  </conditionalFormatting>
  <conditionalFormatting sqref="X64:Z149">
    <cfRule type="cellIs" dxfId="250" priority="1031" operator="lessThan">
      <formula>0</formula>
    </cfRule>
    <cfRule type="cellIs" dxfId="249" priority="1029" operator="equal">
      <formula>0</formula>
    </cfRule>
  </conditionalFormatting>
  <conditionalFormatting sqref="X150:AF209 X210:AB210 AD210:AF210 X211:AF233 X234:AB234 X235:AF279 X280:AD280 X281:AF403">
    <cfRule type="cellIs" dxfId="248" priority="629" operator="equal">
      <formula>0</formula>
    </cfRule>
  </conditionalFormatting>
  <conditionalFormatting sqref="Y3:Y16">
    <cfRule type="cellIs" dxfId="247" priority="2925" operator="equal">
      <formula>0</formula>
    </cfRule>
    <cfRule type="cellIs" dxfId="246" priority="2927" operator="lessThan">
      <formula>0</formula>
    </cfRule>
  </conditionalFormatting>
  <conditionalFormatting sqref="Y26:Z26">
    <cfRule type="cellIs" dxfId="245" priority="2782" operator="lessThan">
      <formula>0</formula>
    </cfRule>
    <cfRule type="cellIs" dxfId="244" priority="2780" operator="equal">
      <formula>0</formula>
    </cfRule>
    <cfRule type="cellIs" dxfId="243" priority="2779" operator="equal">
      <formula>"NÃO"</formula>
    </cfRule>
  </conditionalFormatting>
  <conditionalFormatting sqref="Y30:Z63">
    <cfRule type="cellIs" dxfId="242" priority="1308" operator="equal">
      <formula>0</formula>
    </cfRule>
    <cfRule type="cellIs" dxfId="241" priority="1310" operator="lessThan">
      <formula>0</formula>
    </cfRule>
  </conditionalFormatting>
  <conditionalFormatting sqref="Z12">
    <cfRule type="cellIs" dxfId="240" priority="669" operator="equal">
      <formula>0</formula>
    </cfRule>
    <cfRule type="cellIs" dxfId="239" priority="671" operator="lessThan">
      <formula>0</formula>
    </cfRule>
  </conditionalFormatting>
  <conditionalFormatting sqref="Z17:Z25">
    <cfRule type="cellIs" dxfId="238" priority="2684" operator="lessThan">
      <formula>0</formula>
    </cfRule>
    <cfRule type="cellIs" dxfId="237" priority="2682" operator="equal">
      <formula>0</formula>
    </cfRule>
    <cfRule type="cellIs" dxfId="236" priority="2681" operator="equal">
      <formula>"NÃO"</formula>
    </cfRule>
  </conditionalFormatting>
  <conditionalFormatting sqref="Z27:Z29">
    <cfRule type="cellIs" dxfId="235" priority="2657" operator="lessThan">
      <formula>0</formula>
    </cfRule>
    <cfRule type="cellIs" dxfId="234" priority="2654" operator="equal">
      <formula>"NÃO"</formula>
    </cfRule>
    <cfRule type="cellIs" dxfId="233" priority="2655" operator="equal">
      <formula>0</formula>
    </cfRule>
  </conditionalFormatting>
  <conditionalFormatting sqref="AA3:AD149">
    <cfRule type="cellIs" dxfId="232" priority="1213" operator="lessThan">
      <formula>0</formula>
    </cfRule>
  </conditionalFormatting>
  <conditionalFormatting sqref="AA3:AD209 AA210:AB210 AD210 AA211:AD233 AA234:AB234 AA235:AD403">
    <cfRule type="cellIs" dxfId="231" priority="631" operator="equal">
      <formula>"NÃO"</formula>
    </cfRule>
  </conditionalFormatting>
  <conditionalFormatting sqref="AA3:AF149 AD4:AD403">
    <cfRule type="cellIs" dxfId="230" priority="1180" operator="equal">
      <formula>0</formula>
    </cfRule>
  </conditionalFormatting>
  <conditionalFormatting sqref="AD4:AD260 X150:AD209 X210:AB210 X211:AD233 X234:AB234 X235:AD403">
    <cfRule type="cellIs" dxfId="229" priority="633" operator="lessThan">
      <formula>0</formula>
    </cfRule>
  </conditionalFormatting>
  <conditionalFormatting sqref="AD234:AF234">
    <cfRule type="cellIs" dxfId="228" priority="537" operator="equal">
      <formula>0</formula>
    </cfRule>
    <cfRule type="cellIs" dxfId="227" priority="535" operator="equal">
      <formula>"NÃO"</formula>
    </cfRule>
  </conditionalFormatting>
  <conditionalFormatting sqref="AE255">
    <cfRule type="cellIs" dxfId="226" priority="424" operator="equal">
      <formula>"NÃO"</formula>
    </cfRule>
    <cfRule type="cellIs" dxfId="225" priority="426" operator="equal">
      <formula>0</formula>
    </cfRule>
    <cfRule type="cellIs" dxfId="224" priority="425" operator="lessThan">
      <formula>0</formula>
    </cfRule>
  </conditionalFormatting>
  <conditionalFormatting sqref="AE265">
    <cfRule type="cellIs" dxfId="223" priority="415" operator="equal">
      <formula>"NÃO"</formula>
    </cfRule>
    <cfRule type="cellIs" dxfId="222" priority="416" operator="lessThan">
      <formula>0</formula>
    </cfRule>
    <cfRule type="cellIs" dxfId="221" priority="417" operator="equal">
      <formula>0</formula>
    </cfRule>
  </conditionalFormatting>
  <conditionalFormatting sqref="AE271">
    <cfRule type="cellIs" dxfId="220" priority="401" operator="lessThan">
      <formula>0</formula>
    </cfRule>
    <cfRule type="cellIs" dxfId="219" priority="400" operator="equal">
      <formula>"NÃO"</formula>
    </cfRule>
    <cfRule type="cellIs" dxfId="218" priority="402" operator="equal">
      <formula>0</formula>
    </cfRule>
  </conditionalFormatting>
  <conditionalFormatting sqref="AE290">
    <cfRule type="cellIs" dxfId="217" priority="241" operator="equal">
      <formula>"NÃO"</formula>
    </cfRule>
    <cfRule type="cellIs" dxfId="216" priority="243" operator="equal">
      <formula>0</formula>
    </cfRule>
    <cfRule type="cellIs" dxfId="215" priority="242" operator="lessThan">
      <formula>0</formula>
    </cfRule>
  </conditionalFormatting>
  <conditionalFormatting sqref="AE292:AE293">
    <cfRule type="cellIs" dxfId="214" priority="287" operator="equal">
      <formula>0</formula>
    </cfRule>
    <cfRule type="cellIs" dxfId="213" priority="285" operator="equal">
      <formula>"NÃO"</formula>
    </cfRule>
    <cfRule type="cellIs" dxfId="212" priority="286" operator="lessThan">
      <formula>0</formula>
    </cfRule>
  </conditionalFormatting>
  <conditionalFormatting sqref="AE299:AE300">
    <cfRule type="cellIs" dxfId="211" priority="248" operator="lessThan">
      <formula>0</formula>
    </cfRule>
    <cfRule type="cellIs" dxfId="210" priority="247" operator="equal">
      <formula>"NÃO"</formula>
    </cfRule>
    <cfRule type="cellIs" dxfId="209" priority="249" operator="equal">
      <formula>0</formula>
    </cfRule>
  </conditionalFormatting>
  <conditionalFormatting sqref="AE165:AF165">
    <cfRule type="cellIs" dxfId="208" priority="561" operator="equal">
      <formula>0</formula>
    </cfRule>
    <cfRule type="cellIs" dxfId="207" priority="560" operator="lessThan">
      <formula>0</formula>
    </cfRule>
    <cfRule type="cellIs" dxfId="206" priority="559" operator="equal">
      <formula>"NÃO"</formula>
    </cfRule>
  </conditionalFormatting>
  <conditionalFormatting sqref="AE204:AF207">
    <cfRule type="cellIs" dxfId="205" priority="403" operator="equal">
      <formula>"NÃO"</formula>
    </cfRule>
    <cfRule type="cellIs" dxfId="204" priority="404" operator="lessThan">
      <formula>0</formula>
    </cfRule>
    <cfRule type="cellIs" dxfId="203" priority="405" operator="equal">
      <formula>0</formula>
    </cfRule>
  </conditionalFormatting>
  <conditionalFormatting sqref="AE212:AF213">
    <cfRule type="cellIs" dxfId="202" priority="615" operator="lessThan">
      <formula>0</formula>
    </cfRule>
    <cfRule type="cellIs" dxfId="201" priority="614" operator="equal">
      <formula>"NÃO"</formula>
    </cfRule>
    <cfRule type="cellIs" dxfId="200" priority="616" operator="equal">
      <formula>0</formula>
    </cfRule>
  </conditionalFormatting>
  <conditionalFormatting sqref="AE217:AF218">
    <cfRule type="cellIs" dxfId="199" priority="576" operator="lessThan">
      <formula>0</formula>
    </cfRule>
    <cfRule type="cellIs" dxfId="198" priority="575" operator="equal">
      <formula>"NÃO"</formula>
    </cfRule>
    <cfRule type="cellIs" dxfId="197" priority="577" operator="equal">
      <formula>0</formula>
    </cfRule>
  </conditionalFormatting>
  <conditionalFormatting sqref="AE221:AF221">
    <cfRule type="cellIs" dxfId="196" priority="569" operator="equal">
      <formula>0</formula>
    </cfRule>
    <cfRule type="cellIs" dxfId="195" priority="568" operator="lessThan">
      <formula>0</formula>
    </cfRule>
    <cfRule type="cellIs" dxfId="194" priority="567" operator="equal">
      <formula>"NÃO"</formula>
    </cfRule>
  </conditionalFormatting>
  <conditionalFormatting sqref="AE223:AF223">
    <cfRule type="cellIs" dxfId="193" priority="526" operator="equal">
      <formula>"NÃO"</formula>
    </cfRule>
    <cfRule type="cellIs" dxfId="192" priority="527" operator="lessThan">
      <formula>0</formula>
    </cfRule>
    <cfRule type="cellIs" dxfId="191" priority="528" operator="equal">
      <formula>0</formula>
    </cfRule>
  </conditionalFormatting>
  <conditionalFormatting sqref="AE228:AF232">
    <cfRule type="cellIs" dxfId="190" priority="534" operator="equal">
      <formula>0</formula>
    </cfRule>
    <cfRule type="cellIs" dxfId="189" priority="533" operator="lessThan">
      <formula>0</formula>
    </cfRule>
    <cfRule type="cellIs" dxfId="188" priority="532" operator="equal">
      <formula>"NÃO"</formula>
    </cfRule>
  </conditionalFormatting>
  <conditionalFormatting sqref="AE234:AF234">
    <cfRule type="cellIs" dxfId="187" priority="536" operator="lessThan">
      <formula>0</formula>
    </cfRule>
  </conditionalFormatting>
  <conditionalFormatting sqref="AE236:AF238">
    <cfRule type="cellIs" dxfId="186" priority="511" operator="lessThan">
      <formula>0</formula>
    </cfRule>
    <cfRule type="cellIs" dxfId="185" priority="510" operator="equal">
      <formula>"NÃO"</formula>
    </cfRule>
    <cfRule type="cellIs" dxfId="184" priority="512" operator="equal">
      <formula>0</formula>
    </cfRule>
  </conditionalFormatting>
  <conditionalFormatting sqref="AE241:AF241">
    <cfRule type="cellIs" dxfId="183" priority="506" operator="equal">
      <formula>0</formula>
    </cfRule>
    <cfRule type="cellIs" dxfId="182" priority="505" operator="lessThan">
      <formula>0</formula>
    </cfRule>
    <cfRule type="cellIs" dxfId="181" priority="504" operator="equal">
      <formula>"NÃO"</formula>
    </cfRule>
  </conditionalFormatting>
  <conditionalFormatting sqref="AE243:AF245">
    <cfRule type="cellIs" dxfId="180" priority="383" operator="lessThan">
      <formula>0</formula>
    </cfRule>
    <cfRule type="cellIs" dxfId="179" priority="384" operator="equal">
      <formula>0</formula>
    </cfRule>
    <cfRule type="cellIs" dxfId="178" priority="382" operator="equal">
      <formula>"NÃO"</formula>
    </cfRule>
  </conditionalFormatting>
  <conditionalFormatting sqref="AE247:AF247">
    <cfRule type="cellIs" dxfId="177" priority="469" operator="equal">
      <formula>"NÃO"</formula>
    </cfRule>
    <cfRule type="cellIs" dxfId="176" priority="471" operator="equal">
      <formula>0</formula>
    </cfRule>
    <cfRule type="cellIs" dxfId="175" priority="470" operator="lessThan">
      <formula>0</formula>
    </cfRule>
  </conditionalFormatting>
  <conditionalFormatting sqref="AE250:AF251">
    <cfRule type="cellIs" dxfId="174" priority="483" operator="equal">
      <formula>0</formula>
    </cfRule>
    <cfRule type="cellIs" dxfId="173" priority="482" operator="lessThan">
      <formula>0</formula>
    </cfRule>
    <cfRule type="cellIs" dxfId="172" priority="481" operator="equal">
      <formula>"NÃO"</formula>
    </cfRule>
  </conditionalFormatting>
  <conditionalFormatting sqref="AE253:AF254">
    <cfRule type="cellIs" dxfId="171" priority="465" operator="equal">
      <formula>0</formula>
    </cfRule>
    <cfRule type="cellIs" dxfId="170" priority="464" operator="lessThan">
      <formula>0</formula>
    </cfRule>
    <cfRule type="cellIs" dxfId="169" priority="463" operator="equal">
      <formula>"NÃO"</formula>
    </cfRule>
  </conditionalFormatting>
  <conditionalFormatting sqref="AE256:AF256">
    <cfRule type="cellIs" dxfId="168" priority="460" operator="equal">
      <formula>"NÃO"</formula>
    </cfRule>
    <cfRule type="cellIs" dxfId="167" priority="461" operator="lessThan">
      <formula>0</formula>
    </cfRule>
    <cfRule type="cellIs" dxfId="166" priority="462" operator="equal">
      <formula>0</formula>
    </cfRule>
  </conditionalFormatting>
  <conditionalFormatting sqref="AE259:AF260">
    <cfRule type="cellIs" dxfId="165" priority="435" operator="equal">
      <formula>0</formula>
    </cfRule>
    <cfRule type="cellIs" dxfId="164" priority="434" operator="lessThan">
      <formula>0</formula>
    </cfRule>
    <cfRule type="cellIs" dxfId="163" priority="433" operator="equal">
      <formula>"NÃO"</formula>
    </cfRule>
  </conditionalFormatting>
  <conditionalFormatting sqref="AE262:AF264">
    <cfRule type="cellIs" dxfId="162" priority="429" operator="equal">
      <formula>0</formula>
    </cfRule>
    <cfRule type="cellIs" dxfId="161" priority="428" operator="lessThan">
      <formula>0</formula>
    </cfRule>
    <cfRule type="cellIs" dxfId="160" priority="427" operator="equal">
      <formula>"NÃO"</formula>
    </cfRule>
  </conditionalFormatting>
  <conditionalFormatting sqref="AE267:AF270">
    <cfRule type="cellIs" dxfId="159" priority="396" operator="equal">
      <formula>0</formula>
    </cfRule>
    <cfRule type="cellIs" dxfId="158" priority="395" operator="lessThan">
      <formula>0</formula>
    </cfRule>
    <cfRule type="cellIs" dxfId="157" priority="394" operator="equal">
      <formula>"NÃO"</formula>
    </cfRule>
  </conditionalFormatting>
  <conditionalFormatting sqref="AE274:AF274">
    <cfRule type="cellIs" dxfId="156" priority="390" operator="equal">
      <formula>0</formula>
    </cfRule>
    <cfRule type="cellIs" dxfId="155" priority="389" operator="lessThan">
      <formula>0</formula>
    </cfRule>
    <cfRule type="cellIs" dxfId="154" priority="388" operator="equal">
      <formula>"NÃO"</formula>
    </cfRule>
  </conditionalFormatting>
  <conditionalFormatting sqref="AE276:AF278">
    <cfRule type="cellIs" dxfId="153" priority="323" operator="equal">
      <formula>0</formula>
    </cfRule>
    <cfRule type="cellIs" dxfId="152" priority="322" operator="lessThan">
      <formula>0</formula>
    </cfRule>
    <cfRule type="cellIs" dxfId="151" priority="321" operator="equal">
      <formula>"NÃO"</formula>
    </cfRule>
  </conditionalFormatting>
  <conditionalFormatting sqref="AE280:AF285">
    <cfRule type="cellIs" dxfId="150" priority="252" operator="equal">
      <formula>0</formula>
    </cfRule>
    <cfRule type="cellIs" dxfId="149" priority="251" operator="lessThan">
      <formula>0</formula>
    </cfRule>
    <cfRule type="cellIs" dxfId="148" priority="250" operator="equal">
      <formula>"NÃO"</formula>
    </cfRule>
  </conditionalFormatting>
  <conditionalFormatting sqref="AE288:AF289">
    <cfRule type="cellIs" dxfId="147" priority="346" operator="lessThan">
      <formula>0</formula>
    </cfRule>
    <cfRule type="cellIs" dxfId="146" priority="345" operator="equal">
      <formula>"NÃO"</formula>
    </cfRule>
    <cfRule type="cellIs" dxfId="145" priority="347" operator="equal">
      <formula>0</formula>
    </cfRule>
  </conditionalFormatting>
  <conditionalFormatting sqref="AE291:AF291">
    <cfRule type="cellIs" dxfId="144" priority="316" operator="equal">
      <formula>0</formula>
    </cfRule>
    <cfRule type="cellIs" dxfId="143" priority="315" operator="lessThan">
      <formula>0</formula>
    </cfRule>
    <cfRule type="cellIs" dxfId="142" priority="314" operator="equal">
      <formula>"NÃO"</formula>
    </cfRule>
  </conditionalFormatting>
  <conditionalFormatting sqref="AE294:AF294">
    <cfRule type="cellIs" dxfId="141" priority="305" operator="equal">
      <formula>0</formula>
    </cfRule>
    <cfRule type="cellIs" dxfId="140" priority="304" operator="lessThan">
      <formula>0</formula>
    </cfRule>
    <cfRule type="cellIs" dxfId="139" priority="303" operator="equal">
      <formula>"NÃO"</formula>
    </cfRule>
  </conditionalFormatting>
  <conditionalFormatting sqref="AE296:AF298">
    <cfRule type="cellIs" dxfId="138" priority="270" operator="lessThan">
      <formula>0</formula>
    </cfRule>
    <cfRule type="cellIs" dxfId="137" priority="269" operator="equal">
      <formula>"NÃO"</formula>
    </cfRule>
    <cfRule type="cellIs" dxfId="136" priority="271" operator="equal">
      <formula>0</formula>
    </cfRule>
  </conditionalFormatting>
  <conditionalFormatting sqref="AE302:AF303">
    <cfRule type="cellIs" dxfId="135" priority="236" operator="equal">
      <formula>0</formula>
    </cfRule>
    <cfRule type="cellIs" dxfId="134" priority="234" operator="equal">
      <formula>"NÃO"</formula>
    </cfRule>
    <cfRule type="cellIs" dxfId="133" priority="235" operator="lessThan">
      <formula>0</formula>
    </cfRule>
  </conditionalFormatting>
  <conditionalFormatting sqref="AE305:AF306">
    <cfRule type="cellIs" dxfId="132" priority="200" operator="equal">
      <formula>0</formula>
    </cfRule>
    <cfRule type="cellIs" dxfId="131" priority="198" operator="equal">
      <formula>"NÃO"</formula>
    </cfRule>
    <cfRule type="cellIs" dxfId="130" priority="199" operator="lessThan">
      <formula>0</formula>
    </cfRule>
  </conditionalFormatting>
  <conditionalFormatting sqref="AE308:AF309">
    <cfRule type="cellIs" dxfId="129" priority="222" operator="equal">
      <formula>"NÃO"</formula>
    </cfRule>
    <cfRule type="cellIs" dxfId="128" priority="223" operator="lessThan">
      <formula>0</formula>
    </cfRule>
    <cfRule type="cellIs" dxfId="127" priority="224" operator="equal">
      <formula>0</formula>
    </cfRule>
  </conditionalFormatting>
  <conditionalFormatting sqref="AE311:AF318">
    <cfRule type="cellIs" dxfId="126" priority="164" operator="equal">
      <formula>0</formula>
    </cfRule>
    <cfRule type="cellIs" dxfId="125" priority="163" operator="lessThan">
      <formula>0</formula>
    </cfRule>
    <cfRule type="cellIs" dxfId="124" priority="162" operator="equal">
      <formula>"NÃO"</formula>
    </cfRule>
  </conditionalFormatting>
  <conditionalFormatting sqref="AE320:AF324">
    <cfRule type="cellIs" dxfId="123" priority="114" operator="equal">
      <formula>"NÃO"</formula>
    </cfRule>
    <cfRule type="cellIs" dxfId="122" priority="116" operator="equal">
      <formula>0</formula>
    </cfRule>
    <cfRule type="cellIs" dxfId="121" priority="115" operator="lessThan">
      <formula>0</formula>
    </cfRule>
  </conditionalFormatting>
  <conditionalFormatting sqref="AE326:AF327">
    <cfRule type="cellIs" dxfId="120" priority="95" operator="equal">
      <formula>0</formula>
    </cfRule>
    <cfRule type="cellIs" dxfId="119" priority="94" operator="lessThan">
      <formula>0</formula>
    </cfRule>
    <cfRule type="cellIs" dxfId="118" priority="93" operator="equal">
      <formula>"NÃO"</formula>
    </cfRule>
  </conditionalFormatting>
  <conditionalFormatting sqref="AE329:AF336">
    <cfRule type="cellIs" dxfId="117" priority="52" operator="lessThan">
      <formula>0</formula>
    </cfRule>
    <cfRule type="cellIs" dxfId="116" priority="51" operator="equal">
      <formula>"NÃO"</formula>
    </cfRule>
    <cfRule type="cellIs" dxfId="115" priority="53" operator="equal">
      <formula>0</formula>
    </cfRule>
  </conditionalFormatting>
  <conditionalFormatting sqref="AE338:AF338">
    <cfRule type="cellIs" dxfId="114" priority="88" operator="lessThan">
      <formula>0</formula>
    </cfRule>
    <cfRule type="cellIs" dxfId="113" priority="87" operator="equal">
      <formula>"NÃO"</formula>
    </cfRule>
    <cfRule type="cellIs" dxfId="112" priority="89" operator="equal">
      <formula>0</formula>
    </cfRule>
  </conditionalFormatting>
  <conditionalFormatting sqref="AE340:AF340">
    <cfRule type="cellIs" dxfId="111" priority="14" operator="lessThan">
      <formula>0</formula>
    </cfRule>
    <cfRule type="cellIs" dxfId="110" priority="13" operator="equal">
      <formula>"NÃO"</formula>
    </cfRule>
    <cfRule type="cellIs" dxfId="109" priority="15" operator="equal">
      <formula>0</formula>
    </cfRule>
  </conditionalFormatting>
  <conditionalFormatting sqref="AE343:AF345">
    <cfRule type="cellIs" dxfId="108" priority="26" operator="lessThan">
      <formula>0</formula>
    </cfRule>
    <cfRule type="cellIs" dxfId="107" priority="27" operator="equal">
      <formula>0</formula>
    </cfRule>
    <cfRule type="cellIs" dxfId="106" priority="25" operator="equal">
      <formula>"NÃO"</formula>
    </cfRule>
  </conditionalFormatting>
  <conditionalFormatting sqref="AE347:AF350">
    <cfRule type="cellIs" dxfId="105" priority="7" operator="equal">
      <formula>"NÃO"</formula>
    </cfRule>
    <cfRule type="cellIs" dxfId="104" priority="8" operator="lessThan">
      <formula>0</formula>
    </cfRule>
    <cfRule type="cellIs" dxfId="103" priority="9" operator="equal">
      <formula>0</formula>
    </cfRule>
  </conditionalFormatting>
  <conditionalFormatting sqref="AE353:AF353">
    <cfRule type="cellIs" dxfId="102" priority="38" operator="equal">
      <formula>"NÃO"</formula>
    </cfRule>
    <cfRule type="cellIs" dxfId="101" priority="40" operator="equal">
      <formula>0</formula>
    </cfRule>
    <cfRule type="cellIs" dxfId="100" priority="39" operator="lessThan">
      <formula>0</formula>
    </cfRule>
  </conditionalFormatting>
  <conditionalFormatting sqref="AE355:AF356">
    <cfRule type="cellIs" dxfId="99" priority="19" operator="equal">
      <formula>"NÃO"</formula>
    </cfRule>
    <cfRule type="cellIs" dxfId="98" priority="21" operator="equal">
      <formula>0</formula>
    </cfRule>
    <cfRule type="cellIs" dxfId="97" priority="20" operator="lessThan">
      <formula>0</formula>
    </cfRule>
  </conditionalFormatting>
  <conditionalFormatting sqref="AE359:AF359">
    <cfRule type="cellIs" dxfId="96" priority="1" operator="equal">
      <formula>"NÃO"</formula>
    </cfRule>
    <cfRule type="cellIs" dxfId="95" priority="3" operator="equal">
      <formula>0</formula>
    </cfRule>
    <cfRule type="cellIs" dxfId="94" priority="2" operator="lessThan">
      <formula>0</formula>
    </cfRule>
  </conditionalFormatting>
  <conditionalFormatting sqref="AF157">
    <cfRule type="cellIs" dxfId="93" priority="667" operator="lessThan">
      <formula>0</formula>
    </cfRule>
    <cfRule type="cellIs" dxfId="92" priority="664" operator="equal">
      <formula>"NÃO"</formula>
    </cfRule>
  </conditionalFormatting>
  <conditionalFormatting sqref="AF293">
    <cfRule type="cellIs" dxfId="91" priority="288" operator="equal">
      <formula>"NÃO"</formula>
    </cfRule>
    <cfRule type="cellIs" dxfId="90" priority="289" operator="lessThan">
      <formula>0</formula>
    </cfRule>
    <cfRule type="cellIs" dxfId="89" priority="290" operator="equal">
      <formula>0</formula>
    </cfRule>
  </conditionalFormatting>
  <conditionalFormatting sqref="AF300">
    <cfRule type="cellIs" dxfId="88" priority="245" operator="lessThan">
      <formula>0</formula>
    </cfRule>
    <cfRule type="cellIs" dxfId="87" priority="246" operator="equal">
      <formula>0</formula>
    </cfRule>
    <cfRule type="cellIs" dxfId="86" priority="244" operator="equal">
      <formula>"NÃO"</formula>
    </cfRule>
  </conditionalFormatting>
  <conditionalFormatting sqref="AG3:AG11">
    <cfRule type="cellIs" dxfId="85" priority="2885" operator="equal">
      <formula>"NÃO"</formula>
    </cfRule>
  </conditionalFormatting>
  <conditionalFormatting sqref="AG13:AG213 AG215:AG403 AH278">
    <cfRule type="cellIs" dxfId="84" priority="963" operator="equal">
      <formula>"NÃO"</formula>
    </cfRule>
  </conditionalFormatting>
  <conditionalFormatting sqref="AG26">
    <cfRule type="cellIs" dxfId="83" priority="2776" operator="equal">
      <formula>0</formula>
    </cfRule>
    <cfRule type="cellIs" dxfId="82" priority="2778" operator="lessThan">
      <formula>0</formula>
    </cfRule>
  </conditionalFormatting>
  <conditionalFormatting sqref="AG30:AG213 AG215:AG403">
    <cfRule type="cellIs" dxfId="81" priority="966" operator="lessThan">
      <formula>0</formula>
    </cfRule>
  </conditionalFormatting>
  <conditionalFormatting sqref="AG12:AH12">
    <cfRule type="cellIs" dxfId="80" priority="2872" operator="equal">
      <formula>0</formula>
    </cfRule>
    <cfRule type="cellIs" dxfId="79" priority="2874" operator="lessThan">
      <formula>0</formula>
    </cfRule>
  </conditionalFormatting>
  <conditionalFormatting sqref="AH4:AH11">
    <cfRule type="cellIs" dxfId="78" priority="2866" operator="equal">
      <formula>0</formula>
    </cfRule>
    <cfRule type="cellIs" dxfId="77" priority="2868" operator="lessThan">
      <formula>0</formula>
    </cfRule>
  </conditionalFormatting>
  <conditionalFormatting sqref="AH13:AH320 AG30:AG320 AG321:AH403">
    <cfRule type="cellIs" dxfId="76" priority="613" operator="equal">
      <formula>0</formula>
    </cfRule>
  </conditionalFormatting>
  <conditionalFormatting sqref="AH13:AH403">
    <cfRule type="cellIs" dxfId="75" priority="961" operator="lessThan">
      <formula>0</formula>
    </cfRule>
  </conditionalFormatting>
  <conditionalFormatting sqref="AH3:AI3">
    <cfRule type="cellIs" dxfId="74" priority="2912" operator="equal">
      <formula>0</formula>
    </cfRule>
    <cfRule type="cellIs" dxfId="73" priority="2914" operator="lessThan">
      <formula>0</formula>
    </cfRule>
  </conditionalFormatting>
  <conditionalFormatting sqref="AI4:AI403">
    <cfRule type="cellIs" dxfId="72" priority="675" operator="equal">
      <formula>0</formula>
    </cfRule>
    <cfRule type="cellIs" dxfId="71" priority="677" operator="lessThan">
      <formula>0</formula>
    </cfRule>
  </conditionalFormatting>
  <conditionalFormatting sqref="AL3:AL403 Y30:Z403 X358">
    <cfRule type="cellIs" dxfId="70" priority="634" operator="equal">
      <formula>"NÃO"</formula>
    </cfRule>
  </conditionalFormatting>
  <dataValidations count="1">
    <dataValidation type="list" allowBlank="1" showInputMessage="1" showErrorMessage="1" sqref="AI3:AI403" xr:uid="{768D032A-6124-4CD1-AEE3-A3D91ADF6E31}">
      <formula1>"Sim,Não,Grande Monta,Leilão"</formula1>
    </dataValidation>
  </dataValidations>
  <hyperlinks>
    <hyperlink ref="J7" r:id="rId1" display="http://i4/producao2/Default.aspx?eng_idtela=126000008&amp;eng_DataAction=procurar&amp;eng_idmodulo=1&amp;cd_apolice=1002806000947" xr:uid="{C7FB77A1-B206-4E41-9F0D-1D5E871FD42C}"/>
    <hyperlink ref="J165" r:id="rId2" display="http://i4/producao2/Default.aspx?eng_idtela=126000008&amp;eng_DataAction=procurar&amp;eng_idmodulo=1&amp;cd_apolice=1002806012186" xr:uid="{CBA952DB-79A0-4874-98C8-5302C979C034}"/>
    <hyperlink ref="J179" r:id="rId3" display="http://i4/producao2/Default.aspx?eng_idtela=126000008&amp;eng_DataAction=procurar&amp;eng_idmodulo=1&amp;cd_apolice=1002806014763" xr:uid="{4B41B435-859F-4786-82E9-1348835A9F68}"/>
    <hyperlink ref="J184" r:id="rId4" display="http://i4/producao2/Default.aspx?eng_idtela=126000008&amp;eng_DataAction=procurar&amp;eng_idmodulo=1&amp;cd_apolice=1002806015386" xr:uid="{A04FB13D-488F-48B1-BEDF-6AFB42BB8171}"/>
    <hyperlink ref="J272" r:id="rId5" display="http://i4/producao2/Default.aspx?eng_idtela=126000008&amp;eng_DataAction=procurar&amp;eng_idmodulo=1&amp;cd_apolice=1002806020606" xr:uid="{8BFB5DE3-8CFF-43AD-AA23-57E4FB333778}"/>
    <hyperlink ref="J301" r:id="rId6" display="http://i4/producao2/Default.aspx?eng_idtela=126000008&amp;eng_DataAction=procurar&amp;eng_idmodulo=1&amp;cd_apolice=1002806025176" xr:uid="{DCDD8A88-6C32-4FC6-91AC-E6F6328DE78E}"/>
    <hyperlink ref="J320" r:id="rId7" display="http://i4/producao2/Default.aspx?eng_idtela=126000008&amp;eng_DataAction=procurar&amp;eng_idmodulo=1&amp;cd_apolice=1002806023395" xr:uid="{4DEA631C-218D-4835-BB88-0DE712A83A80}"/>
  </hyperlinks>
  <pageMargins left="0.51181102362204722" right="0.51181102362204722" top="0.78740157480314965" bottom="0.78740157480314965" header="0.31496062992125984" footer="0.31496062992125984"/>
  <pageSetup paperSize="9" scale="19" fitToHeight="10" orientation="landscape" verticalDpi="300" r:id="rId8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A1ACAA4-544F-44AD-B3F8-4AA1867740FA}">
          <x14:formula1>
            <xm:f>Dados!$A$15:$A$17</xm:f>
          </x14:formula1>
          <xm:sqref>L43:L327 L329:L341 L344:L353 L355:L403</xm:sqref>
        </x14:dataValidation>
        <x14:dataValidation type="list" allowBlank="1" showInputMessage="1" showErrorMessage="1" xr:uid="{45E5237B-FCD1-4FC2-80E2-8055551D9854}">
          <x14:formula1>
            <xm:f>Dados!$B$15:$B$18</xm:f>
          </x14:formula1>
          <xm:sqref>N43:N155 N160:N162</xm:sqref>
        </x14:dataValidation>
        <x14:dataValidation type="list" allowBlank="1" showInputMessage="1" showErrorMessage="1" xr:uid="{DAFD2C1E-7493-422F-98D6-E31978B160C7}">
          <x14:formula1>
            <xm:f>Dados!$C$15:$C$19</xm:f>
          </x14:formula1>
          <xm:sqref>R3:R63 Q43:Q150</xm:sqref>
        </x14:dataValidation>
        <x14:dataValidation type="list" allowBlank="1" showInputMessage="1" showErrorMessage="1" xr:uid="{A62FA187-A68D-42B4-BB29-E917FF622E42}">
          <x14:formula1>
            <xm:f>Dados!$C$15:$C$18</xm:f>
          </x14:formula1>
          <xm:sqref>R64:R403 Q194 Q282</xm:sqref>
        </x14:dataValidation>
        <x14:dataValidation type="list" allowBlank="1" showInputMessage="1" showErrorMessage="1" xr:uid="{8593C416-9203-442C-A280-03F7842B4F40}">
          <x14:formula1>
            <xm:f>Dados!$D$15:$D$17</xm:f>
          </x14:formula1>
          <xm:sqref>S64:S403</xm:sqref>
        </x14:dataValidation>
        <x14:dataValidation type="list" allowBlank="1" showInputMessage="1" showErrorMessage="1" xr:uid="{CB691FE2-5867-420E-BFB5-4715705BC0F3}">
          <x14:formula1>
            <xm:f>Dados!$A$2:$A$12</xm:f>
          </x14:formula1>
          <xm:sqref>M43:M256 M258:M403</xm:sqref>
        </x14:dataValidation>
        <x14:dataValidation type="list" allowBlank="1" showInputMessage="1" showErrorMessage="1" xr:uid="{992DBAAB-8855-4668-B17D-28068E43B403}">
          <x14:formula1>
            <xm:f>Dados!$D$15:$D$18</xm:f>
          </x14:formula1>
          <xm:sqref>S3:S63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284D-B37C-478F-9371-44904EFE4473}">
  <sheetPr codeName="Planilha3" filterMode="1"/>
  <dimension ref="A1:R370"/>
  <sheetViews>
    <sheetView zoomScale="80" zoomScaleNormal="80" workbookViewId="0">
      <pane ySplit="2" topLeftCell="A304" activePane="bottomLeft" state="frozen"/>
      <selection pane="bottomLeft" activeCell="P304" sqref="P304"/>
    </sheetView>
  </sheetViews>
  <sheetFormatPr defaultRowHeight="14.4" x14ac:dyDescent="0.3"/>
  <cols>
    <col min="1" max="1" width="4.44140625" style="2" bestFit="1" customWidth="1"/>
    <col min="2" max="2" width="14.44140625" style="2" customWidth="1"/>
    <col min="3" max="3" width="11.5546875" style="2" customWidth="1"/>
    <col min="4" max="4" width="12.44140625" style="2" customWidth="1"/>
    <col min="5" max="16" width="14.44140625" style="38" customWidth="1"/>
    <col min="17" max="17" width="11.5546875" hidden="1" customWidth="1"/>
    <col min="18" max="18" width="19.44140625" style="2" customWidth="1"/>
  </cols>
  <sheetData>
    <row r="1" spans="1:18" ht="18" customHeight="1" x14ac:dyDescent="0.3">
      <c r="B1" s="36">
        <f>COUNTIF(B3:B9999,"&gt;0")</f>
        <v>362</v>
      </c>
      <c r="P1" s="36">
        <f>SUBTOTAL(2,B3:B9999)</f>
        <v>1</v>
      </c>
    </row>
    <row r="2" spans="1:18" ht="50.25" customHeight="1" x14ac:dyDescent="0.3">
      <c r="A2" s="31" t="s">
        <v>69</v>
      </c>
      <c r="B2" s="46" t="s">
        <v>284</v>
      </c>
      <c r="C2" s="46" t="s">
        <v>7</v>
      </c>
      <c r="D2" s="46" t="s">
        <v>102</v>
      </c>
      <c r="E2" s="46" t="s">
        <v>87</v>
      </c>
      <c r="F2" s="46" t="s">
        <v>397</v>
      </c>
      <c r="G2" s="46" t="s">
        <v>275</v>
      </c>
      <c r="H2" s="46" t="s">
        <v>276</v>
      </c>
      <c r="I2" s="46" t="s">
        <v>277</v>
      </c>
      <c r="J2" s="46" t="s">
        <v>278</v>
      </c>
      <c r="K2" s="46" t="s">
        <v>279</v>
      </c>
      <c r="L2" s="46" t="s">
        <v>280</v>
      </c>
      <c r="M2" s="46" t="s">
        <v>281</v>
      </c>
      <c r="N2" s="46" t="s">
        <v>282</v>
      </c>
      <c r="O2" s="95" t="s">
        <v>358</v>
      </c>
      <c r="P2" s="74" t="s">
        <v>283</v>
      </c>
      <c r="R2" s="75">
        <f ca="1">TODAY()</f>
        <v>45740</v>
      </c>
    </row>
    <row r="3" spans="1:18" hidden="1" x14ac:dyDescent="0.3">
      <c r="A3" s="24">
        <v>1</v>
      </c>
      <c r="B3" s="24">
        <f>IF(SALVADOS!B3=0,"",SALVADOS!B3)</f>
        <v>8282000242</v>
      </c>
      <c r="C3" s="24" t="str">
        <f>IF(SALVADOS!G3=0,"",SALVADOS!G3)</f>
        <v>PHY7170</v>
      </c>
      <c r="D3" s="24" t="str">
        <f>IF(SALVADOS!L3=0,"",SALVADOS!L3)</f>
        <v>PALACIO</v>
      </c>
      <c r="E3" s="64">
        <f>IF(SALVADOS!AH3=0,"",SALVADOS!AH3)</f>
        <v>44329</v>
      </c>
      <c r="F3" s="97">
        <f>IF(SALVADOS!K3=0,"",SALVADOS!K3)</f>
        <v>82006</v>
      </c>
      <c r="G3" s="14">
        <v>44378</v>
      </c>
      <c r="H3" s="14"/>
      <c r="I3" s="14"/>
      <c r="J3" s="14"/>
      <c r="K3" s="14"/>
      <c r="L3" s="14"/>
      <c r="M3" s="14"/>
      <c r="N3" s="14"/>
      <c r="O3" s="14" t="str">
        <f>IF(P3&gt;0,"",IF(MAX(G3:N3)=0,"",MAX(G3:N3)))</f>
        <v/>
      </c>
      <c r="P3" s="14">
        <v>44378</v>
      </c>
      <c r="Q3" s="30">
        <f t="shared" ref="Q3:Q40" si="0">IF(G3=0,"",MAX(G3:N3))</f>
        <v>44378</v>
      </c>
      <c r="R3" s="5" t="str">
        <f>IF(E3&gt;G3,"LOTEAR",IF(G3=0,"",IF(P3&gt;0,"VENDIDO",IF(Q3&lt;$R$2,"LOTEAR DE NOVO",""))))</f>
        <v>VENDIDO</v>
      </c>
    </row>
    <row r="4" spans="1:18" hidden="1" x14ac:dyDescent="0.3">
      <c r="A4" s="24">
        <v>2</v>
      </c>
      <c r="B4" s="24">
        <f>IF(SALVADOS!B4=0,"",SALVADOS!B4)</f>
        <v>8281801472</v>
      </c>
      <c r="C4" s="24" t="str">
        <f>IF(SALVADOS!G4=0,"",SALVADOS!G4)</f>
        <v>MFJ2738</v>
      </c>
      <c r="D4" s="24" t="str">
        <f>IF(SALVADOS!L4=0,"",SALVADOS!L4)</f>
        <v>COPASA</v>
      </c>
      <c r="E4" s="64">
        <f>IF(SALVADOS!AH4=0,"",SALVADOS!AH4)</f>
        <v>43591</v>
      </c>
      <c r="F4" s="97">
        <f>IF(SALVADOS!K4=0,"",SALVADOS!K4)</f>
        <v>17717</v>
      </c>
      <c r="G4" s="14">
        <v>43599</v>
      </c>
      <c r="H4" s="14"/>
      <c r="I4" s="14"/>
      <c r="J4" s="14"/>
      <c r="K4" s="14"/>
      <c r="L4" s="14"/>
      <c r="M4" s="14"/>
      <c r="N4" s="14"/>
      <c r="O4" s="14" t="str">
        <f t="shared" ref="O4:O67" si="1">IF(P4&gt;0,"",IF(MAX(G4:N4)=0,"",MAX(G4:N4)))</f>
        <v/>
      </c>
      <c r="P4" s="14">
        <v>43599</v>
      </c>
      <c r="Q4" s="30">
        <f t="shared" si="0"/>
        <v>43599</v>
      </c>
      <c r="R4" s="5" t="str">
        <f t="shared" ref="R4:R68" si="2">IF(E4&gt;G4,"LOTEAR",IF(G4=0,"",IF(P4&gt;0,"VENDIDO",IF(Q4&lt;$R$2,"LOTEAR DE NOVO",""))))</f>
        <v>VENDIDO</v>
      </c>
    </row>
    <row r="5" spans="1:18" hidden="1" x14ac:dyDescent="0.3">
      <c r="A5" s="24">
        <v>3</v>
      </c>
      <c r="B5" s="24">
        <f>IF(SALVADOS!B5=0,"",SALVADOS!B5)</f>
        <v>8281801723</v>
      </c>
      <c r="C5" s="24" t="str">
        <f>IF(SALVADOS!G5=0,"",SALVADOS!G5)</f>
        <v>DMQ9785</v>
      </c>
      <c r="D5" s="24" t="str">
        <f>IF(SALVADOS!L5=0,"",SALVADOS!L5)</f>
        <v>PALACIO</v>
      </c>
      <c r="E5" s="64">
        <f>IF(SALVADOS!AH5=0,"",SALVADOS!AH5)</f>
        <v>43538</v>
      </c>
      <c r="F5" s="97">
        <f>IF(SALVADOS!K5=0,"",SALVADOS!K5)</f>
        <v>23001</v>
      </c>
      <c r="G5" s="14">
        <v>43607</v>
      </c>
      <c r="H5" s="14">
        <v>43621</v>
      </c>
      <c r="I5" s="14">
        <v>43628</v>
      </c>
      <c r="J5" s="14">
        <v>43634</v>
      </c>
      <c r="K5" s="14">
        <v>43642</v>
      </c>
      <c r="L5" s="14">
        <v>43649</v>
      </c>
      <c r="M5" s="14"/>
      <c r="N5" s="14"/>
      <c r="O5" s="14" t="str">
        <f t="shared" si="1"/>
        <v/>
      </c>
      <c r="P5" s="14">
        <v>43649</v>
      </c>
      <c r="Q5" s="30">
        <f t="shared" si="0"/>
        <v>43649</v>
      </c>
      <c r="R5" s="5" t="str">
        <f t="shared" si="2"/>
        <v>VENDIDO</v>
      </c>
    </row>
    <row r="6" spans="1:18" hidden="1" x14ac:dyDescent="0.3">
      <c r="A6" s="24">
        <v>4</v>
      </c>
      <c r="B6" s="24">
        <f>IF(SALVADOS!B6=0,"",SALVADOS!B6)</f>
        <v>8281801797</v>
      </c>
      <c r="C6" s="24" t="str">
        <f>IF(SALVADOS!G6=0,"",SALVADOS!G6)</f>
        <v>FMI4233</v>
      </c>
      <c r="D6" s="24" t="str">
        <f>IF(SALVADOS!L6=0,"",SALVADOS!L6)</f>
        <v>PALACIO</v>
      </c>
      <c r="E6" s="64">
        <f>IF(SALVADOS!AH6=0,"",SALVADOS!AH6)</f>
        <v>43538</v>
      </c>
      <c r="F6" s="97">
        <f>IF(SALVADOS!K6=0,"",SALVADOS!K6)</f>
        <v>37222</v>
      </c>
      <c r="G6" s="14">
        <v>43593</v>
      </c>
      <c r="H6" s="14"/>
      <c r="I6" s="14"/>
      <c r="J6" s="14"/>
      <c r="K6" s="14"/>
      <c r="L6" s="14"/>
      <c r="M6" s="14"/>
      <c r="N6" s="14"/>
      <c r="O6" s="14" t="str">
        <f t="shared" si="1"/>
        <v/>
      </c>
      <c r="P6" s="14">
        <v>43593</v>
      </c>
      <c r="Q6" s="30">
        <f t="shared" si="0"/>
        <v>43593</v>
      </c>
      <c r="R6" s="5" t="str">
        <f t="shared" si="2"/>
        <v>VENDIDO</v>
      </c>
    </row>
    <row r="7" spans="1:18" hidden="1" x14ac:dyDescent="0.3">
      <c r="A7" s="24">
        <v>5</v>
      </c>
      <c r="B7" s="24">
        <f>IF(SALVADOS!B7=0,"",SALVADOS!B7)</f>
        <v>8281802010</v>
      </c>
      <c r="C7" s="24" t="str">
        <f>IF(SALVADOS!G7=0,"",SALVADOS!G7)</f>
        <v>DAX8578</v>
      </c>
      <c r="D7" s="24" t="str">
        <f>IF(SALVADOS!L7=0,"",SALVADOS!L7)</f>
        <v>PALACIO</v>
      </c>
      <c r="E7" s="64">
        <f>IF(SALVADOS!AH7=0,"",SALVADOS!AH7)</f>
        <v>43538</v>
      </c>
      <c r="F7" s="97">
        <f>IF(SALVADOS!K7=0,"",SALVADOS!K7)</f>
        <v>11578</v>
      </c>
      <c r="G7" s="14">
        <v>43585</v>
      </c>
      <c r="H7" s="14"/>
      <c r="I7" s="14"/>
      <c r="J7" s="14"/>
      <c r="K7" s="14"/>
      <c r="L7" s="14"/>
      <c r="M7" s="14"/>
      <c r="N7" s="14"/>
      <c r="O7" s="14" t="str">
        <f t="shared" si="1"/>
        <v/>
      </c>
      <c r="P7" s="14">
        <v>43585</v>
      </c>
      <c r="Q7" s="30">
        <f t="shared" si="0"/>
        <v>43585</v>
      </c>
      <c r="R7" s="5" t="str">
        <f t="shared" si="2"/>
        <v>VENDIDO</v>
      </c>
    </row>
    <row r="8" spans="1:18" hidden="1" x14ac:dyDescent="0.3">
      <c r="A8" s="24">
        <v>6</v>
      </c>
      <c r="B8" s="24">
        <f>IF(SALVADOS!B8=0,"",SALVADOS!B8)</f>
        <v>8281802022</v>
      </c>
      <c r="C8" s="24" t="str">
        <f>IF(SALVADOS!G8=0,"",SALVADOS!G8)</f>
        <v>HEN7844</v>
      </c>
      <c r="D8" s="24" t="str">
        <f>IF(SALVADOS!L8=0,"",SALVADOS!L8)</f>
        <v>PALACIO</v>
      </c>
      <c r="E8" s="64">
        <f>IF(SALVADOS!AH8=0,"",SALVADOS!AH8)</f>
        <v>43544</v>
      </c>
      <c r="F8" s="97">
        <f>IF(SALVADOS!K8=0,"",SALVADOS!K8)</f>
        <v>3696</v>
      </c>
      <c r="G8" s="14">
        <v>43593</v>
      </c>
      <c r="H8" s="14"/>
      <c r="I8" s="14"/>
      <c r="J8" s="14"/>
      <c r="K8" s="14"/>
      <c r="L8" s="14"/>
      <c r="M8" s="14"/>
      <c r="N8" s="14"/>
      <c r="O8" s="14" t="str">
        <f t="shared" si="1"/>
        <v/>
      </c>
      <c r="P8" s="14">
        <v>43593</v>
      </c>
      <c r="Q8" s="30">
        <f t="shared" si="0"/>
        <v>43593</v>
      </c>
      <c r="R8" s="5" t="str">
        <f t="shared" si="2"/>
        <v>VENDIDO</v>
      </c>
    </row>
    <row r="9" spans="1:18" hidden="1" x14ac:dyDescent="0.3">
      <c r="A9" s="24">
        <v>7</v>
      </c>
      <c r="B9" s="24">
        <f>IF(SALVADOS!B9=0,"",SALVADOS!B9)</f>
        <v>8281802041</v>
      </c>
      <c r="C9" s="24" t="str">
        <f>IF(SALVADOS!G9=0,"",SALVADOS!G9)</f>
        <v>KAJ7032</v>
      </c>
      <c r="D9" s="24" t="str">
        <f>IF(SALVADOS!L9=0,"",SALVADOS!L9)</f>
        <v>PALACIO</v>
      </c>
      <c r="E9" s="64">
        <f>IF(SALVADOS!AH9=0,"",SALVADOS!AH9)</f>
        <v>43539</v>
      </c>
      <c r="F9" s="97">
        <f>IF(SALVADOS!K9=0,"",SALVADOS!K9)</f>
        <v>17893.150000000001</v>
      </c>
      <c r="G9" s="14">
        <v>43607</v>
      </c>
      <c r="H9" s="14"/>
      <c r="I9" s="14"/>
      <c r="J9" s="14"/>
      <c r="K9" s="14"/>
      <c r="L9" s="14"/>
      <c r="M9" s="14"/>
      <c r="N9" s="14"/>
      <c r="O9" s="14" t="str">
        <f t="shared" si="1"/>
        <v/>
      </c>
      <c r="P9" s="14">
        <v>43607</v>
      </c>
      <c r="Q9" s="30">
        <f t="shared" si="0"/>
        <v>43607</v>
      </c>
      <c r="R9" s="5" t="str">
        <f t="shared" si="2"/>
        <v>VENDIDO</v>
      </c>
    </row>
    <row r="10" spans="1:18" hidden="1" x14ac:dyDescent="0.3">
      <c r="A10" s="24">
        <v>8</v>
      </c>
      <c r="B10" s="24">
        <f>IF(SALVADOS!B10=0,"",SALVADOS!B10)</f>
        <v>8281802050</v>
      </c>
      <c r="C10" s="24" t="str">
        <f>IF(SALVADOS!G10=0,"",SALVADOS!G10)</f>
        <v>CNA4430</v>
      </c>
      <c r="D10" s="24" t="str">
        <f>IF(SALVADOS!L10=0,"",SALVADOS!L10)</f>
        <v>PALACIO</v>
      </c>
      <c r="E10" s="64">
        <f>IF(SALVADOS!AH10=0,"",SALVADOS!AH10)</f>
        <v>43538</v>
      </c>
      <c r="F10" s="97">
        <f>IF(SALVADOS!K10=0,"",SALVADOS!K10)</f>
        <v>9131</v>
      </c>
      <c r="G10" s="14">
        <v>43614</v>
      </c>
      <c r="H10" s="14"/>
      <c r="I10" s="14"/>
      <c r="J10" s="14"/>
      <c r="K10" s="14"/>
      <c r="L10" s="14"/>
      <c r="M10" s="14"/>
      <c r="N10" s="14"/>
      <c r="O10" s="14" t="str">
        <f t="shared" si="1"/>
        <v/>
      </c>
      <c r="P10" s="14">
        <v>43614</v>
      </c>
      <c r="Q10" s="30">
        <f t="shared" si="0"/>
        <v>43614</v>
      </c>
      <c r="R10" s="5" t="str">
        <f t="shared" si="2"/>
        <v>VENDIDO</v>
      </c>
    </row>
    <row r="11" spans="1:18" hidden="1" x14ac:dyDescent="0.3">
      <c r="A11" s="24">
        <v>9</v>
      </c>
      <c r="B11" s="24">
        <f>IF(SALVADOS!B11=0,"",SALVADOS!B11)</f>
        <v>8281802130</v>
      </c>
      <c r="C11" s="24" t="str">
        <f>IF(SALVADOS!G11=0,"",SALVADOS!G11)</f>
        <v>ELQ3123</v>
      </c>
      <c r="D11" s="24" t="str">
        <f>IF(SALVADOS!L11=0,"",SALVADOS!L11)</f>
        <v>PALACIO</v>
      </c>
      <c r="E11" s="64">
        <f>IF(SALVADOS!AH11=0,"",SALVADOS!AH11)</f>
        <v>43605</v>
      </c>
      <c r="F11" s="97">
        <f>IF(SALVADOS!K11=0,"",SALVADOS!K11)</f>
        <v>26845</v>
      </c>
      <c r="G11" s="14">
        <v>43593</v>
      </c>
      <c r="H11" s="14"/>
      <c r="I11" s="14"/>
      <c r="J11" s="14"/>
      <c r="K11" s="14"/>
      <c r="L11" s="14"/>
      <c r="M11" s="14"/>
      <c r="N11" s="14"/>
      <c r="O11" s="14" t="str">
        <f t="shared" si="1"/>
        <v/>
      </c>
      <c r="P11" s="14">
        <v>43593</v>
      </c>
      <c r="Q11" s="30">
        <f t="shared" si="0"/>
        <v>43593</v>
      </c>
      <c r="R11" s="5" t="str">
        <f t="shared" si="2"/>
        <v>LOTEAR</v>
      </c>
    </row>
    <row r="12" spans="1:18" hidden="1" x14ac:dyDescent="0.3">
      <c r="A12" s="24">
        <v>10</v>
      </c>
      <c r="B12" s="24">
        <f>IF(SALVADOS!B12=0,"",SALVADOS!B12)</f>
        <v>8281802183</v>
      </c>
      <c r="C12" s="24" t="str">
        <f>IF(SALVADOS!G12=0,"",SALVADOS!G12)</f>
        <v>CNP7682</v>
      </c>
      <c r="D12" s="24" t="str">
        <f>IF(SALVADOS!L12=0,"",SALVADOS!L12)</f>
        <v>PALACIO</v>
      </c>
      <c r="E12" s="64">
        <f>IF(SALVADOS!AH12=0,"",SALVADOS!AH12)</f>
        <v>43544</v>
      </c>
      <c r="F12" s="97">
        <f>IF(SALVADOS!K12=0,"",SALVADOS!K12)</f>
        <v>10000</v>
      </c>
      <c r="G12" s="14">
        <v>43607</v>
      </c>
      <c r="H12" s="14">
        <v>43621</v>
      </c>
      <c r="I12" s="14">
        <v>43628</v>
      </c>
      <c r="J12" s="14">
        <v>43634</v>
      </c>
      <c r="K12" s="14">
        <v>43642</v>
      </c>
      <c r="L12" s="14"/>
      <c r="M12" s="14"/>
      <c r="N12" s="14"/>
      <c r="O12" s="14" t="str">
        <f t="shared" si="1"/>
        <v/>
      </c>
      <c r="P12" s="14">
        <v>43642</v>
      </c>
      <c r="Q12" s="30">
        <f t="shared" si="0"/>
        <v>43642</v>
      </c>
      <c r="R12" s="5" t="str">
        <f t="shared" si="2"/>
        <v>VENDIDO</v>
      </c>
    </row>
    <row r="13" spans="1:18" hidden="1" x14ac:dyDescent="0.3">
      <c r="A13" s="24">
        <v>11</v>
      </c>
      <c r="B13" s="24">
        <f>IF(SALVADOS!B13=0,"",SALVADOS!B13)</f>
        <v>8281802290</v>
      </c>
      <c r="C13" s="24" t="str">
        <f>IF(SALVADOS!G13=0,"",SALVADOS!G13)</f>
        <v>JJE1580</v>
      </c>
      <c r="D13" s="24" t="str">
        <f>IF(SALVADOS!L13=0,"",SALVADOS!L13)</f>
        <v>PALACIO</v>
      </c>
      <c r="E13" s="64">
        <f>IF(SALVADOS!AH13=0,"",SALVADOS!AH13)</f>
        <v>43546</v>
      </c>
      <c r="F13" s="97">
        <f>IF(SALVADOS!K13=0,"",SALVADOS!K13)</f>
        <v>10677</v>
      </c>
      <c r="G13" s="14">
        <v>43614</v>
      </c>
      <c r="H13" s="14"/>
      <c r="I13" s="14"/>
      <c r="J13" s="14"/>
      <c r="K13" s="14"/>
      <c r="L13" s="14"/>
      <c r="M13" s="14"/>
      <c r="N13" s="14"/>
      <c r="O13" s="14" t="str">
        <f t="shared" si="1"/>
        <v/>
      </c>
      <c r="P13" s="14">
        <v>43614</v>
      </c>
      <c r="Q13" s="30">
        <f t="shared" si="0"/>
        <v>43614</v>
      </c>
      <c r="R13" s="5" t="str">
        <f t="shared" si="2"/>
        <v>VENDIDO</v>
      </c>
    </row>
    <row r="14" spans="1:18" hidden="1" x14ac:dyDescent="0.3">
      <c r="A14" s="24">
        <v>12</v>
      </c>
      <c r="B14" s="24">
        <f>IF(SALVADOS!B14=0,"",SALVADOS!B14)</f>
        <v>8281802335</v>
      </c>
      <c r="C14" s="24" t="str">
        <f>IF(SALVADOS!G14=0,"",SALVADOS!G14)</f>
        <v>LBS9208</v>
      </c>
      <c r="D14" s="24" t="str">
        <f>IF(SALVADOS!L14=0,"",SALVADOS!L14)</f>
        <v>PALACIO</v>
      </c>
      <c r="E14" s="64">
        <f>IF(SALVADOS!AH14=0,"",SALVADOS!AH14)</f>
        <v>43608</v>
      </c>
      <c r="F14" s="97">
        <f>IF(SALVADOS!K14=0,"",SALVADOS!K14)</f>
        <v>10468</v>
      </c>
      <c r="G14" s="14">
        <v>43593</v>
      </c>
      <c r="H14" s="14"/>
      <c r="I14" s="14"/>
      <c r="J14" s="14"/>
      <c r="K14" s="14"/>
      <c r="L14" s="14"/>
      <c r="M14" s="14"/>
      <c r="N14" s="14"/>
      <c r="O14" s="14" t="str">
        <f t="shared" si="1"/>
        <v/>
      </c>
      <c r="P14" s="14">
        <v>43593</v>
      </c>
      <c r="Q14" s="30">
        <f t="shared" si="0"/>
        <v>43593</v>
      </c>
      <c r="R14" s="5" t="str">
        <f t="shared" si="2"/>
        <v>LOTEAR</v>
      </c>
    </row>
    <row r="15" spans="1:18" hidden="1" x14ac:dyDescent="0.3">
      <c r="A15" s="24">
        <v>13</v>
      </c>
      <c r="B15" s="24">
        <f>IF(SALVADOS!B15=0,"",SALVADOS!B15)</f>
        <v>8281802389</v>
      </c>
      <c r="C15" s="24" t="str">
        <f>IF(SALVADOS!G15=0,"",SALVADOS!G15)</f>
        <v>PIH6385</v>
      </c>
      <c r="D15" s="24" t="str">
        <f>IF(SALVADOS!L15=0,"",SALVADOS!L15)</f>
        <v>PALACIO</v>
      </c>
      <c r="E15" s="64">
        <f>IF(SALVADOS!AH15=0,"",SALVADOS!AH15)</f>
        <v>43546</v>
      </c>
      <c r="F15" s="97">
        <f>IF(SALVADOS!K15=0,"",SALVADOS!K15)</f>
        <v>34369</v>
      </c>
      <c r="G15" s="14">
        <v>43585</v>
      </c>
      <c r="H15" s="14"/>
      <c r="I15" s="14"/>
      <c r="J15" s="14"/>
      <c r="K15" s="14"/>
      <c r="L15" s="14"/>
      <c r="M15" s="14"/>
      <c r="N15" s="14"/>
      <c r="O15" s="14" t="str">
        <f t="shared" si="1"/>
        <v/>
      </c>
      <c r="P15" s="14">
        <v>43585</v>
      </c>
      <c r="Q15" s="30">
        <f t="shared" si="0"/>
        <v>43585</v>
      </c>
      <c r="R15" s="5" t="str">
        <f t="shared" si="2"/>
        <v>VENDIDO</v>
      </c>
    </row>
    <row r="16" spans="1:18" hidden="1" x14ac:dyDescent="0.3">
      <c r="A16" s="24">
        <v>14</v>
      </c>
      <c r="B16" s="24">
        <f>IF(SALVADOS!B16=0,"",SALVADOS!B16)</f>
        <v>8281900046</v>
      </c>
      <c r="C16" s="24" t="str">
        <f>IF(SALVADOS!G16=0,"",SALVADOS!G16)</f>
        <v>FDR1233</v>
      </c>
      <c r="D16" s="24" t="str">
        <f>IF(SALVADOS!L16=0,"",SALVADOS!L16)</f>
        <v>PALACIO</v>
      </c>
      <c r="E16" s="64">
        <f>IF(SALVADOS!AH16=0,"",SALVADOS!AH16)</f>
        <v>43538</v>
      </c>
      <c r="F16" s="97">
        <f>IF(SALVADOS!K16=0,"",SALVADOS!K16)</f>
        <v>133202</v>
      </c>
      <c r="G16" s="14">
        <v>43585</v>
      </c>
      <c r="H16" s="14"/>
      <c r="I16" s="14"/>
      <c r="J16" s="14"/>
      <c r="K16" s="14"/>
      <c r="L16" s="14"/>
      <c r="M16" s="14"/>
      <c r="N16" s="14"/>
      <c r="O16" s="14" t="str">
        <f t="shared" si="1"/>
        <v/>
      </c>
      <c r="P16" s="14">
        <v>43585</v>
      </c>
      <c r="Q16" s="30">
        <f t="shared" si="0"/>
        <v>43585</v>
      </c>
      <c r="R16" s="5" t="str">
        <f t="shared" si="2"/>
        <v>VENDIDO</v>
      </c>
    </row>
    <row r="17" spans="1:18" hidden="1" x14ac:dyDescent="0.3">
      <c r="A17" s="24">
        <v>15</v>
      </c>
      <c r="B17" s="24">
        <f>IF(SALVADOS!B17=0,"",SALVADOS!B17)</f>
        <v>8281900047</v>
      </c>
      <c r="C17" s="24" t="str">
        <f>IF(SALVADOS!G17=0,"",SALVADOS!G17)</f>
        <v>MIE2755</v>
      </c>
      <c r="D17" s="24" t="str">
        <f>IF(SALVADOS!L17=0,"",SALVADOS!L17)</f>
        <v>PALACIO</v>
      </c>
      <c r="E17" s="64">
        <f>IF(SALVADOS!AH17=0,"",SALVADOS!AH17)</f>
        <v>43546</v>
      </c>
      <c r="F17" s="97">
        <f>IF(SALVADOS!K17=0,"",SALVADOS!K17)</f>
        <v>6210</v>
      </c>
      <c r="G17" s="14">
        <v>43616</v>
      </c>
      <c r="H17" s="14">
        <v>43623</v>
      </c>
      <c r="I17" s="14"/>
      <c r="J17" s="14"/>
      <c r="K17" s="14"/>
      <c r="L17" s="14"/>
      <c r="M17" s="14"/>
      <c r="N17" s="14"/>
      <c r="O17" s="14" t="str">
        <f t="shared" si="1"/>
        <v/>
      </c>
      <c r="P17" s="14">
        <v>43623</v>
      </c>
      <c r="Q17" s="30">
        <f t="shared" si="0"/>
        <v>43623</v>
      </c>
      <c r="R17" s="5" t="str">
        <f t="shared" si="2"/>
        <v>VENDIDO</v>
      </c>
    </row>
    <row r="18" spans="1:18" hidden="1" x14ac:dyDescent="0.3">
      <c r="A18" s="24">
        <v>16</v>
      </c>
      <c r="B18" s="24">
        <f>IF(SALVADOS!B18=0,"",SALVADOS!B18)</f>
        <v>8281802264</v>
      </c>
      <c r="C18" s="24" t="str">
        <f>IF(SALVADOS!G18=0,"",SALVADOS!G18)</f>
        <v>EQZ1176</v>
      </c>
      <c r="D18" s="24" t="str">
        <f>IF(SALVADOS!L18=0,"",SALVADOS!L18)</f>
        <v>FREITAS</v>
      </c>
      <c r="E18" s="64">
        <f>IF(SALVADOS!AH18=0,"",SALVADOS!AH18)</f>
        <v>43587</v>
      </c>
      <c r="F18" s="97">
        <f>IF(SALVADOS!K18=0,"",SALVADOS!K18)</f>
        <v>21232</v>
      </c>
      <c r="G18" s="14">
        <v>43614</v>
      </c>
      <c r="H18" s="14"/>
      <c r="I18" s="14"/>
      <c r="J18" s="14"/>
      <c r="K18" s="14"/>
      <c r="L18" s="14"/>
      <c r="M18" s="14"/>
      <c r="N18" s="14"/>
      <c r="O18" s="14" t="str">
        <f t="shared" si="1"/>
        <v/>
      </c>
      <c r="P18" s="14">
        <v>43614</v>
      </c>
      <c r="Q18" s="30">
        <f t="shared" si="0"/>
        <v>43614</v>
      </c>
      <c r="R18" s="5" t="str">
        <f t="shared" si="2"/>
        <v>VENDIDO</v>
      </c>
    </row>
    <row r="19" spans="1:18" hidden="1" x14ac:dyDescent="0.3">
      <c r="A19" s="24">
        <v>17</v>
      </c>
      <c r="B19" s="24">
        <f>IF(SALVADOS!B19=0,"",SALVADOS!B19)</f>
        <v>8281900079</v>
      </c>
      <c r="C19" s="24" t="str">
        <f>IF(SALVADOS!G19=0,"",SALVADOS!G19)</f>
        <v>CEU1331</v>
      </c>
      <c r="D19" s="24" t="str">
        <f>IF(SALVADOS!L19=0,"",SALVADOS!L19)</f>
        <v>FREITAS</v>
      </c>
      <c r="E19" s="64">
        <f>IF(SALVADOS!AH19=0,"",SALVADOS!AH19)</f>
        <v>43587</v>
      </c>
      <c r="F19" s="97">
        <f>IF(SALVADOS!K19=0,"",SALVADOS!K19)</f>
        <v>8048</v>
      </c>
      <c r="G19" s="14">
        <v>43609</v>
      </c>
      <c r="H19" s="14"/>
      <c r="I19" s="14"/>
      <c r="J19" s="14"/>
      <c r="K19" s="14"/>
      <c r="L19" s="14"/>
      <c r="M19" s="14"/>
      <c r="N19" s="14"/>
      <c r="O19" s="14" t="str">
        <f t="shared" si="1"/>
        <v/>
      </c>
      <c r="P19" s="14">
        <v>43609</v>
      </c>
      <c r="Q19" s="30">
        <f t="shared" si="0"/>
        <v>43609</v>
      </c>
      <c r="R19" s="5" t="str">
        <f t="shared" si="2"/>
        <v>VENDIDO</v>
      </c>
    </row>
    <row r="20" spans="1:18" hidden="1" x14ac:dyDescent="0.3">
      <c r="A20" s="24">
        <v>18</v>
      </c>
      <c r="B20" s="24">
        <f>IF(SALVADOS!B20=0,"",SALVADOS!B20)</f>
        <v>8281900212</v>
      </c>
      <c r="C20" s="24" t="str">
        <f>IF(SALVADOS!G20=0,"",SALVADOS!G20)</f>
        <v>HLT8820</v>
      </c>
      <c r="D20" s="24" t="str">
        <f>IF(SALVADOS!L20=0,"",SALVADOS!L20)</f>
        <v>FREITAS</v>
      </c>
      <c r="E20" s="64">
        <f>IF(SALVADOS!AH20=0,"",SALVADOS!AH20)</f>
        <v>43595</v>
      </c>
      <c r="F20" s="97">
        <f>IF(SALVADOS!K20=0,"",SALVADOS!K20)</f>
        <v>40000</v>
      </c>
      <c r="G20" s="14">
        <v>43614</v>
      </c>
      <c r="H20" s="14"/>
      <c r="I20" s="14"/>
      <c r="J20" s="14"/>
      <c r="K20" s="14"/>
      <c r="L20" s="14"/>
      <c r="M20" s="14"/>
      <c r="N20" s="14"/>
      <c r="O20" s="14" t="str">
        <f t="shared" si="1"/>
        <v/>
      </c>
      <c r="P20" s="14">
        <v>43614</v>
      </c>
      <c r="Q20" s="30">
        <f t="shared" si="0"/>
        <v>43614</v>
      </c>
      <c r="R20" s="5" t="str">
        <f t="shared" si="2"/>
        <v>VENDIDO</v>
      </c>
    </row>
    <row r="21" spans="1:18" hidden="1" x14ac:dyDescent="0.3">
      <c r="A21" s="24">
        <v>19</v>
      </c>
      <c r="B21" s="24">
        <f>IF(SALVADOS!B21=0,"",SALVADOS!B21)</f>
        <v>8281900336</v>
      </c>
      <c r="C21" s="24" t="str">
        <f>IF(SALVADOS!G21=0,"",SALVADOS!G21)</f>
        <v>DPL6700</v>
      </c>
      <c r="D21" s="24" t="str">
        <f>IF(SALVADOS!L21=0,"",SALVADOS!L21)</f>
        <v>FREITAS</v>
      </c>
      <c r="E21" s="64">
        <f>IF(SALVADOS!AH21=0,"",SALVADOS!AH21)</f>
        <v>43579</v>
      </c>
      <c r="F21" s="97">
        <f>IF(SALVADOS!K21=0,"",SALVADOS!K21)</f>
        <v>29604</v>
      </c>
      <c r="G21" s="14">
        <v>43658</v>
      </c>
      <c r="H21" s="14"/>
      <c r="I21" s="14"/>
      <c r="J21" s="14"/>
      <c r="K21" s="14"/>
      <c r="L21" s="14"/>
      <c r="M21" s="14"/>
      <c r="N21" s="14"/>
      <c r="O21" s="14" t="str">
        <f t="shared" si="1"/>
        <v/>
      </c>
      <c r="P21" s="14">
        <v>43658</v>
      </c>
      <c r="Q21" s="30">
        <f t="shared" si="0"/>
        <v>43658</v>
      </c>
      <c r="R21" s="5" t="str">
        <f t="shared" si="2"/>
        <v>VENDIDO</v>
      </c>
    </row>
    <row r="22" spans="1:18" hidden="1" x14ac:dyDescent="0.3">
      <c r="A22" s="24">
        <v>20</v>
      </c>
      <c r="B22" s="24">
        <f>IF(SALVADOS!B22=0,"",SALVADOS!B22)</f>
        <v>8281900552</v>
      </c>
      <c r="C22" s="24" t="str">
        <f>IF(SALVADOS!G22=0,"",SALVADOS!G22)</f>
        <v>FRL3825</v>
      </c>
      <c r="D22" s="24" t="str">
        <f>IF(SALVADOS!L22=0,"",SALVADOS!L22)</f>
        <v>FREITAS</v>
      </c>
      <c r="E22" s="64">
        <f>IF(SALVADOS!AH22=0,"",SALVADOS!AH22)</f>
        <v>43595</v>
      </c>
      <c r="F22" s="97">
        <f>IF(SALVADOS!K22=0,"",SALVADOS!K22)</f>
        <v>7246</v>
      </c>
      <c r="G22" s="14">
        <v>43609</v>
      </c>
      <c r="H22" s="14"/>
      <c r="I22" s="14"/>
      <c r="J22" s="14"/>
      <c r="K22" s="14"/>
      <c r="L22" s="14"/>
      <c r="M22" s="14"/>
      <c r="N22" s="14"/>
      <c r="O22" s="14" t="str">
        <f t="shared" si="1"/>
        <v/>
      </c>
      <c r="P22" s="14">
        <v>43609</v>
      </c>
      <c r="Q22" s="30">
        <f t="shared" si="0"/>
        <v>43609</v>
      </c>
      <c r="R22" s="5" t="str">
        <f t="shared" si="2"/>
        <v>VENDIDO</v>
      </c>
    </row>
    <row r="23" spans="1:18" hidden="1" x14ac:dyDescent="0.3">
      <c r="A23" s="24">
        <v>21</v>
      </c>
      <c r="B23" s="24">
        <f>IF(SALVADOS!B23=0,"",SALVADOS!B23)</f>
        <v>8281900586</v>
      </c>
      <c r="C23" s="24" t="str">
        <f>IF(SALVADOS!G23=0,"",SALVADOS!G23)</f>
        <v>DNS5814</v>
      </c>
      <c r="D23" s="24" t="str">
        <f>IF(SALVADOS!L23=0,"",SALVADOS!L23)</f>
        <v>FREITAS</v>
      </c>
      <c r="E23" s="64">
        <f>IF(SALVADOS!AH23=0,"",SALVADOS!AH23)</f>
        <v>43595</v>
      </c>
      <c r="F23" s="97">
        <f>IF(SALVADOS!K23=0,"",SALVADOS!K23)</f>
        <v>16515</v>
      </c>
      <c r="G23" s="14">
        <v>43637</v>
      </c>
      <c r="H23" s="14"/>
      <c r="I23" s="14"/>
      <c r="J23" s="14"/>
      <c r="K23" s="14"/>
      <c r="L23" s="14"/>
      <c r="M23" s="14"/>
      <c r="N23" s="14"/>
      <c r="O23" s="14" t="str">
        <f t="shared" si="1"/>
        <v/>
      </c>
      <c r="P23" s="14">
        <v>43637</v>
      </c>
      <c r="Q23" s="30">
        <f t="shared" si="0"/>
        <v>43637</v>
      </c>
      <c r="R23" s="5" t="str">
        <f t="shared" si="2"/>
        <v>VENDIDO</v>
      </c>
    </row>
    <row r="24" spans="1:18" hidden="1" x14ac:dyDescent="0.3">
      <c r="A24" s="24">
        <v>22</v>
      </c>
      <c r="B24" s="24">
        <f>IF(SALVADOS!B24=0,"",SALVADOS!B24)</f>
        <v>8281900598</v>
      </c>
      <c r="C24" s="24" t="str">
        <f>IF(SALVADOS!G24=0,"",SALVADOS!G24)</f>
        <v>PMY8955</v>
      </c>
      <c r="D24" s="24" t="str">
        <f>IF(SALVADOS!L24=0,"",SALVADOS!L24)</f>
        <v>FREITAS</v>
      </c>
      <c r="E24" s="64">
        <f>IF(SALVADOS!AH24=0,"",SALVADOS!AH24)</f>
        <v>43629</v>
      </c>
      <c r="F24" s="97">
        <f>IF(SALVADOS!K24=0,"",SALVADOS!K24)</f>
        <v>9940</v>
      </c>
      <c r="G24" s="14">
        <v>43630</v>
      </c>
      <c r="H24" s="14"/>
      <c r="I24" s="14"/>
      <c r="J24" s="14"/>
      <c r="K24" s="14"/>
      <c r="L24" s="14"/>
      <c r="M24" s="14"/>
      <c r="N24" s="14"/>
      <c r="O24" s="14" t="str">
        <f t="shared" si="1"/>
        <v/>
      </c>
      <c r="P24" s="14">
        <v>43630</v>
      </c>
      <c r="Q24" s="30">
        <f t="shared" si="0"/>
        <v>43630</v>
      </c>
      <c r="R24" s="5" t="str">
        <f t="shared" si="2"/>
        <v>VENDIDO</v>
      </c>
    </row>
    <row r="25" spans="1:18" hidden="1" x14ac:dyDescent="0.3">
      <c r="A25" s="24">
        <v>23</v>
      </c>
      <c r="B25" s="24">
        <f>IF(SALVADOS!B25=0,"",SALVADOS!B25)</f>
        <v>8281900820</v>
      </c>
      <c r="C25" s="24" t="str">
        <f>IF(SALVADOS!G25=0,"",SALVADOS!G25)</f>
        <v>PGJ7082</v>
      </c>
      <c r="D25" s="24" t="str">
        <f>IF(SALVADOS!L25=0,"",SALVADOS!L25)</f>
        <v>FREITAS</v>
      </c>
      <c r="E25" s="64">
        <f>IF(SALVADOS!AH25=0,"",SALVADOS!AH25)</f>
        <v>43621</v>
      </c>
      <c r="F25" s="97">
        <f>IF(SALVADOS!K25=0,"",SALVADOS!K25)</f>
        <v>32231.67</v>
      </c>
      <c r="G25" s="14">
        <v>43630</v>
      </c>
      <c r="H25" s="14"/>
      <c r="I25" s="14"/>
      <c r="J25" s="14"/>
      <c r="K25" s="14"/>
      <c r="L25" s="14"/>
      <c r="M25" s="14"/>
      <c r="N25" s="14"/>
      <c r="O25" s="14" t="str">
        <f t="shared" si="1"/>
        <v/>
      </c>
      <c r="P25" s="14">
        <v>43630</v>
      </c>
      <c r="Q25" s="30">
        <f t="shared" si="0"/>
        <v>43630</v>
      </c>
      <c r="R25" s="5" t="str">
        <f t="shared" si="2"/>
        <v>VENDIDO</v>
      </c>
    </row>
    <row r="26" spans="1:18" hidden="1" x14ac:dyDescent="0.3">
      <c r="A26" s="24">
        <v>24</v>
      </c>
      <c r="B26" s="24">
        <f>IF(SALVADOS!B26=0,"",SALVADOS!B26)</f>
        <v>8281900853</v>
      </c>
      <c r="C26" s="24" t="str">
        <f>IF(SALVADOS!G26=0,"",SALVADOS!G26)</f>
        <v>HFB0829</v>
      </c>
      <c r="D26" s="24" t="str">
        <f>IF(SALVADOS!L26=0,"",SALVADOS!L26)</f>
        <v>FREITAS</v>
      </c>
      <c r="E26" s="64">
        <f>IF(SALVADOS!AH26=0,"",SALVADOS!AH26)</f>
        <v>43621</v>
      </c>
      <c r="F26" s="97">
        <f>IF(SALVADOS!K26=0,"",SALVADOS!K26)</f>
        <v>21710</v>
      </c>
      <c r="G26" s="14">
        <v>43700</v>
      </c>
      <c r="H26" s="14"/>
      <c r="I26" s="14"/>
      <c r="J26" s="14"/>
      <c r="K26" s="14"/>
      <c r="L26" s="14"/>
      <c r="M26" s="14"/>
      <c r="N26" s="14"/>
      <c r="O26" s="14" t="str">
        <f t="shared" si="1"/>
        <v/>
      </c>
      <c r="P26" s="14">
        <v>43700</v>
      </c>
      <c r="Q26" s="30">
        <f t="shared" si="0"/>
        <v>43700</v>
      </c>
      <c r="R26" s="5" t="str">
        <f t="shared" si="2"/>
        <v>VENDIDO</v>
      </c>
    </row>
    <row r="27" spans="1:18" hidden="1" x14ac:dyDescent="0.3">
      <c r="A27" s="24">
        <v>25</v>
      </c>
      <c r="B27" s="24">
        <f>IF(SALVADOS!B27=0,"",SALVADOS!B27)</f>
        <v>8281901061</v>
      </c>
      <c r="C27" s="24" t="str">
        <f>IF(SALVADOS!G27=0,"",SALVADOS!G27)</f>
        <v>QKW9873</v>
      </c>
      <c r="D27" s="24" t="str">
        <f>IF(SALVADOS!L27=0,"",SALVADOS!L27)</f>
        <v>FREITAS</v>
      </c>
      <c r="E27" s="64">
        <f>IF(SALVADOS!AH27=0,"",SALVADOS!AH27)</f>
        <v>43686</v>
      </c>
      <c r="F27" s="97">
        <f>IF(SALVADOS!K27=0,"",SALVADOS!K27)</f>
        <v>9297</v>
      </c>
      <c r="G27" s="14">
        <v>43672</v>
      </c>
      <c r="H27" s="14"/>
      <c r="I27" s="14"/>
      <c r="J27" s="14"/>
      <c r="K27" s="14"/>
      <c r="L27" s="14"/>
      <c r="M27" s="14"/>
      <c r="N27" s="14"/>
      <c r="O27" s="14" t="str">
        <f t="shared" si="1"/>
        <v/>
      </c>
      <c r="P27" s="14">
        <v>43672</v>
      </c>
      <c r="Q27" s="30">
        <f t="shared" si="0"/>
        <v>43672</v>
      </c>
      <c r="R27" s="5" t="str">
        <f t="shared" si="2"/>
        <v>LOTEAR</v>
      </c>
    </row>
    <row r="28" spans="1:18" hidden="1" x14ac:dyDescent="0.3">
      <c r="A28" s="24">
        <v>26</v>
      </c>
      <c r="B28" s="24">
        <f>IF(SALVADOS!B28=0,"",SALVADOS!B28)</f>
        <v>8281901081</v>
      </c>
      <c r="C28" s="24" t="str">
        <f>IF(SALVADOS!G28=0,"",SALVADOS!G28)</f>
        <v>EFQ2514</v>
      </c>
      <c r="D28" s="24" t="str">
        <f>IF(SALVADOS!L28=0,"",SALVADOS!L28)</f>
        <v>FREITAS</v>
      </c>
      <c r="E28" s="64">
        <f>IF(SALVADOS!AH28=0,"",SALVADOS!AH28)</f>
        <v>43664</v>
      </c>
      <c r="F28" s="97">
        <f>IF(SALVADOS!K28=0,"",SALVADOS!K28)</f>
        <v>15006</v>
      </c>
      <c r="G28" s="14">
        <v>43665</v>
      </c>
      <c r="H28" s="14"/>
      <c r="I28" s="14"/>
      <c r="J28" s="14"/>
      <c r="K28" s="14"/>
      <c r="L28" s="14"/>
      <c r="M28" s="14"/>
      <c r="N28" s="14"/>
      <c r="O28" s="14" t="str">
        <f t="shared" si="1"/>
        <v/>
      </c>
      <c r="P28" s="14">
        <v>43665</v>
      </c>
      <c r="Q28" s="30">
        <f t="shared" si="0"/>
        <v>43665</v>
      </c>
      <c r="R28" s="5" t="str">
        <f t="shared" si="2"/>
        <v>VENDIDO</v>
      </c>
    </row>
    <row r="29" spans="1:18" hidden="1" x14ac:dyDescent="0.3">
      <c r="A29" s="24">
        <v>27</v>
      </c>
      <c r="B29" s="24">
        <f>IF(SALVADOS!B29=0,"",SALVADOS!B29)</f>
        <v>8281901103</v>
      </c>
      <c r="C29" s="24" t="str">
        <f>IF(SALVADOS!G29=0,"",SALVADOS!G29)</f>
        <v>IUD9290</v>
      </c>
      <c r="D29" s="24" t="str">
        <f>IF(SALVADOS!L29=0,"",SALVADOS!L29)</f>
        <v>FREITAS</v>
      </c>
      <c r="E29" s="64">
        <f>IF(SALVADOS!AH29=0,"",SALVADOS!AH29)</f>
        <v>43657</v>
      </c>
      <c r="F29" s="97">
        <f>IF(SALVADOS!K29=0,"",SALVADOS!K29)</f>
        <v>19211</v>
      </c>
      <c r="G29" s="14">
        <v>43672</v>
      </c>
      <c r="H29" s="14">
        <v>43679</v>
      </c>
      <c r="I29" s="14"/>
      <c r="J29" s="14"/>
      <c r="K29" s="14"/>
      <c r="L29" s="14"/>
      <c r="M29" s="14"/>
      <c r="N29" s="14"/>
      <c r="O29" s="14" t="str">
        <f t="shared" si="1"/>
        <v/>
      </c>
      <c r="P29" s="14">
        <v>43679</v>
      </c>
      <c r="Q29" s="30">
        <f t="shared" si="0"/>
        <v>43679</v>
      </c>
      <c r="R29" s="5" t="str">
        <f t="shared" si="2"/>
        <v>VENDIDO</v>
      </c>
    </row>
    <row r="30" spans="1:18" hidden="1" x14ac:dyDescent="0.3">
      <c r="A30" s="24">
        <v>28</v>
      </c>
      <c r="B30" s="24">
        <f>IF(SALVADOS!B30=0,"",SALVADOS!B30)</f>
        <v>8281901161</v>
      </c>
      <c r="C30" s="24" t="str">
        <f>IF(SALVADOS!G30=0,"",SALVADOS!G30)</f>
        <v>DUI6935</v>
      </c>
      <c r="D30" s="24" t="str">
        <f>IF(SALVADOS!L30=0,"",SALVADOS!L30)</f>
        <v>FREITAS</v>
      </c>
      <c r="E30" s="64">
        <f>IF(SALVADOS!AH30=0,"",SALVADOS!AH30)</f>
        <v>43664</v>
      </c>
      <c r="F30" s="97">
        <f>IF(SALVADOS!K30=0,"",SALVADOS!K30)</f>
        <v>23579</v>
      </c>
      <c r="G30" s="14">
        <v>43700</v>
      </c>
      <c r="H30" s="14"/>
      <c r="I30" s="14"/>
      <c r="J30" s="14"/>
      <c r="K30" s="14"/>
      <c r="L30" s="14"/>
      <c r="M30" s="14"/>
      <c r="N30" s="14"/>
      <c r="O30" s="14" t="str">
        <f t="shared" si="1"/>
        <v/>
      </c>
      <c r="P30" s="14">
        <v>43700</v>
      </c>
      <c r="Q30" s="30">
        <f t="shared" si="0"/>
        <v>43700</v>
      </c>
      <c r="R30" s="5" t="str">
        <f t="shared" si="2"/>
        <v>VENDIDO</v>
      </c>
    </row>
    <row r="31" spans="1:18" hidden="1" x14ac:dyDescent="0.3">
      <c r="A31" s="24">
        <v>29</v>
      </c>
      <c r="B31" s="24">
        <f>IF(SALVADOS!B31=0,"",SALVADOS!B31)</f>
        <v>8281901182</v>
      </c>
      <c r="C31" s="24" t="str">
        <f>IF(SALVADOS!G31=0,"",SALVADOS!G31)</f>
        <v>HCY6116</v>
      </c>
      <c r="D31" s="24" t="str">
        <f>IF(SALVADOS!L31=0,"",SALVADOS!L31)</f>
        <v>FREITAS</v>
      </c>
      <c r="E31" s="64">
        <f>IF(SALVADOS!AH31=0,"",SALVADOS!AH31)</f>
        <v>43664</v>
      </c>
      <c r="F31" s="97">
        <f>IF(SALVADOS!K31=0,"",SALVADOS!K31)</f>
        <v>14063</v>
      </c>
      <c r="G31" s="14">
        <v>43732</v>
      </c>
      <c r="H31" s="14">
        <v>43739</v>
      </c>
      <c r="I31" s="14">
        <v>43746</v>
      </c>
      <c r="J31" s="14"/>
      <c r="K31" s="14"/>
      <c r="L31" s="14"/>
      <c r="M31" s="14"/>
      <c r="N31" s="14"/>
      <c r="O31" s="14" t="str">
        <f t="shared" si="1"/>
        <v/>
      </c>
      <c r="P31" s="14">
        <v>43746</v>
      </c>
      <c r="Q31" s="30">
        <f t="shared" si="0"/>
        <v>43746</v>
      </c>
      <c r="R31" s="5" t="str">
        <f t="shared" si="2"/>
        <v>VENDIDO</v>
      </c>
    </row>
    <row r="32" spans="1:18" hidden="1" x14ac:dyDescent="0.3">
      <c r="A32" s="24">
        <v>30</v>
      </c>
      <c r="B32" s="24">
        <f>IF(SALVADOS!B32=0,"",SALVADOS!B32)</f>
        <v>8281901390</v>
      </c>
      <c r="C32" s="24" t="str">
        <f>IF(SALVADOS!G32=0,"",SALVADOS!G32)</f>
        <v>PYJ8584</v>
      </c>
      <c r="D32" s="24" t="str">
        <f>IF(SALVADOS!L32=0,"",SALVADOS!L32)</f>
        <v>PALACIO</v>
      </c>
      <c r="E32" s="64">
        <f>IF(SALVADOS!AH32=0,"",SALVADOS!AH32)</f>
        <v>43724</v>
      </c>
      <c r="F32" s="97">
        <f>IF(SALVADOS!K32=0,"",SALVADOS!K32)</f>
        <v>38550</v>
      </c>
      <c r="G32" s="14">
        <v>43735</v>
      </c>
      <c r="H32" s="14"/>
      <c r="I32" s="14"/>
      <c r="J32" s="14"/>
      <c r="K32" s="14"/>
      <c r="L32" s="14"/>
      <c r="M32" s="14"/>
      <c r="N32" s="14"/>
      <c r="O32" s="14" t="str">
        <f t="shared" si="1"/>
        <v/>
      </c>
      <c r="P32" s="14">
        <v>43735</v>
      </c>
      <c r="Q32" s="30">
        <f t="shared" si="0"/>
        <v>43735</v>
      </c>
      <c r="R32" s="5" t="str">
        <f t="shared" si="2"/>
        <v>VENDIDO</v>
      </c>
    </row>
    <row r="33" spans="1:18" hidden="1" x14ac:dyDescent="0.3">
      <c r="A33" s="24">
        <v>31</v>
      </c>
      <c r="B33" s="24">
        <f>IF(SALVADOS!B33=0,"",SALVADOS!B33)</f>
        <v>8281901660</v>
      </c>
      <c r="C33" s="24" t="str">
        <f>IF(SALVADOS!G33=0,"",SALVADOS!G33)</f>
        <v>FAR8662</v>
      </c>
      <c r="D33" s="24" t="str">
        <f>IF(SALVADOS!L33=0,"",SALVADOS!L33)</f>
        <v>FREITAS</v>
      </c>
      <c r="E33" s="64">
        <f>IF(SALVADOS!AH33=0,"",SALVADOS!AH33)</f>
        <v>43724</v>
      </c>
      <c r="F33" s="97">
        <f>IF(SALVADOS!K33=0,"",SALVADOS!K33)</f>
        <v>19089</v>
      </c>
      <c r="G33" s="14">
        <v>43769</v>
      </c>
      <c r="H33" s="14">
        <v>43773</v>
      </c>
      <c r="I33" s="14">
        <v>43780</v>
      </c>
      <c r="J33" s="14">
        <v>43787</v>
      </c>
      <c r="K33" s="14"/>
      <c r="L33" s="14"/>
      <c r="M33" s="14"/>
      <c r="N33" s="14"/>
      <c r="O33" s="14" t="str">
        <f t="shared" si="1"/>
        <v/>
      </c>
      <c r="P33" s="14">
        <v>43787</v>
      </c>
      <c r="Q33" s="30">
        <f t="shared" si="0"/>
        <v>43787</v>
      </c>
      <c r="R33" s="5" t="str">
        <f t="shared" si="2"/>
        <v>VENDIDO</v>
      </c>
    </row>
    <row r="34" spans="1:18" hidden="1" x14ac:dyDescent="0.3">
      <c r="A34" s="24">
        <v>32</v>
      </c>
      <c r="B34" s="24">
        <f>IF(SALVADOS!B34=0,"",SALVADOS!B34)</f>
        <v>8281901656</v>
      </c>
      <c r="C34" s="24" t="str">
        <f>IF(SALVADOS!G34=0,"",SALVADOS!G34)</f>
        <v>JQU5132</v>
      </c>
      <c r="D34" s="24" t="str">
        <f>IF(SALVADOS!L34=0,"",SALVADOS!L34)</f>
        <v>PALACIO</v>
      </c>
      <c r="E34" s="64">
        <f>IF(SALVADOS!AH34=0,"",SALVADOS!AH34)</f>
        <v>43763</v>
      </c>
      <c r="F34" s="97">
        <f>IF(SALVADOS!K34=0,"",SALVADOS!K34)</f>
        <v>14032</v>
      </c>
      <c r="G34" s="14">
        <v>43798</v>
      </c>
      <c r="H34" s="14">
        <v>43805</v>
      </c>
      <c r="I34" s="14">
        <v>43819</v>
      </c>
      <c r="J34" s="14"/>
      <c r="K34" s="14"/>
      <c r="L34" s="14"/>
      <c r="M34" s="14"/>
      <c r="N34" s="14"/>
      <c r="O34" s="14" t="str">
        <f t="shared" si="1"/>
        <v/>
      </c>
      <c r="P34" s="14">
        <v>43819</v>
      </c>
      <c r="Q34" s="30">
        <f t="shared" si="0"/>
        <v>43819</v>
      </c>
      <c r="R34" s="5" t="str">
        <f t="shared" si="2"/>
        <v>VENDIDO</v>
      </c>
    </row>
    <row r="35" spans="1:18" hidden="1" x14ac:dyDescent="0.3">
      <c r="A35" s="24">
        <v>33</v>
      </c>
      <c r="B35" s="24">
        <f>IF(SALVADOS!B35=0,"",SALVADOS!B35)</f>
        <v>8281901689</v>
      </c>
      <c r="C35" s="24" t="str">
        <f>IF(SALVADOS!G35=0,"",SALVADOS!G35)</f>
        <v>BJI4906</v>
      </c>
      <c r="D35" s="24" t="str">
        <f>IF(SALVADOS!L35=0,"",SALVADOS!L35)</f>
        <v>FREITAS</v>
      </c>
      <c r="E35" s="64">
        <f>IF(SALVADOS!AH35=0,"",SALVADOS!AH35)</f>
        <v>43777</v>
      </c>
      <c r="F35" s="97">
        <f>IF(SALVADOS!K35=0,"",SALVADOS!K35)</f>
        <v>5262</v>
      </c>
      <c r="G35" s="14">
        <v>43770</v>
      </c>
      <c r="H35" s="14">
        <v>43777</v>
      </c>
      <c r="I35" s="14">
        <v>43783</v>
      </c>
      <c r="J35" s="14">
        <v>43791</v>
      </c>
      <c r="K35" s="14">
        <v>43798</v>
      </c>
      <c r="L35" s="14">
        <v>43812</v>
      </c>
      <c r="M35" s="14">
        <v>43819</v>
      </c>
      <c r="N35" s="14"/>
      <c r="O35" s="14" t="str">
        <f t="shared" si="1"/>
        <v/>
      </c>
      <c r="P35" s="14">
        <v>43819</v>
      </c>
      <c r="Q35" s="30">
        <f t="shared" si="0"/>
        <v>43819</v>
      </c>
      <c r="R35" s="5" t="str">
        <f t="shared" si="2"/>
        <v>LOTEAR</v>
      </c>
    </row>
    <row r="36" spans="1:18" hidden="1" x14ac:dyDescent="0.3">
      <c r="A36" s="24">
        <v>34</v>
      </c>
      <c r="B36" s="24">
        <f>IF(SALVADOS!B36=0,"",SALVADOS!B36)</f>
        <v>8281901799</v>
      </c>
      <c r="C36" s="24" t="str">
        <f>IF(SALVADOS!G36=0,"",SALVADOS!G36)</f>
        <v>CZZ1947</v>
      </c>
      <c r="D36" s="24" t="str">
        <f>IF(SALVADOS!L36=0,"",SALVADOS!L36)</f>
        <v>FREITAS</v>
      </c>
      <c r="E36" s="64">
        <f>IF(SALVADOS!AH36=0,"",SALVADOS!AH36)</f>
        <v>43763</v>
      </c>
      <c r="F36" s="97">
        <f>IF(SALVADOS!K36=0,"",SALVADOS!K36)</f>
        <v>8599</v>
      </c>
      <c r="G36" s="14">
        <v>43944</v>
      </c>
      <c r="H36" s="14"/>
      <c r="I36" s="14"/>
      <c r="J36" s="14"/>
      <c r="K36" s="14"/>
      <c r="L36" s="14"/>
      <c r="M36" s="14"/>
      <c r="N36" s="14"/>
      <c r="O36" s="14" t="str">
        <f t="shared" si="1"/>
        <v/>
      </c>
      <c r="P36" s="14">
        <v>43944</v>
      </c>
      <c r="Q36" s="30">
        <f t="shared" si="0"/>
        <v>43944</v>
      </c>
      <c r="R36" s="5" t="str">
        <f t="shared" si="2"/>
        <v>VENDIDO</v>
      </c>
    </row>
    <row r="37" spans="1:18" hidden="1" x14ac:dyDescent="0.3">
      <c r="A37" s="24">
        <v>35</v>
      </c>
      <c r="B37" s="24">
        <f>IF(SALVADOS!B37=0,"",SALVADOS!B37)</f>
        <v>8281901643</v>
      </c>
      <c r="C37" s="24" t="str">
        <f>IF(SALVADOS!G37=0,"",SALVADOS!G37)</f>
        <v>OOZ2491</v>
      </c>
      <c r="D37" s="24" t="str">
        <f>IF(SALVADOS!L37=0,"",SALVADOS!L37)</f>
        <v>PALACIO</v>
      </c>
      <c r="E37" s="64">
        <f>IF(SALVADOS!AH37=0,"",SALVADOS!AH37)</f>
        <v>43935</v>
      </c>
      <c r="F37" s="97">
        <f>IF(SALVADOS!K37=0,"",SALVADOS!K37)</f>
        <v>31053</v>
      </c>
      <c r="G37" s="14">
        <v>43769</v>
      </c>
      <c r="H37" s="14">
        <v>43773</v>
      </c>
      <c r="I37" s="14">
        <v>43780</v>
      </c>
      <c r="J37" s="14"/>
      <c r="K37" s="14"/>
      <c r="L37" s="14"/>
      <c r="M37" s="14"/>
      <c r="N37" s="14"/>
      <c r="O37" s="14" t="str">
        <f t="shared" si="1"/>
        <v/>
      </c>
      <c r="P37" s="14">
        <v>43780</v>
      </c>
      <c r="Q37" s="30">
        <f t="shared" si="0"/>
        <v>43780</v>
      </c>
      <c r="R37" s="5" t="str">
        <f t="shared" si="2"/>
        <v>LOTEAR</v>
      </c>
    </row>
    <row r="38" spans="1:18" hidden="1" x14ac:dyDescent="0.3">
      <c r="A38" s="24">
        <v>36</v>
      </c>
      <c r="B38" s="24">
        <f>IF(SALVADOS!B38=0,"",SALVADOS!B38)</f>
        <v>8281902153</v>
      </c>
      <c r="C38" s="24" t="str">
        <f>IF(SALVADOS!G38=0,"",SALVADOS!G38)</f>
        <v>IKJ2930</v>
      </c>
      <c r="D38" s="24" t="str">
        <f>IF(SALVADOS!L38=0,"",SALVADOS!L38)</f>
        <v>PALACIO</v>
      </c>
      <c r="E38" s="64">
        <f>IF(SALVADOS!AH38=0,"",SALVADOS!AH38)</f>
        <v>43763</v>
      </c>
      <c r="F38" s="97">
        <f>IF(SALVADOS!K38=0,"",SALVADOS!K38)</f>
        <v>19355</v>
      </c>
      <c r="G38" s="14">
        <v>43775</v>
      </c>
      <c r="H38" s="14"/>
      <c r="I38" s="14"/>
      <c r="J38" s="14"/>
      <c r="K38" s="14"/>
      <c r="L38" s="14"/>
      <c r="M38" s="14"/>
      <c r="N38" s="14"/>
      <c r="O38" s="14" t="str">
        <f t="shared" si="1"/>
        <v/>
      </c>
      <c r="P38" s="14">
        <v>43775</v>
      </c>
      <c r="Q38" s="30">
        <f t="shared" si="0"/>
        <v>43775</v>
      </c>
      <c r="R38" s="5" t="str">
        <f t="shared" si="2"/>
        <v>VENDIDO</v>
      </c>
    </row>
    <row r="39" spans="1:18" hidden="1" x14ac:dyDescent="0.3">
      <c r="A39" s="24">
        <v>37</v>
      </c>
      <c r="B39" s="24">
        <f>IF(SALVADOS!B39=0,"",SALVADOS!B39)</f>
        <v>8281902023</v>
      </c>
      <c r="C39" s="24" t="str">
        <f>IF(SALVADOS!G39=0,"",SALVADOS!G39)</f>
        <v>DIJ4430</v>
      </c>
      <c r="D39" s="24" t="str">
        <f>IF(SALVADOS!L39=0,"",SALVADOS!L39)</f>
        <v>FREITAS</v>
      </c>
      <c r="E39" s="64">
        <f>IF(SALVADOS!AH39=0,"",SALVADOS!AH39)</f>
        <v>43763</v>
      </c>
      <c r="F39" s="97">
        <f>IF(SALVADOS!K39=0,"",SALVADOS!K39)</f>
        <v>10578</v>
      </c>
      <c r="G39" s="14">
        <v>43769</v>
      </c>
      <c r="H39" s="14"/>
      <c r="I39" s="14"/>
      <c r="J39" s="14"/>
      <c r="K39" s="14"/>
      <c r="L39" s="14"/>
      <c r="M39" s="14"/>
      <c r="N39" s="14"/>
      <c r="O39" s="14" t="str">
        <f t="shared" si="1"/>
        <v/>
      </c>
      <c r="P39" s="14">
        <v>43769</v>
      </c>
      <c r="Q39" s="30">
        <f t="shared" si="0"/>
        <v>43769</v>
      </c>
      <c r="R39" s="5" t="str">
        <f t="shared" si="2"/>
        <v>VENDIDO</v>
      </c>
    </row>
    <row r="40" spans="1:18" hidden="1" x14ac:dyDescent="0.3">
      <c r="A40" s="24">
        <v>38</v>
      </c>
      <c r="B40" s="24">
        <f>IF(SALVADOS!B40=0,"",SALVADOS!B40)</f>
        <v>8281901488</v>
      </c>
      <c r="C40" s="24" t="str">
        <f>IF(SALVADOS!G40=0,"",SALVADOS!G40)</f>
        <v>QDZ3215</v>
      </c>
      <c r="D40" s="24" t="str">
        <f>IF(SALVADOS!L40=0,"",SALVADOS!L40)</f>
        <v>PALACIO</v>
      </c>
      <c r="E40" s="64">
        <f>IF(SALVADOS!AH40=0,"",SALVADOS!AH40)</f>
        <v>43763</v>
      </c>
      <c r="F40" s="97">
        <f>IF(SALVADOS!K40=0,"",SALVADOS!K40)</f>
        <v>39862</v>
      </c>
      <c r="G40" s="14">
        <v>43787</v>
      </c>
      <c r="H40" s="14"/>
      <c r="I40" s="14"/>
      <c r="J40" s="14"/>
      <c r="K40" s="14"/>
      <c r="L40" s="14"/>
      <c r="M40" s="14"/>
      <c r="N40" s="14"/>
      <c r="O40" s="14" t="str">
        <f t="shared" si="1"/>
        <v/>
      </c>
      <c r="P40" s="14">
        <v>43787</v>
      </c>
      <c r="Q40" s="30">
        <f t="shared" si="0"/>
        <v>43787</v>
      </c>
      <c r="R40" s="5" t="str">
        <f t="shared" si="2"/>
        <v>VENDIDO</v>
      </c>
    </row>
    <row r="41" spans="1:18" hidden="1" x14ac:dyDescent="0.3">
      <c r="A41" s="24">
        <v>39</v>
      </c>
      <c r="B41" s="24">
        <f>IF(SALVADOS!B41=0,"",SALVADOS!B41)</f>
        <v>8281902161</v>
      </c>
      <c r="C41" s="24" t="str">
        <f>IF(SALVADOS!G41=0,"",SALVADOS!G41)</f>
        <v>JJT6869</v>
      </c>
      <c r="D41" s="24" t="str">
        <f>IF(SALVADOS!L41=0,"",SALVADOS!L41)</f>
        <v>PALACIO</v>
      </c>
      <c r="E41" s="64">
        <f>IF(SALVADOS!AH41=0,"",SALVADOS!AH41)</f>
        <v>43777</v>
      </c>
      <c r="F41" s="97">
        <f>IF(SALVADOS!K41=0,"",SALVADOS!K41)</f>
        <v>18500</v>
      </c>
      <c r="G41" s="14">
        <v>43859</v>
      </c>
      <c r="H41" s="14">
        <v>43866</v>
      </c>
      <c r="I41" s="14">
        <v>43873</v>
      </c>
      <c r="J41" s="14"/>
      <c r="K41" s="14"/>
      <c r="L41" s="14"/>
      <c r="M41" s="14"/>
      <c r="N41" s="14"/>
      <c r="O41" s="14" t="str">
        <f t="shared" si="1"/>
        <v/>
      </c>
      <c r="P41" s="14">
        <v>43873</v>
      </c>
      <c r="Q41" s="30">
        <f>IF(G41=0,"",MAX(G41:N41))</f>
        <v>43873</v>
      </c>
      <c r="R41" s="5" t="str">
        <f t="shared" si="2"/>
        <v>VENDIDO</v>
      </c>
    </row>
    <row r="42" spans="1:18" hidden="1" x14ac:dyDescent="0.3">
      <c r="A42" s="24">
        <v>40</v>
      </c>
      <c r="B42" s="24">
        <f>IF(SALVADOS!B42=0,"",SALVADOS!B42)</f>
        <v>8281902400</v>
      </c>
      <c r="C42" s="24" t="str">
        <f>IF(SALVADOS!G42=0,"",SALVADOS!G42)</f>
        <v>BLX4732</v>
      </c>
      <c r="D42" s="24" t="str">
        <f>IF(SALVADOS!L42=0,"",SALVADOS!L42)</f>
        <v>FREITAS</v>
      </c>
      <c r="E42" s="64">
        <f>IF(SALVADOS!AH42=0,"",SALVADOS!AH42)</f>
        <v>43838</v>
      </c>
      <c r="F42" s="97">
        <f>IF(SALVADOS!K42=0,"",SALVADOS!K42)</f>
        <v>4816</v>
      </c>
      <c r="G42" s="14">
        <v>43866</v>
      </c>
      <c r="H42" s="14"/>
      <c r="I42" s="14"/>
      <c r="J42" s="14"/>
      <c r="K42" s="14"/>
      <c r="L42" s="14"/>
      <c r="M42" s="14"/>
      <c r="N42" s="14"/>
      <c r="O42" s="14" t="str">
        <f t="shared" si="1"/>
        <v/>
      </c>
      <c r="P42" s="14">
        <v>43866</v>
      </c>
      <c r="Q42" s="30">
        <f t="shared" ref="Q42:Q102" si="3">IF(G42=0,"",MAX(G42:N42))</f>
        <v>43866</v>
      </c>
      <c r="R42" s="5" t="str">
        <f t="shared" si="2"/>
        <v>VENDIDO</v>
      </c>
    </row>
    <row r="43" spans="1:18" hidden="1" x14ac:dyDescent="0.3">
      <c r="A43" s="24">
        <v>41</v>
      </c>
      <c r="B43" s="24">
        <f>IF(SALVADOS!B43=0,"",SALVADOS!B43)</f>
        <v>8281901679</v>
      </c>
      <c r="C43" s="24" t="str">
        <f>IF(SALVADOS!G43=0,"",SALVADOS!G43)</f>
        <v>CQK3717</v>
      </c>
      <c r="D43" s="24" t="str">
        <f>IF(SALVADOS!L43=0,"",SALVADOS!L43)</f>
        <v>FREITAS</v>
      </c>
      <c r="E43" s="64">
        <f>IF(SALVADOS!AH43=0,"",SALVADOS!AH43)</f>
        <v>43847</v>
      </c>
      <c r="F43" s="97">
        <f>IF(SALVADOS!K43=0,"",SALVADOS!K43)</f>
        <v>7703</v>
      </c>
      <c r="G43" s="14">
        <v>43872</v>
      </c>
      <c r="H43" s="14">
        <v>43879</v>
      </c>
      <c r="I43" s="14">
        <v>43888</v>
      </c>
      <c r="J43" s="14">
        <v>43893</v>
      </c>
      <c r="K43" s="14"/>
      <c r="L43" s="14"/>
      <c r="M43" s="14"/>
      <c r="N43" s="14"/>
      <c r="O43" s="14" t="str">
        <f t="shared" si="1"/>
        <v/>
      </c>
      <c r="P43" s="14">
        <v>43893</v>
      </c>
      <c r="Q43" s="30">
        <f t="shared" si="3"/>
        <v>43893</v>
      </c>
      <c r="R43" s="5" t="str">
        <f t="shared" si="2"/>
        <v>VENDIDO</v>
      </c>
    </row>
    <row r="44" spans="1:18" hidden="1" x14ac:dyDescent="0.3">
      <c r="A44" s="24">
        <v>42</v>
      </c>
      <c r="B44" s="24">
        <f>IF(SALVADOS!B44=0,"",SALVADOS!B44)</f>
        <v>8281902606</v>
      </c>
      <c r="C44" s="24" t="str">
        <f>IF(SALVADOS!G44=0,"",SALVADOS!G44)</f>
        <v>JHD2061</v>
      </c>
      <c r="D44" s="24" t="str">
        <f>IF(SALVADOS!L44=0,"",SALVADOS!L44)</f>
        <v>PALACIO</v>
      </c>
      <c r="E44" s="64">
        <f>IF(SALVADOS!AH44=0,"",SALVADOS!AH44)</f>
        <v>43866</v>
      </c>
      <c r="F44" s="97">
        <f>IF(SALVADOS!K44=0,"",SALVADOS!K44)</f>
        <v>22039</v>
      </c>
      <c r="G44" s="14">
        <v>43893</v>
      </c>
      <c r="H44" s="14"/>
      <c r="I44" s="14"/>
      <c r="J44" s="14"/>
      <c r="K44" s="14"/>
      <c r="L44" s="14"/>
      <c r="M44" s="14"/>
      <c r="N44" s="14"/>
      <c r="O44" s="14" t="str">
        <f t="shared" si="1"/>
        <v/>
      </c>
      <c r="P44" s="14">
        <v>43893</v>
      </c>
      <c r="Q44" s="30">
        <f t="shared" si="3"/>
        <v>43893</v>
      </c>
      <c r="R44" s="5" t="str">
        <f t="shared" si="2"/>
        <v>VENDIDO</v>
      </c>
    </row>
    <row r="45" spans="1:18" hidden="1" x14ac:dyDescent="0.3">
      <c r="A45" s="24">
        <v>43</v>
      </c>
      <c r="B45" s="24">
        <f>IF(SALVADOS!B45=0,"",SALVADOS!B45)</f>
        <v>8281902272</v>
      </c>
      <c r="C45" s="24" t="str">
        <f>IF(SALVADOS!G45=0,"",SALVADOS!G45)</f>
        <v>GVM6482</v>
      </c>
      <c r="D45" s="24" t="str">
        <f>IF(SALVADOS!L45=0,"",SALVADOS!L45)</f>
        <v>PALACIO</v>
      </c>
      <c r="E45" s="64">
        <f>IF(SALVADOS!AH45=0,"",SALVADOS!AH45)</f>
        <v>45083</v>
      </c>
      <c r="F45" s="97">
        <f>IF(SALVADOS!K45=0,"",SALVADOS!K45)</f>
        <v>9686</v>
      </c>
      <c r="G45" s="14">
        <v>43900</v>
      </c>
      <c r="H45" s="14"/>
      <c r="I45" s="14"/>
      <c r="J45" s="14"/>
      <c r="K45" s="14"/>
      <c r="L45" s="14"/>
      <c r="M45" s="14"/>
      <c r="N45" s="14"/>
      <c r="O45" s="14" t="str">
        <f t="shared" si="1"/>
        <v/>
      </c>
      <c r="P45" s="14">
        <v>43900</v>
      </c>
      <c r="Q45" s="30">
        <f t="shared" si="3"/>
        <v>43900</v>
      </c>
      <c r="R45" s="5" t="str">
        <f t="shared" si="2"/>
        <v>LOTEAR</v>
      </c>
    </row>
    <row r="46" spans="1:18" hidden="1" x14ac:dyDescent="0.3">
      <c r="A46" s="24">
        <v>44</v>
      </c>
      <c r="B46" s="24">
        <f>IF(SALVADOS!B46=0,"",SALVADOS!B46)</f>
        <v>8281902777</v>
      </c>
      <c r="C46" s="24" t="str">
        <f>IF(SALVADOS!G46=0,"",SALVADOS!G46)</f>
        <v>DNU1192</v>
      </c>
      <c r="D46" s="24" t="str">
        <f>IF(SALVADOS!L46=0,"",SALVADOS!L46)</f>
        <v>PALACIO</v>
      </c>
      <c r="E46" s="64">
        <f>IF(SALVADOS!AH46=0,"",SALVADOS!AH46)</f>
        <v>43889</v>
      </c>
      <c r="F46" s="97">
        <f>IF(SALVADOS!K46=0,"",SALVADOS!K46)</f>
        <v>18186</v>
      </c>
      <c r="G46" s="14">
        <v>43858</v>
      </c>
      <c r="H46" s="14">
        <v>43865</v>
      </c>
      <c r="I46" s="14">
        <v>43872</v>
      </c>
      <c r="J46" s="14">
        <v>43879</v>
      </c>
      <c r="K46" s="14">
        <v>43888</v>
      </c>
      <c r="L46" s="14"/>
      <c r="M46" s="14"/>
      <c r="N46" s="14"/>
      <c r="O46" s="14" t="str">
        <f t="shared" si="1"/>
        <v/>
      </c>
      <c r="P46" s="14">
        <v>43888</v>
      </c>
      <c r="Q46" s="30">
        <f t="shared" si="3"/>
        <v>43888</v>
      </c>
      <c r="R46" s="5" t="str">
        <f t="shared" si="2"/>
        <v>LOTEAR</v>
      </c>
    </row>
    <row r="47" spans="1:18" hidden="1" x14ac:dyDescent="0.3">
      <c r="A47" s="24">
        <v>45</v>
      </c>
      <c r="B47" s="24">
        <f>IF(SALVADOS!B47=0,"",SALVADOS!B47)</f>
        <v>8281902927</v>
      </c>
      <c r="C47" s="24" t="str">
        <f>IF(SALVADOS!G47=0,"",SALVADOS!G47)</f>
        <v>HDK7681</v>
      </c>
      <c r="D47" s="24" t="str">
        <f>IF(SALVADOS!L47=0,"",SALVADOS!L47)</f>
        <v>PALACIO</v>
      </c>
      <c r="E47" s="64">
        <f>IF(SALVADOS!AH47=0,"",SALVADOS!AH47)</f>
        <v>43852</v>
      </c>
      <c r="F47" s="97">
        <f>IF(SALVADOS!K47=0,"",SALVADOS!K47)</f>
        <v>12365</v>
      </c>
      <c r="G47" s="14">
        <v>43858</v>
      </c>
      <c r="H47" s="14"/>
      <c r="I47" s="14"/>
      <c r="J47" s="14"/>
      <c r="K47" s="14"/>
      <c r="L47" s="14"/>
      <c r="M47" s="14"/>
      <c r="N47" s="14"/>
      <c r="O47" s="14" t="str">
        <f t="shared" si="1"/>
        <v/>
      </c>
      <c r="P47" s="14">
        <v>43858</v>
      </c>
      <c r="Q47" s="30">
        <f t="shared" si="3"/>
        <v>43858</v>
      </c>
      <c r="R47" s="5" t="str">
        <f t="shared" si="2"/>
        <v>VENDIDO</v>
      </c>
    </row>
    <row r="48" spans="1:18" hidden="1" x14ac:dyDescent="0.3">
      <c r="A48" s="24">
        <v>46</v>
      </c>
      <c r="B48" s="24">
        <f>IF(SALVADOS!B48=0,"",SALVADOS!B48)</f>
        <v>8281902933</v>
      </c>
      <c r="C48" s="24" t="str">
        <f>IF(SALVADOS!G48=0,"",SALVADOS!G48)</f>
        <v>HSI2604</v>
      </c>
      <c r="D48" s="24" t="str">
        <f>IF(SALVADOS!L48=0,"",SALVADOS!L48)</f>
        <v>PALACIO</v>
      </c>
      <c r="E48" s="64">
        <f>IF(SALVADOS!AH48=0,"",SALVADOS!AH48)</f>
        <v>43852</v>
      </c>
      <c r="F48" s="97">
        <f>IF(SALVADOS!K48=0,"",SALVADOS!K48)</f>
        <v>19275</v>
      </c>
      <c r="G48" s="14">
        <v>43858</v>
      </c>
      <c r="H48" s="14"/>
      <c r="I48" s="14"/>
      <c r="J48" s="14"/>
      <c r="K48" s="14"/>
      <c r="L48" s="14"/>
      <c r="M48" s="14"/>
      <c r="N48" s="14"/>
      <c r="O48" s="14" t="str">
        <f t="shared" si="1"/>
        <v/>
      </c>
      <c r="P48" s="14">
        <v>43858</v>
      </c>
      <c r="Q48" s="30">
        <f t="shared" si="3"/>
        <v>43858</v>
      </c>
      <c r="R48" s="5" t="str">
        <f t="shared" si="2"/>
        <v>VENDIDO</v>
      </c>
    </row>
    <row r="49" spans="1:18" hidden="1" x14ac:dyDescent="0.3">
      <c r="A49" s="24">
        <v>47</v>
      </c>
      <c r="B49" s="24">
        <f>IF(SALVADOS!B49=0,"",SALVADOS!B49)</f>
        <v>8281902901</v>
      </c>
      <c r="C49" s="24" t="str">
        <f>IF(SALVADOS!G49=0,"",SALVADOS!G49)</f>
        <v>DSN8666</v>
      </c>
      <c r="D49" s="24" t="str">
        <f>IF(SALVADOS!L49=0,"",SALVADOS!L49)</f>
        <v>PALACIO</v>
      </c>
      <c r="E49" s="64">
        <f>IF(SALVADOS!AH49=0,"",SALVADOS!AH49)</f>
        <v>43852</v>
      </c>
      <c r="F49" s="97">
        <f>IF(SALVADOS!K49=0,"",SALVADOS!K49)</f>
        <v>19074</v>
      </c>
      <c r="G49" s="14">
        <v>44579</v>
      </c>
      <c r="H49" s="14">
        <v>44586</v>
      </c>
      <c r="I49" s="14"/>
      <c r="J49" s="14"/>
      <c r="K49" s="14"/>
      <c r="L49" s="14"/>
      <c r="M49" s="14"/>
      <c r="N49" s="14"/>
      <c r="O49" s="14" t="str">
        <f t="shared" si="1"/>
        <v/>
      </c>
      <c r="P49" s="14">
        <v>44586</v>
      </c>
      <c r="Q49" s="30">
        <f t="shared" si="3"/>
        <v>44586</v>
      </c>
      <c r="R49" s="5" t="str">
        <f t="shared" si="2"/>
        <v>VENDIDO</v>
      </c>
    </row>
    <row r="50" spans="1:18" hidden="1" x14ac:dyDescent="0.3">
      <c r="A50" s="24">
        <v>48</v>
      </c>
      <c r="B50" s="24">
        <f>IF(SALVADOS!B50=0,"",SALVADOS!B50)</f>
        <v>8231900120</v>
      </c>
      <c r="C50" s="24" t="str">
        <f>IF(SALVADOS!G50=0,"",SALVADOS!G50)</f>
        <v>JQA6400</v>
      </c>
      <c r="D50" s="24" t="str">
        <f>IF(SALVADOS!L50=0,"",SALVADOS!L50)</f>
        <v>PALACIO</v>
      </c>
      <c r="E50" s="64">
        <f>IF(SALVADOS!AH50=0,"",SALVADOS!AH50)</f>
        <v>44573</v>
      </c>
      <c r="F50" s="97">
        <f>IF(SALVADOS!K50=0,"",SALVADOS!K50)</f>
        <v>11596</v>
      </c>
      <c r="G50" s="14">
        <v>43907</v>
      </c>
      <c r="H50" s="14">
        <v>43914</v>
      </c>
      <c r="I50" s="14">
        <v>43921</v>
      </c>
      <c r="J50" s="14">
        <v>43929</v>
      </c>
      <c r="K50" s="14"/>
      <c r="L50" s="14"/>
      <c r="M50" s="14"/>
      <c r="N50" s="14"/>
      <c r="O50" s="14" t="str">
        <f t="shared" si="1"/>
        <v/>
      </c>
      <c r="P50" s="14">
        <v>43936</v>
      </c>
      <c r="Q50" s="30">
        <f t="shared" si="3"/>
        <v>43929</v>
      </c>
      <c r="R50" s="5" t="str">
        <f t="shared" si="2"/>
        <v>LOTEAR</v>
      </c>
    </row>
    <row r="51" spans="1:18" hidden="1" x14ac:dyDescent="0.3">
      <c r="A51" s="24">
        <v>49</v>
      </c>
      <c r="B51" s="24">
        <f>IF(SALVADOS!B51=0,"",SALVADOS!B51)</f>
        <v>8232000001</v>
      </c>
      <c r="C51" s="24" t="str">
        <f>IF(SALVADOS!G51=0,"",SALVADOS!G51)</f>
        <v>ACK5999</v>
      </c>
      <c r="D51" s="24" t="str">
        <f>IF(SALVADOS!L51=0,"",SALVADOS!L51)</f>
        <v>PALACIO</v>
      </c>
      <c r="E51" s="64">
        <f>IF(SALVADOS!AH51=0,"",SALVADOS!AH51)</f>
        <v>43903</v>
      </c>
      <c r="F51" s="97">
        <f>IF(SALVADOS!K51=0,"",SALVADOS!K51)</f>
        <v>19000</v>
      </c>
      <c r="G51" s="14">
        <v>44355</v>
      </c>
      <c r="H51" s="14">
        <v>44369</v>
      </c>
      <c r="I51" s="14"/>
      <c r="J51" s="14"/>
      <c r="K51" s="14"/>
      <c r="L51" s="14"/>
      <c r="M51" s="14"/>
      <c r="N51" s="14"/>
      <c r="O51" s="14" t="str">
        <f t="shared" si="1"/>
        <v/>
      </c>
      <c r="P51" s="14">
        <v>44369</v>
      </c>
      <c r="Q51" s="30">
        <f t="shared" si="3"/>
        <v>44369</v>
      </c>
      <c r="R51" s="5" t="str">
        <f t="shared" si="2"/>
        <v>VENDIDO</v>
      </c>
    </row>
    <row r="52" spans="1:18" hidden="1" x14ac:dyDescent="0.3">
      <c r="A52" s="24">
        <v>50</v>
      </c>
      <c r="B52" s="24">
        <f>IF(SALVADOS!B52=0,"",SALVADOS!B52)</f>
        <v>8282000029</v>
      </c>
      <c r="C52" s="24" t="str">
        <f>IF(SALVADOS!G52=0,"",SALVADOS!G52)</f>
        <v>MGR0039</v>
      </c>
      <c r="D52" s="24" t="str">
        <f>IF(SALVADOS!L52=0,"",SALVADOS!L52)</f>
        <v>PALACIO</v>
      </c>
      <c r="E52" s="64">
        <f>IF(SALVADOS!AH52=0,"",SALVADOS!AH52)</f>
        <v>44349</v>
      </c>
      <c r="F52" s="97">
        <f>IF(SALVADOS!K52=0,"",SALVADOS!K52)</f>
        <v>21256</v>
      </c>
      <c r="G52" s="14">
        <v>44133</v>
      </c>
      <c r="H52" s="14"/>
      <c r="I52" s="14"/>
      <c r="J52" s="14"/>
      <c r="K52" s="14"/>
      <c r="L52" s="14"/>
      <c r="M52" s="14"/>
      <c r="N52" s="14"/>
      <c r="O52" s="14" t="str">
        <f t="shared" si="1"/>
        <v/>
      </c>
      <c r="P52" s="14">
        <v>44133</v>
      </c>
      <c r="Q52" s="30">
        <f t="shared" si="3"/>
        <v>44133</v>
      </c>
      <c r="R52" s="5" t="str">
        <f t="shared" si="2"/>
        <v>LOTEAR</v>
      </c>
    </row>
    <row r="53" spans="1:18" hidden="1" x14ac:dyDescent="0.3">
      <c r="A53" s="24">
        <v>51</v>
      </c>
      <c r="B53" s="24">
        <f>IF(SALVADOS!B53=0,"",SALVADOS!B53)</f>
        <v>8232000032</v>
      </c>
      <c r="C53" s="24" t="str">
        <f>IF(SALVADOS!G53=0,"",SALVADOS!G53)</f>
        <v>ENA6500</v>
      </c>
      <c r="D53" s="24" t="str">
        <f>IF(SALVADOS!L53=0,"",SALVADOS!L53)</f>
        <v>PALACIO</v>
      </c>
      <c r="E53" s="64">
        <f>IF(SALVADOS!AH53=0,"",SALVADOS!AH53)</f>
        <v>44131</v>
      </c>
      <c r="F53" s="97">
        <f>IF(SALVADOS!K53=0,"",SALVADOS!K53)</f>
        <v>21279</v>
      </c>
      <c r="G53" s="14">
        <v>44194</v>
      </c>
      <c r="H53" s="14"/>
      <c r="I53" s="14"/>
      <c r="J53" s="14"/>
      <c r="K53" s="14"/>
      <c r="L53" s="14"/>
      <c r="M53" s="14"/>
      <c r="N53" s="14"/>
      <c r="O53" s="14" t="str">
        <f t="shared" si="1"/>
        <v/>
      </c>
      <c r="P53" s="14">
        <v>44194</v>
      </c>
      <c r="Q53" s="30">
        <f t="shared" si="3"/>
        <v>44194</v>
      </c>
      <c r="R53" s="5" t="str">
        <f t="shared" si="2"/>
        <v>VENDIDO</v>
      </c>
    </row>
    <row r="54" spans="1:18" hidden="1" x14ac:dyDescent="0.3">
      <c r="A54" s="24">
        <v>52</v>
      </c>
      <c r="B54" s="24">
        <f>IF(SALVADOS!B54=0,"",SALVADOS!B54)</f>
        <v>8282000189</v>
      </c>
      <c r="C54" s="24" t="str">
        <f>IF(SALVADOS!G54=0,"",SALVADOS!G54)</f>
        <v>GRG0871</v>
      </c>
      <c r="D54" s="24" t="str">
        <f>IF(SALVADOS!L54=0,"",SALVADOS!L54)</f>
        <v>PALACIO</v>
      </c>
      <c r="E54" s="64">
        <f>IF(SALVADOS!AH54=0,"",SALVADOS!AH54)</f>
        <v>44187</v>
      </c>
      <c r="F54" s="97">
        <f>IF(SALVADOS!K54=0,"",SALVADOS!K54)</f>
        <v>6023</v>
      </c>
      <c r="G54" s="14">
        <v>44194</v>
      </c>
      <c r="H54" s="14">
        <v>44201</v>
      </c>
      <c r="I54" s="14">
        <v>44208</v>
      </c>
      <c r="J54" s="14"/>
      <c r="K54" s="14"/>
      <c r="L54" s="14"/>
      <c r="M54" s="14"/>
      <c r="N54" s="14"/>
      <c r="O54" s="14" t="str">
        <f t="shared" si="1"/>
        <v/>
      </c>
      <c r="P54" s="14">
        <v>44208</v>
      </c>
      <c r="Q54" s="30">
        <f t="shared" si="3"/>
        <v>44208</v>
      </c>
      <c r="R54" s="5" t="str">
        <f t="shared" si="2"/>
        <v>VENDIDO</v>
      </c>
    </row>
    <row r="55" spans="1:18" hidden="1" x14ac:dyDescent="0.3">
      <c r="A55" s="24">
        <v>53</v>
      </c>
      <c r="B55" s="24">
        <f>IF(SALVADOS!B55=0,"",SALVADOS!B55)</f>
        <v>8282000022</v>
      </c>
      <c r="C55" s="24" t="str">
        <f>IF(SALVADOS!G55=0,"",SALVADOS!G55)</f>
        <v>IWH2168</v>
      </c>
      <c r="D55" s="24" t="str">
        <f>IF(SALVADOS!L55=0,"",SALVADOS!L55)</f>
        <v>PALACIO</v>
      </c>
      <c r="E55" s="64">
        <f>IF(SALVADOS!AH55=0,"",SALVADOS!AH55)</f>
        <v>44187</v>
      </c>
      <c r="F55" s="97">
        <f>IF(SALVADOS!K55=0,"",SALVADOS!K55)</f>
        <v>27348</v>
      </c>
      <c r="G55" s="14">
        <v>43903</v>
      </c>
      <c r="H55" s="14"/>
      <c r="I55" s="14"/>
      <c r="J55" s="14"/>
      <c r="K55" s="14"/>
      <c r="L55" s="14"/>
      <c r="M55" s="14"/>
      <c r="N55" s="14"/>
      <c r="O55" s="14" t="str">
        <f t="shared" si="1"/>
        <v/>
      </c>
      <c r="P55" s="14">
        <v>43903</v>
      </c>
      <c r="Q55" s="30">
        <f t="shared" si="3"/>
        <v>43903</v>
      </c>
      <c r="R55" s="5" t="str">
        <f t="shared" si="2"/>
        <v>LOTEAR</v>
      </c>
    </row>
    <row r="56" spans="1:18" hidden="1" x14ac:dyDescent="0.3">
      <c r="A56" s="24">
        <v>54</v>
      </c>
      <c r="B56" s="24">
        <f>IF(SALVADOS!B56=0,"",SALVADOS!B56)</f>
        <v>8282000256</v>
      </c>
      <c r="C56" s="24" t="str">
        <f>IF(SALVADOS!G56=0,"",SALVADOS!G56)</f>
        <v>ELL3738</v>
      </c>
      <c r="D56" s="24" t="str">
        <f>IF(SALVADOS!L56=0,"",SALVADOS!L56)</f>
        <v>FREITAS</v>
      </c>
      <c r="E56" s="64">
        <f>IF(SALVADOS!AH56=0,"",SALVADOS!AH56)</f>
        <v>43895</v>
      </c>
      <c r="F56" s="97">
        <f>IF(SALVADOS!K56=0,"",SALVADOS!K56)</f>
        <v>30453</v>
      </c>
      <c r="G56" s="14">
        <v>43908</v>
      </c>
      <c r="H56" s="14"/>
      <c r="I56" s="14"/>
      <c r="J56" s="14"/>
      <c r="K56" s="14"/>
      <c r="L56" s="14"/>
      <c r="M56" s="14"/>
      <c r="N56" s="14"/>
      <c r="O56" s="14" t="str">
        <f t="shared" si="1"/>
        <v/>
      </c>
      <c r="P56" s="14">
        <v>43908</v>
      </c>
      <c r="Q56" s="30">
        <f t="shared" si="3"/>
        <v>43908</v>
      </c>
      <c r="R56" s="5" t="str">
        <f t="shared" si="2"/>
        <v>VENDIDO</v>
      </c>
    </row>
    <row r="57" spans="1:18" hidden="1" x14ac:dyDescent="0.3">
      <c r="A57" s="24">
        <v>55</v>
      </c>
      <c r="B57" s="24">
        <f>IF(SALVADOS!B57=0,"",SALVADOS!B57)</f>
        <v>8282000018</v>
      </c>
      <c r="C57" s="24" t="str">
        <f>IF(SALVADOS!G57=0,"",SALVADOS!G57)</f>
        <v>CYT3323</v>
      </c>
      <c r="D57" s="24" t="str">
        <f>IF(SALVADOS!L57=0,"",SALVADOS!L57)</f>
        <v>FREITAS</v>
      </c>
      <c r="E57" s="64">
        <f>IF(SALVADOS!AH57=0,"",SALVADOS!AH57)</f>
        <v>43895</v>
      </c>
      <c r="F57" s="97">
        <f>IF(SALVADOS!K57=0,"",SALVADOS!K57)</f>
        <v>22720</v>
      </c>
      <c r="G57" s="14">
        <v>44355</v>
      </c>
      <c r="H57" s="14"/>
      <c r="I57" s="14"/>
      <c r="J57" s="14"/>
      <c r="K57" s="14"/>
      <c r="L57" s="14"/>
      <c r="M57" s="14"/>
      <c r="N57" s="14"/>
      <c r="O57" s="14" t="str">
        <f t="shared" si="1"/>
        <v/>
      </c>
      <c r="P57" s="14">
        <v>44355</v>
      </c>
      <c r="Q57" s="30">
        <f t="shared" si="3"/>
        <v>44355</v>
      </c>
      <c r="R57" s="5" t="str">
        <f t="shared" si="2"/>
        <v>VENDIDO</v>
      </c>
    </row>
    <row r="58" spans="1:18" hidden="1" x14ac:dyDescent="0.3">
      <c r="A58" s="24">
        <v>56</v>
      </c>
      <c r="B58" s="24">
        <f>IF(SALVADOS!B58=0,"",SALVADOS!B58)</f>
        <v>8282000217</v>
      </c>
      <c r="C58" s="24" t="str">
        <f>IF(SALVADOS!G58=0,"",SALVADOS!G58)</f>
        <v>HGT8554</v>
      </c>
      <c r="D58" s="24" t="str">
        <f>IF(SALVADOS!L58=0,"",SALVADOS!L58)</f>
        <v>PALACIO</v>
      </c>
      <c r="E58" s="64">
        <f>IF(SALVADOS!AH58=0,"",SALVADOS!AH58)</f>
        <v>44349</v>
      </c>
      <c r="F58" s="97">
        <f>IF(SALVADOS!K58=0,"",SALVADOS!K58)</f>
        <v>2940</v>
      </c>
      <c r="G58" s="14">
        <v>44701</v>
      </c>
      <c r="H58" s="14"/>
      <c r="I58" s="14"/>
      <c r="J58" s="14"/>
      <c r="K58" s="14"/>
      <c r="L58" s="14"/>
      <c r="M58" s="14"/>
      <c r="N58" s="14"/>
      <c r="O58" s="14" t="str">
        <f t="shared" si="1"/>
        <v/>
      </c>
      <c r="P58" s="14">
        <v>44701</v>
      </c>
      <c r="Q58" s="30">
        <f t="shared" si="3"/>
        <v>44701</v>
      </c>
      <c r="R58" s="5" t="str">
        <f t="shared" si="2"/>
        <v>VENDIDO</v>
      </c>
    </row>
    <row r="59" spans="1:18" hidden="1" x14ac:dyDescent="0.3">
      <c r="A59" s="24">
        <v>57</v>
      </c>
      <c r="B59" s="24">
        <f>IF(SALVADOS!B59=0,"",SALVADOS!B59)</f>
        <v>8281903294</v>
      </c>
      <c r="C59" s="24" t="str">
        <f>IF(SALVADOS!G59=0,"",SALVADOS!G59)</f>
        <v>CHR1184</v>
      </c>
      <c r="D59" s="24" t="str">
        <f>IF(SALVADOS!L59=0,"",SALVADOS!L59)</f>
        <v>FREITAS</v>
      </c>
      <c r="E59" s="64">
        <f>IF(SALVADOS!AH59=0,"",SALVADOS!AH59)</f>
        <v>44685</v>
      </c>
      <c r="F59" s="97">
        <f>IF(SALVADOS!K59=0,"",SALVADOS!K59)</f>
        <v>24094</v>
      </c>
      <c r="G59" s="14">
        <v>44113</v>
      </c>
      <c r="H59" s="14"/>
      <c r="I59" s="14"/>
      <c r="J59" s="14"/>
      <c r="K59" s="14"/>
      <c r="L59" s="14"/>
      <c r="M59" s="14"/>
      <c r="N59" s="14"/>
      <c r="O59" s="14" t="str">
        <f t="shared" si="1"/>
        <v/>
      </c>
      <c r="P59" s="14">
        <v>44113</v>
      </c>
      <c r="Q59" s="30">
        <f t="shared" si="3"/>
        <v>44113</v>
      </c>
      <c r="R59" s="5" t="str">
        <f t="shared" si="2"/>
        <v>LOTEAR</v>
      </c>
    </row>
    <row r="60" spans="1:18" hidden="1" x14ac:dyDescent="0.3">
      <c r="A60" s="24">
        <v>58</v>
      </c>
      <c r="B60" s="24">
        <f>IF(SALVADOS!B60=0,"",SALVADOS!B60)</f>
        <v>8282000297</v>
      </c>
      <c r="C60" s="24" t="str">
        <f>IF(SALVADOS!G60=0,"",SALVADOS!G60)</f>
        <v>CPX5397</v>
      </c>
      <c r="D60" s="24" t="str">
        <f>IF(SALVADOS!L60=0,"",SALVADOS!L60)</f>
        <v>FREITAS</v>
      </c>
      <c r="E60" s="64">
        <f>IF(SALVADOS!AH60=0,"",SALVADOS!AH60)</f>
        <v>44083</v>
      </c>
      <c r="F60" s="97">
        <f>IF(SALVADOS!K60=0,"",SALVADOS!K60)</f>
        <v>7195</v>
      </c>
      <c r="G60" s="14">
        <v>44180</v>
      </c>
      <c r="H60" s="14"/>
      <c r="I60" s="14"/>
      <c r="J60" s="14"/>
      <c r="K60" s="14"/>
      <c r="L60" s="14"/>
      <c r="M60" s="14"/>
      <c r="N60" s="14"/>
      <c r="O60" s="14" t="str">
        <f t="shared" si="1"/>
        <v/>
      </c>
      <c r="P60" s="14">
        <v>44180</v>
      </c>
      <c r="Q60" s="30">
        <f t="shared" si="3"/>
        <v>44180</v>
      </c>
      <c r="R60" s="5" t="str">
        <f t="shared" si="2"/>
        <v>VENDIDO</v>
      </c>
    </row>
    <row r="61" spans="1:18" hidden="1" x14ac:dyDescent="0.3">
      <c r="A61" s="24">
        <v>59</v>
      </c>
      <c r="B61" s="24">
        <f>IF(SALVADOS!B61=0,"",SALVADOS!B61)</f>
        <v>8282000016</v>
      </c>
      <c r="C61" s="24" t="str">
        <f>IF(SALVADOS!G61=0,"",SALVADOS!G61)</f>
        <v>GZM4914</v>
      </c>
      <c r="D61" s="24" t="str">
        <f>IF(SALVADOS!L61=0,"",SALVADOS!L61)</f>
        <v>PALACIO</v>
      </c>
      <c r="E61" s="64">
        <f>IF(SALVADOS!AH61=0,"",SALVADOS!AH61)</f>
        <v>44175</v>
      </c>
      <c r="F61" s="97">
        <f>IF(SALVADOS!K61=0,"",SALVADOS!K61)</f>
        <v>18914</v>
      </c>
      <c r="G61" s="14">
        <v>44166</v>
      </c>
      <c r="H61" s="14"/>
      <c r="I61" s="14"/>
      <c r="J61" s="14"/>
      <c r="K61" s="14"/>
      <c r="L61" s="14"/>
      <c r="M61" s="14"/>
      <c r="N61" s="14"/>
      <c r="O61" s="14" t="str">
        <f t="shared" si="1"/>
        <v/>
      </c>
      <c r="P61" s="14">
        <v>44166</v>
      </c>
      <c r="Q61" s="30">
        <f t="shared" si="3"/>
        <v>44166</v>
      </c>
      <c r="R61" s="5" t="str">
        <f t="shared" si="2"/>
        <v>LOTEAR</v>
      </c>
    </row>
    <row r="62" spans="1:18" hidden="1" x14ac:dyDescent="0.3">
      <c r="A62" s="24">
        <v>60</v>
      </c>
      <c r="B62" s="24">
        <f>IF(SALVADOS!B62=0,"",SALVADOS!B62)</f>
        <v>8282000308</v>
      </c>
      <c r="C62" s="24" t="str">
        <f>IF(SALVADOS!G62=0,"",SALVADOS!G62)</f>
        <v>NML3737</v>
      </c>
      <c r="D62" s="24" t="str">
        <f>IF(SALVADOS!L62=0,"",SALVADOS!L62)</f>
        <v>PALACIO</v>
      </c>
      <c r="E62" s="64">
        <f>IF(SALVADOS!AH62=0,"",SALVADOS!AH62)</f>
        <v>44120</v>
      </c>
      <c r="F62" s="97">
        <f>IF(SALVADOS!K62=0,"",SALVADOS!K62)</f>
        <v>30791</v>
      </c>
      <c r="G62" s="14">
        <v>44362</v>
      </c>
      <c r="H62" s="14">
        <v>44369</v>
      </c>
      <c r="I62" s="14"/>
      <c r="J62" s="14"/>
      <c r="K62" s="14"/>
      <c r="L62" s="14"/>
      <c r="M62" s="14"/>
      <c r="N62" s="14"/>
      <c r="O62" s="14" t="str">
        <f t="shared" si="1"/>
        <v/>
      </c>
      <c r="P62" s="14">
        <v>44369</v>
      </c>
      <c r="Q62" s="30">
        <f t="shared" si="3"/>
        <v>44369</v>
      </c>
      <c r="R62" s="5" t="str">
        <f t="shared" si="2"/>
        <v>VENDIDO</v>
      </c>
    </row>
    <row r="63" spans="1:18" hidden="1" x14ac:dyDescent="0.3">
      <c r="A63" s="24">
        <v>61</v>
      </c>
      <c r="B63" s="24">
        <f>IF(SALVADOS!B63=0,"",SALVADOS!B63)</f>
        <v>8232000084</v>
      </c>
      <c r="C63" s="24" t="str">
        <f>IF(SALVADOS!G63=0,"",SALVADOS!G63)</f>
        <v>ILW7880</v>
      </c>
      <c r="D63" s="24" t="str">
        <f>IF(SALVADOS!L63=0,"",SALVADOS!L63)</f>
        <v>PALACIO</v>
      </c>
      <c r="E63" s="64">
        <f>IF(SALVADOS!AH63=0,"",SALVADOS!AH63)</f>
        <v>44357</v>
      </c>
      <c r="F63" s="97">
        <f>IF(SALVADOS!K63=0,"",SALVADOS!K63)</f>
        <v>16190</v>
      </c>
      <c r="G63" s="14">
        <v>44154</v>
      </c>
      <c r="H63" s="14"/>
      <c r="I63" s="14"/>
      <c r="J63" s="14"/>
      <c r="K63" s="14"/>
      <c r="L63" s="14"/>
      <c r="M63" s="14"/>
      <c r="N63" s="14"/>
      <c r="O63" s="14" t="str">
        <f t="shared" si="1"/>
        <v/>
      </c>
      <c r="P63" s="14">
        <v>44154</v>
      </c>
      <c r="Q63" s="30">
        <f t="shared" si="3"/>
        <v>44154</v>
      </c>
      <c r="R63" s="5" t="str">
        <f t="shared" si="2"/>
        <v>LOTEAR</v>
      </c>
    </row>
    <row r="64" spans="1:18" hidden="1" x14ac:dyDescent="0.3">
      <c r="A64" s="24">
        <v>62</v>
      </c>
      <c r="B64" s="24">
        <f>IF(SALVADOS!B64=0,"",SALVADOS!B64)</f>
        <v>8282000480</v>
      </c>
      <c r="C64" s="24" t="str">
        <f>IF(SALVADOS!G64=0,"",SALVADOS!G64)</f>
        <v>ONU9588</v>
      </c>
      <c r="D64" s="24" t="str">
        <f>IF(SALVADOS!L64=0,"",SALVADOS!L64)</f>
        <v>PALACIO</v>
      </c>
      <c r="E64" s="64">
        <f>IF(SALVADOS!AH64=0,"",SALVADOS!AH64)</f>
        <v>44152</v>
      </c>
      <c r="F64" s="97">
        <f>IF(SALVADOS!K64=0,"",SALVADOS!K64)</f>
        <v>116098</v>
      </c>
      <c r="G64" s="14">
        <v>44112</v>
      </c>
      <c r="H64" s="14"/>
      <c r="I64" s="14"/>
      <c r="J64" s="14"/>
      <c r="K64" s="14"/>
      <c r="L64" s="14"/>
      <c r="M64" s="14"/>
      <c r="N64" s="14"/>
      <c r="O64" s="14" t="str">
        <f t="shared" si="1"/>
        <v/>
      </c>
      <c r="P64" s="14">
        <v>44112</v>
      </c>
      <c r="Q64" s="30">
        <f t="shared" si="3"/>
        <v>44112</v>
      </c>
      <c r="R64" s="5" t="str">
        <f t="shared" si="2"/>
        <v>LOTEAR</v>
      </c>
    </row>
    <row r="65" spans="1:18" hidden="1" x14ac:dyDescent="0.3">
      <c r="A65" s="24">
        <v>63</v>
      </c>
      <c r="B65" s="24">
        <f>IF(SALVADOS!B65=0,"",SALVADOS!B65)</f>
        <v>8282000733</v>
      </c>
      <c r="C65" s="24" t="str">
        <f>IF(SALVADOS!G65=0,"",SALVADOS!G65)</f>
        <v>BEM0774</v>
      </c>
      <c r="D65" s="24" t="str">
        <f>IF(SALVADOS!L65=0,"",SALVADOS!L65)</f>
        <v>PALACIO</v>
      </c>
      <c r="E65" s="64">
        <f>IF(SALVADOS!AH65=0,"",SALVADOS!AH65)</f>
        <v>44083</v>
      </c>
      <c r="F65" s="97">
        <f>IF(SALVADOS!K65=0,"",SALVADOS!K65)</f>
        <v>19983</v>
      </c>
      <c r="G65" s="14">
        <v>44180</v>
      </c>
      <c r="H65" s="14"/>
      <c r="I65" s="14"/>
      <c r="J65" s="14"/>
      <c r="K65" s="14"/>
      <c r="L65" s="14"/>
      <c r="M65" s="14"/>
      <c r="N65" s="14"/>
      <c r="O65" s="14" t="str">
        <f t="shared" si="1"/>
        <v/>
      </c>
      <c r="P65" s="14">
        <v>44180</v>
      </c>
      <c r="Q65" s="30">
        <f t="shared" si="3"/>
        <v>44180</v>
      </c>
      <c r="R65" s="5" t="str">
        <f t="shared" si="2"/>
        <v>VENDIDO</v>
      </c>
    </row>
    <row r="66" spans="1:18" hidden="1" x14ac:dyDescent="0.3">
      <c r="A66" s="24">
        <v>64</v>
      </c>
      <c r="B66" s="24">
        <f>IF(SALVADOS!B66=0,"",SALVADOS!B66)</f>
        <v>8282000903</v>
      </c>
      <c r="C66" s="24" t="str">
        <f>IF(SALVADOS!G66=0,"",SALVADOS!G66)</f>
        <v>AMZ5649</v>
      </c>
      <c r="D66" s="24" t="str">
        <f>IF(SALVADOS!L66=0,"",SALVADOS!L66)</f>
        <v>FREITAS</v>
      </c>
      <c r="E66" s="64">
        <f>IF(SALVADOS!AH66=0,"",SALVADOS!AH66)</f>
        <v>44158</v>
      </c>
      <c r="F66" s="97">
        <f>IF(SALVADOS!K66=0,"",SALVADOS!K66)</f>
        <v>12900</v>
      </c>
      <c r="G66" s="14">
        <v>44166</v>
      </c>
      <c r="H66" s="14"/>
      <c r="I66" s="14"/>
      <c r="J66" s="14"/>
      <c r="K66" s="14"/>
      <c r="L66" s="14"/>
      <c r="M66" s="14"/>
      <c r="N66" s="14"/>
      <c r="O66" s="14" t="str">
        <f t="shared" si="1"/>
        <v/>
      </c>
      <c r="P66" s="14">
        <v>44166</v>
      </c>
      <c r="Q66" s="30">
        <f t="shared" si="3"/>
        <v>44166</v>
      </c>
      <c r="R66" s="5" t="s">
        <v>437</v>
      </c>
    </row>
    <row r="67" spans="1:18" hidden="1" x14ac:dyDescent="0.3">
      <c r="A67" s="24">
        <v>65</v>
      </c>
      <c r="B67" s="24">
        <f>IF(SALVADOS!B67=0,"",SALVADOS!B67)</f>
        <v>8282000903</v>
      </c>
      <c r="C67" s="24" t="str">
        <f>IF(SALVADOS!G67=0,"",SALVADOS!G67)</f>
        <v>CJJ7221</v>
      </c>
      <c r="D67" s="24" t="str">
        <f>IF(SALVADOS!L67=0,"",SALVADOS!L67)</f>
        <v>PALACIO</v>
      </c>
      <c r="E67" s="64">
        <f>IF(SALVADOS!AH67=0,"",SALVADOS!AH67)</f>
        <v>44891</v>
      </c>
      <c r="F67" s="97">
        <f>IF(SALVADOS!K67=0,"",SALVADOS!K67)</f>
        <v>6890</v>
      </c>
      <c r="G67" s="14">
        <v>44334</v>
      </c>
      <c r="H67" s="14"/>
      <c r="I67" s="14"/>
      <c r="J67" s="14"/>
      <c r="K67" s="14"/>
      <c r="L67" s="14"/>
      <c r="M67" s="14"/>
      <c r="N67" s="14"/>
      <c r="O67" s="14" t="str">
        <f t="shared" si="1"/>
        <v/>
      </c>
      <c r="P67" s="14">
        <v>44334</v>
      </c>
      <c r="Q67" s="30">
        <f t="shared" si="3"/>
        <v>44334</v>
      </c>
      <c r="R67" s="5" t="str">
        <f t="shared" si="2"/>
        <v>LOTEAR</v>
      </c>
    </row>
    <row r="68" spans="1:18" hidden="1" x14ac:dyDescent="0.3">
      <c r="A68" s="24">
        <v>66</v>
      </c>
      <c r="B68" s="24">
        <f>IF(SALVADOS!B68=0,"",SALVADOS!B68)</f>
        <v>8231900036</v>
      </c>
      <c r="C68" s="24" t="str">
        <f>IF(SALVADOS!G68=0,"",SALVADOS!G68)</f>
        <v>DLA1938</v>
      </c>
      <c r="D68" s="24" t="str">
        <f>IF(SALVADOS!L68=0,"",SALVADOS!L68)</f>
        <v>PALACIO</v>
      </c>
      <c r="E68" s="64">
        <f>IF(SALVADOS!AH68=0,"",SALVADOS!AH68)</f>
        <v>44329</v>
      </c>
      <c r="F68" s="97">
        <f>IF(SALVADOS!K68=0,"",SALVADOS!K68)</f>
        <v>39250</v>
      </c>
      <c r="G68" s="14">
        <v>44133</v>
      </c>
      <c r="H68" s="14"/>
      <c r="I68" s="14"/>
      <c r="J68" s="14"/>
      <c r="K68" s="14"/>
      <c r="L68" s="14"/>
      <c r="M68" s="14"/>
      <c r="N68" s="14"/>
      <c r="O68" s="14" t="str">
        <f t="shared" ref="O68:O102" si="4">IF(P68&gt;0,"",IF(MAX(G68:N68)=0,"",MAX(G68:N68)))</f>
        <v/>
      </c>
      <c r="P68" s="14">
        <v>44133</v>
      </c>
      <c r="Q68" s="30">
        <f t="shared" si="3"/>
        <v>44133</v>
      </c>
      <c r="R68" s="5" t="str">
        <f t="shared" si="2"/>
        <v>LOTEAR</v>
      </c>
    </row>
    <row r="69" spans="1:18" hidden="1" x14ac:dyDescent="0.3">
      <c r="A69" s="24">
        <v>67</v>
      </c>
      <c r="B69" s="24">
        <f>IF(SALVADOS!B69=0,"",SALVADOS!B69)</f>
        <v>8282000829</v>
      </c>
      <c r="C69" s="24" t="str">
        <f>IF(SALVADOS!G69=0,"",SALVADOS!G69)</f>
        <v>QVD0B92</v>
      </c>
      <c r="D69" s="24" t="str">
        <f>IF(SALVADOS!L69=0,"",SALVADOS!L69)</f>
        <v>PALACIO</v>
      </c>
      <c r="E69" s="64">
        <f>IF(SALVADOS!AH69=0,"",SALVADOS!AH69)</f>
        <v>44131</v>
      </c>
      <c r="F69" s="97">
        <f>IF(SALVADOS!K69=0,"",SALVADOS!K69)</f>
        <v>6232</v>
      </c>
      <c r="G69" s="14">
        <v>44112</v>
      </c>
      <c r="H69" s="14"/>
      <c r="I69" s="14"/>
      <c r="J69" s="14"/>
      <c r="K69" s="14"/>
      <c r="L69" s="14"/>
      <c r="M69" s="14"/>
      <c r="N69" s="14"/>
      <c r="O69" s="14" t="str">
        <f t="shared" si="4"/>
        <v/>
      </c>
      <c r="P69" s="14">
        <v>44112</v>
      </c>
      <c r="Q69" s="30">
        <f t="shared" si="3"/>
        <v>44112</v>
      </c>
      <c r="R69" s="5" t="str">
        <f t="shared" ref="R69:R132" si="5">IF(E69&gt;G69,"LOTEAR",IF(G69=0,"",IF(P69&gt;0,"VENDIDO",IF(Q69&lt;$R$2,"LOTEAR DE NOVO",""))))</f>
        <v>LOTEAR</v>
      </c>
    </row>
    <row r="70" spans="1:18" hidden="1" x14ac:dyDescent="0.3">
      <c r="A70" s="24">
        <v>68</v>
      </c>
      <c r="B70" s="24">
        <f>IF(SALVADOS!B70=0,"",SALVADOS!B70)</f>
        <v>8282000956</v>
      </c>
      <c r="C70" s="24" t="str">
        <f>IF(SALVADOS!G70=0,"",SALVADOS!G70)</f>
        <v>EUN0976</v>
      </c>
      <c r="D70" s="24" t="str">
        <f>IF(SALVADOS!L70=0,"",SALVADOS!L70)</f>
        <v>PALACIO</v>
      </c>
      <c r="E70" s="64">
        <f>IF(SALVADOS!AH70=0,"",SALVADOS!AH70)</f>
        <v>44083</v>
      </c>
      <c r="F70" s="97">
        <f>IF(SALVADOS!K70=0,"",SALVADOS!K70)</f>
        <v>17819</v>
      </c>
      <c r="G70" s="14">
        <v>44113</v>
      </c>
      <c r="H70" s="14"/>
      <c r="I70" s="14"/>
      <c r="J70" s="14"/>
      <c r="K70" s="14"/>
      <c r="L70" s="14"/>
      <c r="M70" s="14"/>
      <c r="N70" s="14"/>
      <c r="O70" s="14" t="str">
        <f t="shared" si="4"/>
        <v/>
      </c>
      <c r="P70" s="14">
        <v>44112</v>
      </c>
      <c r="Q70" s="30">
        <f t="shared" si="3"/>
        <v>44113</v>
      </c>
      <c r="R70" s="5" t="str">
        <f t="shared" si="5"/>
        <v>VENDIDO</v>
      </c>
    </row>
    <row r="71" spans="1:18" hidden="1" x14ac:dyDescent="0.3">
      <c r="A71" s="24">
        <v>69</v>
      </c>
      <c r="B71" s="24">
        <f>IF(SALVADOS!B71=0,"",SALVADOS!B71)</f>
        <v>8282000943</v>
      </c>
      <c r="C71" s="24" t="str">
        <f>IF(SALVADOS!G71=0,"",SALVADOS!G71)</f>
        <v>FVY8510</v>
      </c>
      <c r="D71" s="24" t="str">
        <f>IF(SALVADOS!L71=0,"",SALVADOS!L71)</f>
        <v>FREITAS</v>
      </c>
      <c r="E71" s="64">
        <f>IF(SALVADOS!AH71=0,"",SALVADOS!AH71)</f>
        <v>44083</v>
      </c>
      <c r="F71" s="97">
        <f>IF(SALVADOS!K71=0,"",SALVADOS!K71)</f>
        <v>43238</v>
      </c>
      <c r="G71" s="14">
        <v>44166</v>
      </c>
      <c r="H71" s="14"/>
      <c r="I71" s="14"/>
      <c r="J71" s="14"/>
      <c r="K71" s="14"/>
      <c r="L71" s="14"/>
      <c r="M71" s="14"/>
      <c r="N71" s="14"/>
      <c r="O71" s="14" t="str">
        <f t="shared" si="4"/>
        <v/>
      </c>
      <c r="P71" s="14">
        <v>44166</v>
      </c>
      <c r="Q71" s="30">
        <f t="shared" si="3"/>
        <v>44166</v>
      </c>
      <c r="R71" s="5" t="str">
        <f t="shared" si="5"/>
        <v>VENDIDO</v>
      </c>
    </row>
    <row r="72" spans="1:18" hidden="1" x14ac:dyDescent="0.3">
      <c r="A72" s="24">
        <v>70</v>
      </c>
      <c r="B72" s="24">
        <f>IF(SALVADOS!B72=0,"",SALVADOS!B72)</f>
        <v>8282000950</v>
      </c>
      <c r="C72" s="24" t="str">
        <f>IF(SALVADOS!G72=0,"",SALVADOS!G72)</f>
        <v>AXA0887</v>
      </c>
      <c r="D72" s="24" t="str">
        <f>IF(SALVADOS!L72=0,"",SALVADOS!L72)</f>
        <v>PALACIO</v>
      </c>
      <c r="E72" s="64">
        <f>IF(SALVADOS!AH72=0,"",SALVADOS!AH72)</f>
        <v>44152</v>
      </c>
      <c r="F72" s="97">
        <f>IF(SALVADOS!K72=0,"",SALVADOS!K72)</f>
        <v>17819</v>
      </c>
      <c r="G72" s="14">
        <v>44162</v>
      </c>
      <c r="H72" s="14">
        <v>44204</v>
      </c>
      <c r="I72" s="14">
        <v>44211</v>
      </c>
      <c r="J72" s="14">
        <v>44218</v>
      </c>
      <c r="K72" s="14">
        <v>44295</v>
      </c>
      <c r="L72" s="14"/>
      <c r="M72" s="14"/>
      <c r="N72" s="14"/>
      <c r="O72" s="14" t="str">
        <f t="shared" si="4"/>
        <v/>
      </c>
      <c r="P72" s="14">
        <v>44295</v>
      </c>
      <c r="Q72" s="30">
        <f t="shared" si="3"/>
        <v>44295</v>
      </c>
      <c r="R72" s="5" t="str">
        <f t="shared" si="5"/>
        <v>VENDIDO</v>
      </c>
    </row>
    <row r="73" spans="1:18" hidden="1" x14ac:dyDescent="0.3">
      <c r="A73" s="24">
        <v>71</v>
      </c>
      <c r="B73" s="24">
        <f>IF(SALVADOS!B73=0,"",SALVADOS!B73)</f>
        <v>8282000269</v>
      </c>
      <c r="C73" s="24" t="str">
        <f>IF(SALVADOS!G73=0,"",SALVADOS!G73)</f>
        <v>DYH2395</v>
      </c>
      <c r="D73" s="24" t="str">
        <f>IF(SALVADOS!L73=0,"",SALVADOS!L73)</f>
        <v>FREITAS</v>
      </c>
      <c r="E73" s="64">
        <f>IF(SALVADOS!AH73=0,"",SALVADOS!AH73)</f>
        <v>44152</v>
      </c>
      <c r="F73" s="97">
        <f>IF(SALVADOS!K73=0,"",SALVADOS!K73)</f>
        <v>16473</v>
      </c>
      <c r="G73" s="14">
        <v>44154</v>
      </c>
      <c r="H73" s="14">
        <v>44159</v>
      </c>
      <c r="I73" s="14">
        <v>44173</v>
      </c>
      <c r="J73" s="14"/>
      <c r="K73" s="14"/>
      <c r="L73" s="14"/>
      <c r="M73" s="14"/>
      <c r="N73" s="14"/>
      <c r="O73" s="14" t="str">
        <f t="shared" si="4"/>
        <v/>
      </c>
      <c r="P73" s="14">
        <v>44173</v>
      </c>
      <c r="Q73" s="30">
        <f t="shared" si="3"/>
        <v>44173</v>
      </c>
      <c r="R73" s="5" t="str">
        <f t="shared" si="5"/>
        <v>VENDIDO</v>
      </c>
    </row>
    <row r="74" spans="1:18" hidden="1" x14ac:dyDescent="0.3">
      <c r="A74" s="24">
        <v>72</v>
      </c>
      <c r="B74" s="24">
        <f>IF(SALVADOS!B74=0,"",SALVADOS!B74)</f>
        <v>8282001220</v>
      </c>
      <c r="C74" s="24" t="str">
        <f>IF(SALVADOS!G74=0,"",SALVADOS!G74)</f>
        <v>BYN0656</v>
      </c>
      <c r="D74" s="24" t="str">
        <f>IF(SALVADOS!L74=0,"",SALVADOS!L74)</f>
        <v>PALACIO</v>
      </c>
      <c r="E74" s="64">
        <f>IF(SALVADOS!AH74=0,"",SALVADOS!AH74)</f>
        <v>44152</v>
      </c>
      <c r="F74" s="97">
        <f>IF(SALVADOS!K74=0,"",SALVADOS!K74)</f>
        <v>7351</v>
      </c>
      <c r="G74" s="14">
        <v>44257</v>
      </c>
      <c r="H74" s="14"/>
      <c r="I74" s="14"/>
      <c r="J74" s="14"/>
      <c r="K74" s="14"/>
      <c r="L74" s="14"/>
      <c r="M74" s="14"/>
      <c r="N74" s="14"/>
      <c r="O74" s="14" t="str">
        <f t="shared" si="4"/>
        <v/>
      </c>
      <c r="P74" s="14">
        <v>44257</v>
      </c>
      <c r="Q74" s="30">
        <f t="shared" si="3"/>
        <v>44257</v>
      </c>
      <c r="R74" s="5" t="str">
        <f t="shared" si="5"/>
        <v>VENDIDO</v>
      </c>
    </row>
    <row r="75" spans="1:18" hidden="1" x14ac:dyDescent="0.3">
      <c r="A75" s="24">
        <v>73</v>
      </c>
      <c r="B75" s="24">
        <f>IF(SALVADOS!B75=0,"",SALVADOS!B75)</f>
        <v>8232000138</v>
      </c>
      <c r="C75" s="24" t="str">
        <f>IF(SALVADOS!G75=0,"",SALVADOS!G75)</f>
        <v>JKD8504</v>
      </c>
      <c r="D75" s="24" t="str">
        <f>IF(SALVADOS!L75=0,"",SALVADOS!L75)</f>
        <v>PALACIO</v>
      </c>
      <c r="E75" s="64">
        <f>IF(SALVADOS!AH75=0,"",SALVADOS!AH75)</f>
        <v>44253</v>
      </c>
      <c r="F75" s="97">
        <f>IF(SALVADOS!K75=0,"",SALVADOS!K75)</f>
        <v>21263</v>
      </c>
      <c r="G75" s="14">
        <v>44204</v>
      </c>
      <c r="H75" s="14"/>
      <c r="I75" s="14"/>
      <c r="J75" s="14"/>
      <c r="K75" s="14"/>
      <c r="L75" s="14"/>
      <c r="M75" s="14"/>
      <c r="N75" s="14"/>
      <c r="O75" s="14" t="str">
        <f t="shared" si="4"/>
        <v/>
      </c>
      <c r="P75" s="14">
        <v>44204</v>
      </c>
      <c r="Q75" s="30">
        <f t="shared" si="3"/>
        <v>44204</v>
      </c>
      <c r="R75" s="5" t="str">
        <f t="shared" si="5"/>
        <v>LOTEAR</v>
      </c>
    </row>
    <row r="76" spans="1:18" hidden="1" x14ac:dyDescent="0.3">
      <c r="A76" s="24">
        <v>74</v>
      </c>
      <c r="B76" s="24">
        <f>IF(SALVADOS!B76=0,"",SALVADOS!B76)</f>
        <v>8282001174</v>
      </c>
      <c r="C76" s="24" t="str">
        <f>IF(SALVADOS!G76=0,"",SALVADOS!G76)</f>
        <v>EEG4467</v>
      </c>
      <c r="D76" s="24" t="str">
        <f>IF(SALVADOS!L76=0,"",SALVADOS!L76)</f>
        <v>FREITAS</v>
      </c>
      <c r="E76" s="64">
        <f>IF(SALVADOS!AH76=0,"",SALVADOS!AH76)</f>
        <v>44187</v>
      </c>
      <c r="F76" s="97">
        <f>IF(SALVADOS!K76=0,"",SALVADOS!K76)</f>
        <v>21816</v>
      </c>
      <c r="G76" s="14">
        <v>44334</v>
      </c>
      <c r="H76" s="14">
        <v>44343</v>
      </c>
      <c r="I76" s="14">
        <v>44348</v>
      </c>
      <c r="J76" s="14">
        <v>44355</v>
      </c>
      <c r="K76" s="14">
        <v>44362</v>
      </c>
      <c r="L76" s="14">
        <v>44369</v>
      </c>
      <c r="M76" s="14"/>
      <c r="N76" s="14"/>
      <c r="O76" s="14" t="str">
        <f t="shared" si="4"/>
        <v/>
      </c>
      <c r="P76" s="14">
        <v>44378</v>
      </c>
      <c r="Q76" s="30">
        <f t="shared" si="3"/>
        <v>44369</v>
      </c>
      <c r="R76" s="5" t="str">
        <f t="shared" si="5"/>
        <v>VENDIDO</v>
      </c>
    </row>
    <row r="77" spans="1:18" hidden="1" x14ac:dyDescent="0.3">
      <c r="A77" s="24">
        <v>75</v>
      </c>
      <c r="B77" s="24">
        <f>IF(SALVADOS!B77=0,"",SALVADOS!B77)</f>
        <v>8282001290</v>
      </c>
      <c r="C77" s="24" t="str">
        <f>IF(SALVADOS!G77=0,"",SALVADOS!G77)</f>
        <v>EUO7130</v>
      </c>
      <c r="D77" s="24" t="str">
        <f>IF(SALVADOS!L77=0,"",SALVADOS!L77)</f>
        <v>PALACIO</v>
      </c>
      <c r="E77" s="64">
        <f>IF(SALVADOS!AH77=0,"",SALVADOS!AH77)</f>
        <v>44329</v>
      </c>
      <c r="F77" s="97">
        <f>IF(SALVADOS!K77=0,"",SALVADOS!K77)</f>
        <v>14360</v>
      </c>
      <c r="G77" s="14">
        <v>44334</v>
      </c>
      <c r="H77" s="14"/>
      <c r="I77" s="14"/>
      <c r="J77" s="14"/>
      <c r="K77" s="14"/>
      <c r="L77" s="14"/>
      <c r="M77" s="14"/>
      <c r="N77" s="14"/>
      <c r="O77" s="14" t="str">
        <f t="shared" si="4"/>
        <v/>
      </c>
      <c r="P77" s="14">
        <v>44334</v>
      </c>
      <c r="Q77" s="30">
        <f t="shared" si="3"/>
        <v>44334</v>
      </c>
      <c r="R77" s="5" t="str">
        <f t="shared" si="5"/>
        <v>VENDIDO</v>
      </c>
    </row>
    <row r="78" spans="1:18" hidden="1" x14ac:dyDescent="0.3">
      <c r="A78" s="24">
        <v>76</v>
      </c>
      <c r="B78" s="24">
        <f>IF(SALVADOS!B78=0,"",SALVADOS!B78)</f>
        <v>8282001428</v>
      </c>
      <c r="C78" s="24" t="str">
        <f>IF(SALVADOS!G78=0,"",SALVADOS!G78)</f>
        <v>OLR6189</v>
      </c>
      <c r="D78" s="24" t="str">
        <f>IF(SALVADOS!L78=0,"",SALVADOS!L78)</f>
        <v>PALACIO</v>
      </c>
      <c r="E78" s="64">
        <f>IF(SALVADOS!AH78=0,"",SALVADOS!AH78)</f>
        <v>44187</v>
      </c>
      <c r="F78" s="97">
        <f>IF(SALVADOS!K78=0,"",SALVADOS!K78)</f>
        <v>21258</v>
      </c>
      <c r="G78" s="14">
        <v>44194</v>
      </c>
      <c r="H78" s="14"/>
      <c r="I78" s="14"/>
      <c r="J78" s="14"/>
      <c r="K78" s="14"/>
      <c r="L78" s="14"/>
      <c r="M78" s="14"/>
      <c r="N78" s="14"/>
      <c r="O78" s="14" t="str">
        <f t="shared" si="4"/>
        <v/>
      </c>
      <c r="P78" s="14">
        <v>44194</v>
      </c>
      <c r="Q78" s="30">
        <f t="shared" si="3"/>
        <v>44194</v>
      </c>
      <c r="R78" s="5" t="str">
        <f t="shared" si="5"/>
        <v>VENDIDO</v>
      </c>
    </row>
    <row r="79" spans="1:18" hidden="1" x14ac:dyDescent="0.3">
      <c r="A79" s="24">
        <v>77</v>
      </c>
      <c r="B79" s="24">
        <f>IF(SALVADOS!B79=0,"",SALVADOS!B79)</f>
        <v>8282001485</v>
      </c>
      <c r="C79" s="24" t="str">
        <f>IF(SALVADOS!G79=0,"",SALVADOS!G79)</f>
        <v>ETR0311</v>
      </c>
      <c r="D79" s="24" t="str">
        <f>IF(SALVADOS!L79=0,"",SALVADOS!L79)</f>
        <v>FREITAS</v>
      </c>
      <c r="E79" s="64">
        <f>IF(SALVADOS!AH79=0,"",SALVADOS!AH79)</f>
        <v>44175</v>
      </c>
      <c r="F79" s="97">
        <f>IF(SALVADOS!K79=0,"",SALVADOS!K79)</f>
        <v>31293</v>
      </c>
      <c r="G79" s="14">
        <v>44180</v>
      </c>
      <c r="H79" s="14"/>
      <c r="I79" s="14"/>
      <c r="J79" s="14"/>
      <c r="K79" s="14"/>
      <c r="L79" s="14"/>
      <c r="M79" s="14"/>
      <c r="N79" s="14"/>
      <c r="O79" s="14" t="str">
        <f t="shared" si="4"/>
        <v/>
      </c>
      <c r="P79" s="14">
        <v>44180</v>
      </c>
      <c r="Q79" s="30">
        <f t="shared" si="3"/>
        <v>44180</v>
      </c>
      <c r="R79" s="5" t="str">
        <f t="shared" si="5"/>
        <v>VENDIDO</v>
      </c>
    </row>
    <row r="80" spans="1:18" hidden="1" x14ac:dyDescent="0.3">
      <c r="A80" s="24">
        <v>78</v>
      </c>
      <c r="B80" s="24">
        <f>IF(SALVADOS!B80=0,"",SALVADOS!B80)</f>
        <v>8282001464</v>
      </c>
      <c r="C80" s="24" t="str">
        <f>IF(SALVADOS!G80=0,"",SALVADOS!G80)</f>
        <v>HGM2F89</v>
      </c>
      <c r="D80" s="24" t="str">
        <f>IF(SALVADOS!L80=0,"",SALVADOS!L80)</f>
        <v>PALACIO</v>
      </c>
      <c r="E80" s="64">
        <f>IF(SALVADOS!AH80=0,"",SALVADOS!AH80)</f>
        <v>44175</v>
      </c>
      <c r="F80" s="97">
        <f>IF(SALVADOS!K80=0,"",SALVADOS!K80)</f>
        <v>6359</v>
      </c>
      <c r="G80" s="14">
        <v>44180</v>
      </c>
      <c r="H80" s="14"/>
      <c r="I80" s="14"/>
      <c r="J80" s="14"/>
      <c r="K80" s="14"/>
      <c r="L80" s="14"/>
      <c r="M80" s="14"/>
      <c r="N80" s="14"/>
      <c r="O80" s="14" t="str">
        <f t="shared" si="4"/>
        <v/>
      </c>
      <c r="P80" s="14">
        <v>44180</v>
      </c>
      <c r="Q80" s="30">
        <f t="shared" si="3"/>
        <v>44180</v>
      </c>
      <c r="R80" s="5" t="str">
        <f t="shared" si="5"/>
        <v>VENDIDO</v>
      </c>
    </row>
    <row r="81" spans="1:18" hidden="1" x14ac:dyDescent="0.3">
      <c r="A81" s="24">
        <v>79</v>
      </c>
      <c r="B81" s="24">
        <f>IF(SALVADOS!B81=0,"",SALVADOS!B81)</f>
        <v>8282001539</v>
      </c>
      <c r="C81" s="24" t="str">
        <f>IF(SALVADOS!G81=0,"",SALVADOS!G81)</f>
        <v>MBR0278</v>
      </c>
      <c r="D81" s="24" t="str">
        <f>IF(SALVADOS!L81=0,"",SALVADOS!L81)</f>
        <v>PALACIO</v>
      </c>
      <c r="E81" s="64">
        <f>IF(SALVADOS!AH81=0,"",SALVADOS!AH81)</f>
        <v>44187</v>
      </c>
      <c r="F81" s="97">
        <f>IF(SALVADOS!K81=0,"",SALVADOS!K81)</f>
        <v>3378</v>
      </c>
      <c r="G81" s="14">
        <v>44194</v>
      </c>
      <c r="H81" s="14"/>
      <c r="I81" s="14"/>
      <c r="J81" s="14"/>
      <c r="K81" s="14"/>
      <c r="L81" s="14"/>
      <c r="M81" s="14"/>
      <c r="N81" s="14"/>
      <c r="O81" s="14" t="str">
        <f t="shared" si="4"/>
        <v/>
      </c>
      <c r="P81" s="14">
        <v>44194</v>
      </c>
      <c r="Q81" s="30">
        <f t="shared" si="3"/>
        <v>44194</v>
      </c>
      <c r="R81" s="5" t="str">
        <f t="shared" si="5"/>
        <v>VENDIDO</v>
      </c>
    </row>
    <row r="82" spans="1:18" hidden="1" x14ac:dyDescent="0.3">
      <c r="A82" s="24">
        <v>80</v>
      </c>
      <c r="B82" s="24">
        <f>IF(SALVADOS!B82=0,"",SALVADOS!B82)</f>
        <v>8282001570</v>
      </c>
      <c r="C82" s="24" t="str">
        <f>IF(SALVADOS!G82=0,"",SALVADOS!G82)</f>
        <v>FSO8244</v>
      </c>
      <c r="D82" s="24" t="str">
        <f>IF(SALVADOS!L82=0,"",SALVADOS!L82)</f>
        <v>PALACIO</v>
      </c>
      <c r="E82" s="64">
        <f>IF(SALVADOS!AH82=0,"",SALVADOS!AH82)</f>
        <v>44231</v>
      </c>
      <c r="F82" s="97">
        <f>IF(SALVADOS!K82=0,"",SALVADOS!K82)</f>
        <v>41696</v>
      </c>
      <c r="G82" s="14">
        <v>44236</v>
      </c>
      <c r="H82" s="14"/>
      <c r="I82" s="14"/>
      <c r="J82" s="14"/>
      <c r="K82" s="14"/>
      <c r="L82" s="14"/>
      <c r="M82" s="14"/>
      <c r="N82" s="14"/>
      <c r="O82" s="14" t="str">
        <f t="shared" si="4"/>
        <v/>
      </c>
      <c r="P82" s="14">
        <v>44236</v>
      </c>
      <c r="Q82" s="30">
        <f t="shared" si="3"/>
        <v>44236</v>
      </c>
      <c r="R82" s="5" t="str">
        <f t="shared" si="5"/>
        <v>VENDIDO</v>
      </c>
    </row>
    <row r="83" spans="1:18" hidden="1" x14ac:dyDescent="0.3">
      <c r="A83" s="24">
        <v>81</v>
      </c>
      <c r="B83" s="24">
        <f>IF(SALVADOS!B83=0,"",SALVADOS!B83)</f>
        <v>8282001585</v>
      </c>
      <c r="C83" s="24" t="str">
        <f>IF(SALVADOS!G83=0,"",SALVADOS!G83)</f>
        <v>PYS3724</v>
      </c>
      <c r="D83" s="24" t="str">
        <f>IF(SALVADOS!L83=0,"",SALVADOS!L83)</f>
        <v>PALACIO</v>
      </c>
      <c r="E83" s="64">
        <f>IF(SALVADOS!AH83=0,"",SALVADOS!AH83)</f>
        <v>44253</v>
      </c>
      <c r="F83" s="97">
        <f>IF(SALVADOS!K83=0,"",SALVADOS!K83)</f>
        <v>32396</v>
      </c>
      <c r="G83" s="14">
        <v>44257</v>
      </c>
      <c r="H83" s="14"/>
      <c r="I83" s="14"/>
      <c r="J83" s="14"/>
      <c r="K83" s="14"/>
      <c r="L83" s="14"/>
      <c r="M83" s="14"/>
      <c r="N83" s="14"/>
      <c r="O83" s="14" t="str">
        <f t="shared" si="4"/>
        <v/>
      </c>
      <c r="P83" s="14">
        <v>44257</v>
      </c>
      <c r="Q83" s="30">
        <f t="shared" si="3"/>
        <v>44257</v>
      </c>
      <c r="R83" s="5" t="str">
        <f t="shared" si="5"/>
        <v>VENDIDO</v>
      </c>
    </row>
    <row r="84" spans="1:18" hidden="1" x14ac:dyDescent="0.3">
      <c r="A84" s="24">
        <v>82</v>
      </c>
      <c r="B84" s="24">
        <f>IF(SALVADOS!B84=0,"",SALVADOS!B84)</f>
        <v>8232000221</v>
      </c>
      <c r="C84" s="24" t="str">
        <f>IF(SALVADOS!G84=0,"",SALVADOS!G84)</f>
        <v>PBA1659</v>
      </c>
      <c r="D84" s="24" t="str">
        <f>IF(SALVADOS!L84=0,"",SALVADOS!L84)</f>
        <v>PALACIO</v>
      </c>
      <c r="E84" s="64">
        <f>IF(SALVADOS!AH84=0,"",SALVADOS!AH84)</f>
        <v>44299</v>
      </c>
      <c r="F84" s="97">
        <f>IF(SALVADOS!K84=0,"",SALVADOS!K84)</f>
        <v>36464</v>
      </c>
      <c r="G84" s="14">
        <v>44301</v>
      </c>
      <c r="H84" s="14"/>
      <c r="I84" s="14"/>
      <c r="J84" s="14"/>
      <c r="K84" s="14"/>
      <c r="L84" s="14"/>
      <c r="M84" s="14"/>
      <c r="N84" s="14"/>
      <c r="O84" s="14" t="str">
        <f t="shared" si="4"/>
        <v/>
      </c>
      <c r="P84" s="14">
        <v>44301</v>
      </c>
      <c r="Q84" s="30">
        <f t="shared" si="3"/>
        <v>44301</v>
      </c>
      <c r="R84" s="5" t="str">
        <f t="shared" si="5"/>
        <v>VENDIDO</v>
      </c>
    </row>
    <row r="85" spans="1:18" hidden="1" x14ac:dyDescent="0.3">
      <c r="A85" s="24">
        <v>83</v>
      </c>
      <c r="B85" s="24">
        <f>IF(SALVADOS!B85=0,"",SALVADOS!B85)</f>
        <v>8282001664</v>
      </c>
      <c r="C85" s="24" t="str">
        <f>IF(SALVADOS!G85=0,"",SALVADOS!G85)</f>
        <v>DQV5281</v>
      </c>
      <c r="D85" s="24" t="str">
        <f>IF(SALVADOS!L85=0,"",SALVADOS!L85)</f>
        <v>PALACIO</v>
      </c>
      <c r="E85" s="64">
        <f>IF(SALVADOS!AH85=0,"",SALVADOS!AH85)</f>
        <v>44253</v>
      </c>
      <c r="F85" s="97">
        <f>IF(SALVADOS!K85=0,"",SALVADOS!K85)</f>
        <v>20141</v>
      </c>
      <c r="G85" s="14">
        <v>44257</v>
      </c>
      <c r="H85" s="14"/>
      <c r="I85" s="14"/>
      <c r="J85" s="14"/>
      <c r="K85" s="14"/>
      <c r="L85" s="14"/>
      <c r="M85" s="14"/>
      <c r="N85" s="14"/>
      <c r="O85" s="14" t="str">
        <f t="shared" si="4"/>
        <v/>
      </c>
      <c r="P85" s="14">
        <v>44257</v>
      </c>
      <c r="Q85" s="30">
        <f t="shared" si="3"/>
        <v>44257</v>
      </c>
      <c r="R85" s="5" t="str">
        <f t="shared" si="5"/>
        <v>VENDIDO</v>
      </c>
    </row>
    <row r="86" spans="1:18" hidden="1" x14ac:dyDescent="0.3">
      <c r="A86" s="24">
        <v>84</v>
      </c>
      <c r="B86" s="24">
        <f>IF(SALVADOS!B86=0,"",SALVADOS!B86)</f>
        <v>8282001677</v>
      </c>
      <c r="C86" s="24" t="str">
        <f>IF(SALVADOS!G86=0,"",SALVADOS!G86)</f>
        <v>ERA9270</v>
      </c>
      <c r="D86" s="24" t="str">
        <f>IF(SALVADOS!L86=0,"",SALVADOS!L86)</f>
        <v>FREITAS</v>
      </c>
      <c r="E86" s="64">
        <f>IF(SALVADOS!AH86=0,"",SALVADOS!AH86)</f>
        <v>44253</v>
      </c>
      <c r="F86" s="97">
        <f>IF(SALVADOS!K86=0,"",SALVADOS!K86)</f>
        <v>20827</v>
      </c>
      <c r="G86" s="14">
        <v>44260</v>
      </c>
      <c r="H86" s="14">
        <v>44274</v>
      </c>
      <c r="I86" s="14"/>
      <c r="J86" s="14"/>
      <c r="K86" s="14"/>
      <c r="L86" s="14"/>
      <c r="M86" s="14"/>
      <c r="N86" s="14"/>
      <c r="O86" s="14" t="str">
        <f t="shared" si="4"/>
        <v/>
      </c>
      <c r="P86" s="14">
        <v>44274</v>
      </c>
      <c r="Q86" s="30">
        <f t="shared" si="3"/>
        <v>44274</v>
      </c>
      <c r="R86" s="5" t="str">
        <f t="shared" si="5"/>
        <v>VENDIDO</v>
      </c>
    </row>
    <row r="87" spans="1:18" hidden="1" x14ac:dyDescent="0.3">
      <c r="A87" s="24">
        <v>85</v>
      </c>
      <c r="B87" s="24">
        <f>IF(SALVADOS!B87=0,"",SALVADOS!B87)</f>
        <v>8282001572</v>
      </c>
      <c r="C87" s="24" t="str">
        <f>IF(SALVADOS!G87=0,"",SALVADOS!G87)</f>
        <v>MRR3H72</v>
      </c>
      <c r="D87" s="24" t="str">
        <f>IF(SALVADOS!L87=0,"",SALVADOS!L87)</f>
        <v>PALACIO</v>
      </c>
      <c r="E87" s="64">
        <f>IF(SALVADOS!AH87=0,"",SALVADOS!AH87)</f>
        <v>44539</v>
      </c>
      <c r="F87" s="97">
        <f>IF(SALVADOS!K87=0,"",SALVADOS!K87)</f>
        <v>16382</v>
      </c>
      <c r="G87" s="14">
        <v>44544</v>
      </c>
      <c r="H87" s="14">
        <v>44550</v>
      </c>
      <c r="I87" s="14"/>
      <c r="J87" s="14"/>
      <c r="K87" s="14"/>
      <c r="L87" s="14"/>
      <c r="M87" s="14"/>
      <c r="N87" s="14"/>
      <c r="O87" s="14" t="str">
        <f t="shared" si="4"/>
        <v/>
      </c>
      <c r="P87" s="14">
        <v>44550</v>
      </c>
      <c r="Q87" s="30">
        <f t="shared" si="3"/>
        <v>44550</v>
      </c>
      <c r="R87" s="5" t="str">
        <f t="shared" si="5"/>
        <v>VENDIDO</v>
      </c>
    </row>
    <row r="88" spans="1:18" hidden="1" x14ac:dyDescent="0.3">
      <c r="A88" s="24">
        <v>86</v>
      </c>
      <c r="B88" s="24">
        <f>IF(SALVADOS!B88=0,"",SALVADOS!B88)</f>
        <v>8282001733</v>
      </c>
      <c r="C88" s="24" t="str">
        <f>IF(SALVADOS!G88=0,"",SALVADOS!G88)</f>
        <v>GYO8488</v>
      </c>
      <c r="D88" s="24" t="str">
        <f>IF(SALVADOS!L88=0,"",SALVADOS!L88)</f>
        <v>PALACIO</v>
      </c>
      <c r="E88" s="64">
        <f>IF(SALVADOS!AH88=0,"",SALVADOS!AH88)</f>
        <v>44358</v>
      </c>
      <c r="F88" s="97">
        <f>IF(SALVADOS!K88=0,"",SALVADOS!K88)</f>
        <v>10071</v>
      </c>
      <c r="G88" s="14">
        <v>44362</v>
      </c>
      <c r="H88" s="14">
        <v>44369</v>
      </c>
      <c r="I88" s="14"/>
      <c r="J88" s="14"/>
      <c r="K88" s="14"/>
      <c r="L88" s="14"/>
      <c r="M88" s="14"/>
      <c r="N88" s="14"/>
      <c r="O88" s="14" t="str">
        <f t="shared" si="4"/>
        <v/>
      </c>
      <c r="P88" s="14">
        <v>44369</v>
      </c>
      <c r="Q88" s="30">
        <f t="shared" si="3"/>
        <v>44369</v>
      </c>
      <c r="R88" s="5" t="str">
        <f t="shared" si="5"/>
        <v>VENDIDO</v>
      </c>
    </row>
    <row r="89" spans="1:18" hidden="1" x14ac:dyDescent="0.3">
      <c r="A89" s="24">
        <v>87</v>
      </c>
      <c r="B89" s="24">
        <f>IF(SALVADOS!B89=0,"",SALVADOS!B89)</f>
        <v>8282001874</v>
      </c>
      <c r="C89" s="24" t="str">
        <f>IF(SALVADOS!G89=0,"",SALVADOS!G89)</f>
        <v>BXL0487</v>
      </c>
      <c r="D89" s="24" t="str">
        <f>IF(SALVADOS!L89=0,"",SALVADOS!L89)</f>
        <v>PALACIO</v>
      </c>
      <c r="E89" s="64">
        <f>IF(SALVADOS!AH89=0,"",SALVADOS!AH89)</f>
        <v>44567</v>
      </c>
      <c r="F89" s="97">
        <f>IF(SALVADOS!K89=0,"",SALVADOS!K89)</f>
        <v>19256</v>
      </c>
      <c r="G89" s="14">
        <v>44572</v>
      </c>
      <c r="H89" s="14"/>
      <c r="I89" s="14"/>
      <c r="J89" s="14"/>
      <c r="K89" s="14"/>
      <c r="L89" s="14"/>
      <c r="M89" s="14"/>
      <c r="N89" s="14"/>
      <c r="O89" s="14" t="str">
        <f t="shared" si="4"/>
        <v/>
      </c>
      <c r="P89" s="14">
        <v>44572</v>
      </c>
      <c r="Q89" s="30">
        <f t="shared" si="3"/>
        <v>44572</v>
      </c>
      <c r="R89" s="5" t="str">
        <f t="shared" si="5"/>
        <v>VENDIDO</v>
      </c>
    </row>
    <row r="90" spans="1:18" hidden="1" x14ac:dyDescent="0.3">
      <c r="A90" s="24">
        <v>88</v>
      </c>
      <c r="B90" s="24">
        <f>IF(SALVADOS!B90=0,"",SALVADOS!B90)</f>
        <v>8282002039</v>
      </c>
      <c r="C90" s="24" t="str">
        <f>IF(SALVADOS!G90=0,"",SALVADOS!G90)</f>
        <v>DHT7835</v>
      </c>
      <c r="D90" s="24" t="str">
        <f>IF(SALVADOS!L90=0,"",SALVADOS!L90)</f>
        <v>PALACIO</v>
      </c>
      <c r="E90" s="64">
        <f>IF(SALVADOS!AH90=0,"",SALVADOS!AH90)</f>
        <v>44309</v>
      </c>
      <c r="F90" s="97">
        <f>IF(SALVADOS!K90=0,"",SALVADOS!K90)</f>
        <v>15268</v>
      </c>
      <c r="G90" s="14">
        <v>44315</v>
      </c>
      <c r="H90" s="14"/>
      <c r="I90" s="14"/>
      <c r="J90" s="14"/>
      <c r="K90" s="14"/>
      <c r="L90" s="14"/>
      <c r="M90" s="14"/>
      <c r="N90" s="14"/>
      <c r="O90" s="14" t="str">
        <f t="shared" si="4"/>
        <v/>
      </c>
      <c r="P90" s="14">
        <v>44315</v>
      </c>
      <c r="Q90" s="30">
        <f t="shared" si="3"/>
        <v>44315</v>
      </c>
      <c r="R90" s="5" t="str">
        <f t="shared" si="5"/>
        <v>VENDIDO</v>
      </c>
    </row>
    <row r="91" spans="1:18" hidden="1" x14ac:dyDescent="0.3">
      <c r="A91" s="24">
        <v>89</v>
      </c>
      <c r="B91" s="24">
        <f>IF(SALVADOS!B91=0,"",SALVADOS!B91)</f>
        <v>8282100063</v>
      </c>
      <c r="C91" s="24" t="str">
        <f>IF(SALVADOS!G91=0,"",SALVADOS!G91)</f>
        <v>OQS4189</v>
      </c>
      <c r="D91" s="24" t="str">
        <f>IF(SALVADOS!L91=0,"",SALVADOS!L91)</f>
        <v>PALACIO</v>
      </c>
      <c r="E91" s="64">
        <f>IF(SALVADOS!AH91=0,"",SALVADOS!AH91)</f>
        <v>44292</v>
      </c>
      <c r="F91" s="97">
        <f>IF(SALVADOS!K91=0,"",SALVADOS!K91)</f>
        <v>32653</v>
      </c>
      <c r="G91" s="14">
        <v>44294</v>
      </c>
      <c r="H91" s="14"/>
      <c r="I91" s="14"/>
      <c r="J91" s="14"/>
      <c r="K91" s="14"/>
      <c r="L91" s="14"/>
      <c r="M91" s="14"/>
      <c r="N91" s="14"/>
      <c r="O91" s="14" t="str">
        <f t="shared" si="4"/>
        <v/>
      </c>
      <c r="P91" s="14">
        <v>44294</v>
      </c>
      <c r="Q91" s="30">
        <f t="shared" si="3"/>
        <v>44294</v>
      </c>
      <c r="R91" s="5" t="str">
        <f t="shared" si="5"/>
        <v>VENDIDO</v>
      </c>
    </row>
    <row r="92" spans="1:18" hidden="1" x14ac:dyDescent="0.3">
      <c r="A92" s="24">
        <v>90</v>
      </c>
      <c r="B92" s="24">
        <f>IF(SALVADOS!B92=0,"",SALVADOS!B92)</f>
        <v>8282100011</v>
      </c>
      <c r="C92" s="24" t="str">
        <f>IF(SALVADOS!G92=0,"",SALVADOS!G92)</f>
        <v>BCZ6J53</v>
      </c>
      <c r="D92" s="24" t="str">
        <f>IF(SALVADOS!L92=0,"",SALVADOS!L92)</f>
        <v>PALACIO</v>
      </c>
      <c r="E92" s="64">
        <f>IF(SALVADOS!AH92=0,"",SALVADOS!AH92)</f>
        <v>44564</v>
      </c>
      <c r="F92" s="97">
        <f>IF(SALVADOS!K92=0,"",SALVADOS!K92)</f>
        <v>9513</v>
      </c>
      <c r="G92" s="14">
        <v>44566</v>
      </c>
      <c r="H92" s="14"/>
      <c r="I92" s="14"/>
      <c r="J92" s="14"/>
      <c r="K92" s="14"/>
      <c r="L92" s="14"/>
      <c r="M92" s="14"/>
      <c r="N92" s="14"/>
      <c r="O92" s="14" t="str">
        <f t="shared" si="4"/>
        <v/>
      </c>
      <c r="P92" s="14">
        <v>44566</v>
      </c>
      <c r="Q92" s="30">
        <f t="shared" si="3"/>
        <v>44566</v>
      </c>
      <c r="R92" s="5" t="str">
        <f t="shared" si="5"/>
        <v>VENDIDO</v>
      </c>
    </row>
    <row r="93" spans="1:18" hidden="1" x14ac:dyDescent="0.3">
      <c r="A93" s="24">
        <v>91</v>
      </c>
      <c r="B93" s="24">
        <f>IF(SALVADOS!B93=0,"",SALVADOS!B93)</f>
        <v>8282002045</v>
      </c>
      <c r="C93" s="24" t="str">
        <f>IF(SALVADOS!G93=0,"",SALVADOS!G93)</f>
        <v>DLP6349</v>
      </c>
      <c r="D93" s="24" t="str">
        <f>IF(SALVADOS!L93=0,"",SALVADOS!L93)</f>
        <v>PALACIO</v>
      </c>
      <c r="E93" s="64">
        <f>IF(SALVADOS!AH93=0,"",SALVADOS!AH93)</f>
        <v>44306</v>
      </c>
      <c r="F93" s="97">
        <f>IF(SALVADOS!K93=0,"",SALVADOS!K93)</f>
        <v>13045</v>
      </c>
      <c r="G93" s="14">
        <v>44308</v>
      </c>
      <c r="H93" s="14"/>
      <c r="I93" s="14"/>
      <c r="J93" s="14"/>
      <c r="K93" s="14"/>
      <c r="L93" s="14"/>
      <c r="M93" s="14"/>
      <c r="N93" s="14"/>
      <c r="O93" s="14" t="str">
        <f t="shared" si="4"/>
        <v/>
      </c>
      <c r="P93" s="14">
        <v>44308</v>
      </c>
      <c r="Q93" s="30">
        <f t="shared" si="3"/>
        <v>44308</v>
      </c>
      <c r="R93" s="5" t="str">
        <f t="shared" si="5"/>
        <v>VENDIDO</v>
      </c>
    </row>
    <row r="94" spans="1:18" hidden="1" x14ac:dyDescent="0.3">
      <c r="A94" s="24">
        <v>92</v>
      </c>
      <c r="B94" s="24">
        <f>IF(SALVADOS!B94=0,"",SALVADOS!B94)</f>
        <v>8282100253</v>
      </c>
      <c r="C94" s="24" t="str">
        <f>IF(SALVADOS!G94=0,"",SALVADOS!G94)</f>
        <v>DMS2518</v>
      </c>
      <c r="D94" s="24" t="str">
        <f>IF(SALVADOS!L94=0,"",SALVADOS!L94)</f>
        <v>PALACIO</v>
      </c>
      <c r="E94" s="64">
        <f>IF(SALVADOS!AH94=0,"",SALVADOS!AH94)</f>
        <v>44329</v>
      </c>
      <c r="F94" s="97">
        <f>IF(SALVADOS!K94=0,"",SALVADOS!K94)</f>
        <v>12966</v>
      </c>
      <c r="G94" s="14">
        <v>44355</v>
      </c>
      <c r="H94" s="14"/>
      <c r="I94" s="14"/>
      <c r="J94" s="14"/>
      <c r="K94" s="14"/>
      <c r="L94" s="14"/>
      <c r="M94" s="14"/>
      <c r="N94" s="14"/>
      <c r="O94" s="14" t="str">
        <f t="shared" si="4"/>
        <v/>
      </c>
      <c r="P94" s="14">
        <v>44355</v>
      </c>
      <c r="Q94" s="30">
        <f t="shared" si="3"/>
        <v>44355</v>
      </c>
      <c r="R94" s="5" t="str">
        <f t="shared" si="5"/>
        <v>VENDIDO</v>
      </c>
    </row>
    <row r="95" spans="1:18" hidden="1" x14ac:dyDescent="0.3">
      <c r="A95" s="24">
        <v>93</v>
      </c>
      <c r="B95" s="24">
        <f>IF(SALVADOS!B95=0,"",SALVADOS!B95)</f>
        <v>8282100136</v>
      </c>
      <c r="C95" s="24" t="str">
        <f>IF(SALVADOS!G95=0,"",SALVADOS!G95)</f>
        <v>HDC4822</v>
      </c>
      <c r="D95" s="24" t="str">
        <f>IF(SALVADOS!L95=0,"",SALVADOS!L95)</f>
        <v>PALACIO</v>
      </c>
      <c r="E95" s="64">
        <f>IF(SALVADOS!AH95=0,"",SALVADOS!AH95)</f>
        <v>45051</v>
      </c>
      <c r="F95" s="97">
        <f>IF(SALVADOS!K95=0,"",SALVADOS!K95)</f>
        <v>6134</v>
      </c>
      <c r="G95" s="14">
        <v>45055</v>
      </c>
      <c r="H95" s="14"/>
      <c r="I95" s="14"/>
      <c r="J95" s="14"/>
      <c r="K95" s="14"/>
      <c r="L95" s="14"/>
      <c r="M95" s="14"/>
      <c r="N95" s="14"/>
      <c r="O95" s="14" t="str">
        <f t="shared" si="4"/>
        <v/>
      </c>
      <c r="P95" s="14">
        <v>45055</v>
      </c>
      <c r="Q95" s="30">
        <f t="shared" si="3"/>
        <v>45055</v>
      </c>
      <c r="R95" s="5" t="str">
        <f t="shared" si="5"/>
        <v>VENDIDO</v>
      </c>
    </row>
    <row r="96" spans="1:18" hidden="1" x14ac:dyDescent="0.3">
      <c r="A96" s="24">
        <v>94</v>
      </c>
      <c r="B96" s="24">
        <f>IF(SALVADOS!B96=0,"",SALVADOS!B96)</f>
        <v>8282100365</v>
      </c>
      <c r="C96" s="24" t="str">
        <f>IF(SALVADOS!G96=0,"",SALVADOS!G96)</f>
        <v>EUK0494</v>
      </c>
      <c r="D96" s="24" t="str">
        <f>IF(SALVADOS!L96=0,"",SALVADOS!L96)</f>
        <v>PALACIO</v>
      </c>
      <c r="E96" s="64">
        <f>IF(SALVADOS!AH96=0,"",SALVADOS!AH96)</f>
        <v>44349</v>
      </c>
      <c r="F96" s="97">
        <f>IF(SALVADOS!K96=0,"",SALVADOS!K96)</f>
        <v>24595</v>
      </c>
      <c r="G96" s="14">
        <v>44355</v>
      </c>
      <c r="H96" s="14"/>
      <c r="I96" s="14"/>
      <c r="J96" s="14"/>
      <c r="K96" s="14"/>
      <c r="L96" s="14"/>
      <c r="M96" s="14"/>
      <c r="N96" s="14"/>
      <c r="O96" s="14" t="str">
        <f t="shared" si="4"/>
        <v/>
      </c>
      <c r="P96" s="14">
        <v>44355</v>
      </c>
      <c r="Q96" s="30">
        <f t="shared" si="3"/>
        <v>44355</v>
      </c>
      <c r="R96" s="5" t="str">
        <f t="shared" si="5"/>
        <v>VENDIDO</v>
      </c>
    </row>
    <row r="97" spans="1:18" hidden="1" x14ac:dyDescent="0.3">
      <c r="A97" s="24">
        <v>95</v>
      </c>
      <c r="B97" s="24">
        <f>IF(SALVADOS!B97=0,"",SALVADOS!B97)</f>
        <v>8282100254</v>
      </c>
      <c r="C97" s="24" t="str">
        <f>IF(SALVADOS!G97=0,"",SALVADOS!G97)</f>
        <v>HDI0486</v>
      </c>
      <c r="D97" s="24" t="str">
        <f>IF(SALVADOS!L97=0,"",SALVADOS!L97)</f>
        <v>PALACIO</v>
      </c>
      <c r="E97" s="64">
        <f>IF(SALVADOS!AH97=0,"",SALVADOS!AH97)</f>
        <v>44424</v>
      </c>
      <c r="F97" s="97">
        <f>IF(SALVADOS!K97=0,"",SALVADOS!K97)</f>
        <v>24941</v>
      </c>
      <c r="G97" s="14">
        <v>44427</v>
      </c>
      <c r="H97" s="14">
        <v>44432</v>
      </c>
      <c r="I97" s="14"/>
      <c r="J97" s="14"/>
      <c r="K97" s="14"/>
      <c r="L97" s="14"/>
      <c r="M97" s="14"/>
      <c r="N97" s="14"/>
      <c r="O97" s="14" t="str">
        <f t="shared" si="4"/>
        <v/>
      </c>
      <c r="P97" s="14">
        <v>44432</v>
      </c>
      <c r="Q97" s="30">
        <f t="shared" si="3"/>
        <v>44432</v>
      </c>
      <c r="R97" s="5" t="str">
        <f t="shared" si="5"/>
        <v>VENDIDO</v>
      </c>
    </row>
    <row r="98" spans="1:18" hidden="1" x14ac:dyDescent="0.3">
      <c r="A98" s="24">
        <v>96</v>
      </c>
      <c r="B98" s="24">
        <f>IF(SALVADOS!B98=0,"",SALVADOS!B98)</f>
        <v>8232100012</v>
      </c>
      <c r="C98" s="24" t="str">
        <f>IF(SALVADOS!G98=0,"",SALVADOS!G98)</f>
        <v>GVJ1703</v>
      </c>
      <c r="D98" s="24" t="str">
        <f>IF(SALVADOS!L98=0,"",SALVADOS!L98)</f>
        <v>PALACIO</v>
      </c>
      <c r="E98" s="64">
        <f>IF(SALVADOS!AH98=0,"",SALVADOS!AH98)</f>
        <v>44455</v>
      </c>
      <c r="F98" s="97">
        <f>IF(SALVADOS!K98=0,"",SALVADOS!K98)</f>
        <v>17869</v>
      </c>
      <c r="G98" s="14">
        <v>44467</v>
      </c>
      <c r="H98" s="14"/>
      <c r="I98" s="14"/>
      <c r="J98" s="14"/>
      <c r="K98" s="14"/>
      <c r="L98" s="14"/>
      <c r="M98" s="14"/>
      <c r="N98" s="14"/>
      <c r="O98" s="14" t="str">
        <f t="shared" si="4"/>
        <v/>
      </c>
      <c r="P98" s="14">
        <v>44467</v>
      </c>
      <c r="Q98" s="30">
        <f t="shared" si="3"/>
        <v>44467</v>
      </c>
      <c r="R98" s="5" t="str">
        <f t="shared" si="5"/>
        <v>VENDIDO</v>
      </c>
    </row>
    <row r="99" spans="1:18" hidden="1" x14ac:dyDescent="0.3">
      <c r="A99" s="24">
        <v>97</v>
      </c>
      <c r="B99" s="24">
        <f>IF(SALVADOS!B99=0,"",SALVADOS!B99)</f>
        <v>8282100430</v>
      </c>
      <c r="C99" s="24" t="str">
        <f>IF(SALVADOS!G99=0,"",SALVADOS!G99)</f>
        <v>AWC3F46</v>
      </c>
      <c r="D99" s="24" t="str">
        <f>IF(SALVADOS!L99=0,"",SALVADOS!L99)</f>
        <v>PALACIO</v>
      </c>
      <c r="E99" s="64">
        <f>IF(SALVADOS!AH99=0,"",SALVADOS!AH99)</f>
        <v>44375</v>
      </c>
      <c r="F99" s="97">
        <f>IF(SALVADOS!K99=0,"",SALVADOS!K99)</f>
        <v>4269</v>
      </c>
      <c r="G99" s="14">
        <v>44378</v>
      </c>
      <c r="H99" s="14"/>
      <c r="I99" s="14"/>
      <c r="J99" s="14"/>
      <c r="K99" s="14"/>
      <c r="L99" s="14"/>
      <c r="M99" s="14"/>
      <c r="N99" s="14"/>
      <c r="O99" s="14" t="str">
        <f t="shared" si="4"/>
        <v/>
      </c>
      <c r="P99" s="14">
        <v>44378</v>
      </c>
      <c r="Q99" s="30">
        <f t="shared" si="3"/>
        <v>44378</v>
      </c>
      <c r="R99" s="5" t="str">
        <f t="shared" si="5"/>
        <v>VENDIDO</v>
      </c>
    </row>
    <row r="100" spans="1:18" hidden="1" x14ac:dyDescent="0.3">
      <c r="A100" s="24">
        <v>98</v>
      </c>
      <c r="B100" s="24">
        <f>IF(SALVADOS!B100=0,"",SALVADOS!B100)</f>
        <v>8282100463</v>
      </c>
      <c r="C100" s="24" t="str">
        <f>IF(SALVADOS!G100=0,"",SALVADOS!G100)</f>
        <v>ESQ8216</v>
      </c>
      <c r="D100" s="24" t="str">
        <f>IF(SALVADOS!L100=0,"",SALVADOS!L100)</f>
        <v>PALACIO</v>
      </c>
      <c r="E100" s="64">
        <f>IF(SALVADOS!AH100=0,"",SALVADOS!AH100)</f>
        <v>44424</v>
      </c>
      <c r="F100" s="97">
        <f>IF(SALVADOS!K100=0,"",SALVADOS!K100)</f>
        <v>7019</v>
      </c>
      <c r="G100" s="14">
        <v>44427</v>
      </c>
      <c r="H100" s="14"/>
      <c r="I100" s="14"/>
      <c r="J100" s="14"/>
      <c r="K100" s="14"/>
      <c r="L100" s="14"/>
      <c r="M100" s="14"/>
      <c r="N100" s="14"/>
      <c r="O100" s="14" t="str">
        <f t="shared" si="4"/>
        <v/>
      </c>
      <c r="P100" s="14">
        <v>44427</v>
      </c>
      <c r="Q100" s="30">
        <f t="shared" si="3"/>
        <v>44427</v>
      </c>
      <c r="R100" s="5" t="str">
        <f t="shared" si="5"/>
        <v>VENDIDO</v>
      </c>
    </row>
    <row r="101" spans="1:18" hidden="1" x14ac:dyDescent="0.3">
      <c r="A101" s="24">
        <v>99</v>
      </c>
      <c r="B101" s="24">
        <f>IF(SALVADOS!B101=0,"",SALVADOS!B101)</f>
        <v>8282100470</v>
      </c>
      <c r="C101" s="24" t="str">
        <f>IF(SALVADOS!G101=0,"",SALVADOS!G101)</f>
        <v>ABY0532</v>
      </c>
      <c r="D101" s="24" t="str">
        <f>IF(SALVADOS!L101=0,"",SALVADOS!L101)</f>
        <v>PALACIO</v>
      </c>
      <c r="E101" s="64">
        <f>IF(SALVADOS!AH101=0,"",SALVADOS!AH101)</f>
        <v>44462</v>
      </c>
      <c r="F101" s="97">
        <f>IF(SALVADOS!K101=0,"",SALVADOS!K101)</f>
        <v>10742</v>
      </c>
      <c r="G101" s="14">
        <v>44469</v>
      </c>
      <c r="H101" s="14"/>
      <c r="I101" s="14"/>
      <c r="J101" s="14"/>
      <c r="K101" s="14"/>
      <c r="L101" s="14"/>
      <c r="M101" s="14"/>
      <c r="N101" s="14"/>
      <c r="O101" s="14" t="str">
        <f t="shared" si="4"/>
        <v/>
      </c>
      <c r="P101" s="14">
        <v>44469</v>
      </c>
      <c r="Q101" s="30">
        <f t="shared" si="3"/>
        <v>44469</v>
      </c>
      <c r="R101" s="5" t="str">
        <f t="shared" si="5"/>
        <v>VENDIDO</v>
      </c>
    </row>
    <row r="102" spans="1:18" hidden="1" x14ac:dyDescent="0.3">
      <c r="A102" s="24">
        <v>100</v>
      </c>
      <c r="B102" s="24">
        <f>IF(SALVADOS!B102=0,"",SALVADOS!B102)</f>
        <v>8282100600</v>
      </c>
      <c r="C102" s="24" t="str">
        <f>IF(SALVADOS!G102=0,"",SALVADOS!G102)</f>
        <v>DIH4546</v>
      </c>
      <c r="D102" s="24" t="str">
        <f>IF(SALVADOS!L102=0,"",SALVADOS!L102)</f>
        <v>PALACIO</v>
      </c>
      <c r="E102" s="64">
        <f>IF(SALVADOS!AH102=0,"",SALVADOS!AH102)</f>
        <v>44427</v>
      </c>
      <c r="F102" s="97">
        <f>IF(SALVADOS!K102=0,"",SALVADOS!K102)</f>
        <v>11496</v>
      </c>
      <c r="G102" s="14">
        <v>44432</v>
      </c>
      <c r="H102" s="14"/>
      <c r="I102" s="14"/>
      <c r="J102" s="14"/>
      <c r="K102" s="14"/>
      <c r="L102" s="14"/>
      <c r="M102" s="14"/>
      <c r="N102" s="14"/>
      <c r="O102" s="14" t="str">
        <f t="shared" si="4"/>
        <v/>
      </c>
      <c r="P102" s="14">
        <v>44432</v>
      </c>
      <c r="Q102" s="30">
        <f t="shared" si="3"/>
        <v>44432</v>
      </c>
      <c r="R102" s="5" t="str">
        <f t="shared" si="5"/>
        <v>VENDIDO</v>
      </c>
    </row>
    <row r="103" spans="1:18" hidden="1" x14ac:dyDescent="0.3">
      <c r="A103" s="24">
        <v>101</v>
      </c>
      <c r="B103" s="24">
        <f>IF(SALVADOS!B103=0,"",SALVADOS!B103)</f>
        <v>8282100681</v>
      </c>
      <c r="C103" s="24" t="str">
        <f>IF(SALVADOS!G103=0,"",SALVADOS!G103)</f>
        <v>MNW8058</v>
      </c>
      <c r="D103" s="24" t="str">
        <f>IF(SALVADOS!L103=0,"",SALVADOS!L103)</f>
        <v>PALACIO</v>
      </c>
      <c r="E103" s="64">
        <f>IF(SALVADOS!AH103=0,"",SALVADOS!AH103)</f>
        <v>44400</v>
      </c>
      <c r="F103" s="97">
        <f>IF(SALVADOS!K103=0,"",SALVADOS!K103)</f>
        <v>17434</v>
      </c>
      <c r="G103" s="14">
        <v>44404</v>
      </c>
      <c r="H103" s="14"/>
      <c r="I103" s="14"/>
      <c r="J103" s="14"/>
      <c r="K103" s="14"/>
      <c r="L103" s="14"/>
      <c r="M103" s="14"/>
      <c r="N103" s="14"/>
      <c r="O103" s="14" t="str">
        <f t="shared" ref="O103:O130" si="6">IF(P103&gt;0,"",IF(MAX(G103:N103)=0,"",MAX(G103:N103)))</f>
        <v/>
      </c>
      <c r="P103" s="14">
        <v>44404</v>
      </c>
      <c r="Q103" s="30">
        <f t="shared" ref="Q103:Q130" si="7">IF(G103=0,"",MAX(G103:N103))</f>
        <v>44404</v>
      </c>
      <c r="R103" s="5" t="str">
        <f t="shared" si="5"/>
        <v>VENDIDO</v>
      </c>
    </row>
    <row r="104" spans="1:18" hidden="1" x14ac:dyDescent="0.3">
      <c r="A104" s="24">
        <v>102</v>
      </c>
      <c r="B104" s="24">
        <f>IF(SALVADOS!B104=0,"",SALVADOS!B104)</f>
        <v>8282100717</v>
      </c>
      <c r="C104" s="24" t="str">
        <f>IF(SALVADOS!G104=0,"",SALVADOS!G104)</f>
        <v>MCH2875</v>
      </c>
      <c r="D104" s="24" t="str">
        <f>IF(SALVADOS!L104=0,"",SALVADOS!L104)</f>
        <v>PALACIO</v>
      </c>
      <c r="E104" s="64">
        <f>IF(SALVADOS!AH104=0,"",SALVADOS!AH104)</f>
        <v>44467</v>
      </c>
      <c r="F104" s="97">
        <f>IF(SALVADOS!K104=0,"",SALVADOS!K104)</f>
        <v>3905</v>
      </c>
      <c r="G104" s="14">
        <v>44469</v>
      </c>
      <c r="H104" s="14"/>
      <c r="I104" s="14"/>
      <c r="J104" s="14"/>
      <c r="K104" s="14"/>
      <c r="L104" s="14"/>
      <c r="M104" s="14"/>
      <c r="N104" s="14"/>
      <c r="O104" s="14" t="str">
        <f t="shared" si="6"/>
        <v/>
      </c>
      <c r="P104" s="14">
        <v>44469</v>
      </c>
      <c r="Q104" s="30">
        <f t="shared" si="7"/>
        <v>44469</v>
      </c>
      <c r="R104" s="5" t="str">
        <f t="shared" si="5"/>
        <v>VENDIDO</v>
      </c>
    </row>
    <row r="105" spans="1:18" hidden="1" x14ac:dyDescent="0.3">
      <c r="A105" s="24">
        <v>103</v>
      </c>
      <c r="B105" s="24">
        <f>IF(SALVADOS!B105=0,"",SALVADOS!B105)</f>
        <v>8282100681</v>
      </c>
      <c r="C105" s="24" t="str">
        <f>IF(SALVADOS!G105=0,"",SALVADOS!G105)</f>
        <v>PYQ8207</v>
      </c>
      <c r="D105" s="24" t="str">
        <f>IF(SALVADOS!L105=0,"",SALVADOS!L105)</f>
        <v>PALACIO</v>
      </c>
      <c r="E105" s="64">
        <f>IF(SALVADOS!AH105=0,"",SALVADOS!AH105)</f>
        <v>44432</v>
      </c>
      <c r="F105" s="97">
        <f>IF(SALVADOS!K105=0,"",SALVADOS!K105)</f>
        <v>78954</v>
      </c>
      <c r="G105" s="14">
        <v>44434</v>
      </c>
      <c r="H105" s="14">
        <v>44449</v>
      </c>
      <c r="I105" s="14"/>
      <c r="J105" s="14"/>
      <c r="K105" s="14"/>
      <c r="L105" s="14"/>
      <c r="M105" s="14"/>
      <c r="N105" s="14"/>
      <c r="O105" s="14" t="str">
        <f t="shared" si="6"/>
        <v/>
      </c>
      <c r="P105" s="14">
        <v>44449</v>
      </c>
      <c r="Q105" s="30">
        <f t="shared" si="7"/>
        <v>44449</v>
      </c>
      <c r="R105" s="5" t="str">
        <f t="shared" si="5"/>
        <v>VENDIDO</v>
      </c>
    </row>
    <row r="106" spans="1:18" hidden="1" x14ac:dyDescent="0.3">
      <c r="A106" s="24">
        <v>104</v>
      </c>
      <c r="B106" s="24">
        <f>IF(SALVADOS!B106=0,"",SALVADOS!B106)</f>
        <v>8282100702</v>
      </c>
      <c r="C106" s="24" t="str">
        <f>IF(SALVADOS!G106=0,"",SALVADOS!G106)</f>
        <v>ARZ7542</v>
      </c>
      <c r="D106" s="24" t="str">
        <f>IF(SALVADOS!L106=0,"",SALVADOS!L106)</f>
        <v>PALACIO</v>
      </c>
      <c r="E106" s="64">
        <f>IF(SALVADOS!AH106=0,"",SALVADOS!AH106)</f>
        <v>44608</v>
      </c>
      <c r="F106" s="97">
        <f>IF(SALVADOS!K106=0,"",SALVADOS!K106)</f>
        <v>19484</v>
      </c>
      <c r="G106" s="14">
        <v>44616</v>
      </c>
      <c r="H106" s="14"/>
      <c r="I106" s="14"/>
      <c r="J106" s="14"/>
      <c r="K106" s="14"/>
      <c r="L106" s="14"/>
      <c r="M106" s="14"/>
      <c r="N106" s="14"/>
      <c r="O106" s="14" t="str">
        <f t="shared" si="6"/>
        <v/>
      </c>
      <c r="P106" s="14">
        <v>44616</v>
      </c>
      <c r="Q106" s="30">
        <f t="shared" si="7"/>
        <v>44616</v>
      </c>
      <c r="R106" s="5" t="str">
        <f t="shared" si="5"/>
        <v>VENDIDO</v>
      </c>
    </row>
    <row r="107" spans="1:18" hidden="1" x14ac:dyDescent="0.3">
      <c r="A107" s="24">
        <v>105</v>
      </c>
      <c r="B107" s="24">
        <f>IF(SALVADOS!B107=0,"",SALVADOS!B107)</f>
        <v>8282100709</v>
      </c>
      <c r="C107" s="24" t="str">
        <f>IF(SALVADOS!G107=0,"",SALVADOS!G107)</f>
        <v>KRO8063</v>
      </c>
      <c r="D107" s="24" t="str">
        <f>IF(SALVADOS!L107=0,"",SALVADOS!L107)</f>
        <v>PALACIO</v>
      </c>
      <c r="E107" s="64">
        <f>IF(SALVADOS!AH107=0,"",SALVADOS!AH107)</f>
        <v>44467</v>
      </c>
      <c r="F107" s="97">
        <f>IF(SALVADOS!K107=0,"",SALVADOS!K107)</f>
        <v>28951</v>
      </c>
      <c r="G107" s="14">
        <v>44469</v>
      </c>
      <c r="H107" s="14"/>
      <c r="I107" s="14"/>
      <c r="J107" s="14"/>
      <c r="K107" s="14"/>
      <c r="L107" s="14"/>
      <c r="M107" s="14"/>
      <c r="N107" s="14"/>
      <c r="O107" s="14" t="str">
        <f t="shared" si="6"/>
        <v/>
      </c>
      <c r="P107" s="14">
        <v>44469</v>
      </c>
      <c r="Q107" s="30">
        <f t="shared" si="7"/>
        <v>44469</v>
      </c>
      <c r="R107" s="5" t="str">
        <f t="shared" si="5"/>
        <v>VENDIDO</v>
      </c>
    </row>
    <row r="108" spans="1:18" hidden="1" x14ac:dyDescent="0.3">
      <c r="A108" s="24">
        <v>106</v>
      </c>
      <c r="B108" s="24">
        <f>IF(SALVADOS!B108=0,"",SALVADOS!B108)</f>
        <v>8282100752</v>
      </c>
      <c r="C108" s="24" t="str">
        <f>IF(SALVADOS!G108=0,"",SALVADOS!G108)</f>
        <v>DPN5E22</v>
      </c>
      <c r="D108" s="24" t="str">
        <f>IF(SALVADOS!L108=0,"",SALVADOS!L108)</f>
        <v>PALACIO</v>
      </c>
      <c r="E108" s="64">
        <f>IF(SALVADOS!AH108=0,"",SALVADOS!AH108)</f>
        <v>44460</v>
      </c>
      <c r="F108" s="97">
        <f>IF(SALVADOS!K108=0,"",SALVADOS!K108)</f>
        <v>44574</v>
      </c>
      <c r="G108" s="14">
        <v>44467</v>
      </c>
      <c r="H108" s="14"/>
      <c r="I108" s="14"/>
      <c r="J108" s="14"/>
      <c r="K108" s="14"/>
      <c r="L108" s="14"/>
      <c r="M108" s="14"/>
      <c r="N108" s="14"/>
      <c r="O108" s="14" t="str">
        <f t="shared" si="6"/>
        <v/>
      </c>
      <c r="P108" s="14">
        <v>44467</v>
      </c>
      <c r="Q108" s="30">
        <f t="shared" si="7"/>
        <v>44467</v>
      </c>
      <c r="R108" s="5" t="str">
        <f t="shared" si="5"/>
        <v>VENDIDO</v>
      </c>
    </row>
    <row r="109" spans="1:18" hidden="1" x14ac:dyDescent="0.3">
      <c r="A109" s="24">
        <v>107</v>
      </c>
      <c r="B109" s="24">
        <f>IF(SALVADOS!B109=0,"",SALVADOS!B109)</f>
        <v>8282100798</v>
      </c>
      <c r="C109" s="24" t="str">
        <f>IF(SALVADOS!G109=0,"",SALVADOS!G109)</f>
        <v>NUB8783</v>
      </c>
      <c r="D109" s="24" t="str">
        <f>IF(SALVADOS!L109=0,"",SALVADOS!L109)</f>
        <v>PALACIO</v>
      </c>
      <c r="E109" s="64">
        <f>IF(SALVADOS!AH109=0,"",SALVADOS!AH109)</f>
        <v>44475</v>
      </c>
      <c r="F109" s="97">
        <f>IF(SALVADOS!K109=0,"",SALVADOS!K109)</f>
        <v>22173</v>
      </c>
      <c r="G109" s="14">
        <v>44482</v>
      </c>
      <c r="H109" s="14"/>
      <c r="I109" s="14"/>
      <c r="J109" s="14"/>
      <c r="K109" s="14"/>
      <c r="L109" s="14"/>
      <c r="M109" s="14"/>
      <c r="N109" s="14"/>
      <c r="O109" s="14" t="str">
        <f t="shared" si="6"/>
        <v/>
      </c>
      <c r="P109" s="14">
        <v>44482</v>
      </c>
      <c r="Q109" s="30">
        <f t="shared" si="7"/>
        <v>44482</v>
      </c>
      <c r="R109" s="5" t="str">
        <f t="shared" si="5"/>
        <v>VENDIDO</v>
      </c>
    </row>
    <row r="110" spans="1:18" hidden="1" x14ac:dyDescent="0.3">
      <c r="A110" s="24">
        <v>108</v>
      </c>
      <c r="B110" s="24">
        <f>IF(SALVADOS!B110=0,"",SALVADOS!B110)</f>
        <v>8282100855</v>
      </c>
      <c r="C110" s="24" t="str">
        <f>IF(SALVADOS!G110=0,"",SALVADOS!G110)</f>
        <v>DIB2902</v>
      </c>
      <c r="D110" s="24" t="str">
        <f>IF(SALVADOS!L110=0,"",SALVADOS!L110)</f>
        <v>PALACIO</v>
      </c>
      <c r="E110" s="64">
        <f>IF(SALVADOS!AH110=0,"",SALVADOS!AH110)</f>
        <v>44447</v>
      </c>
      <c r="F110" s="97">
        <f>IF(SALVADOS!K110=0,"",SALVADOS!K110)</f>
        <v>10421</v>
      </c>
      <c r="G110" s="14">
        <v>44449</v>
      </c>
      <c r="H110" s="14"/>
      <c r="I110" s="14"/>
      <c r="J110" s="14"/>
      <c r="K110" s="14"/>
      <c r="L110" s="14"/>
      <c r="M110" s="14"/>
      <c r="N110" s="14"/>
      <c r="O110" s="14" t="str">
        <f t="shared" si="6"/>
        <v/>
      </c>
      <c r="P110" s="14">
        <v>44449</v>
      </c>
      <c r="Q110" s="30">
        <f t="shared" si="7"/>
        <v>44449</v>
      </c>
      <c r="R110" s="5" t="str">
        <f t="shared" si="5"/>
        <v>VENDIDO</v>
      </c>
    </row>
    <row r="111" spans="1:18" hidden="1" x14ac:dyDescent="0.3">
      <c r="A111" s="24">
        <v>109</v>
      </c>
      <c r="B111" s="24">
        <f>IF(SALVADOS!B111=0,"",SALVADOS!B111)</f>
        <v>8232100104</v>
      </c>
      <c r="C111" s="24" t="str">
        <f>IF(SALVADOS!G111=0,"",SALVADOS!G111)</f>
        <v>AHI5636</v>
      </c>
      <c r="D111" s="24" t="str">
        <f>IF(SALVADOS!L111=0,"",SALVADOS!L111)</f>
        <v>PALACIO</v>
      </c>
      <c r="E111" s="64">
        <f>IF(SALVADOS!AH111=0,"",SALVADOS!AH111)</f>
        <v>44497</v>
      </c>
      <c r="F111" s="97">
        <f>IF(SALVADOS!K111=0,"",SALVADOS!K111)</f>
        <v>10022</v>
      </c>
      <c r="G111" s="14">
        <v>44544</v>
      </c>
      <c r="H111" s="14">
        <v>44550</v>
      </c>
      <c r="I111" s="14"/>
      <c r="J111" s="14"/>
      <c r="K111" s="14"/>
      <c r="L111" s="14"/>
      <c r="M111" s="14"/>
      <c r="N111" s="14"/>
      <c r="O111" s="14" t="str">
        <f t="shared" si="6"/>
        <v/>
      </c>
      <c r="P111" s="14">
        <v>44550</v>
      </c>
      <c r="Q111" s="30">
        <f t="shared" si="7"/>
        <v>44550</v>
      </c>
      <c r="R111" s="5" t="str">
        <f t="shared" si="5"/>
        <v>VENDIDO</v>
      </c>
    </row>
    <row r="112" spans="1:18" hidden="1" x14ac:dyDescent="0.3">
      <c r="A112" s="24">
        <v>110</v>
      </c>
      <c r="B112" s="24">
        <f>IF(SALVADOS!B112=0,"",SALVADOS!B112)</f>
        <v>8282100871</v>
      </c>
      <c r="C112" s="24" t="str">
        <f>IF(SALVADOS!G112=0,"",SALVADOS!G112)</f>
        <v>MPG7F16</v>
      </c>
      <c r="D112" s="24" t="str">
        <f>IF(SALVADOS!L112=0,"",SALVADOS!L112)</f>
        <v>PALACIO</v>
      </c>
      <c r="E112" s="64">
        <f>IF(SALVADOS!AH112=0,"",SALVADOS!AH112)</f>
        <v>44432</v>
      </c>
      <c r="F112" s="97">
        <f>IF(SALVADOS!K112=0,"",SALVADOS!K112)</f>
        <v>8582</v>
      </c>
      <c r="G112" s="14">
        <v>44434</v>
      </c>
      <c r="H112" s="14"/>
      <c r="I112" s="14"/>
      <c r="J112" s="14"/>
      <c r="K112" s="14"/>
      <c r="L112" s="14"/>
      <c r="M112" s="14"/>
      <c r="N112" s="14"/>
      <c r="O112" s="14" t="str">
        <f t="shared" si="6"/>
        <v/>
      </c>
      <c r="P112" s="14">
        <v>44434</v>
      </c>
      <c r="Q112" s="30">
        <f t="shared" si="7"/>
        <v>44434</v>
      </c>
      <c r="R112" s="5" t="str">
        <f t="shared" si="5"/>
        <v>VENDIDO</v>
      </c>
    </row>
    <row r="113" spans="1:18" hidden="1" x14ac:dyDescent="0.3">
      <c r="A113" s="24">
        <v>111</v>
      </c>
      <c r="B113" s="24">
        <f>IF(SALVADOS!B113=0,"",SALVADOS!B113)</f>
        <v>8282100591</v>
      </c>
      <c r="C113" s="24" t="str">
        <f>IF(SALVADOS!G113=0,"",SALVADOS!G113)</f>
        <v>OWO9C35</v>
      </c>
      <c r="D113" s="24" t="str">
        <f>IF(SALVADOS!L113=0,"",SALVADOS!L113)</f>
        <v>PALACIO</v>
      </c>
      <c r="E113" s="64">
        <f>IF(SALVADOS!AH113=0,"",SALVADOS!AH113)</f>
        <v>44767</v>
      </c>
      <c r="F113" s="97">
        <f>IF(SALVADOS!K113=0,"",SALVADOS!K113)</f>
        <v>13381</v>
      </c>
      <c r="G113" s="14">
        <v>44775</v>
      </c>
      <c r="H113" s="14"/>
      <c r="I113" s="14"/>
      <c r="J113" s="14"/>
      <c r="K113" s="14"/>
      <c r="L113" s="14"/>
      <c r="M113" s="14"/>
      <c r="N113" s="14"/>
      <c r="O113" s="14" t="str">
        <f t="shared" si="6"/>
        <v/>
      </c>
      <c r="P113" s="14">
        <v>44775</v>
      </c>
      <c r="Q113" s="30">
        <f t="shared" si="7"/>
        <v>44775</v>
      </c>
      <c r="R113" s="5" t="str">
        <f t="shared" si="5"/>
        <v>VENDIDO</v>
      </c>
    </row>
    <row r="114" spans="1:18" hidden="1" x14ac:dyDescent="0.3">
      <c r="A114" s="24">
        <v>112</v>
      </c>
      <c r="B114" s="24">
        <f>IF(SALVADOS!B114=0,"",SALVADOS!B114)</f>
        <v>8282100988</v>
      </c>
      <c r="C114" s="24" t="str">
        <f>IF(SALVADOS!G114=0,"",SALVADOS!G114)</f>
        <v>DJA8H10</v>
      </c>
      <c r="D114" s="24" t="str">
        <f>IF(SALVADOS!L114=0,"",SALVADOS!L114)</f>
        <v>FREITAS</v>
      </c>
      <c r="E114" s="64">
        <f>IF(SALVADOS!AH114=0,"",SALVADOS!AH114)</f>
        <v>44599</v>
      </c>
      <c r="F114" s="97">
        <f>IF(SALVADOS!K114=0,"",SALVADOS!K114)</f>
        <v>18293</v>
      </c>
      <c r="G114" s="14">
        <v>44603</v>
      </c>
      <c r="H114" s="14"/>
      <c r="I114" s="14"/>
      <c r="J114" s="14"/>
      <c r="K114" s="14"/>
      <c r="L114" s="14"/>
      <c r="M114" s="14"/>
      <c r="N114" s="14"/>
      <c r="O114" s="14" t="str">
        <f t="shared" si="6"/>
        <v/>
      </c>
      <c r="P114" s="14">
        <v>44603</v>
      </c>
      <c r="Q114" s="30">
        <f t="shared" si="7"/>
        <v>44603</v>
      </c>
      <c r="R114" s="5" t="str">
        <f t="shared" si="5"/>
        <v>VENDIDO</v>
      </c>
    </row>
    <row r="115" spans="1:18" hidden="1" x14ac:dyDescent="0.3">
      <c r="A115" s="24">
        <v>113</v>
      </c>
      <c r="B115" s="24">
        <f>IF(SALVADOS!B115=0,"",SALVADOS!B115)</f>
        <v>8282100970</v>
      </c>
      <c r="C115" s="24" t="str">
        <f>IF(SALVADOS!G115=0,"",SALVADOS!G115)</f>
        <v>IKX4759</v>
      </c>
      <c r="D115" s="24" t="str">
        <f>IF(SALVADOS!L115=0,"",SALVADOS!L115)</f>
        <v>PALACIO</v>
      </c>
      <c r="E115" s="64">
        <f>IF(SALVADOS!AH115=0,"",SALVADOS!AH115)</f>
        <v>44494</v>
      </c>
      <c r="F115" s="97">
        <f>IF(SALVADOS!K115=0,"",SALVADOS!K115)</f>
        <v>10246</v>
      </c>
      <c r="G115" s="14">
        <v>44505</v>
      </c>
      <c r="H115" s="14"/>
      <c r="I115" s="14"/>
      <c r="J115" s="14"/>
      <c r="K115" s="14"/>
      <c r="L115" s="14"/>
      <c r="M115" s="14"/>
      <c r="N115" s="14"/>
      <c r="O115" s="14" t="str">
        <f t="shared" si="6"/>
        <v/>
      </c>
      <c r="P115" s="14">
        <v>44505</v>
      </c>
      <c r="Q115" s="30">
        <f t="shared" si="7"/>
        <v>44505</v>
      </c>
      <c r="R115" s="5" t="str">
        <f t="shared" si="5"/>
        <v>VENDIDO</v>
      </c>
    </row>
    <row r="116" spans="1:18" hidden="1" x14ac:dyDescent="0.3">
      <c r="A116" s="24">
        <v>114</v>
      </c>
      <c r="B116" s="24">
        <f>IF(SALVADOS!B116=0,"",SALVADOS!B116)</f>
        <v>8282101031</v>
      </c>
      <c r="C116" s="24" t="str">
        <f>IF(SALVADOS!G116=0,"",SALVADOS!G116)</f>
        <v>FEX6274</v>
      </c>
      <c r="D116" s="24" t="str">
        <f>IF(SALVADOS!L116=0,"",SALVADOS!L116)</f>
        <v>FREITAS</v>
      </c>
      <c r="E116" s="64">
        <f>IF(SALVADOS!AH116=0,"",SALVADOS!AH116)</f>
        <v>44537</v>
      </c>
      <c r="F116" s="97">
        <f>IF(SALVADOS!K116=0,"",SALVADOS!K116)</f>
        <v>45390</v>
      </c>
      <c r="G116" s="14">
        <v>44540</v>
      </c>
      <c r="H116" s="14"/>
      <c r="I116" s="14"/>
      <c r="J116" s="14"/>
      <c r="K116" s="14"/>
      <c r="L116" s="14"/>
      <c r="M116" s="14"/>
      <c r="N116" s="14"/>
      <c r="O116" s="14" t="str">
        <f t="shared" si="6"/>
        <v/>
      </c>
      <c r="P116" s="14">
        <v>44540</v>
      </c>
      <c r="Q116" s="30">
        <f t="shared" si="7"/>
        <v>44540</v>
      </c>
      <c r="R116" s="5" t="str">
        <f t="shared" si="5"/>
        <v>VENDIDO</v>
      </c>
    </row>
    <row r="117" spans="1:18" hidden="1" x14ac:dyDescent="0.3">
      <c r="A117" s="24">
        <v>115</v>
      </c>
      <c r="B117" s="24">
        <f>IF(SALVADOS!B117=0,"",SALVADOS!B117)</f>
        <v>8282101382</v>
      </c>
      <c r="C117" s="24" t="str">
        <f>IF(SALVADOS!G117=0,"",SALVADOS!G117)</f>
        <v>DEO9252</v>
      </c>
      <c r="D117" s="24" t="str">
        <f>IF(SALVADOS!L117=0,"",SALVADOS!L117)</f>
        <v>PALACIO</v>
      </c>
      <c r="E117" s="64">
        <f>IF(SALVADOS!AH117=0,"",SALVADOS!AH117)</f>
        <v>44531</v>
      </c>
      <c r="F117" s="97">
        <f>IF(SALVADOS!K117=0,"",SALVADOS!K117)</f>
        <v>2855</v>
      </c>
      <c r="G117" s="14">
        <v>44537</v>
      </c>
      <c r="H117" s="14">
        <v>44566</v>
      </c>
      <c r="I117" s="14"/>
      <c r="J117" s="14"/>
      <c r="K117" s="14"/>
      <c r="L117" s="14"/>
      <c r="M117" s="14"/>
      <c r="N117" s="14"/>
      <c r="O117" s="14" t="str">
        <f t="shared" si="6"/>
        <v/>
      </c>
      <c r="P117" s="14">
        <v>44566</v>
      </c>
      <c r="Q117" s="30">
        <f t="shared" si="7"/>
        <v>44566</v>
      </c>
      <c r="R117" s="5" t="str">
        <f t="shared" si="5"/>
        <v>VENDIDO</v>
      </c>
    </row>
    <row r="118" spans="1:18" hidden="1" x14ac:dyDescent="0.3">
      <c r="A118" s="24">
        <v>116</v>
      </c>
      <c r="B118" s="24">
        <f>IF(SALVADOS!B118=0,"",SALVADOS!B118)</f>
        <v>8282100884</v>
      </c>
      <c r="C118" s="24" t="str">
        <f>IF(SALVADOS!G118=0,"",SALVADOS!G118)</f>
        <v>PMV5597</v>
      </c>
      <c r="D118" s="24" t="str">
        <f>IF(SALVADOS!L118=0,"",SALVADOS!L118)</f>
        <v>PALACIO</v>
      </c>
      <c r="E118" s="64">
        <f>IF(SALVADOS!AH118=0,"",SALVADOS!AH118)</f>
        <v>45127</v>
      </c>
      <c r="F118" s="97">
        <f>IF(SALVADOS!K118=0,"",SALVADOS!K118)</f>
        <v>9342</v>
      </c>
      <c r="G118" s="14">
        <v>45132</v>
      </c>
      <c r="H118" s="14"/>
      <c r="I118" s="14"/>
      <c r="J118" s="14"/>
      <c r="K118" s="14"/>
      <c r="L118" s="14"/>
      <c r="M118" s="14"/>
      <c r="N118" s="14"/>
      <c r="O118" s="14" t="str">
        <f t="shared" si="6"/>
        <v/>
      </c>
      <c r="P118" s="14">
        <v>45132</v>
      </c>
      <c r="Q118" s="30">
        <f t="shared" si="7"/>
        <v>45132</v>
      </c>
      <c r="R118" s="5" t="str">
        <f t="shared" si="5"/>
        <v>VENDIDO</v>
      </c>
    </row>
    <row r="119" spans="1:18" hidden="1" x14ac:dyDescent="0.3">
      <c r="A119" s="24">
        <v>117</v>
      </c>
      <c r="B119" s="24">
        <f>IF(SALVADOS!B119=0,"",SALVADOS!B119)</f>
        <v>8282101396</v>
      </c>
      <c r="C119" s="24" t="str">
        <f>IF(SALVADOS!G119=0,"",SALVADOS!G119)</f>
        <v>PZL2167</v>
      </c>
      <c r="D119" s="24" t="str">
        <f>IF(SALVADOS!L119=0,"",SALVADOS!L119)</f>
        <v>PALACIO</v>
      </c>
      <c r="E119" s="64">
        <f>IF(SALVADOS!AH119=0,"",SALVADOS!AH119)</f>
        <v>44539</v>
      </c>
      <c r="F119" s="97">
        <f>IF(SALVADOS!K119=0,"",SALVADOS!K119)</f>
        <v>46953</v>
      </c>
      <c r="G119" s="14">
        <v>44544</v>
      </c>
      <c r="H119" s="14"/>
      <c r="I119" s="14"/>
      <c r="J119" s="14"/>
      <c r="K119" s="14"/>
      <c r="L119" s="14"/>
      <c r="M119" s="14"/>
      <c r="N119" s="14"/>
      <c r="O119" s="14" t="str">
        <f t="shared" si="6"/>
        <v/>
      </c>
      <c r="P119" s="14">
        <v>44544</v>
      </c>
      <c r="Q119" s="30">
        <f t="shared" si="7"/>
        <v>44544</v>
      </c>
      <c r="R119" s="5" t="str">
        <f t="shared" si="5"/>
        <v>VENDIDO</v>
      </c>
    </row>
    <row r="120" spans="1:18" hidden="1" x14ac:dyDescent="0.3">
      <c r="A120" s="24">
        <v>118</v>
      </c>
      <c r="B120" s="24">
        <f>IF(SALVADOS!B120=0,"",SALVADOS!B120)</f>
        <v>8232100197</v>
      </c>
      <c r="C120" s="24" t="str">
        <f>IF(SALVADOS!G120=0,"",SALVADOS!G120)</f>
        <v>NNB5115</v>
      </c>
      <c r="D120" s="24" t="str">
        <f>IF(SALVADOS!L120=0,"",SALVADOS!L120)</f>
        <v>PALACIO</v>
      </c>
      <c r="E120" s="64">
        <f>IF(SALVADOS!AH120=0,"",SALVADOS!AH120)</f>
        <v>44613</v>
      </c>
      <c r="F120" s="97">
        <f>IF(SALVADOS!K120=0,"",SALVADOS!K120)</f>
        <v>28166</v>
      </c>
      <c r="G120" s="14">
        <v>44616</v>
      </c>
      <c r="H120" s="14"/>
      <c r="I120" s="14"/>
      <c r="J120" s="14"/>
      <c r="K120" s="14"/>
      <c r="L120" s="14"/>
      <c r="M120" s="14"/>
      <c r="N120" s="14"/>
      <c r="O120" s="14" t="str">
        <f t="shared" si="6"/>
        <v/>
      </c>
      <c r="P120" s="14">
        <v>44616</v>
      </c>
      <c r="Q120" s="30">
        <f t="shared" si="7"/>
        <v>44616</v>
      </c>
      <c r="R120" s="5" t="str">
        <f t="shared" si="5"/>
        <v>VENDIDO</v>
      </c>
    </row>
    <row r="121" spans="1:18" hidden="1" x14ac:dyDescent="0.3">
      <c r="A121" s="24">
        <v>119</v>
      </c>
      <c r="B121" s="24">
        <f>IF(SALVADOS!B121=0,"",SALVADOS!B121)</f>
        <v>8282101562</v>
      </c>
      <c r="C121" s="24" t="str">
        <f>IF(SALVADOS!G121=0,"",SALVADOS!G121)</f>
        <v>LYP8869</v>
      </c>
      <c r="D121" s="24" t="str">
        <f>IF(SALVADOS!L121=0,"",SALVADOS!L121)</f>
        <v>PALACIO</v>
      </c>
      <c r="E121" s="64">
        <f>IF(SALVADOS!AH121=0,"",SALVADOS!AH121)</f>
        <v>44613</v>
      </c>
      <c r="F121" s="97">
        <f>IF(SALVADOS!K121=0,"",SALVADOS!K121)</f>
        <v>11752</v>
      </c>
      <c r="G121" s="14">
        <v>44616</v>
      </c>
      <c r="H121" s="14">
        <v>44623</v>
      </c>
      <c r="I121" s="14">
        <v>44644</v>
      </c>
      <c r="J121" s="14"/>
      <c r="K121" s="14"/>
      <c r="L121" s="14"/>
      <c r="M121" s="14"/>
      <c r="N121" s="14"/>
      <c r="O121" s="14" t="str">
        <f t="shared" si="6"/>
        <v/>
      </c>
      <c r="P121" s="14">
        <v>44644</v>
      </c>
      <c r="Q121" s="30">
        <f t="shared" si="7"/>
        <v>44644</v>
      </c>
      <c r="R121" s="5" t="str">
        <f t="shared" si="5"/>
        <v>VENDIDO</v>
      </c>
    </row>
    <row r="122" spans="1:18" hidden="1" x14ac:dyDescent="0.3">
      <c r="A122" s="24">
        <v>120</v>
      </c>
      <c r="B122" s="24">
        <f>IF(SALVADOS!B122=0,"",SALVADOS!B122)</f>
        <v>8282101670</v>
      </c>
      <c r="C122" s="24" t="str">
        <f>IF(SALVADOS!G122=0,"",SALVADOS!G122)</f>
        <v>EHU3F85</v>
      </c>
      <c r="D122" s="24" t="str">
        <f>IF(SALVADOS!L122=0,"",SALVADOS!L122)</f>
        <v>FREITAS</v>
      </c>
      <c r="E122" s="64">
        <f>IF(SALVADOS!AH122=0,"",SALVADOS!AH122)</f>
        <v>44575</v>
      </c>
      <c r="F122" s="97">
        <f>IF(SALVADOS!K122=0,"",SALVADOS!K122)</f>
        <v>7674</v>
      </c>
      <c r="G122" s="14">
        <v>44582</v>
      </c>
      <c r="H122" s="14"/>
      <c r="I122" s="14"/>
      <c r="J122" s="14"/>
      <c r="K122" s="14"/>
      <c r="L122" s="14"/>
      <c r="M122" s="14"/>
      <c r="N122" s="14"/>
      <c r="O122" s="14" t="str">
        <f t="shared" si="6"/>
        <v/>
      </c>
      <c r="P122" s="14">
        <v>44582</v>
      </c>
      <c r="Q122" s="30">
        <f t="shared" si="7"/>
        <v>44582</v>
      </c>
      <c r="R122" s="5" t="str">
        <f t="shared" si="5"/>
        <v>VENDIDO</v>
      </c>
    </row>
    <row r="123" spans="1:18" hidden="1" x14ac:dyDescent="0.3">
      <c r="A123" s="24">
        <v>121</v>
      </c>
      <c r="B123" s="24">
        <f>IF(SALVADOS!B123=0,"",SALVADOS!B123)</f>
        <v>8282101499</v>
      </c>
      <c r="C123" s="24" t="str">
        <f>IF(SALVADOS!G123=0,"",SALVADOS!G123)</f>
        <v>ATH6855</v>
      </c>
      <c r="D123" s="24" t="str">
        <f>IF(SALVADOS!L123=0,"",SALVADOS!L123)</f>
        <v>PALACIO</v>
      </c>
      <c r="E123" s="64">
        <f>IF(SALVADOS!AH123=0,"",SALVADOS!AH123)</f>
        <v>44565</v>
      </c>
      <c r="F123" s="97">
        <f>IF(SALVADOS!K123=0,"",SALVADOS!K123)</f>
        <v>18411</v>
      </c>
      <c r="G123" s="14">
        <v>44572</v>
      </c>
      <c r="H123" s="14"/>
      <c r="I123" s="14"/>
      <c r="J123" s="14"/>
      <c r="K123" s="14"/>
      <c r="L123" s="14"/>
      <c r="M123" s="14"/>
      <c r="N123" s="14"/>
      <c r="O123" s="14" t="str">
        <f t="shared" si="6"/>
        <v/>
      </c>
      <c r="P123" s="14">
        <v>44572</v>
      </c>
      <c r="Q123" s="30">
        <f t="shared" si="7"/>
        <v>44572</v>
      </c>
      <c r="R123" s="5" t="str">
        <f t="shared" si="5"/>
        <v>VENDIDO</v>
      </c>
    </row>
    <row r="124" spans="1:18" hidden="1" x14ac:dyDescent="0.3">
      <c r="A124" s="24">
        <v>122</v>
      </c>
      <c r="B124" s="24">
        <f>IF(SALVADOS!B124=0,"",SALVADOS!B124)</f>
        <v>8282101820</v>
      </c>
      <c r="C124" s="24" t="str">
        <f>IF(SALVADOS!G124=0,"",SALVADOS!G124)</f>
        <v>HEE9839</v>
      </c>
      <c r="D124" s="24" t="str">
        <f>IF(SALVADOS!L124=0,"",SALVADOS!L124)</f>
        <v>PALACIO</v>
      </c>
      <c r="E124" s="64">
        <f>IF(SALVADOS!AH124=0,"",SALVADOS!AH124)</f>
        <v>44910</v>
      </c>
      <c r="F124" s="97">
        <f>IF(SALVADOS!K124=0,"",SALVADOS!K124)</f>
        <v>39325</v>
      </c>
      <c r="G124" s="14">
        <v>44915</v>
      </c>
      <c r="H124" s="14"/>
      <c r="I124" s="14"/>
      <c r="J124" s="14"/>
      <c r="K124" s="14"/>
      <c r="L124" s="14"/>
      <c r="M124" s="14"/>
      <c r="N124" s="14"/>
      <c r="O124" s="14" t="str">
        <f t="shared" si="6"/>
        <v/>
      </c>
      <c r="P124" s="14">
        <v>44915</v>
      </c>
      <c r="Q124" s="30">
        <f t="shared" si="7"/>
        <v>44915</v>
      </c>
      <c r="R124" s="5" t="str">
        <f t="shared" si="5"/>
        <v>VENDIDO</v>
      </c>
    </row>
    <row r="125" spans="1:18" hidden="1" x14ac:dyDescent="0.3">
      <c r="A125" s="24">
        <v>123</v>
      </c>
      <c r="B125" s="24">
        <f>IF(SALVADOS!B125=0,"",SALVADOS!B125)</f>
        <v>8232100264</v>
      </c>
      <c r="C125" s="24" t="str">
        <f>IF(SALVADOS!G125=0,"",SALVADOS!G125)</f>
        <v>ODI1G18</v>
      </c>
      <c r="D125" s="24" t="str">
        <f>IF(SALVADOS!L125=0,"",SALVADOS!L125)</f>
        <v>FREITAS</v>
      </c>
      <c r="E125" s="64">
        <f>IF(SALVADOS!AH125=0,"",SALVADOS!AH125)</f>
        <v>44644</v>
      </c>
      <c r="F125" s="97">
        <f>IF(SALVADOS!K125=0,"",SALVADOS!K125)</f>
        <v>29657</v>
      </c>
      <c r="G125" s="14">
        <v>44649</v>
      </c>
      <c r="H125" s="14"/>
      <c r="I125" s="14"/>
      <c r="J125" s="14"/>
      <c r="K125" s="14"/>
      <c r="L125" s="14"/>
      <c r="M125" s="14"/>
      <c r="N125" s="14"/>
      <c r="O125" s="14" t="str">
        <f t="shared" si="6"/>
        <v/>
      </c>
      <c r="P125" s="14">
        <v>44649</v>
      </c>
      <c r="Q125" s="30">
        <f t="shared" si="7"/>
        <v>44649</v>
      </c>
      <c r="R125" s="5" t="str">
        <f t="shared" si="5"/>
        <v>VENDIDO</v>
      </c>
    </row>
    <row r="126" spans="1:18" hidden="1" x14ac:dyDescent="0.3">
      <c r="A126" s="24">
        <v>124</v>
      </c>
      <c r="B126" s="24">
        <f>IF(SALVADOS!B126=0,"",SALVADOS!B126)</f>
        <v>8282101974</v>
      </c>
      <c r="C126" s="24" t="str">
        <f>IF(SALVADOS!G126=0,"",SALVADOS!G126)</f>
        <v>AWB4B84</v>
      </c>
      <c r="D126" s="24" t="str">
        <f>IF(SALVADOS!L126=0,"",SALVADOS!L126)</f>
        <v>PALACIO</v>
      </c>
      <c r="E126" s="64">
        <f>IF(SALVADOS!AH126=0,"",SALVADOS!AH126)</f>
        <v>44658</v>
      </c>
      <c r="F126" s="97">
        <f>IF(SALVADOS!K126=0,"",SALVADOS!K126)</f>
        <v>26622</v>
      </c>
      <c r="G126" s="14">
        <v>44663</v>
      </c>
      <c r="H126" s="14"/>
      <c r="I126" s="14"/>
      <c r="J126" s="14"/>
      <c r="K126" s="14"/>
      <c r="L126" s="14"/>
      <c r="M126" s="14"/>
      <c r="N126" s="14"/>
      <c r="O126" s="14" t="str">
        <f t="shared" si="6"/>
        <v/>
      </c>
      <c r="P126" s="14">
        <v>44663</v>
      </c>
      <c r="Q126" s="30">
        <f t="shared" si="7"/>
        <v>44663</v>
      </c>
      <c r="R126" s="5" t="str">
        <f t="shared" si="5"/>
        <v>VENDIDO</v>
      </c>
    </row>
    <row r="127" spans="1:18" hidden="1" x14ac:dyDescent="0.3">
      <c r="A127" s="24">
        <v>125</v>
      </c>
      <c r="B127" s="24">
        <f>IF(SALVADOS!B127=0,"",SALVADOS!B127)</f>
        <v>8282102161</v>
      </c>
      <c r="C127" s="24" t="str">
        <f>IF(SALVADOS!G127=0,"",SALVADOS!G127)</f>
        <v>EKI0966</v>
      </c>
      <c r="D127" s="24" t="str">
        <f>IF(SALVADOS!L127=0,"",SALVADOS!L127)</f>
        <v>PALACIO</v>
      </c>
      <c r="E127" s="64">
        <f>IF(SALVADOS!AH127=0,"",SALVADOS!AH127)</f>
        <v>44665</v>
      </c>
      <c r="F127" s="97">
        <f>IF(SALVADOS!K127=0,"",SALVADOS!K127)</f>
        <v>11151</v>
      </c>
      <c r="G127" s="14">
        <v>44671</v>
      </c>
      <c r="H127" s="14"/>
      <c r="I127" s="14"/>
      <c r="J127" s="14"/>
      <c r="K127" s="14"/>
      <c r="L127" s="14"/>
      <c r="M127" s="14"/>
      <c r="N127" s="14"/>
      <c r="O127" s="14" t="str">
        <f t="shared" si="6"/>
        <v/>
      </c>
      <c r="P127" s="14">
        <v>44671</v>
      </c>
      <c r="Q127" s="30">
        <f t="shared" si="7"/>
        <v>44671</v>
      </c>
      <c r="R127" s="5" t="str">
        <f t="shared" si="5"/>
        <v>VENDIDO</v>
      </c>
    </row>
    <row r="128" spans="1:18" hidden="1" x14ac:dyDescent="0.3">
      <c r="A128" s="24">
        <v>126</v>
      </c>
      <c r="B128" s="24">
        <f>IF(SALVADOS!B128=0,"",SALVADOS!B128)</f>
        <v>8282102025</v>
      </c>
      <c r="C128" s="24" t="str">
        <f>IF(SALVADOS!G128=0,"",SALVADOS!G128)</f>
        <v>NXX6121</v>
      </c>
      <c r="D128" s="24" t="str">
        <f>IF(SALVADOS!L128=0,"",SALVADOS!L128)</f>
        <v>FREITAS</v>
      </c>
      <c r="E128" s="64">
        <f>IF(SALVADOS!AH128=0,"",SALVADOS!AH128)</f>
        <v>44644</v>
      </c>
      <c r="F128" s="97">
        <f>IF(SALVADOS!K128=0,"",SALVADOS!K128)</f>
        <v>41040</v>
      </c>
      <c r="G128" s="14">
        <v>44649</v>
      </c>
      <c r="H128" s="14"/>
      <c r="I128" s="14"/>
      <c r="J128" s="14"/>
      <c r="K128" s="14"/>
      <c r="L128" s="14"/>
      <c r="M128" s="14"/>
      <c r="N128" s="14"/>
      <c r="O128" s="14" t="str">
        <f t="shared" si="6"/>
        <v/>
      </c>
      <c r="P128" s="14">
        <v>44649</v>
      </c>
      <c r="Q128" s="30">
        <f t="shared" si="7"/>
        <v>44649</v>
      </c>
      <c r="R128" s="5" t="str">
        <f t="shared" si="5"/>
        <v>VENDIDO</v>
      </c>
    </row>
    <row r="129" spans="1:18" hidden="1" x14ac:dyDescent="0.3">
      <c r="A129" s="24">
        <v>127</v>
      </c>
      <c r="B129" s="24">
        <f>IF(SALVADOS!B129=0,"",SALVADOS!B129)</f>
        <v>8282102128</v>
      </c>
      <c r="C129" s="24" t="str">
        <f>IF(SALVADOS!G129=0,"",SALVADOS!G129)</f>
        <v>PGZ2A62</v>
      </c>
      <c r="D129" s="24" t="str">
        <f>IF(SALVADOS!L129=0,"",SALVADOS!L129)</f>
        <v>FREITAS</v>
      </c>
      <c r="E129" s="64">
        <f>IF(SALVADOS!AH129=0,"",SALVADOS!AH129)</f>
        <v>45048</v>
      </c>
      <c r="F129" s="97">
        <f>IF(SALVADOS!K129=0,"",SALVADOS!K129)</f>
        <v>69143</v>
      </c>
      <c r="G129" s="14">
        <v>45055</v>
      </c>
      <c r="H129" s="14"/>
      <c r="I129" s="14"/>
      <c r="J129" s="14"/>
      <c r="K129" s="14"/>
      <c r="L129" s="14"/>
      <c r="M129" s="14"/>
      <c r="N129" s="14"/>
      <c r="O129" s="14" t="str">
        <f t="shared" si="6"/>
        <v/>
      </c>
      <c r="P129" s="14">
        <v>45055</v>
      </c>
      <c r="Q129" s="30">
        <f t="shared" si="7"/>
        <v>45055</v>
      </c>
      <c r="R129" s="5" t="str">
        <f t="shared" si="5"/>
        <v>VENDIDO</v>
      </c>
    </row>
    <row r="130" spans="1:18" hidden="1" x14ac:dyDescent="0.3">
      <c r="A130" s="24">
        <v>128</v>
      </c>
      <c r="B130" s="24">
        <f>IF(SALVADOS!B130=0,"",SALVADOS!B130)</f>
        <v>8282102037</v>
      </c>
      <c r="C130" s="24" t="str">
        <f>IF(SALVADOS!G130=0,"",SALVADOS!G130)</f>
        <v>JVU1638</v>
      </c>
      <c r="D130" s="24" t="str">
        <f>IF(SALVADOS!L130=0,"",SALVADOS!L130)</f>
        <v>PALACIO</v>
      </c>
      <c r="E130" s="64">
        <f>IF(SALVADOS!AH130=0,"",SALVADOS!AH130)</f>
        <v>44665</v>
      </c>
      <c r="F130" s="97">
        <f>IF(SALVADOS!K130=0,"",SALVADOS!K130)</f>
        <v>40623</v>
      </c>
      <c r="G130" s="14">
        <v>44671</v>
      </c>
      <c r="H130" s="14"/>
      <c r="I130" s="14"/>
      <c r="J130" s="14"/>
      <c r="K130" s="14"/>
      <c r="L130" s="14"/>
      <c r="M130" s="14"/>
      <c r="N130" s="14"/>
      <c r="O130" s="14" t="str">
        <f t="shared" si="6"/>
        <v/>
      </c>
      <c r="P130" s="14">
        <v>44671</v>
      </c>
      <c r="Q130" s="30">
        <f t="shared" si="7"/>
        <v>44671</v>
      </c>
      <c r="R130" s="5" t="str">
        <f t="shared" si="5"/>
        <v>VENDIDO</v>
      </c>
    </row>
    <row r="131" spans="1:18" hidden="1" x14ac:dyDescent="0.3">
      <c r="A131" s="24">
        <v>129</v>
      </c>
      <c r="B131" s="24">
        <f>IF(SALVADOS!B131=0,"",SALVADOS!B131)</f>
        <v>8282200040</v>
      </c>
      <c r="C131" s="24" t="str">
        <f>IF(SALVADOS!G131=0,"",SALVADOS!G131)</f>
        <v>EUE1788</v>
      </c>
      <c r="D131" s="24" t="str">
        <f>IF(SALVADOS!L131=0,"",SALVADOS!L131)</f>
        <v>PALACIO</v>
      </c>
      <c r="E131" s="64">
        <f>IF(SALVADOS!AH131=0,"",SALVADOS!AH131)</f>
        <v>44741</v>
      </c>
      <c r="F131" s="97">
        <f>IF(SALVADOS!K131=0,"",SALVADOS!K131)</f>
        <v>35371</v>
      </c>
      <c r="G131" s="14">
        <v>44747</v>
      </c>
      <c r="H131" s="14">
        <v>44754</v>
      </c>
      <c r="I131" s="14"/>
      <c r="J131" s="14"/>
      <c r="K131" s="14"/>
      <c r="L131" s="14"/>
      <c r="M131" s="14"/>
      <c r="N131" s="14"/>
      <c r="O131" s="14" t="str">
        <f t="shared" ref="O131:O160" si="8">IF(P131&gt;0,"",IF(MAX(G131:N131)=0,"",MAX(G131:N131)))</f>
        <v/>
      </c>
      <c r="P131" s="14">
        <v>44754</v>
      </c>
      <c r="Q131" s="30">
        <f t="shared" ref="Q131:Q160" si="9">IF(G131=0,"",MAX(G131:N131))</f>
        <v>44754</v>
      </c>
      <c r="R131" s="5" t="str">
        <f t="shared" si="5"/>
        <v>VENDIDO</v>
      </c>
    </row>
    <row r="132" spans="1:18" hidden="1" x14ac:dyDescent="0.3">
      <c r="A132" s="24">
        <v>130</v>
      </c>
      <c r="B132" s="24">
        <f>IF(SALVADOS!B132=0,"",SALVADOS!B132)</f>
        <v>8232200008</v>
      </c>
      <c r="C132" s="24" t="str">
        <f>IF(SALVADOS!G132=0,"",SALVADOS!G132)</f>
        <v>HNV7132</v>
      </c>
      <c r="D132" s="24" t="str">
        <f>IF(SALVADOS!L132=0,"",SALVADOS!L132)</f>
        <v>PALACIO</v>
      </c>
      <c r="E132" s="64">
        <f>IF(SALVADOS!AH132=0,"",SALVADOS!AH132)</f>
        <v>44655</v>
      </c>
      <c r="F132" s="97">
        <f>IF(SALVADOS!K132=0,"",SALVADOS!K132)</f>
        <v>38026</v>
      </c>
      <c r="G132" s="14">
        <v>44658</v>
      </c>
      <c r="H132" s="14"/>
      <c r="I132" s="14"/>
      <c r="J132" s="14"/>
      <c r="K132" s="14"/>
      <c r="L132" s="14"/>
      <c r="M132" s="14"/>
      <c r="N132" s="14"/>
      <c r="O132" s="14" t="str">
        <f t="shared" si="8"/>
        <v/>
      </c>
      <c r="P132" s="14">
        <v>44658</v>
      </c>
      <c r="Q132" s="30">
        <f t="shared" si="9"/>
        <v>44658</v>
      </c>
      <c r="R132" s="5" t="str">
        <f t="shared" si="5"/>
        <v>VENDIDO</v>
      </c>
    </row>
    <row r="133" spans="1:18" hidden="1" x14ac:dyDescent="0.3">
      <c r="A133" s="24">
        <v>131</v>
      </c>
      <c r="B133" s="24">
        <f>IF(SALVADOS!B133=0,"",SALVADOS!B133)</f>
        <v>8282200062</v>
      </c>
      <c r="C133" s="24" t="str">
        <f>IF(SALVADOS!G133=0,"",SALVADOS!G133)</f>
        <v>DAP8348</v>
      </c>
      <c r="D133" s="24" t="str">
        <f>IF(SALVADOS!L133=0,"",SALVADOS!L133)</f>
        <v>FREITAS</v>
      </c>
      <c r="E133" s="64">
        <f>IF(SALVADOS!AH133=0,"",SALVADOS!AH133)</f>
        <v>45000</v>
      </c>
      <c r="F133" s="97">
        <f>IF(SALVADOS!K133=0,"",SALVADOS!K133)</f>
        <v>12662</v>
      </c>
      <c r="G133" s="14">
        <v>45016</v>
      </c>
      <c r="H133" s="14"/>
      <c r="I133" s="14"/>
      <c r="J133" s="14"/>
      <c r="K133" s="14"/>
      <c r="L133" s="14"/>
      <c r="M133" s="14"/>
      <c r="N133" s="14"/>
      <c r="O133" s="14" t="str">
        <f t="shared" si="8"/>
        <v/>
      </c>
      <c r="P133" s="14">
        <v>45016</v>
      </c>
      <c r="Q133" s="30">
        <f t="shared" si="9"/>
        <v>45016</v>
      </c>
      <c r="R133" s="5" t="str">
        <f t="shared" ref="R133:R196" si="10">IF(E133&gt;G133,"LOTEAR",IF(G133=0,"",IF(P133&gt;0,"VENDIDO",IF(Q133&lt;$R$2,"LOTEAR DE NOVO",""))))</f>
        <v>VENDIDO</v>
      </c>
    </row>
    <row r="134" spans="1:18" hidden="1" x14ac:dyDescent="0.3">
      <c r="A134" s="24">
        <v>132</v>
      </c>
      <c r="B134" s="24">
        <f>IF(SALVADOS!B134=0,"",SALVADOS!B134)</f>
        <v>8232100323</v>
      </c>
      <c r="C134" s="24" t="str">
        <f>IF(SALVADOS!G134=0,"",SALVADOS!G134)</f>
        <v>QTR1038</v>
      </c>
      <c r="D134" s="24" t="str">
        <f>IF(SALVADOS!L134=0,"",SALVADOS!L134)</f>
        <v>PALACIO</v>
      </c>
      <c r="E134" s="64">
        <f>IF(SALVADOS!AH134=0,"",SALVADOS!AH134)</f>
        <v>44644</v>
      </c>
      <c r="F134" s="97">
        <f>IF(SALVADOS!K134=0,"",SALVADOS!K134)</f>
        <v>60953</v>
      </c>
      <c r="G134" s="14">
        <v>44649</v>
      </c>
      <c r="H134" s="14"/>
      <c r="I134" s="14"/>
      <c r="J134" s="14"/>
      <c r="K134" s="14"/>
      <c r="L134" s="14"/>
      <c r="M134" s="14"/>
      <c r="N134" s="14"/>
      <c r="O134" s="14" t="str">
        <f t="shared" si="8"/>
        <v/>
      </c>
      <c r="P134" s="14">
        <v>44649</v>
      </c>
      <c r="Q134" s="30">
        <f t="shared" si="9"/>
        <v>44649</v>
      </c>
      <c r="R134" s="5" t="str">
        <f t="shared" si="10"/>
        <v>VENDIDO</v>
      </c>
    </row>
    <row r="135" spans="1:18" hidden="1" x14ac:dyDescent="0.3">
      <c r="A135" s="24">
        <v>133</v>
      </c>
      <c r="B135" s="24">
        <f>IF(SALVADOS!B135=0,"",SALVADOS!B135)</f>
        <v>8282102041</v>
      </c>
      <c r="C135" s="24" t="str">
        <f>IF(SALVADOS!G135=0,"",SALVADOS!G135)</f>
        <v>NJT1161</v>
      </c>
      <c r="D135" s="24" t="str">
        <f>IF(SALVADOS!L135=0,"",SALVADOS!L135)</f>
        <v>PALACIO</v>
      </c>
      <c r="E135" s="64">
        <f>IF(SALVADOS!AH135=0,"",SALVADOS!AH135)</f>
        <v>44711</v>
      </c>
      <c r="F135" s="97">
        <f>IF(SALVADOS!K135=0,"",SALVADOS!K135)</f>
        <v>28112</v>
      </c>
      <c r="G135" s="14">
        <v>44714</v>
      </c>
      <c r="H135" s="14">
        <v>44721</v>
      </c>
      <c r="I135" s="14"/>
      <c r="J135" s="14"/>
      <c r="K135" s="14"/>
      <c r="L135" s="14"/>
      <c r="M135" s="14"/>
      <c r="N135" s="14"/>
      <c r="O135" s="14" t="str">
        <f t="shared" si="8"/>
        <v/>
      </c>
      <c r="P135" s="14">
        <v>44721</v>
      </c>
      <c r="Q135" s="30">
        <f t="shared" si="9"/>
        <v>44721</v>
      </c>
      <c r="R135" s="5" t="str">
        <f t="shared" si="10"/>
        <v>VENDIDO</v>
      </c>
    </row>
    <row r="136" spans="1:18" hidden="1" x14ac:dyDescent="0.3">
      <c r="A136" s="24">
        <v>134</v>
      </c>
      <c r="B136" s="24">
        <f>IF(SALVADOS!B136=0,"",SALVADOS!B136)</f>
        <v>8282200192</v>
      </c>
      <c r="C136" s="24" t="str">
        <f>IF(SALVADOS!G136=0,"",SALVADOS!G136)</f>
        <v>AVG0071</v>
      </c>
      <c r="D136" s="24" t="str">
        <f>IF(SALVADOS!L136=0,"",SALVADOS!L136)</f>
        <v>FREITAS</v>
      </c>
      <c r="E136" s="64">
        <f>IF(SALVADOS!AH136=0,"",SALVADOS!AH136)</f>
        <v>44644</v>
      </c>
      <c r="F136" s="97">
        <f>IF(SALVADOS!K136=0,"",SALVADOS!K136)</f>
        <v>22357</v>
      </c>
      <c r="G136" s="14">
        <v>44649</v>
      </c>
      <c r="H136" s="14"/>
      <c r="I136" s="14"/>
      <c r="J136" s="14"/>
      <c r="K136" s="14"/>
      <c r="L136" s="14"/>
      <c r="M136" s="14"/>
      <c r="N136" s="14"/>
      <c r="O136" s="14" t="str">
        <f t="shared" si="8"/>
        <v/>
      </c>
      <c r="P136" s="14">
        <v>44649</v>
      </c>
      <c r="Q136" s="30">
        <f t="shared" si="9"/>
        <v>44649</v>
      </c>
      <c r="R136" s="5" t="str">
        <f t="shared" si="10"/>
        <v>VENDIDO</v>
      </c>
    </row>
    <row r="137" spans="1:18" hidden="1" x14ac:dyDescent="0.3">
      <c r="A137" s="24">
        <v>135</v>
      </c>
      <c r="B137" s="24">
        <f>IF(SALVADOS!B137=0,"",SALVADOS!B137)</f>
        <v>8282102048</v>
      </c>
      <c r="C137" s="24" t="str">
        <f>IF(SALVADOS!G137=0,"",SALVADOS!G137)</f>
        <v>PUP9390</v>
      </c>
      <c r="D137" s="24" t="str">
        <f>IF(SALVADOS!L137=0,"",SALVADOS!L137)</f>
        <v>PALACIO</v>
      </c>
      <c r="E137" s="64">
        <f>IF(SALVADOS!AH137=0,"",SALVADOS!AH137)</f>
        <v>45000</v>
      </c>
      <c r="F137" s="97">
        <f>IF(SALVADOS!K137=0,"",SALVADOS!K137)</f>
        <v>39094</v>
      </c>
      <c r="G137" s="14">
        <v>45005</v>
      </c>
      <c r="H137" s="14"/>
      <c r="I137" s="14"/>
      <c r="J137" s="14"/>
      <c r="K137" s="14"/>
      <c r="L137" s="14"/>
      <c r="M137" s="14"/>
      <c r="N137" s="14"/>
      <c r="O137" s="14" t="str">
        <f t="shared" si="8"/>
        <v/>
      </c>
      <c r="P137" s="14">
        <v>45005</v>
      </c>
      <c r="Q137" s="30">
        <f t="shared" si="9"/>
        <v>45005</v>
      </c>
      <c r="R137" s="5" t="str">
        <f t="shared" si="10"/>
        <v>VENDIDO</v>
      </c>
    </row>
    <row r="138" spans="1:18" hidden="1" x14ac:dyDescent="0.3">
      <c r="A138" s="24">
        <v>136</v>
      </c>
      <c r="B138" s="24">
        <f>IF(SALVADOS!B138=0,"",SALVADOS!B138)</f>
        <v>8282200385</v>
      </c>
      <c r="C138" s="24" t="str">
        <f>IF(SALVADOS!G138=0,"",SALVADOS!G138)</f>
        <v>DFT6516</v>
      </c>
      <c r="D138" s="24" t="str">
        <f>IF(SALVADOS!L138=0,"",SALVADOS!L138)</f>
        <v>PALACIO</v>
      </c>
      <c r="E138" s="64">
        <f>IF(SALVADOS!AH138=0,"",SALVADOS!AH138)</f>
        <v>45076</v>
      </c>
      <c r="F138" s="97">
        <f>IF(SALVADOS!K138=0,"",SALVADOS!K138)</f>
        <v>15800</v>
      </c>
      <c r="G138" s="14">
        <v>45083</v>
      </c>
      <c r="H138" s="14"/>
      <c r="I138" s="14"/>
      <c r="J138" s="14"/>
      <c r="K138" s="14"/>
      <c r="L138" s="14"/>
      <c r="M138" s="14"/>
      <c r="N138" s="14"/>
      <c r="O138" s="14" t="str">
        <f t="shared" si="8"/>
        <v/>
      </c>
      <c r="P138" s="14">
        <v>45083</v>
      </c>
      <c r="Q138" s="30">
        <f t="shared" si="9"/>
        <v>45083</v>
      </c>
      <c r="R138" s="5" t="str">
        <f t="shared" si="10"/>
        <v>VENDIDO</v>
      </c>
    </row>
    <row r="139" spans="1:18" hidden="1" x14ac:dyDescent="0.3">
      <c r="A139" s="24">
        <v>137</v>
      </c>
      <c r="B139" s="24">
        <f>IF(SALVADOS!B139=0,"",SALVADOS!B139)</f>
        <v>8282200269</v>
      </c>
      <c r="C139" s="24" t="str">
        <f>IF(SALVADOS!G139=0,"",SALVADOS!G139)</f>
        <v>EZM6F91</v>
      </c>
      <c r="D139" s="24" t="str">
        <f>IF(SALVADOS!L139=0,"",SALVADOS!L139)</f>
        <v>PALACIO</v>
      </c>
      <c r="E139" s="64">
        <f>IF(SALVADOS!AH139=0,"",SALVADOS!AH139)</f>
        <v>44698</v>
      </c>
      <c r="F139" s="97">
        <f>IF(SALVADOS!K139=0,"",SALVADOS!K139)</f>
        <v>33939</v>
      </c>
      <c r="G139" s="14">
        <v>44705</v>
      </c>
      <c r="H139" s="14"/>
      <c r="I139" s="14"/>
      <c r="J139" s="14"/>
      <c r="K139" s="14"/>
      <c r="L139" s="14"/>
      <c r="M139" s="14"/>
      <c r="N139" s="14"/>
      <c r="O139" s="14" t="str">
        <f t="shared" si="8"/>
        <v/>
      </c>
      <c r="P139" s="14">
        <v>44705</v>
      </c>
      <c r="Q139" s="30">
        <f t="shared" si="9"/>
        <v>44705</v>
      </c>
      <c r="R139" s="5" t="str">
        <f t="shared" si="10"/>
        <v>VENDIDO</v>
      </c>
    </row>
    <row r="140" spans="1:18" hidden="1" x14ac:dyDescent="0.3">
      <c r="A140" s="24">
        <v>138</v>
      </c>
      <c r="B140" s="24">
        <f>IF(SALVADOS!B140=0,"",SALVADOS!B140)</f>
        <v>8282200548</v>
      </c>
      <c r="C140" s="24" t="str">
        <f>IF(SALVADOS!G140=0,"",SALVADOS!G140)</f>
        <v>DJZ0808</v>
      </c>
      <c r="D140" s="24" t="str">
        <f>IF(SALVADOS!L140=0,"",SALVADOS!L140)</f>
        <v>FREITAS</v>
      </c>
      <c r="E140" s="64">
        <f>IF(SALVADOS!AH140=0,"",SALVADOS!AH140)</f>
        <v>44698</v>
      </c>
      <c r="F140" s="97">
        <f>IF(SALVADOS!K140=0,"",SALVADOS!K140)</f>
        <v>11587</v>
      </c>
      <c r="G140" s="14">
        <v>44706</v>
      </c>
      <c r="H140" s="14"/>
      <c r="I140" s="14"/>
      <c r="J140" s="14"/>
      <c r="K140" s="14"/>
      <c r="L140" s="14"/>
      <c r="M140" s="14"/>
      <c r="N140" s="14"/>
      <c r="O140" s="14" t="str">
        <f t="shared" si="8"/>
        <v/>
      </c>
      <c r="P140" s="14">
        <v>44706</v>
      </c>
      <c r="Q140" s="30">
        <f t="shared" si="9"/>
        <v>44706</v>
      </c>
      <c r="R140" s="5" t="str">
        <f t="shared" si="10"/>
        <v>VENDIDO</v>
      </c>
    </row>
    <row r="141" spans="1:18" hidden="1" x14ac:dyDescent="0.3">
      <c r="A141" s="24">
        <v>139</v>
      </c>
      <c r="B141" s="24">
        <f>IF(SALVADOS!B141=0,"",SALVADOS!B141)</f>
        <v>8282200600</v>
      </c>
      <c r="C141" s="24" t="str">
        <f>IF(SALVADOS!G141=0,"",SALVADOS!G141)</f>
        <v>DDB0103</v>
      </c>
      <c r="D141" s="24" t="str">
        <f>IF(SALVADOS!L141=0,"",SALVADOS!L141)</f>
        <v>FREITAS</v>
      </c>
      <c r="E141" s="64">
        <f>IF(SALVADOS!AH141=0,"",SALVADOS!AH141)</f>
        <v>44698</v>
      </c>
      <c r="F141" s="97">
        <f>IF(SALVADOS!K141=0,"",SALVADOS!K141)</f>
        <v>19290</v>
      </c>
      <c r="G141" s="14">
        <v>44708</v>
      </c>
      <c r="H141" s="14"/>
      <c r="I141" s="14"/>
      <c r="J141" s="14"/>
      <c r="K141" s="14"/>
      <c r="L141" s="14"/>
      <c r="M141" s="14"/>
      <c r="N141" s="14"/>
      <c r="O141" s="14" t="str">
        <f t="shared" si="8"/>
        <v/>
      </c>
      <c r="P141" s="14">
        <v>44708</v>
      </c>
      <c r="Q141" s="30">
        <f t="shared" si="9"/>
        <v>44708</v>
      </c>
      <c r="R141" s="5" t="str">
        <f t="shared" si="10"/>
        <v>VENDIDO</v>
      </c>
    </row>
    <row r="142" spans="1:18" hidden="1" x14ac:dyDescent="0.3">
      <c r="A142" s="24">
        <v>140</v>
      </c>
      <c r="B142" s="24">
        <f>IF(SALVADOS!B142=0,"",SALVADOS!B142)</f>
        <v>8282200336</v>
      </c>
      <c r="C142" s="24" t="str">
        <f>IF(SALVADOS!G142=0,"",SALVADOS!G142)</f>
        <v>KNY0706</v>
      </c>
      <c r="D142" s="24" t="str">
        <f>IF(SALVADOS!L142=0,"",SALVADOS!L142)</f>
        <v>PALACIO</v>
      </c>
      <c r="E142" s="64">
        <f>IF(SALVADOS!AH142=0,"",SALVADOS!AH142)</f>
        <v>44823</v>
      </c>
      <c r="F142" s="97">
        <f>IF(SALVADOS!K142=0,"",SALVADOS!K142)</f>
        <v>19915</v>
      </c>
      <c r="G142" s="14">
        <v>44838</v>
      </c>
      <c r="H142" s="14"/>
      <c r="I142" s="14"/>
      <c r="J142" s="14"/>
      <c r="K142" s="14"/>
      <c r="L142" s="14"/>
      <c r="M142" s="14"/>
      <c r="N142" s="14"/>
      <c r="O142" s="14" t="str">
        <f t="shared" si="8"/>
        <v/>
      </c>
      <c r="P142" s="14">
        <v>44838</v>
      </c>
      <c r="Q142" s="30">
        <f t="shared" si="9"/>
        <v>44838</v>
      </c>
      <c r="R142" s="5" t="str">
        <f t="shared" si="10"/>
        <v>VENDIDO</v>
      </c>
    </row>
    <row r="143" spans="1:18" hidden="1" x14ac:dyDescent="0.3">
      <c r="A143" s="24">
        <v>141</v>
      </c>
      <c r="B143" s="24">
        <f>IF(SALVADOS!B143=0,"",SALVADOS!B143)</f>
        <v>8282102003</v>
      </c>
      <c r="C143" s="24" t="str">
        <f>IF(SALVADOS!G143=0,"",SALVADOS!G143)</f>
        <v>PJS5388</v>
      </c>
      <c r="D143" s="24" t="str">
        <f>IF(SALVADOS!L143=0,"",SALVADOS!L143)</f>
        <v>PALACIO</v>
      </c>
      <c r="E143" s="64">
        <f>IF(SALVADOS!AH143=0,"",SALVADOS!AH143)</f>
        <v>44734</v>
      </c>
      <c r="F143" s="97">
        <f>IF(SALVADOS!K143=0,"",SALVADOS!K143)</f>
        <v>39552</v>
      </c>
      <c r="G143" s="14">
        <v>44747</v>
      </c>
      <c r="H143" s="14">
        <v>44754</v>
      </c>
      <c r="I143" s="14"/>
      <c r="J143" s="14"/>
      <c r="K143" s="14"/>
      <c r="L143" s="14"/>
      <c r="M143" s="14"/>
      <c r="N143" s="14"/>
      <c r="O143" s="14" t="str">
        <f t="shared" si="8"/>
        <v/>
      </c>
      <c r="P143" s="14">
        <v>44754</v>
      </c>
      <c r="Q143" s="30">
        <f t="shared" si="9"/>
        <v>44754</v>
      </c>
      <c r="R143" s="5" t="str">
        <f t="shared" si="10"/>
        <v>VENDIDO</v>
      </c>
    </row>
    <row r="144" spans="1:18" hidden="1" x14ac:dyDescent="0.3">
      <c r="A144" s="24">
        <v>142</v>
      </c>
      <c r="B144" s="24">
        <f>IF(SALVADOS!B144=0,"",SALVADOS!B144)</f>
        <v>8232200118</v>
      </c>
      <c r="C144" s="24" t="str">
        <f>IF(SALVADOS!G144=0,"",SALVADOS!G144)</f>
        <v>HEX7E40</v>
      </c>
      <c r="D144" s="24" t="str">
        <f>IF(SALVADOS!L144=0,"",SALVADOS!L144)</f>
        <v>PALACIO</v>
      </c>
      <c r="E144" s="64">
        <f>IF(SALVADOS!AH144=0,"",SALVADOS!AH144)</f>
        <v>44749</v>
      </c>
      <c r="F144" s="97">
        <f>IF(SALVADOS!K144=0,"",SALVADOS!K144)</f>
        <v>35193</v>
      </c>
      <c r="G144" s="14">
        <v>44754</v>
      </c>
      <c r="H144" s="14"/>
      <c r="I144" s="14"/>
      <c r="J144" s="14"/>
      <c r="K144" s="14"/>
      <c r="L144" s="14"/>
      <c r="M144" s="14"/>
      <c r="N144" s="14"/>
      <c r="O144" s="14" t="str">
        <f t="shared" si="8"/>
        <v/>
      </c>
      <c r="P144" s="14">
        <v>44754</v>
      </c>
      <c r="Q144" s="30">
        <f t="shared" si="9"/>
        <v>44754</v>
      </c>
      <c r="R144" s="5" t="str">
        <f t="shared" si="10"/>
        <v>VENDIDO</v>
      </c>
    </row>
    <row r="145" spans="1:18" hidden="1" x14ac:dyDescent="0.3">
      <c r="A145" s="24">
        <v>143</v>
      </c>
      <c r="B145" s="24" t="str">
        <f>IF(SALVADOS!B145=0,"",SALVADOS!B145)</f>
        <v xml:space="preserve">8282200764	</v>
      </c>
      <c r="C145" s="24" t="str">
        <f>IF(SALVADOS!G145=0,"",SALVADOS!G145)</f>
        <v>FRB1348</v>
      </c>
      <c r="D145" s="24" t="str">
        <f>IF(SALVADOS!L145=0,"",SALVADOS!L145)</f>
        <v>FREITAS</v>
      </c>
      <c r="E145" s="64">
        <f>IF(SALVADOS!AH145=0,"",SALVADOS!AH145)</f>
        <v>44734</v>
      </c>
      <c r="F145" s="97">
        <f>IF(SALVADOS!K145=0,"",SALVADOS!K145)</f>
        <v>34593</v>
      </c>
      <c r="G145" s="14">
        <v>44750</v>
      </c>
      <c r="H145" s="14"/>
      <c r="I145" s="14"/>
      <c r="J145" s="14"/>
      <c r="K145" s="14"/>
      <c r="L145" s="14"/>
      <c r="M145" s="14"/>
      <c r="N145" s="14"/>
      <c r="O145" s="14" t="str">
        <f t="shared" si="8"/>
        <v/>
      </c>
      <c r="P145" s="14">
        <v>44750</v>
      </c>
      <c r="Q145" s="30">
        <f t="shared" si="9"/>
        <v>44750</v>
      </c>
      <c r="R145" s="5" t="str">
        <f t="shared" si="10"/>
        <v>VENDIDO</v>
      </c>
    </row>
    <row r="146" spans="1:18" hidden="1" x14ac:dyDescent="0.3">
      <c r="A146" s="24">
        <v>144</v>
      </c>
      <c r="B146" s="24">
        <f>IF(SALVADOS!B146=0,"",SALVADOS!B146)</f>
        <v>8282200809</v>
      </c>
      <c r="C146" s="24" t="str">
        <f>IF(SALVADOS!G146=0,"",SALVADOS!G146)</f>
        <v>HOB6325</v>
      </c>
      <c r="D146" s="24" t="str">
        <f>IF(SALVADOS!L146=0,"",SALVADOS!L146)</f>
        <v>PALACIO</v>
      </c>
      <c r="E146" s="64">
        <f>IF(SALVADOS!AH146=0,"",SALVADOS!AH146)</f>
        <v>44741</v>
      </c>
      <c r="F146" s="97">
        <f>IF(SALVADOS!K146=0,"",SALVADOS!K146)</f>
        <v>32440</v>
      </c>
      <c r="G146" s="14">
        <v>44747</v>
      </c>
      <c r="H146" s="14">
        <v>44754</v>
      </c>
      <c r="I146" s="14"/>
      <c r="J146" s="14"/>
      <c r="K146" s="14"/>
      <c r="L146" s="14"/>
      <c r="M146" s="14"/>
      <c r="N146" s="14"/>
      <c r="O146" s="14" t="str">
        <f t="shared" si="8"/>
        <v/>
      </c>
      <c r="P146" s="14">
        <v>44754</v>
      </c>
      <c r="Q146" s="30">
        <f t="shared" si="9"/>
        <v>44754</v>
      </c>
      <c r="R146" s="5" t="str">
        <f t="shared" si="10"/>
        <v>VENDIDO</v>
      </c>
    </row>
    <row r="147" spans="1:18" hidden="1" x14ac:dyDescent="0.3">
      <c r="A147" s="24">
        <v>145</v>
      </c>
      <c r="B147" s="24">
        <f>IF(SALVADOS!B147=0,"",SALVADOS!B147)</f>
        <v>8282200526</v>
      </c>
      <c r="C147" s="24" t="str">
        <f>IF(SALVADOS!G147=0,"",SALVADOS!G147)</f>
        <v>KPD5D18</v>
      </c>
      <c r="D147" s="24" t="str">
        <f>IF(SALVADOS!L147=0,"",SALVADOS!L147)</f>
        <v>PALACIO</v>
      </c>
      <c r="E147" s="64">
        <f>IF(SALVADOS!AH147=0,"",SALVADOS!AH147)</f>
        <v>45433</v>
      </c>
      <c r="F147" s="97">
        <f>IF(SALVADOS!K147=0,"",SALVADOS!K147)</f>
        <v>65156</v>
      </c>
      <c r="G147" s="14">
        <v>45446</v>
      </c>
      <c r="H147" s="14">
        <v>45455</v>
      </c>
      <c r="I147" s="14">
        <v>45468</v>
      </c>
      <c r="J147" s="14">
        <v>45475</v>
      </c>
      <c r="K147" s="14">
        <v>45482</v>
      </c>
      <c r="L147" s="14"/>
      <c r="M147" s="14"/>
      <c r="N147" s="14"/>
      <c r="O147" s="14" t="str">
        <f t="shared" si="8"/>
        <v/>
      </c>
      <c r="P147" s="14">
        <v>45482</v>
      </c>
      <c r="Q147" s="30">
        <f t="shared" si="9"/>
        <v>45482</v>
      </c>
      <c r="R147" s="5" t="str">
        <f t="shared" si="10"/>
        <v>VENDIDO</v>
      </c>
    </row>
    <row r="148" spans="1:18" hidden="1" x14ac:dyDescent="0.3">
      <c r="A148" s="24">
        <v>146</v>
      </c>
      <c r="B148" s="24">
        <f>IF(SALVADOS!B148=0,"",SALVADOS!B148)</f>
        <v>8282100462</v>
      </c>
      <c r="C148" s="24" t="str">
        <f>IF(SALVADOS!G148=0,"",SALVADOS!G148)</f>
        <v>LPZ1881</v>
      </c>
      <c r="D148" s="24" t="str">
        <f>IF(SALVADOS!L148=0,"",SALVADOS!L148)</f>
        <v>PALACIO</v>
      </c>
      <c r="E148" s="64">
        <f>IF(SALVADOS!AH148=0,"",SALVADOS!AH148)</f>
        <v>44893</v>
      </c>
      <c r="F148" s="97">
        <f>IF(SALVADOS!K148=0,"",SALVADOS!K148)</f>
        <v>20110</v>
      </c>
      <c r="G148" s="14">
        <v>44915</v>
      </c>
      <c r="H148" s="14"/>
      <c r="I148" s="14"/>
      <c r="J148" s="14"/>
      <c r="K148" s="14"/>
      <c r="L148" s="14"/>
      <c r="M148" s="14"/>
      <c r="N148" s="14"/>
      <c r="O148" s="14" t="str">
        <f t="shared" si="8"/>
        <v/>
      </c>
      <c r="P148" s="14">
        <v>44915</v>
      </c>
      <c r="Q148" s="30">
        <f t="shared" si="9"/>
        <v>44915</v>
      </c>
      <c r="R148" s="5" t="str">
        <f t="shared" si="10"/>
        <v>VENDIDO</v>
      </c>
    </row>
    <row r="149" spans="1:18" hidden="1" x14ac:dyDescent="0.3">
      <c r="A149" s="24">
        <v>147</v>
      </c>
      <c r="B149" s="24">
        <f>IF(SALVADOS!B149=0,"",SALVADOS!B149)</f>
        <v>8282200705</v>
      </c>
      <c r="C149" s="24" t="str">
        <f>IF(SALVADOS!G149=0,"",SALVADOS!G149)</f>
        <v>IMY0381</v>
      </c>
      <c r="D149" s="24" t="str">
        <f>IF(SALVADOS!L149=0,"",SALVADOS!L149)</f>
        <v>PALACIO</v>
      </c>
      <c r="E149" s="64">
        <f>IF(SALVADOS!AH149=0,"",SALVADOS!AH149)</f>
        <v>45034</v>
      </c>
      <c r="F149" s="97">
        <f>IF(SALVADOS!K149=0,"",SALVADOS!K149)</f>
        <v>14220</v>
      </c>
      <c r="G149" s="14">
        <v>45069</v>
      </c>
      <c r="H149" s="14">
        <v>45076</v>
      </c>
      <c r="I149" s="14"/>
      <c r="J149" s="14"/>
      <c r="K149" s="14"/>
      <c r="L149" s="14"/>
      <c r="M149" s="14"/>
      <c r="N149" s="14"/>
      <c r="O149" s="14" t="str">
        <f t="shared" si="8"/>
        <v/>
      </c>
      <c r="P149" s="14">
        <v>45076</v>
      </c>
      <c r="Q149" s="30">
        <f t="shared" si="9"/>
        <v>45076</v>
      </c>
      <c r="R149" s="5" t="str">
        <f t="shared" si="10"/>
        <v>VENDIDO</v>
      </c>
    </row>
    <row r="150" spans="1:18" hidden="1" x14ac:dyDescent="0.3">
      <c r="A150" s="24">
        <v>148</v>
      </c>
      <c r="B150" s="24">
        <f>IF(SALVADOS!B150=0,"",SALVADOS!B150)</f>
        <v>8282200705</v>
      </c>
      <c r="C150" s="24" t="str">
        <f>IF(SALVADOS!G150=0,"",SALVADOS!G150)</f>
        <v>IWG6F83</v>
      </c>
      <c r="D150" s="24" t="str">
        <f>IF(SALVADOS!L150=0,"",SALVADOS!L150)</f>
        <v>PALACIO</v>
      </c>
      <c r="E150" s="64">
        <f>IF(SALVADOS!AH150=0,"",SALVADOS!AH150)</f>
        <v>45029</v>
      </c>
      <c r="F150" s="97">
        <f>IF(SALVADOS!K150=0,"",SALVADOS!K150)</f>
        <v>34859</v>
      </c>
      <c r="G150" s="14">
        <v>45034</v>
      </c>
      <c r="H150" s="14"/>
      <c r="I150" s="14"/>
      <c r="J150" s="14"/>
      <c r="K150" s="14"/>
      <c r="L150" s="14"/>
      <c r="M150" s="14"/>
      <c r="N150" s="14"/>
      <c r="O150" s="14" t="str">
        <f t="shared" si="8"/>
        <v/>
      </c>
      <c r="P150" s="14">
        <v>45034</v>
      </c>
      <c r="Q150" s="30">
        <f t="shared" si="9"/>
        <v>45034</v>
      </c>
      <c r="R150" s="5" t="str">
        <f t="shared" si="10"/>
        <v>VENDIDO</v>
      </c>
    </row>
    <row r="151" spans="1:18" hidden="1" x14ac:dyDescent="0.3">
      <c r="A151" s="24">
        <v>149</v>
      </c>
      <c r="B151" s="24">
        <f>IF(SALVADOS!B151=0,"",SALVADOS!B151)</f>
        <v>8282201007</v>
      </c>
      <c r="C151" s="24" t="str">
        <f>IF(SALVADOS!G151=0,"",SALVADOS!G151)</f>
        <v>PVG2I80</v>
      </c>
      <c r="D151" s="24" t="str">
        <f>IF(SALVADOS!L151=0,"",SALVADOS!L151)</f>
        <v>PALACIO</v>
      </c>
      <c r="E151" s="64">
        <f>IF(SALVADOS!AH151=0,"",SALVADOS!AH151)</f>
        <v>44853</v>
      </c>
      <c r="F151" s="97">
        <v>39110</v>
      </c>
      <c r="G151" s="14">
        <v>44887</v>
      </c>
      <c r="H151" s="14"/>
      <c r="I151" s="14"/>
      <c r="J151" s="14"/>
      <c r="K151" s="14"/>
      <c r="L151" s="14"/>
      <c r="M151" s="14"/>
      <c r="N151" s="14"/>
      <c r="O151" s="14" t="str">
        <f t="shared" si="8"/>
        <v/>
      </c>
      <c r="P151" s="14">
        <v>44887</v>
      </c>
      <c r="Q151" s="30">
        <f t="shared" si="9"/>
        <v>44887</v>
      </c>
      <c r="R151" s="5" t="str">
        <f t="shared" si="10"/>
        <v>VENDIDO</v>
      </c>
    </row>
    <row r="152" spans="1:18" hidden="1" x14ac:dyDescent="0.3">
      <c r="A152" s="24">
        <v>150</v>
      </c>
      <c r="B152" s="24">
        <f>IF(SALVADOS!B152=0,"",SALVADOS!B152)</f>
        <v>8232200181</v>
      </c>
      <c r="C152" s="24" t="str">
        <f>IF(SALVADOS!G152=0,"",SALVADOS!G152)</f>
        <v>ADN8688</v>
      </c>
      <c r="D152" s="24" t="str">
        <f>IF(SALVADOS!L152=0,"",SALVADOS!L152)</f>
        <v>PALACIO</v>
      </c>
      <c r="E152" s="64">
        <f>IF(SALVADOS!AH152=0,"",SALVADOS!AH152)</f>
        <v>44823</v>
      </c>
      <c r="F152" s="97">
        <f>IF(SALVADOS!K152=0,"",SALVADOS!K152)</f>
        <v>23353</v>
      </c>
      <c r="G152" s="14">
        <v>44838</v>
      </c>
      <c r="H152" s="14"/>
      <c r="I152" s="14"/>
      <c r="J152" s="14"/>
      <c r="K152" s="14"/>
      <c r="L152" s="14"/>
      <c r="M152" s="14"/>
      <c r="N152" s="14"/>
      <c r="O152" s="14" t="str">
        <f t="shared" si="8"/>
        <v/>
      </c>
      <c r="P152" s="14">
        <v>44838</v>
      </c>
      <c r="Q152" s="30">
        <f t="shared" si="9"/>
        <v>44838</v>
      </c>
      <c r="R152" s="5" t="str">
        <f t="shared" si="10"/>
        <v>VENDIDO</v>
      </c>
    </row>
    <row r="153" spans="1:18" hidden="1" x14ac:dyDescent="0.3">
      <c r="A153" s="24">
        <v>151</v>
      </c>
      <c r="B153" s="24">
        <f>IF(SALVADOS!B153=0,"",SALVADOS!B153)</f>
        <v>8232200191</v>
      </c>
      <c r="C153" s="24" t="str">
        <f>IF(SALVADOS!G153=0,"",SALVADOS!G153)</f>
        <v>EYL0305</v>
      </c>
      <c r="D153" s="24" t="str">
        <f>IF(SALVADOS!L153=0,"",SALVADOS!L153)</f>
        <v>PALACIO</v>
      </c>
      <c r="E153" s="64">
        <f>IF(SALVADOS!AH153=0,"",SALVADOS!AH153)</f>
        <v>44788</v>
      </c>
      <c r="F153" s="97">
        <f>IF(SALVADOS!K153=0,"",SALVADOS!K153)</f>
        <v>27923</v>
      </c>
      <c r="G153" s="14">
        <v>44803</v>
      </c>
      <c r="H153" s="14"/>
      <c r="I153" s="14"/>
      <c r="J153" s="14"/>
      <c r="K153" s="14"/>
      <c r="L153" s="14"/>
      <c r="M153" s="14"/>
      <c r="N153" s="14"/>
      <c r="O153" s="14" t="str">
        <f t="shared" si="8"/>
        <v/>
      </c>
      <c r="P153" s="14">
        <v>44803</v>
      </c>
      <c r="Q153" s="30">
        <f t="shared" si="9"/>
        <v>44803</v>
      </c>
      <c r="R153" s="5" t="str">
        <f t="shared" si="10"/>
        <v>VENDIDO</v>
      </c>
    </row>
    <row r="154" spans="1:18" hidden="1" x14ac:dyDescent="0.3">
      <c r="A154" s="24">
        <v>152</v>
      </c>
      <c r="B154" s="24">
        <f>IF(SALVADOS!B154=0,"",SALVADOS!B154)</f>
        <v>8282201191</v>
      </c>
      <c r="C154" s="24" t="str">
        <f>IF(SALVADOS!G154=0,"",SALVADOS!G154)</f>
        <v>ALI9499</v>
      </c>
      <c r="D154" s="24" t="str">
        <f>IF(SALVADOS!L154=0,"",SALVADOS!L154)</f>
        <v>PALACIO</v>
      </c>
      <c r="E154" s="64">
        <f>IF(SALVADOS!AH154=0,"",SALVADOS!AH154)</f>
        <v>44830</v>
      </c>
      <c r="F154" s="97">
        <f>IF(SALVADOS!K154=0,"",SALVADOS!K154)</f>
        <v>20000</v>
      </c>
      <c r="G154" s="14">
        <v>44882</v>
      </c>
      <c r="H154" s="14">
        <v>44915</v>
      </c>
      <c r="I154" s="14">
        <v>44936</v>
      </c>
      <c r="J154" s="14"/>
      <c r="K154" s="14"/>
      <c r="L154" s="14"/>
      <c r="M154" s="14"/>
      <c r="N154" s="14"/>
      <c r="O154" s="14" t="str">
        <f t="shared" si="8"/>
        <v/>
      </c>
      <c r="P154" s="14">
        <v>44936</v>
      </c>
      <c r="Q154" s="30">
        <f t="shared" si="9"/>
        <v>44936</v>
      </c>
      <c r="R154" s="5" t="str">
        <f t="shared" si="10"/>
        <v>VENDIDO</v>
      </c>
    </row>
    <row r="155" spans="1:18" hidden="1" x14ac:dyDescent="0.3">
      <c r="A155" s="24">
        <v>153</v>
      </c>
      <c r="B155" s="24">
        <f>IF(SALVADOS!B155=0,"",SALVADOS!B155)</f>
        <v>8232200195</v>
      </c>
      <c r="C155" s="24" t="str">
        <f>IF(SALVADOS!G155=0,"",SALVADOS!G155)</f>
        <v>JWV0J47</v>
      </c>
      <c r="D155" s="24" t="str">
        <f>IF(SALVADOS!L155=0,"",SALVADOS!L155)</f>
        <v>PALACIO</v>
      </c>
      <c r="E155" s="64">
        <f>IF(SALVADOS!AH155=0,"",SALVADOS!AH155)</f>
        <v>44848</v>
      </c>
      <c r="F155" s="97">
        <f>IF(SALVADOS!K155=0,"",SALVADOS!K155)</f>
        <v>25800</v>
      </c>
      <c r="G155" s="14">
        <v>44852</v>
      </c>
      <c r="H155" s="14"/>
      <c r="I155" s="14"/>
      <c r="J155" s="14"/>
      <c r="K155" s="14"/>
      <c r="L155" s="14"/>
      <c r="M155" s="14"/>
      <c r="N155" s="14"/>
      <c r="O155" s="14" t="str">
        <f t="shared" si="8"/>
        <v/>
      </c>
      <c r="P155" s="14">
        <v>44852</v>
      </c>
      <c r="Q155" s="30">
        <f t="shared" si="9"/>
        <v>44852</v>
      </c>
      <c r="R155" s="5" t="str">
        <f t="shared" si="10"/>
        <v>VENDIDO</v>
      </c>
    </row>
    <row r="156" spans="1:18" hidden="1" x14ac:dyDescent="0.3">
      <c r="A156" s="24">
        <v>154</v>
      </c>
      <c r="B156" s="24">
        <f>IF(SALVADOS!B156=0,"",SALVADOS!B156)</f>
        <v>8282201463</v>
      </c>
      <c r="C156" s="24" t="str">
        <f>IF(SALVADOS!G156=0,"",SALVADOS!G156)</f>
        <v>CKL4I43</v>
      </c>
      <c r="D156" s="24" t="str">
        <f>IF(SALVADOS!L156=0,"",SALVADOS!L156)</f>
        <v>FREITAS</v>
      </c>
      <c r="E156" s="64">
        <f>IF(SALVADOS!AH156=0,"",SALVADOS!AH156)</f>
        <v>44831</v>
      </c>
      <c r="F156" s="97">
        <f>IF(SALVADOS!K156=0,"",SALVADOS!K156)</f>
        <v>13633</v>
      </c>
      <c r="G156" s="14">
        <v>44873</v>
      </c>
      <c r="H156" s="14"/>
      <c r="I156" s="14"/>
      <c r="J156" s="14"/>
      <c r="K156" s="14"/>
      <c r="L156" s="14"/>
      <c r="M156" s="14"/>
      <c r="N156" s="14"/>
      <c r="O156" s="14" t="str">
        <f t="shared" si="8"/>
        <v/>
      </c>
      <c r="P156" s="14">
        <v>44873</v>
      </c>
      <c r="Q156" s="30">
        <f t="shared" si="9"/>
        <v>44873</v>
      </c>
      <c r="R156" s="5" t="str">
        <f t="shared" si="10"/>
        <v>VENDIDO</v>
      </c>
    </row>
    <row r="157" spans="1:18" hidden="1" x14ac:dyDescent="0.3">
      <c r="A157" s="24">
        <v>155</v>
      </c>
      <c r="B157" s="24">
        <f>IF(SALVADOS!B157=0,"",SALVADOS!B157)</f>
        <v>8282201485</v>
      </c>
      <c r="C157" s="24" t="str">
        <f>IF(SALVADOS!G157=0,"",SALVADOS!G157)</f>
        <v>OTM1208</v>
      </c>
      <c r="D157" s="24" t="str">
        <f>IF(SALVADOS!L157=0,"",SALVADOS!L157)</f>
        <v>PALACIO</v>
      </c>
      <c r="E157" s="64">
        <f>IF(SALVADOS!AH157=0,"",SALVADOS!AH157)</f>
        <v>45364</v>
      </c>
      <c r="F157" s="97">
        <f>IF(SALVADOS!K157=0,"",SALVADOS!K157)</f>
        <v>42357</v>
      </c>
      <c r="G157" s="14">
        <v>45370</v>
      </c>
      <c r="H157" s="14"/>
      <c r="I157" s="14"/>
      <c r="J157" s="14"/>
      <c r="K157" s="14"/>
      <c r="L157" s="14"/>
      <c r="M157" s="14"/>
      <c r="N157" s="14"/>
      <c r="O157" s="14" t="str">
        <f t="shared" si="8"/>
        <v/>
      </c>
      <c r="P157" s="14">
        <v>45370</v>
      </c>
      <c r="Q157" s="30">
        <f t="shared" si="9"/>
        <v>45370</v>
      </c>
      <c r="R157" s="5" t="str">
        <f t="shared" si="10"/>
        <v>VENDIDO</v>
      </c>
    </row>
    <row r="158" spans="1:18" hidden="1" x14ac:dyDescent="0.3">
      <c r="A158" s="24">
        <v>156</v>
      </c>
      <c r="B158" s="24">
        <f>IF(SALVADOS!B158=0,"",SALVADOS!B158)</f>
        <v>8282201408</v>
      </c>
      <c r="C158" s="24" t="str">
        <f>IF(SALVADOS!G158=0,"",SALVADOS!G158)</f>
        <v>DSU0746</v>
      </c>
      <c r="D158" s="24" t="str">
        <f>IF(SALVADOS!L158=0,"",SALVADOS!L158)</f>
        <v>PALACIO</v>
      </c>
      <c r="E158" s="64">
        <f>IF(SALVADOS!AH158=0,"",SALVADOS!AH158)</f>
        <v>44986</v>
      </c>
      <c r="F158" s="97">
        <f>IF(SALVADOS!K158=0,"",SALVADOS!K158)</f>
        <v>24556</v>
      </c>
      <c r="G158" s="14">
        <v>44992</v>
      </c>
      <c r="H158" s="14"/>
      <c r="I158" s="14"/>
      <c r="J158" s="14"/>
      <c r="K158" s="14"/>
      <c r="L158" s="14"/>
      <c r="M158" s="14"/>
      <c r="N158" s="14"/>
      <c r="O158" s="14" t="str">
        <f t="shared" si="8"/>
        <v/>
      </c>
      <c r="P158" s="14">
        <v>44992</v>
      </c>
      <c r="Q158" s="30">
        <f t="shared" si="9"/>
        <v>44992</v>
      </c>
      <c r="R158" s="5" t="str">
        <f t="shared" si="10"/>
        <v>VENDIDO</v>
      </c>
    </row>
    <row r="159" spans="1:18" hidden="1" x14ac:dyDescent="0.3">
      <c r="A159" s="24">
        <v>157</v>
      </c>
      <c r="B159" s="24">
        <f>IF(SALVADOS!B159=0,"",SALVADOS!B159)</f>
        <v>8282201861</v>
      </c>
      <c r="C159" s="24" t="str">
        <f>IF(SALVADOS!G159=0,"",SALVADOS!G159)</f>
        <v>DTT6B11</v>
      </c>
      <c r="D159" s="24" t="str">
        <f>IF(SALVADOS!L159=0,"",SALVADOS!L159)</f>
        <v>FREITAS</v>
      </c>
      <c r="E159" s="64">
        <f>IF(SALVADOS!AH159=0,"",SALVADOS!AH159)</f>
        <v>44944</v>
      </c>
      <c r="F159" s="97">
        <f>IF(SALVADOS!K159=0,"",SALVADOS!K159)</f>
        <v>24365</v>
      </c>
      <c r="G159" s="14">
        <v>44950</v>
      </c>
      <c r="H159" s="14"/>
      <c r="I159" s="14"/>
      <c r="J159" s="14"/>
      <c r="K159" s="14"/>
      <c r="L159" s="14"/>
      <c r="M159" s="14"/>
      <c r="N159" s="14"/>
      <c r="O159" s="14" t="str">
        <f t="shared" si="8"/>
        <v/>
      </c>
      <c r="P159" s="14">
        <v>44950</v>
      </c>
      <c r="Q159" s="30">
        <f t="shared" si="9"/>
        <v>44950</v>
      </c>
      <c r="R159" s="5" t="str">
        <f t="shared" si="10"/>
        <v>VENDIDO</v>
      </c>
    </row>
    <row r="160" spans="1:18" hidden="1" x14ac:dyDescent="0.3">
      <c r="A160" s="24">
        <v>158</v>
      </c>
      <c r="B160" s="24">
        <f>IF(SALVADOS!B160=0,"",SALVADOS!B160)</f>
        <v>8282201671</v>
      </c>
      <c r="C160" s="24" t="str">
        <f>IF(SALVADOS!G160=0,"",SALVADOS!G160)</f>
        <v>CFA3362</v>
      </c>
      <c r="D160" s="24" t="str">
        <f>IF(SALVADOS!L160=0,"",SALVADOS!L160)</f>
        <v>PALACIO</v>
      </c>
      <c r="E160" s="64">
        <f>IF(SALVADOS!AH160=0,"",SALVADOS!AH160)</f>
        <v>44916</v>
      </c>
      <c r="F160" s="97">
        <f>IF(SALVADOS!K160=0,"",SALVADOS!K160)</f>
        <v>10680</v>
      </c>
      <c r="G160" s="14">
        <v>44924</v>
      </c>
      <c r="H160" s="14">
        <v>44936</v>
      </c>
      <c r="I160" s="14">
        <v>44943</v>
      </c>
      <c r="J160" s="14"/>
      <c r="K160" s="14"/>
      <c r="L160" s="14"/>
      <c r="M160" s="14"/>
      <c r="N160" s="14"/>
      <c r="O160" s="14" t="str">
        <f t="shared" si="8"/>
        <v/>
      </c>
      <c r="P160" s="14">
        <v>44943</v>
      </c>
      <c r="Q160" s="30">
        <f t="shared" si="9"/>
        <v>44943</v>
      </c>
      <c r="R160" s="5" t="str">
        <f t="shared" si="10"/>
        <v>VENDIDO</v>
      </c>
    </row>
    <row r="161" spans="1:18" hidden="1" x14ac:dyDescent="0.3">
      <c r="A161" s="24">
        <v>159</v>
      </c>
      <c r="B161" s="24">
        <f>IF(SALVADOS!B161=0,"",SALVADOS!B161)</f>
        <v>8232200344</v>
      </c>
      <c r="C161" s="24" t="str">
        <f>IF(SALVADOS!G161=0,"",SALVADOS!G161)</f>
        <v>AXF5993</v>
      </c>
      <c r="D161" s="24" t="str">
        <f>IF(SALVADOS!L161=0,"",SALVADOS!L161)</f>
        <v>PALACIO</v>
      </c>
      <c r="E161" s="64">
        <f>IF(SALVADOS!AH161=0,"",SALVADOS!AH161)</f>
        <v>44893</v>
      </c>
      <c r="F161" s="97">
        <f>IF(SALVADOS!K161=0,"",SALVADOS!K161)</f>
        <v>39417</v>
      </c>
      <c r="G161" s="14">
        <v>44896</v>
      </c>
      <c r="H161" s="14"/>
      <c r="I161" s="14"/>
      <c r="J161" s="14"/>
      <c r="K161" s="14"/>
      <c r="L161" s="14"/>
      <c r="M161" s="14"/>
      <c r="N161" s="14"/>
      <c r="O161" s="14" t="str">
        <f t="shared" ref="O161:O174" si="11">IF(P161&gt;0,"",IF(MAX(G161:N161)=0,"",MAX(G161:N161)))</f>
        <v/>
      </c>
      <c r="P161" s="14">
        <v>44896</v>
      </c>
      <c r="Q161" s="30">
        <f t="shared" ref="Q161:Q174" si="12">IF(G161=0,"",MAX(G161:N161))</f>
        <v>44896</v>
      </c>
      <c r="R161" s="5" t="str">
        <f t="shared" si="10"/>
        <v>VENDIDO</v>
      </c>
    </row>
    <row r="162" spans="1:18" hidden="1" x14ac:dyDescent="0.3">
      <c r="A162" s="24">
        <v>160</v>
      </c>
      <c r="B162" s="24">
        <f>IF(SALVADOS!B162=0,"",SALVADOS!B162)</f>
        <v>8282202160</v>
      </c>
      <c r="C162" s="24" t="str">
        <f>IF(SALVADOS!G162=0,"",SALVADOS!G162)</f>
        <v>PWW3079</v>
      </c>
      <c r="D162" s="24" t="str">
        <f>IF(SALVADOS!L162=0,"",SALVADOS!L162)</f>
        <v>PALACIO</v>
      </c>
      <c r="E162" s="64">
        <f>IF(SALVADOS!AH162=0,"",SALVADOS!AH162)</f>
        <v>44911</v>
      </c>
      <c r="F162" s="97">
        <f>IF(SALVADOS!K162=0,"",SALVADOS!K162)</f>
        <v>10610</v>
      </c>
      <c r="G162" s="14">
        <v>44915</v>
      </c>
      <c r="H162" s="14">
        <v>44924</v>
      </c>
      <c r="I162" s="14"/>
      <c r="J162" s="14"/>
      <c r="K162" s="14"/>
      <c r="L162" s="14"/>
      <c r="M162" s="14"/>
      <c r="N162" s="14"/>
      <c r="O162" s="14" t="str">
        <f t="shared" si="11"/>
        <v/>
      </c>
      <c r="P162" s="14">
        <v>44924</v>
      </c>
      <c r="Q162" s="30">
        <f t="shared" si="12"/>
        <v>44924</v>
      </c>
      <c r="R162" s="5" t="str">
        <f t="shared" si="10"/>
        <v>VENDIDO</v>
      </c>
    </row>
    <row r="163" spans="1:18" hidden="1" x14ac:dyDescent="0.3">
      <c r="A163" s="24">
        <v>161</v>
      </c>
      <c r="B163" s="24">
        <f>IF(SALVADOS!B163=0,"",SALVADOS!B163)</f>
        <v>8232200370</v>
      </c>
      <c r="C163" s="24" t="str">
        <f>IF(SALVADOS!G163=0,"",SALVADOS!G163)</f>
        <v>JHA8615</v>
      </c>
      <c r="D163" s="24" t="str">
        <f>IF(SALVADOS!L163=0,"",SALVADOS!L163)</f>
        <v>PALACIO</v>
      </c>
      <c r="E163" s="64">
        <f>IF(SALVADOS!AH163=0,"",SALVADOS!AH163)</f>
        <v>44911</v>
      </c>
      <c r="F163" s="97">
        <f>IF(SALVADOS!K163=0,"",SALVADOS!K163)</f>
        <v>21671</v>
      </c>
      <c r="G163" s="14">
        <v>44915</v>
      </c>
      <c r="H163" s="14">
        <v>44924</v>
      </c>
      <c r="I163" s="14">
        <v>44936</v>
      </c>
      <c r="J163" s="14"/>
      <c r="K163" s="14"/>
      <c r="L163" s="14"/>
      <c r="M163" s="14"/>
      <c r="N163" s="14"/>
      <c r="O163" s="14" t="str">
        <f t="shared" si="11"/>
        <v/>
      </c>
      <c r="P163" s="14">
        <v>44936</v>
      </c>
      <c r="Q163" s="30">
        <f t="shared" si="12"/>
        <v>44936</v>
      </c>
      <c r="R163" s="5" t="str">
        <f t="shared" si="10"/>
        <v>VENDIDO</v>
      </c>
    </row>
    <row r="164" spans="1:18" hidden="1" x14ac:dyDescent="0.3">
      <c r="A164" s="24">
        <v>162</v>
      </c>
      <c r="B164" s="24">
        <f>IF(SALVADOS!B164=0,"",SALVADOS!B164)</f>
        <v>8282202313</v>
      </c>
      <c r="C164" s="24" t="str">
        <f>IF(SALVADOS!G164=0,"",SALVADOS!G164)</f>
        <v>EIX1595</v>
      </c>
      <c r="D164" s="24" t="str">
        <f>IF(SALVADOS!L164=0,"",SALVADOS!L164)</f>
        <v>FREITAS</v>
      </c>
      <c r="E164" s="64">
        <f>IF(SALVADOS!AH164=0,"",SALVADOS!AH164)</f>
        <v>44910</v>
      </c>
      <c r="F164" s="97">
        <f>IF(SALVADOS!K164=0,"",SALVADOS!K164)</f>
        <v>33402</v>
      </c>
      <c r="G164" s="14">
        <v>44915</v>
      </c>
      <c r="H164" s="14">
        <v>44915</v>
      </c>
      <c r="I164" s="14"/>
      <c r="J164" s="14"/>
      <c r="K164" s="14"/>
      <c r="L164" s="14"/>
      <c r="M164" s="14"/>
      <c r="N164" s="14"/>
      <c r="O164" s="14" t="str">
        <f t="shared" si="11"/>
        <v/>
      </c>
      <c r="P164" s="14">
        <v>44915</v>
      </c>
      <c r="Q164" s="30">
        <f t="shared" si="12"/>
        <v>44915</v>
      </c>
      <c r="R164" s="5" t="str">
        <f t="shared" si="10"/>
        <v>VENDIDO</v>
      </c>
    </row>
    <row r="165" spans="1:18" hidden="1" x14ac:dyDescent="0.3">
      <c r="A165" s="24">
        <v>163</v>
      </c>
      <c r="B165" s="24">
        <f>IF(SALVADOS!B165=0,"",SALVADOS!B165)</f>
        <v>8282202087</v>
      </c>
      <c r="C165" s="24" t="str">
        <f>IF(SALVADOS!G165=0,"",SALVADOS!G165)</f>
        <v>MZB3G27</v>
      </c>
      <c r="D165" s="24" t="str">
        <f>IF(SALVADOS!L165=0,"",SALVADOS!L165)</f>
        <v>FREITAS</v>
      </c>
      <c r="E165" s="64">
        <f>IF(SALVADOS!AH165=0,"",SALVADOS!AH165)</f>
        <v>45195</v>
      </c>
      <c r="F165" s="97">
        <f>IF(SALVADOS!K165=0,"",SALVADOS!K165)</f>
        <v>11521</v>
      </c>
      <c r="G165" s="14" t="s">
        <v>1500</v>
      </c>
      <c r="H165" s="14">
        <v>45238</v>
      </c>
      <c r="I165" s="14"/>
      <c r="J165" s="14"/>
      <c r="K165" s="14"/>
      <c r="L165" s="14"/>
      <c r="M165" s="14"/>
      <c r="N165" s="14"/>
      <c r="O165" s="14" t="str">
        <f t="shared" si="11"/>
        <v/>
      </c>
      <c r="P165" s="14">
        <v>45238</v>
      </c>
      <c r="Q165" s="30">
        <f t="shared" si="12"/>
        <v>45238</v>
      </c>
      <c r="R165" s="5" t="str">
        <f t="shared" si="10"/>
        <v>VENDIDO</v>
      </c>
    </row>
    <row r="166" spans="1:18" hidden="1" x14ac:dyDescent="0.3">
      <c r="A166" s="24">
        <v>164</v>
      </c>
      <c r="B166" s="24">
        <f>IF(SALVADOS!B166=0,"",SALVADOS!B166)</f>
        <v>8282202345</v>
      </c>
      <c r="C166" s="24" t="str">
        <f>IF(SALVADOS!G166=0,"",SALVADOS!G166)</f>
        <v>EDY4H63</v>
      </c>
      <c r="D166" s="24" t="str">
        <f>IF(SALVADOS!L166=0,"",SALVADOS!L166)</f>
        <v>FREITAS</v>
      </c>
      <c r="E166" s="64">
        <f>IF(SALVADOS!AH166=0,"",SALVADOS!AH166)</f>
        <v>44910</v>
      </c>
      <c r="F166" s="97">
        <f>IF(SALVADOS!K166=0,"",SALVADOS!K166)</f>
        <v>13175</v>
      </c>
      <c r="G166" s="14">
        <v>44915</v>
      </c>
      <c r="H166" s="14">
        <v>44929</v>
      </c>
      <c r="I166" s="14"/>
      <c r="J166" s="14"/>
      <c r="K166" s="14"/>
      <c r="L166" s="14"/>
      <c r="M166" s="14"/>
      <c r="N166" s="14"/>
      <c r="O166" s="14" t="str">
        <f t="shared" si="11"/>
        <v/>
      </c>
      <c r="P166" s="14">
        <v>44929</v>
      </c>
      <c r="Q166" s="30">
        <f t="shared" si="12"/>
        <v>44929</v>
      </c>
      <c r="R166" s="5" t="str">
        <f t="shared" si="10"/>
        <v>VENDIDO</v>
      </c>
    </row>
    <row r="167" spans="1:18" hidden="1" x14ac:dyDescent="0.3">
      <c r="A167" s="24">
        <v>165</v>
      </c>
      <c r="B167" s="24">
        <f>IF(SALVADOS!B167=0,"",SALVADOS!B167)</f>
        <v>8282202063</v>
      </c>
      <c r="C167" s="24" t="str">
        <f>IF(SALVADOS!G167=0,"",SALVADOS!G167)</f>
        <v>RAS9H27</v>
      </c>
      <c r="D167" s="24" t="str">
        <f>IF(SALVADOS!L167=0,"",SALVADOS!L167)</f>
        <v>PALACIO</v>
      </c>
      <c r="E167" s="64">
        <f>IF(SALVADOS!AH167=0,"",SALVADOS!AH167)</f>
        <v>44995</v>
      </c>
      <c r="F167" s="97">
        <f>IF(SALVADOS!K167=0,"",SALVADOS!K167)</f>
        <v>12226</v>
      </c>
      <c r="G167" s="14">
        <v>45005</v>
      </c>
      <c r="H167" s="14"/>
      <c r="I167" s="14"/>
      <c r="J167" s="14"/>
      <c r="K167" s="14"/>
      <c r="L167" s="14"/>
      <c r="M167" s="14"/>
      <c r="N167" s="14"/>
      <c r="O167" s="14" t="str">
        <f t="shared" si="11"/>
        <v/>
      </c>
      <c r="P167" s="14">
        <v>45005</v>
      </c>
      <c r="Q167" s="30">
        <f t="shared" si="12"/>
        <v>45005</v>
      </c>
      <c r="R167" s="5" t="str">
        <f t="shared" si="10"/>
        <v>VENDIDO</v>
      </c>
    </row>
    <row r="168" spans="1:18" hidden="1" x14ac:dyDescent="0.3">
      <c r="A168" s="24">
        <v>166</v>
      </c>
      <c r="B168" s="24">
        <f>IF(SALVADOS!B168=0,"",SALVADOS!B168)</f>
        <v>8282202101</v>
      </c>
      <c r="C168" s="24" t="str">
        <f>IF(SALVADOS!G168=0,"",SALVADOS!G168)</f>
        <v>RMD9H73</v>
      </c>
      <c r="D168" s="24" t="str">
        <f>IF(SALVADOS!L168=0,"",SALVADOS!L168)</f>
        <v>PALACIO</v>
      </c>
      <c r="E168" s="64">
        <f>IF(SALVADOS!AH168=0,"",SALVADOS!AH168)</f>
        <v>44966</v>
      </c>
      <c r="F168" s="97">
        <f>IF(SALVADOS!K168=0,"",SALVADOS!K168)</f>
        <v>60550</v>
      </c>
      <c r="G168" s="14">
        <v>44971</v>
      </c>
      <c r="H168" s="14">
        <v>44992</v>
      </c>
      <c r="I168" s="14"/>
      <c r="J168" s="14"/>
      <c r="K168" s="14"/>
      <c r="L168" s="14"/>
      <c r="M168" s="14"/>
      <c r="N168" s="14"/>
      <c r="O168" s="14" t="str">
        <f t="shared" si="11"/>
        <v/>
      </c>
      <c r="P168" s="14">
        <v>44992</v>
      </c>
      <c r="Q168" s="30">
        <f t="shared" si="12"/>
        <v>44992</v>
      </c>
      <c r="R168" s="5" t="str">
        <f t="shared" si="10"/>
        <v>VENDIDO</v>
      </c>
    </row>
    <row r="169" spans="1:18" hidden="1" x14ac:dyDescent="0.3">
      <c r="A169" s="24">
        <v>167</v>
      </c>
      <c r="B169" s="24">
        <f>IF(SALVADOS!B169=0,"",SALVADOS!B169)</f>
        <v>8232200381</v>
      </c>
      <c r="C169" s="24" t="str">
        <f>IF(SALVADOS!G169=0,"",SALVADOS!G169)</f>
        <v>BXJ3706</v>
      </c>
      <c r="D169" s="24" t="s">
        <v>1055</v>
      </c>
      <c r="E169" s="64" t="str">
        <f>IF(SALVADOS!AH169=0,"",SALVADOS!AH169)</f>
        <v/>
      </c>
      <c r="F169" s="97" t="str">
        <f>IF(SALVADOS!K169=0,"",SALVADOS!K169)</f>
        <v/>
      </c>
      <c r="G169" s="14"/>
      <c r="H169" s="14"/>
      <c r="I169" s="14"/>
      <c r="J169" s="14"/>
      <c r="K169" s="14"/>
      <c r="L169" s="14"/>
      <c r="M169" s="14"/>
      <c r="N169" s="14"/>
      <c r="O169" s="14" t="str">
        <f t="shared" si="11"/>
        <v/>
      </c>
      <c r="P169" s="14"/>
      <c r="Q169" s="30" t="str">
        <f t="shared" si="12"/>
        <v/>
      </c>
      <c r="R169" s="5" t="s">
        <v>1055</v>
      </c>
    </row>
    <row r="170" spans="1:18" hidden="1" x14ac:dyDescent="0.3">
      <c r="A170" s="24">
        <v>168</v>
      </c>
      <c r="B170" s="24">
        <f>IF(SALVADOS!B170=0,"",SALVADOS!B170)</f>
        <v>8282202409</v>
      </c>
      <c r="C170" s="24" t="str">
        <f>IF(SALVADOS!G170=0,"",SALVADOS!G170)</f>
        <v>CGO8F74</v>
      </c>
      <c r="D170" s="24" t="str">
        <f>IF(SALVADOS!L170=0,"",SALVADOS!L170)</f>
        <v>FREITAS</v>
      </c>
      <c r="E170" s="64">
        <f>IF(SALVADOS!AH170=0,"",SALVADOS!AH170)</f>
        <v>44911</v>
      </c>
      <c r="F170" s="97">
        <f>IF(SALVADOS!K170=0,"",SALVADOS!K170)</f>
        <v>8546</v>
      </c>
      <c r="G170" s="14">
        <v>44918</v>
      </c>
      <c r="H170" s="14">
        <v>44918</v>
      </c>
      <c r="I170" s="14">
        <v>44929</v>
      </c>
      <c r="J170" s="14"/>
      <c r="K170" s="14"/>
      <c r="L170" s="14"/>
      <c r="M170" s="14"/>
      <c r="N170" s="14"/>
      <c r="O170" s="14" t="str">
        <f t="shared" si="11"/>
        <v/>
      </c>
      <c r="P170" s="14">
        <v>44929</v>
      </c>
      <c r="Q170" s="30">
        <f t="shared" si="12"/>
        <v>44929</v>
      </c>
      <c r="R170" s="5" t="str">
        <f t="shared" si="10"/>
        <v>VENDIDO</v>
      </c>
    </row>
    <row r="171" spans="1:18" hidden="1" x14ac:dyDescent="0.3">
      <c r="A171" s="24">
        <v>169</v>
      </c>
      <c r="B171" s="24">
        <f>IF(SALVADOS!B171=0,"",SALVADOS!B171)</f>
        <v>8232200396</v>
      </c>
      <c r="C171" s="24" t="str">
        <f>IF(SALVADOS!G171=0,"",SALVADOS!G171)</f>
        <v>NWJ6925</v>
      </c>
      <c r="D171" s="24" t="str">
        <f>IF(SALVADOS!L171=0,"",SALVADOS!L171)</f>
        <v>PALACIO</v>
      </c>
      <c r="E171" s="64" t="str">
        <f>IF(SALVADOS!AH171=0,"",SALVADOS!AH171)</f>
        <v/>
      </c>
      <c r="F171" s="97">
        <f>IF(SALVADOS!K171=0,"",SALVADOS!K171)</f>
        <v>28447</v>
      </c>
      <c r="G171" s="14"/>
      <c r="H171" s="14"/>
      <c r="I171" s="14"/>
      <c r="J171" s="14"/>
      <c r="K171" s="14"/>
      <c r="L171" s="14"/>
      <c r="M171" s="14"/>
      <c r="N171" s="14"/>
      <c r="O171" s="14" t="str">
        <f t="shared" si="11"/>
        <v/>
      </c>
      <c r="P171" s="14"/>
      <c r="Q171" s="30" t="str">
        <f t="shared" si="12"/>
        <v/>
      </c>
      <c r="R171" s="5" t="str">
        <f t="shared" si="10"/>
        <v/>
      </c>
    </row>
    <row r="172" spans="1:18" hidden="1" x14ac:dyDescent="0.3">
      <c r="A172" s="24">
        <v>170</v>
      </c>
      <c r="B172" s="24">
        <f>IF(SALVADOS!B172=0,"",SALVADOS!B172)</f>
        <v>8282202160</v>
      </c>
      <c r="C172" s="24" t="str">
        <f>IF(SALVADOS!G172=0,"",SALVADOS!G172)</f>
        <v>GUZ3302</v>
      </c>
      <c r="D172" s="24" t="str">
        <f>IF(SALVADOS!L172=0,"",SALVADOS!L172)</f>
        <v>PALACIO</v>
      </c>
      <c r="E172" s="64">
        <f>IF(SALVADOS!AH172=0,"",SALVADOS!AH172)</f>
        <v>44995</v>
      </c>
      <c r="F172" s="97">
        <f>IF(SALVADOS!K172=0,"",SALVADOS!K172)</f>
        <v>9102</v>
      </c>
      <c r="G172" s="14">
        <v>45005</v>
      </c>
      <c r="H172" s="14"/>
      <c r="I172" s="14"/>
      <c r="J172" s="14"/>
      <c r="K172" s="14"/>
      <c r="L172" s="14"/>
      <c r="M172" s="14"/>
      <c r="N172" s="14"/>
      <c r="O172" s="14" t="str">
        <f t="shared" si="11"/>
        <v/>
      </c>
      <c r="P172" s="14">
        <v>45005</v>
      </c>
      <c r="Q172" s="30">
        <f t="shared" si="12"/>
        <v>45005</v>
      </c>
      <c r="R172" s="5" t="str">
        <f t="shared" si="10"/>
        <v>VENDIDO</v>
      </c>
    </row>
    <row r="173" spans="1:18" hidden="1" x14ac:dyDescent="0.3">
      <c r="A173" s="24">
        <v>171</v>
      </c>
      <c r="B173" s="24">
        <f>IF(SALVADOS!B173=0,"",SALVADOS!B173)</f>
        <v>8282202324</v>
      </c>
      <c r="C173" s="24" t="str">
        <f>IF(SALVADOS!G173=0,"",SALVADOS!G173)</f>
        <v>OYW6277</v>
      </c>
      <c r="D173" s="24" t="str">
        <f>IF(SALVADOS!L173=0,"",SALVADOS!L173)</f>
        <v>FREITAS</v>
      </c>
      <c r="E173" s="64">
        <f>IF(SALVADOS!AH173=0,"",SALVADOS!AH173)</f>
        <v>44911</v>
      </c>
      <c r="F173" s="97">
        <v>50908</v>
      </c>
      <c r="G173" s="14">
        <v>44918</v>
      </c>
      <c r="H173" s="14"/>
      <c r="I173" s="14"/>
      <c r="J173" s="14"/>
      <c r="K173" s="14"/>
      <c r="L173" s="14"/>
      <c r="M173" s="14"/>
      <c r="N173" s="14"/>
      <c r="O173" s="14" t="str">
        <f t="shared" si="11"/>
        <v/>
      </c>
      <c r="P173" s="14">
        <v>44918</v>
      </c>
      <c r="Q173" s="30">
        <f t="shared" si="12"/>
        <v>44918</v>
      </c>
      <c r="R173" s="5" t="str">
        <f t="shared" si="10"/>
        <v>VENDIDO</v>
      </c>
    </row>
    <row r="174" spans="1:18" hidden="1" x14ac:dyDescent="0.3">
      <c r="A174" s="24">
        <v>172</v>
      </c>
      <c r="B174" s="24">
        <f>IF(SALVADOS!B174=0,"",SALVADOS!B174)</f>
        <v>8232200462</v>
      </c>
      <c r="C174" s="24" t="str">
        <f>IF(SALVADOS!G174=0,"",SALVADOS!G174)</f>
        <v>OXO1G28</v>
      </c>
      <c r="D174" s="24" t="str">
        <f>IF(SALVADOS!L174=0,"",SALVADOS!L174)</f>
        <v>PALACIO</v>
      </c>
      <c r="E174" s="64">
        <f>IF(SALVADOS!AH174=0,"",SALVADOS!AH174)</f>
        <v>44966</v>
      </c>
      <c r="F174" s="97">
        <f>IF(SALVADOS!K174=0,"",SALVADOS!K174)</f>
        <v>43748</v>
      </c>
      <c r="G174" s="14">
        <v>44971</v>
      </c>
      <c r="H174" s="14"/>
      <c r="I174" s="14"/>
      <c r="J174" s="14"/>
      <c r="K174" s="14"/>
      <c r="L174" s="14"/>
      <c r="M174" s="14"/>
      <c r="N174" s="14"/>
      <c r="O174" s="14" t="str">
        <f t="shared" si="11"/>
        <v/>
      </c>
      <c r="P174" s="14">
        <v>44971</v>
      </c>
      <c r="Q174" s="30">
        <f t="shared" si="12"/>
        <v>44971</v>
      </c>
      <c r="R174" s="5" t="str">
        <f t="shared" si="10"/>
        <v>VENDIDO</v>
      </c>
    </row>
    <row r="175" spans="1:18" hidden="1" x14ac:dyDescent="0.3">
      <c r="A175" s="24">
        <v>173</v>
      </c>
      <c r="B175" s="24">
        <f>IF(SALVADOS!B175=0,"",SALVADOS!B175)</f>
        <v>8282202822</v>
      </c>
      <c r="C175" s="24" t="str">
        <f>IF(SALVADOS!G175=0,"",SALVADOS!G175)</f>
        <v>EHR8722</v>
      </c>
      <c r="D175" s="24" t="str">
        <f>IF(SALVADOS!L175=0,"",SALVADOS!L175)</f>
        <v>FREITAS</v>
      </c>
      <c r="E175" s="64">
        <f>IF(SALVADOS!AH175=0,"",SALVADOS!AH175)</f>
        <v>45048</v>
      </c>
      <c r="F175" s="97">
        <f>IF(SALVADOS!K175=0,"",SALVADOS!K175)</f>
        <v>7722</v>
      </c>
      <c r="G175" s="14">
        <v>45056</v>
      </c>
      <c r="H175" s="14"/>
      <c r="I175" s="14"/>
      <c r="J175" s="14"/>
      <c r="K175" s="14"/>
      <c r="L175" s="14"/>
      <c r="M175" s="14"/>
      <c r="N175" s="14"/>
      <c r="O175" s="14" t="str">
        <f t="shared" ref="O175:O200" si="13">IF(P175&gt;0,"",IF(MAX(G175:N175)=0,"",MAX(G175:N175)))</f>
        <v/>
      </c>
      <c r="P175" s="14">
        <v>45056</v>
      </c>
      <c r="Q175" s="30">
        <f t="shared" ref="Q175:Q200" si="14">IF(G175=0,"",MAX(G175:N175))</f>
        <v>45056</v>
      </c>
      <c r="R175" s="5" t="str">
        <f t="shared" si="10"/>
        <v>VENDIDO</v>
      </c>
    </row>
    <row r="176" spans="1:18" hidden="1" x14ac:dyDescent="0.3">
      <c r="A176" s="24">
        <v>174</v>
      </c>
      <c r="B176" s="24">
        <f>IF(SALVADOS!B176=0,"",SALVADOS!B176)</f>
        <v>8232200484</v>
      </c>
      <c r="C176" s="24" t="str">
        <f>IF(SALVADOS!G176=0,"",SALVADOS!G176)</f>
        <v>APU7H92</v>
      </c>
      <c r="D176" s="24" t="str">
        <f>IF(SALVADOS!L176=0,"",SALVADOS!L176)</f>
        <v>PALACIO</v>
      </c>
      <c r="E176" s="64">
        <f>IF(SALVADOS!AH176=0,"",SALVADOS!AH176)</f>
        <v>45001</v>
      </c>
      <c r="F176" s="97">
        <f>IF(SALVADOS!K176=0,"",SALVADOS!K176)</f>
        <v>5510</v>
      </c>
      <c r="G176" s="14">
        <v>45005</v>
      </c>
      <c r="H176" s="14"/>
      <c r="I176" s="14"/>
      <c r="J176" s="14"/>
      <c r="K176" s="14"/>
      <c r="L176" s="14"/>
      <c r="M176" s="14"/>
      <c r="N176" s="14"/>
      <c r="O176" s="14" t="str">
        <f t="shared" si="13"/>
        <v/>
      </c>
      <c r="P176" s="14">
        <v>45005</v>
      </c>
      <c r="Q176" s="30">
        <f t="shared" si="14"/>
        <v>45005</v>
      </c>
      <c r="R176" s="5" t="str">
        <f t="shared" si="10"/>
        <v>VENDIDO</v>
      </c>
    </row>
    <row r="177" spans="1:18" hidden="1" x14ac:dyDescent="0.3">
      <c r="A177" s="24">
        <v>175</v>
      </c>
      <c r="B177" s="24">
        <f>IF(SALVADOS!B177=0,"",SALVADOS!B177)</f>
        <v>8282300045</v>
      </c>
      <c r="C177" s="24" t="str">
        <f>IF(SALVADOS!G177=0,"",SALVADOS!G177)</f>
        <v>GCN1291</v>
      </c>
      <c r="D177" s="24" t="str">
        <f>IF(SALVADOS!L177=0,"",SALVADOS!L177)</f>
        <v>FREITAS</v>
      </c>
      <c r="E177" s="64">
        <f>IF(SALVADOS!AH177=0,"",SALVADOS!AH177)</f>
        <v>45020</v>
      </c>
      <c r="F177" s="97">
        <f>IF(SALVADOS!K177=0,"",SALVADOS!K177)</f>
        <v>45568</v>
      </c>
      <c r="G177" s="14">
        <v>45027</v>
      </c>
      <c r="H177" s="14"/>
      <c r="I177" s="14"/>
      <c r="J177" s="14"/>
      <c r="K177" s="14"/>
      <c r="L177" s="14"/>
      <c r="M177" s="14"/>
      <c r="N177" s="14"/>
      <c r="O177" s="14" t="str">
        <f t="shared" si="13"/>
        <v/>
      </c>
      <c r="P177" s="14">
        <v>45027</v>
      </c>
      <c r="Q177" s="30">
        <f t="shared" si="14"/>
        <v>45027</v>
      </c>
      <c r="R177" s="5" t="str">
        <f t="shared" si="10"/>
        <v>VENDIDO</v>
      </c>
    </row>
    <row r="178" spans="1:18" hidden="1" x14ac:dyDescent="0.3">
      <c r="A178" s="24">
        <v>176</v>
      </c>
      <c r="B178" s="24">
        <f>IF(SALVADOS!B178=0,"",SALVADOS!B178)</f>
        <v>8282203051</v>
      </c>
      <c r="C178" s="24" t="str">
        <f>IF(SALVADOS!G178=0,"",SALVADOS!G178)</f>
        <v>EIU8871</v>
      </c>
      <c r="D178" s="24" t="str">
        <f>IF(SALVADOS!L178=0,"",SALVADOS!L178)</f>
        <v>FREITAS</v>
      </c>
      <c r="E178" s="64">
        <f>IF(SALVADOS!AH178=0,"",SALVADOS!AH178)</f>
        <v>45022</v>
      </c>
      <c r="F178" s="97">
        <f>IF(SALVADOS!K178=0,"",SALVADOS!K178)</f>
        <v>30748</v>
      </c>
      <c r="G178" s="14">
        <v>45030</v>
      </c>
      <c r="H178" s="14"/>
      <c r="I178" s="14"/>
      <c r="J178" s="14"/>
      <c r="K178" s="14"/>
      <c r="L178" s="14"/>
      <c r="M178" s="14"/>
      <c r="N178" s="14"/>
      <c r="O178" s="14" t="str">
        <f t="shared" si="13"/>
        <v/>
      </c>
      <c r="P178" s="14">
        <v>45030</v>
      </c>
      <c r="Q178" s="30">
        <f t="shared" si="14"/>
        <v>45030</v>
      </c>
      <c r="R178" s="5" t="str">
        <f t="shared" si="10"/>
        <v>VENDIDO</v>
      </c>
    </row>
    <row r="179" spans="1:18" hidden="1" x14ac:dyDescent="0.3">
      <c r="A179" s="24">
        <v>177</v>
      </c>
      <c r="B179" s="24">
        <f>IF(SALVADOS!B179=0,"",SALVADOS!B179)</f>
        <v>8282300057</v>
      </c>
      <c r="C179" s="24" t="str">
        <f>IF(SALVADOS!G179=0,"",SALVADOS!G179)</f>
        <v>GIZ6H63</v>
      </c>
      <c r="D179" s="24" t="str">
        <f>IF(SALVADOS!L179=0,"",SALVADOS!L179)</f>
        <v>FREITAS</v>
      </c>
      <c r="E179" s="64">
        <f>IF(SALVADOS!AH179=0,"",SALVADOS!AH179)</f>
        <v>45499</v>
      </c>
      <c r="F179" s="97">
        <f>IF(SALVADOS!K179=0,"",SALVADOS!K179)</f>
        <v>74563</v>
      </c>
      <c r="G179" s="14">
        <v>45527</v>
      </c>
      <c r="H179" s="14"/>
      <c r="I179" s="14"/>
      <c r="J179" s="14"/>
      <c r="K179" s="14"/>
      <c r="L179" s="14"/>
      <c r="M179" s="14"/>
      <c r="N179" s="14"/>
      <c r="O179" s="14" t="str">
        <f t="shared" si="13"/>
        <v/>
      </c>
      <c r="P179" s="14">
        <v>45527</v>
      </c>
      <c r="Q179" s="30">
        <f t="shared" si="14"/>
        <v>45527</v>
      </c>
      <c r="R179" s="5" t="str">
        <f t="shared" si="10"/>
        <v>VENDIDO</v>
      </c>
    </row>
    <row r="180" spans="1:18" hidden="1" x14ac:dyDescent="0.3">
      <c r="A180" s="24">
        <v>178</v>
      </c>
      <c r="B180" s="24">
        <f>IF(SALVADOS!B180=0,"",SALVADOS!B180)</f>
        <v>8282202973</v>
      </c>
      <c r="C180" s="24" t="str">
        <f>IF(SALVADOS!G180=0,"",SALVADOS!G180)</f>
        <v>FBM7I29</v>
      </c>
      <c r="D180" s="24" t="str">
        <f>IF(SALVADOS!L180=0,"",SALVADOS!L180)</f>
        <v>FREITAS</v>
      </c>
      <c r="E180" s="64">
        <f>IF(SALVADOS!AH180=0,"",SALVADOS!AH180)</f>
        <v>44994</v>
      </c>
      <c r="F180" s="97">
        <f>IF(SALVADOS!K180=0,"",SALVADOS!K180)</f>
        <v>36749</v>
      </c>
      <c r="G180" s="14">
        <v>44999</v>
      </c>
      <c r="H180" s="14"/>
      <c r="I180" s="14"/>
      <c r="J180" s="14"/>
      <c r="K180" s="14"/>
      <c r="L180" s="14"/>
      <c r="M180" s="14"/>
      <c r="N180" s="14"/>
      <c r="O180" s="14" t="str">
        <f t="shared" si="13"/>
        <v/>
      </c>
      <c r="P180" s="14">
        <v>44999</v>
      </c>
      <c r="Q180" s="30">
        <f t="shared" si="14"/>
        <v>44999</v>
      </c>
      <c r="R180" s="5" t="str">
        <f t="shared" si="10"/>
        <v>VENDIDO</v>
      </c>
    </row>
    <row r="181" spans="1:18" hidden="1" x14ac:dyDescent="0.3">
      <c r="A181" s="24">
        <v>179</v>
      </c>
      <c r="B181" s="24">
        <f>IF(SALVADOS!B181=0,"",SALVADOS!B181)</f>
        <v>8282203177</v>
      </c>
      <c r="C181" s="24" t="str">
        <f>IF(SALVADOS!G181=0,"",SALVADOS!G181)</f>
        <v>HND1348</v>
      </c>
      <c r="D181" s="24" t="str">
        <f>IF(SALVADOS!L181=0,"",SALVADOS!L181)</f>
        <v>PALACIO</v>
      </c>
      <c r="E181" s="64">
        <f>IF(SALVADOS!AH181=0,"",SALVADOS!AH181)</f>
        <v>45401</v>
      </c>
      <c r="F181" s="97">
        <f>IF(SALVADOS!K181=0,"",SALVADOS!K181)</f>
        <v>9500</v>
      </c>
      <c r="G181" s="14">
        <v>45412</v>
      </c>
      <c r="H181" s="14"/>
      <c r="I181" s="14"/>
      <c r="J181" s="14"/>
      <c r="K181" s="14"/>
      <c r="L181" s="14"/>
      <c r="M181" s="14"/>
      <c r="N181" s="14"/>
      <c r="O181" s="14" t="str">
        <f t="shared" si="13"/>
        <v/>
      </c>
      <c r="P181" s="14">
        <v>45412</v>
      </c>
      <c r="Q181" s="30">
        <f t="shared" si="14"/>
        <v>45412</v>
      </c>
      <c r="R181" s="5" t="str">
        <f t="shared" si="10"/>
        <v>VENDIDO</v>
      </c>
    </row>
    <row r="182" spans="1:18" hidden="1" x14ac:dyDescent="0.3">
      <c r="A182" s="24">
        <v>180</v>
      </c>
      <c r="B182" s="24">
        <f>IF(SALVADOS!B182=0,"",SALVADOS!B182)</f>
        <v>8282203111</v>
      </c>
      <c r="C182" s="24" t="str">
        <f>IF(SALVADOS!G182=0,"",SALVADOS!G182)</f>
        <v>EDF0318</v>
      </c>
      <c r="D182" s="24" t="str">
        <f>IF(SALVADOS!L182=0,"",SALVADOS!L182)</f>
        <v>FREITAS</v>
      </c>
      <c r="E182" s="64">
        <f>IF(SALVADOS!AH182=0,"",SALVADOS!AH182)</f>
        <v>45022</v>
      </c>
      <c r="F182" s="97">
        <f>IF(SALVADOS!K182=0,"",SALVADOS!K182)</f>
        <v>17917</v>
      </c>
      <c r="G182" s="14">
        <v>45042</v>
      </c>
      <c r="H182" s="14">
        <v>45049</v>
      </c>
      <c r="I182" s="14">
        <v>45056</v>
      </c>
      <c r="J182" s="14">
        <v>45063</v>
      </c>
      <c r="K182" s="14"/>
      <c r="L182" s="14"/>
      <c r="M182" s="14"/>
      <c r="N182" s="14"/>
      <c r="O182" s="14" t="str">
        <f t="shared" si="13"/>
        <v/>
      </c>
      <c r="P182" s="14">
        <v>45063</v>
      </c>
      <c r="Q182" s="30">
        <f t="shared" si="14"/>
        <v>45063</v>
      </c>
      <c r="R182" s="5" t="str">
        <f t="shared" si="10"/>
        <v>VENDIDO</v>
      </c>
    </row>
    <row r="183" spans="1:18" hidden="1" x14ac:dyDescent="0.3">
      <c r="A183" s="24">
        <v>181</v>
      </c>
      <c r="B183" s="24">
        <f>IF(SALVADOS!B183=0,"",SALVADOS!B183)</f>
        <v>8232200554</v>
      </c>
      <c r="C183" s="24" t="str">
        <f>IF(SALVADOS!G183=0,"",SALVADOS!G183)</f>
        <v>RLO3J12</v>
      </c>
      <c r="D183" s="24" t="str">
        <f>IF(SALVADOS!L183=0,"",SALVADOS!L183)</f>
        <v>PALACIO</v>
      </c>
      <c r="E183" s="64">
        <f>IF(SALVADOS!AH183=0,"",SALVADOS!AH183)</f>
        <v>45041</v>
      </c>
      <c r="F183" s="97">
        <f>IF(SALVADOS!K183=0,"",SALVADOS!K183)</f>
        <v>15237</v>
      </c>
      <c r="G183" s="14">
        <v>45048</v>
      </c>
      <c r="H183" s="14"/>
      <c r="I183" s="14"/>
      <c r="J183" s="14"/>
      <c r="K183" s="14"/>
      <c r="L183" s="14"/>
      <c r="M183" s="14"/>
      <c r="N183" s="14"/>
      <c r="O183" s="14" t="str">
        <f t="shared" si="13"/>
        <v/>
      </c>
      <c r="P183" s="14">
        <v>45048</v>
      </c>
      <c r="Q183" s="30">
        <f t="shared" si="14"/>
        <v>45048</v>
      </c>
      <c r="R183" s="5" t="str">
        <f t="shared" si="10"/>
        <v>VENDIDO</v>
      </c>
    </row>
    <row r="184" spans="1:18" hidden="1" x14ac:dyDescent="0.3">
      <c r="A184" s="24">
        <v>182</v>
      </c>
      <c r="B184" s="24">
        <f>IF(SALVADOS!B184=0,"",SALVADOS!B184)</f>
        <v>8282300176</v>
      </c>
      <c r="C184" s="24" t="str">
        <f>IF(SALVADOS!G184=0,"",SALVADOS!G184)</f>
        <v>HAB3878</v>
      </c>
      <c r="D184" s="24" t="str">
        <f>IF(SALVADOS!L184=0,"",SALVADOS!L184)</f>
        <v>FREITAS</v>
      </c>
      <c r="E184" s="64">
        <f>IF(SALVADOS!AH184=0,"",SALVADOS!AH184)</f>
        <v>45005</v>
      </c>
      <c r="F184" s="97">
        <f>IF(SALVADOS!K184=0,"",SALVADOS!K184)</f>
        <v>11632</v>
      </c>
      <c r="G184" s="14">
        <v>45009</v>
      </c>
      <c r="H184" s="14">
        <v>45022</v>
      </c>
      <c r="I184" s="14"/>
      <c r="J184" s="14"/>
      <c r="K184" s="14"/>
      <c r="L184" s="14"/>
      <c r="M184" s="14"/>
      <c r="N184" s="14"/>
      <c r="O184" s="14" t="str">
        <f t="shared" si="13"/>
        <v/>
      </c>
      <c r="P184" s="14">
        <v>45022</v>
      </c>
      <c r="Q184" s="30">
        <f t="shared" si="14"/>
        <v>45022</v>
      </c>
      <c r="R184" s="5" t="str">
        <f t="shared" si="10"/>
        <v>VENDIDO</v>
      </c>
    </row>
    <row r="185" spans="1:18" hidden="1" x14ac:dyDescent="0.3">
      <c r="A185" s="24">
        <v>183</v>
      </c>
      <c r="B185" s="24">
        <f>IF(SALVADOS!B185=0,"",SALVADOS!B185)</f>
        <v>8282203116</v>
      </c>
      <c r="C185" s="24" t="str">
        <f>IF(SALVADOS!G185=0,"",SALVADOS!G185)</f>
        <v>QNM7392</v>
      </c>
      <c r="D185" s="24" t="str">
        <f>IF(SALVADOS!L185=0,"",SALVADOS!L185)</f>
        <v>PALACIO</v>
      </c>
      <c r="E185" s="64">
        <f>IF(SALVADOS!AH185=0,"",SALVADOS!AH185)</f>
        <v>45401</v>
      </c>
      <c r="F185" s="97">
        <f>IF(SALVADOS!K185=0,"",SALVADOS!K185)</f>
        <v>43119</v>
      </c>
      <c r="G185" s="14">
        <v>45412</v>
      </c>
      <c r="H185" s="14"/>
      <c r="I185" s="14"/>
      <c r="J185" s="14"/>
      <c r="K185" s="14"/>
      <c r="L185" s="14"/>
      <c r="M185" s="14"/>
      <c r="N185" s="14"/>
      <c r="O185" s="14" t="str">
        <f t="shared" si="13"/>
        <v/>
      </c>
      <c r="P185" s="14">
        <v>45412</v>
      </c>
      <c r="Q185" s="30">
        <f t="shared" si="14"/>
        <v>45412</v>
      </c>
      <c r="R185" s="5" t="str">
        <f t="shared" si="10"/>
        <v>VENDIDO</v>
      </c>
    </row>
    <row r="186" spans="1:18" hidden="1" x14ac:dyDescent="0.3">
      <c r="A186" s="24">
        <v>184</v>
      </c>
      <c r="B186" s="24">
        <f>IF(SALVADOS!B186=0,"",SALVADOS!B186)</f>
        <v>8232300020</v>
      </c>
      <c r="C186" s="24" t="str">
        <f>IF(SALVADOS!G186=0,"",SALVADOS!G186)</f>
        <v>HHE8429</v>
      </c>
      <c r="D186" s="24" t="str">
        <f>IF(SALVADOS!L186=0,"",SALVADOS!L186)</f>
        <v>PALACIO</v>
      </c>
      <c r="E186" s="64">
        <f>IF(SALVADOS!AH186=0,"",SALVADOS!AH186)</f>
        <v>45064</v>
      </c>
      <c r="F186" s="97">
        <v>16618</v>
      </c>
      <c r="G186" s="14">
        <v>45076</v>
      </c>
      <c r="H186" s="14">
        <v>45111</v>
      </c>
      <c r="I186" s="14"/>
      <c r="J186" s="14"/>
      <c r="K186" s="14"/>
      <c r="L186" s="14"/>
      <c r="M186" s="14"/>
      <c r="N186" s="14"/>
      <c r="O186" s="14" t="str">
        <f t="shared" si="13"/>
        <v/>
      </c>
      <c r="P186" s="14">
        <v>45111</v>
      </c>
      <c r="Q186" s="30">
        <f t="shared" si="14"/>
        <v>45111</v>
      </c>
      <c r="R186" s="5" t="str">
        <f t="shared" si="10"/>
        <v>VENDIDO</v>
      </c>
    </row>
    <row r="187" spans="1:18" hidden="1" x14ac:dyDescent="0.3">
      <c r="A187" s="24">
        <v>185</v>
      </c>
      <c r="B187" s="24">
        <f>IF(SALVADOS!B187=0,"",SALVADOS!B187)</f>
        <v>8282300094</v>
      </c>
      <c r="C187" s="24" t="str">
        <f>IF(SALVADOS!G187=0,"",SALVADOS!G187)</f>
        <v>FFE7C96</v>
      </c>
      <c r="D187" s="24" t="str">
        <f>IF(SALVADOS!L187=0,"",SALVADOS!L187)</f>
        <v>FREITAS</v>
      </c>
      <c r="E187" s="64">
        <f>IF(SALVADOS!AH187=0,"",SALVADOS!AH187)</f>
        <v>45041</v>
      </c>
      <c r="F187" s="97">
        <f>IF(SALVADOS!K187=0,"",SALVADOS!K187)</f>
        <v>33975</v>
      </c>
      <c r="G187" s="14">
        <v>45044</v>
      </c>
      <c r="H187" s="14"/>
      <c r="I187" s="14"/>
      <c r="J187" s="14"/>
      <c r="K187" s="14"/>
      <c r="L187" s="14"/>
      <c r="M187" s="14"/>
      <c r="N187" s="14"/>
      <c r="O187" s="14" t="str">
        <f t="shared" si="13"/>
        <v/>
      </c>
      <c r="P187" s="14">
        <v>45044</v>
      </c>
      <c r="Q187" s="30">
        <f t="shared" si="14"/>
        <v>45044</v>
      </c>
      <c r="R187" s="5" t="str">
        <f t="shared" si="10"/>
        <v>VENDIDO</v>
      </c>
    </row>
    <row r="188" spans="1:18" hidden="1" x14ac:dyDescent="0.3">
      <c r="A188" s="24">
        <v>186</v>
      </c>
      <c r="B188" s="24">
        <f>IF(SALVADOS!B188=0,"",SALVADOS!B188)</f>
        <v>8282300539</v>
      </c>
      <c r="C188" s="24" t="str">
        <f>IF(SALVADOS!G188=0,"",SALVADOS!G188)</f>
        <v>EMX0575</v>
      </c>
      <c r="D188" s="24" t="str">
        <f>IF(SALVADOS!L188=0,"",SALVADOS!L188)</f>
        <v>FREITAS</v>
      </c>
      <c r="E188" s="64">
        <f>IF(SALVADOS!AH188=0,"",SALVADOS!AH188)</f>
        <v>45051</v>
      </c>
      <c r="F188" s="97">
        <f>IF(SALVADOS!K188=0,"",SALVADOS!K188)</f>
        <v>27456</v>
      </c>
      <c r="G188" s="14">
        <v>45058</v>
      </c>
      <c r="H188" s="14">
        <v>45069</v>
      </c>
      <c r="I188" s="14"/>
      <c r="J188" s="14"/>
      <c r="K188" s="14"/>
      <c r="L188" s="14"/>
      <c r="M188" s="14"/>
      <c r="N188" s="14"/>
      <c r="O188" s="14" t="str">
        <f t="shared" si="13"/>
        <v/>
      </c>
      <c r="P188" s="14">
        <v>45069</v>
      </c>
      <c r="Q188" s="30">
        <f t="shared" si="14"/>
        <v>45069</v>
      </c>
      <c r="R188" s="5" t="str">
        <f t="shared" si="10"/>
        <v>VENDIDO</v>
      </c>
    </row>
    <row r="189" spans="1:18" hidden="1" x14ac:dyDescent="0.3">
      <c r="A189" s="24">
        <v>187</v>
      </c>
      <c r="B189" s="24">
        <f>IF(SALVADOS!B189=0,"",SALVADOS!B189)</f>
        <v>8282203223</v>
      </c>
      <c r="C189" s="24" t="str">
        <f>IF(SALVADOS!G189=0,"",SALVADOS!G189)</f>
        <v>QNQ2564</v>
      </c>
      <c r="D189" s="24" t="str">
        <f>IF(SALVADOS!L189=0,"",SALVADOS!L189)</f>
        <v>PALACIO</v>
      </c>
      <c r="E189" s="64">
        <f>IF(SALVADOS!AH189=0,"",SALVADOS!AH189)</f>
        <v>45104</v>
      </c>
      <c r="F189" s="97">
        <v>91500</v>
      </c>
      <c r="G189" s="14">
        <v>45167</v>
      </c>
      <c r="H189" s="14"/>
      <c r="I189" s="14"/>
      <c r="J189" s="14"/>
      <c r="K189" s="14"/>
      <c r="L189" s="14"/>
      <c r="M189" s="14"/>
      <c r="N189" s="14"/>
      <c r="O189" s="14" t="str">
        <f t="shared" si="13"/>
        <v/>
      </c>
      <c r="P189" s="14">
        <v>45167</v>
      </c>
      <c r="Q189" s="30">
        <f t="shared" si="14"/>
        <v>45167</v>
      </c>
      <c r="R189" s="5" t="str">
        <f t="shared" si="10"/>
        <v>VENDIDO</v>
      </c>
    </row>
    <row r="190" spans="1:18" hidden="1" x14ac:dyDescent="0.3">
      <c r="A190" s="24">
        <v>188</v>
      </c>
      <c r="B190" s="24">
        <f>IF(SALVADOS!B190=0,"",SALVADOS!B190)</f>
        <v>8282300610</v>
      </c>
      <c r="C190" s="24" t="str">
        <f>IF(SALVADOS!G190=0,"",SALVADOS!G190)</f>
        <v>OAQ3H09</v>
      </c>
      <c r="D190" s="24" t="str">
        <f>IF(SALVADOS!L190=0,"",SALVADOS!L190)</f>
        <v>PALACIO</v>
      </c>
      <c r="E190" s="64">
        <f>IF(SALVADOS!AH190=0,"",SALVADOS!AH190)</f>
        <v>45162</v>
      </c>
      <c r="F190" s="97">
        <f>IF(SALVADOS!K190=0,"",SALVADOS!K190)</f>
        <v>43768</v>
      </c>
      <c r="G190" s="14">
        <v>45174</v>
      </c>
      <c r="H190" s="14"/>
      <c r="I190" s="14"/>
      <c r="J190" s="14"/>
      <c r="K190" s="14"/>
      <c r="L190" s="14"/>
      <c r="M190" s="14"/>
      <c r="N190" s="14"/>
      <c r="O190" s="14" t="str">
        <f t="shared" si="13"/>
        <v/>
      </c>
      <c r="P190" s="14">
        <v>45174</v>
      </c>
      <c r="Q190" s="30">
        <f t="shared" si="14"/>
        <v>45174</v>
      </c>
      <c r="R190" s="5" t="str">
        <f t="shared" si="10"/>
        <v>VENDIDO</v>
      </c>
    </row>
    <row r="191" spans="1:18" hidden="1" x14ac:dyDescent="0.3">
      <c r="A191" s="24">
        <v>189</v>
      </c>
      <c r="B191" s="24">
        <f>IF(SALVADOS!B191=0,"",SALVADOS!B191)</f>
        <v>8282300597</v>
      </c>
      <c r="C191" s="24" t="str">
        <f>IF(SALVADOS!G191=0,"",SALVADOS!G191)</f>
        <v>HYM0031</v>
      </c>
      <c r="D191" s="24" t="str">
        <f>IF(SALVADOS!L191=0,"",SALVADOS!L191)</f>
        <v>PALACIO</v>
      </c>
      <c r="E191" s="64">
        <f>IF(SALVADOS!AH191=0,"",SALVADOS!AH191)</f>
        <v>45099</v>
      </c>
      <c r="F191" s="97">
        <f>IF(SALVADOS!K191=0,"",SALVADOS!K191)</f>
        <v>13438</v>
      </c>
      <c r="G191" s="14">
        <v>45104</v>
      </c>
      <c r="H191" s="14"/>
      <c r="I191" s="14"/>
      <c r="J191" s="14"/>
      <c r="K191" s="14"/>
      <c r="L191" s="14"/>
      <c r="M191" s="14"/>
      <c r="N191" s="14"/>
      <c r="O191" s="14" t="str">
        <f t="shared" si="13"/>
        <v/>
      </c>
      <c r="P191" s="14">
        <v>45104</v>
      </c>
      <c r="Q191" s="30">
        <f t="shared" si="14"/>
        <v>45104</v>
      </c>
      <c r="R191" s="5" t="str">
        <f t="shared" si="10"/>
        <v>VENDIDO</v>
      </c>
    </row>
    <row r="192" spans="1:18" hidden="1" x14ac:dyDescent="0.3">
      <c r="A192" s="24">
        <v>190</v>
      </c>
      <c r="B192" s="24">
        <f>IF(SALVADOS!B192=0,"",SALVADOS!B192)</f>
        <v>8282300571</v>
      </c>
      <c r="C192" s="24" t="str">
        <f>IF(SALVADOS!G192=0,"",SALVADOS!G192)</f>
        <v>EIR1185</v>
      </c>
      <c r="D192" s="24" t="str">
        <f>IF(SALVADOS!L192=0,"",SALVADOS!L192)</f>
        <v>PALACIO</v>
      </c>
      <c r="E192" s="64">
        <f>IF(SALVADOS!AH192=0,"",SALVADOS!AH192)</f>
        <v>45182</v>
      </c>
      <c r="F192" s="97">
        <f>IF(SALVADOS!K192=0,"",SALVADOS!K192)</f>
        <v>28903</v>
      </c>
      <c r="G192" s="14">
        <v>45201</v>
      </c>
      <c r="H192" s="14"/>
      <c r="I192" s="14"/>
      <c r="J192" s="14"/>
      <c r="K192" s="14"/>
      <c r="L192" s="14"/>
      <c r="M192" s="14"/>
      <c r="N192" s="14"/>
      <c r="O192" s="14" t="str">
        <f t="shared" si="13"/>
        <v/>
      </c>
      <c r="P192" s="14">
        <v>45201</v>
      </c>
      <c r="Q192" s="30">
        <f t="shared" si="14"/>
        <v>45201</v>
      </c>
      <c r="R192" s="5" t="str">
        <f t="shared" si="10"/>
        <v>VENDIDO</v>
      </c>
    </row>
    <row r="193" spans="1:18" hidden="1" x14ac:dyDescent="0.3">
      <c r="A193" s="24">
        <v>191</v>
      </c>
      <c r="B193" s="24">
        <f>IF(SALVADOS!B193=0,"",SALVADOS!B193)</f>
        <v>8282300520</v>
      </c>
      <c r="C193" s="24" t="str">
        <f>IF(SALVADOS!G193=0,"",SALVADOS!G193)</f>
        <v>EWQ6174</v>
      </c>
      <c r="D193" s="24" t="str">
        <f>IF(SALVADOS!L193=0,"",SALVADOS!L193)</f>
        <v>PALACIO</v>
      </c>
      <c r="E193" s="64">
        <f>IF(SALVADOS!AH193=0,"",SALVADOS!AH193)</f>
        <v>45439</v>
      </c>
      <c r="F193" s="97">
        <v>45608</v>
      </c>
      <c r="G193" s="14">
        <v>45446</v>
      </c>
      <c r="H193" s="14"/>
      <c r="I193" s="14"/>
      <c r="J193" s="14"/>
      <c r="K193" s="14"/>
      <c r="L193" s="14"/>
      <c r="M193" s="14"/>
      <c r="N193" s="14"/>
      <c r="O193" s="14" t="str">
        <f t="shared" si="13"/>
        <v/>
      </c>
      <c r="P193" s="14">
        <v>45446</v>
      </c>
      <c r="Q193" s="30">
        <f t="shared" si="14"/>
        <v>45446</v>
      </c>
      <c r="R193" s="5" t="str">
        <f t="shared" si="10"/>
        <v>VENDIDO</v>
      </c>
    </row>
    <row r="194" spans="1:18" hidden="1" x14ac:dyDescent="0.3">
      <c r="A194" s="24">
        <v>192</v>
      </c>
      <c r="B194" s="24">
        <f>IF(SALVADOS!B194=0,"",SALVADOS!B194)</f>
        <v>8282300192</v>
      </c>
      <c r="C194" s="24" t="str">
        <f>IF(SALVADOS!G194=0,"",SALVADOS!G194)</f>
        <v>OZX4617</v>
      </c>
      <c r="D194" s="24" t="str">
        <f>IF(SALVADOS!L194=0,"",SALVADOS!L194)</f>
        <v>PALACIO</v>
      </c>
      <c r="E194" s="64">
        <f>IF(SALVADOS!AH194=0,"",SALVADOS!AH194)</f>
        <v>45429</v>
      </c>
      <c r="F194" s="97">
        <v>39500</v>
      </c>
      <c r="G194" s="14">
        <v>45433</v>
      </c>
      <c r="H194" s="14">
        <v>45446</v>
      </c>
      <c r="I194" s="14">
        <v>45455</v>
      </c>
      <c r="J194" s="14">
        <v>45475</v>
      </c>
      <c r="K194" s="14"/>
      <c r="L194" s="14"/>
      <c r="M194" s="14"/>
      <c r="N194" s="14"/>
      <c r="O194" s="14" t="str">
        <f t="shared" si="13"/>
        <v/>
      </c>
      <c r="P194" s="14">
        <v>45478</v>
      </c>
      <c r="Q194" s="30">
        <f t="shared" si="14"/>
        <v>45475</v>
      </c>
      <c r="R194" s="5" t="str">
        <f t="shared" si="10"/>
        <v>VENDIDO</v>
      </c>
    </row>
    <row r="195" spans="1:18" hidden="1" x14ac:dyDescent="0.3">
      <c r="A195" s="24">
        <v>193</v>
      </c>
      <c r="B195" s="24">
        <f>IF(SALVADOS!B195=0,"",SALVADOS!B195)</f>
        <v>8282300519</v>
      </c>
      <c r="C195" s="24" t="str">
        <f>IF(SALVADOS!G195=0,"",SALVADOS!G195)</f>
        <v>FAB2C37</v>
      </c>
      <c r="D195" s="24" t="str">
        <f>IF(SALVADOS!L195=0,"",SALVADOS!L195)</f>
        <v>FREITAS</v>
      </c>
      <c r="E195" s="64">
        <f>IF(SALVADOS!AH195=0,"",SALVADOS!AH195)</f>
        <v>45063</v>
      </c>
      <c r="F195" s="97">
        <v>63934</v>
      </c>
      <c r="G195" s="14">
        <v>45072</v>
      </c>
      <c r="H195" s="14"/>
      <c r="I195" s="14"/>
      <c r="J195" s="14"/>
      <c r="K195" s="14"/>
      <c r="L195" s="14"/>
      <c r="M195" s="14"/>
      <c r="N195" s="14"/>
      <c r="O195" s="14" t="str">
        <f t="shared" si="13"/>
        <v/>
      </c>
      <c r="P195" s="14">
        <v>45072</v>
      </c>
      <c r="Q195" s="30">
        <f t="shared" si="14"/>
        <v>45072</v>
      </c>
      <c r="R195" s="5" t="str">
        <f t="shared" si="10"/>
        <v>VENDIDO</v>
      </c>
    </row>
    <row r="196" spans="1:18" hidden="1" x14ac:dyDescent="0.3">
      <c r="A196" s="24">
        <v>194</v>
      </c>
      <c r="B196" s="24">
        <f>IF(SALVADOS!B196=0,"",SALVADOS!B196)</f>
        <v>8282300743</v>
      </c>
      <c r="C196" s="24" t="str">
        <f>IF(SALVADOS!G196=0,"",SALVADOS!G196)</f>
        <v>HLJ6036</v>
      </c>
      <c r="D196" s="24" t="str">
        <f>IF(SALVADOS!L196=0,"",SALVADOS!L196)</f>
        <v>FREITAS</v>
      </c>
      <c r="E196" s="64">
        <f>IF(SALVADOS!AH196=0,"",SALVADOS!AH196)</f>
        <v>45124</v>
      </c>
      <c r="F196" s="97">
        <f>IF(SALVADOS!K196=0,"",SALVADOS!K196)</f>
        <v>19146</v>
      </c>
      <c r="G196" s="14">
        <v>45142</v>
      </c>
      <c r="H196" s="14"/>
      <c r="I196" s="14"/>
      <c r="J196" s="14"/>
      <c r="K196" s="14"/>
      <c r="L196" s="14"/>
      <c r="M196" s="14"/>
      <c r="N196" s="14"/>
      <c r="O196" s="14" t="str">
        <f t="shared" si="13"/>
        <v/>
      </c>
      <c r="P196" s="14">
        <v>45142</v>
      </c>
      <c r="Q196" s="30">
        <f t="shared" si="14"/>
        <v>45142</v>
      </c>
      <c r="R196" s="5" t="str">
        <f t="shared" si="10"/>
        <v>VENDIDO</v>
      </c>
    </row>
    <row r="197" spans="1:18" hidden="1" x14ac:dyDescent="0.3">
      <c r="A197" s="24">
        <v>195</v>
      </c>
      <c r="B197" s="24">
        <f>IF(SALVADOS!B197=0,"",SALVADOS!B197)</f>
        <v>8282300424</v>
      </c>
      <c r="C197" s="24" t="str">
        <f>IF(SALVADOS!G197=0,"",SALVADOS!G197)</f>
        <v>RDV9H88</v>
      </c>
      <c r="D197" s="24" t="str">
        <f>IF(SALVADOS!L197=0,"",SALVADOS!L197)</f>
        <v>PALACIO</v>
      </c>
      <c r="E197" s="64">
        <f>IF(SALVADOS!AH197=0,"",SALVADOS!AH197)</f>
        <v>45090</v>
      </c>
      <c r="F197" s="97">
        <f>IF(SALVADOS!K197=0,"",SALVADOS!K197)</f>
        <v>107695</v>
      </c>
      <c r="G197" s="14">
        <v>45097</v>
      </c>
      <c r="H197" s="14">
        <v>45104</v>
      </c>
      <c r="I197" s="14"/>
      <c r="J197" s="14"/>
      <c r="K197" s="14"/>
      <c r="L197" s="14"/>
      <c r="M197" s="14"/>
      <c r="N197" s="14"/>
      <c r="O197" s="14" t="str">
        <f t="shared" si="13"/>
        <v/>
      </c>
      <c r="P197" s="14">
        <v>45104</v>
      </c>
      <c r="Q197" s="30">
        <f t="shared" si="14"/>
        <v>45104</v>
      </c>
      <c r="R197" s="5" t="str">
        <f t="shared" ref="R197:R260" si="15">IF(E197&gt;G197,"LOTEAR",IF(G197=0,"",IF(P197&gt;0,"VENDIDO",IF(Q197&lt;$R$2,"LOTEAR DE NOVO",""))))</f>
        <v>VENDIDO</v>
      </c>
    </row>
    <row r="198" spans="1:18" hidden="1" x14ac:dyDescent="0.3">
      <c r="A198" s="24">
        <v>196</v>
      </c>
      <c r="B198" s="24">
        <f>IF(SALVADOS!B198=0,"",SALVADOS!B198)</f>
        <v>8282301008</v>
      </c>
      <c r="C198" s="24" t="str">
        <f>IF(SALVADOS!G198=0,"",SALVADOS!G198)</f>
        <v>AIY3H17</v>
      </c>
      <c r="D198" s="24" t="str">
        <f>IF(SALVADOS!L198=0,"",SALVADOS!L198)</f>
        <v>PALACIO</v>
      </c>
      <c r="E198" s="64">
        <f>IF(SALVADOS!AH198=0,"",SALVADOS!AH198)</f>
        <v>45090</v>
      </c>
      <c r="F198" s="97">
        <f>IF(SALVADOS!K198=0,"",SALVADOS!K198)</f>
        <v>9857</v>
      </c>
      <c r="G198" s="14">
        <v>45097</v>
      </c>
      <c r="H198" s="14"/>
      <c r="I198" s="14"/>
      <c r="J198" s="14"/>
      <c r="K198" s="14"/>
      <c r="L198" s="14"/>
      <c r="M198" s="14"/>
      <c r="N198" s="14"/>
      <c r="O198" s="14" t="str">
        <f t="shared" si="13"/>
        <v/>
      </c>
      <c r="P198" s="14">
        <v>45097</v>
      </c>
      <c r="Q198" s="30">
        <f t="shared" si="14"/>
        <v>45097</v>
      </c>
      <c r="R198" s="5" t="str">
        <f t="shared" si="15"/>
        <v>VENDIDO</v>
      </c>
    </row>
    <row r="199" spans="1:18" hidden="1" x14ac:dyDescent="0.3">
      <c r="A199" s="24">
        <v>197</v>
      </c>
      <c r="B199" s="24">
        <f>IF(SALVADOS!B199=0,"",SALVADOS!B199)</f>
        <v>8282300894</v>
      </c>
      <c r="C199" s="24" t="str">
        <f>IF(SALVADOS!G199=0,"",SALVADOS!G199)</f>
        <v>PVC9E58</v>
      </c>
      <c r="D199" s="24" t="str">
        <f>IF(SALVADOS!L199=0,"",SALVADOS!L199)</f>
        <v>PALACIO</v>
      </c>
      <c r="E199" s="64">
        <f>IF(SALVADOS!AH199=0,"",SALVADOS!AH199)</f>
        <v>45436</v>
      </c>
      <c r="F199" s="97">
        <v>63857</v>
      </c>
      <c r="G199" s="14">
        <v>45446</v>
      </c>
      <c r="H199" s="14">
        <v>45456</v>
      </c>
      <c r="I199" s="14"/>
      <c r="J199" s="14"/>
      <c r="K199" s="14"/>
      <c r="L199" s="14"/>
      <c r="M199" s="14"/>
      <c r="N199" s="14"/>
      <c r="O199" s="14" t="str">
        <f t="shared" si="13"/>
        <v/>
      </c>
      <c r="P199" s="14">
        <v>45456</v>
      </c>
      <c r="Q199" s="30">
        <f t="shared" si="14"/>
        <v>45456</v>
      </c>
      <c r="R199" s="5" t="str">
        <f t="shared" si="15"/>
        <v>VENDIDO</v>
      </c>
    </row>
    <row r="200" spans="1:18" hidden="1" x14ac:dyDescent="0.3">
      <c r="A200" s="24">
        <v>198</v>
      </c>
      <c r="B200" s="24">
        <f>IF(SALVADOS!B200=0,"",SALVADOS!B200)</f>
        <v>8282300743</v>
      </c>
      <c r="C200" s="24" t="str">
        <f>IF(SALVADOS!G200=0,"",SALVADOS!G200)</f>
        <v>EZS5A30</v>
      </c>
      <c r="D200" s="24" t="str">
        <f>IF(SALVADOS!L200=0,"",SALVADOS!L200)</f>
        <v>FREITAS</v>
      </c>
      <c r="E200" s="64">
        <f>IF(SALVADOS!AH200=0,"",SALVADOS!AH200)</f>
        <v>45163</v>
      </c>
      <c r="F200" s="97">
        <f>IF(SALVADOS!K200=0,"",SALVADOS!K200)</f>
        <v>48037</v>
      </c>
      <c r="G200" s="14">
        <v>45170</v>
      </c>
      <c r="H200" s="14"/>
      <c r="I200" s="14"/>
      <c r="J200" s="14"/>
      <c r="K200" s="14"/>
      <c r="L200" s="14"/>
      <c r="M200" s="14"/>
      <c r="N200" s="14"/>
      <c r="O200" s="14" t="str">
        <f t="shared" si="13"/>
        <v/>
      </c>
      <c r="P200" s="14">
        <v>45170</v>
      </c>
      <c r="Q200" s="30">
        <f t="shared" si="14"/>
        <v>45170</v>
      </c>
      <c r="R200" s="5" t="str">
        <f t="shared" si="15"/>
        <v>VENDIDO</v>
      </c>
    </row>
    <row r="201" spans="1:18" hidden="1" x14ac:dyDescent="0.3">
      <c r="A201" s="24">
        <v>199</v>
      </c>
      <c r="B201" s="24">
        <f>IF(SALVADOS!B201=0,"",SALVADOS!B201)</f>
        <v>8282301052</v>
      </c>
      <c r="C201" s="24" t="str">
        <f>IF(SALVADOS!G201=0,"",SALVADOS!G201)</f>
        <v>IVW3C55</v>
      </c>
      <c r="D201" s="24" t="str">
        <f>IF(SALVADOS!L201=0,"",SALVADOS!L201)</f>
        <v>PALACIO</v>
      </c>
      <c r="E201" s="64">
        <f>IF(SALVADOS!AH201=0,"",SALVADOS!AH201)</f>
        <v>45099</v>
      </c>
      <c r="F201" s="97" t="s">
        <v>1287</v>
      </c>
      <c r="G201" s="14">
        <v>45112</v>
      </c>
      <c r="H201" s="14">
        <v>45118</v>
      </c>
      <c r="I201" s="14">
        <v>45125</v>
      </c>
      <c r="J201" s="14">
        <v>45167</v>
      </c>
      <c r="K201" s="14"/>
      <c r="L201" s="14"/>
      <c r="M201" s="14"/>
      <c r="N201" s="14"/>
      <c r="O201" s="14" t="str">
        <f t="shared" ref="O201:O222" si="16">IF(P201&gt;0,"",IF(MAX(G201:N201)=0,"",MAX(G201:N201)))</f>
        <v/>
      </c>
      <c r="P201" s="14">
        <v>45188</v>
      </c>
      <c r="Q201" s="30">
        <f t="shared" ref="Q201:Q222" si="17">IF(G201=0,"",MAX(G201:N201))</f>
        <v>45167</v>
      </c>
      <c r="R201" s="5" t="str">
        <f t="shared" si="15"/>
        <v>VENDIDO</v>
      </c>
    </row>
    <row r="202" spans="1:18" hidden="1" x14ac:dyDescent="0.3">
      <c r="A202" s="24">
        <v>200</v>
      </c>
      <c r="B202" s="24">
        <f>IF(SALVADOS!B202=0,"",SALVADOS!B202)</f>
        <v>8282301024</v>
      </c>
      <c r="C202" s="24" t="str">
        <f>IF(SALVADOS!G202=0,"",SALVADOS!G202)</f>
        <v>BJH7010</v>
      </c>
      <c r="D202" s="24" t="str">
        <f>IF(SALVADOS!L202=0,"",SALVADOS!L202)</f>
        <v>FREITAS</v>
      </c>
      <c r="E202" s="64">
        <f>IF(SALVADOS!AH202=0,"",SALVADOS!AH202)</f>
        <v>45163</v>
      </c>
      <c r="F202" s="97">
        <f>IF(SALVADOS!K202=0,"",SALVADOS!K202)</f>
        <v>6999</v>
      </c>
      <c r="G202" s="14">
        <v>45170</v>
      </c>
      <c r="H202" s="14"/>
      <c r="I202" s="14"/>
      <c r="J202" s="14"/>
      <c r="K202" s="14"/>
      <c r="L202" s="14"/>
      <c r="M202" s="14"/>
      <c r="N202" s="14"/>
      <c r="O202" s="14" t="str">
        <f t="shared" si="16"/>
        <v/>
      </c>
      <c r="P202" s="14">
        <v>45170</v>
      </c>
      <c r="Q202" s="30">
        <f t="shared" si="17"/>
        <v>45170</v>
      </c>
      <c r="R202" s="5" t="str">
        <f t="shared" si="15"/>
        <v>VENDIDO</v>
      </c>
    </row>
    <row r="203" spans="1:18" hidden="1" x14ac:dyDescent="0.3">
      <c r="A203" s="24">
        <v>201</v>
      </c>
      <c r="B203" s="24">
        <f>IF(SALVADOS!B203=0,"",SALVADOS!B203)</f>
        <v>8232300126</v>
      </c>
      <c r="C203" s="24" t="str">
        <f>IF(SALVADOS!G203=0,"",SALVADOS!G203)</f>
        <v>CBZ3551</v>
      </c>
      <c r="D203" s="24" t="str">
        <f>IF(SALVADOS!L203=0,"",SALVADOS!L203)</f>
        <v>PALACIO</v>
      </c>
      <c r="E203" s="64">
        <f>IF(SALVADOS!AH203=0,"",SALVADOS!AH203)</f>
        <v>45174</v>
      </c>
      <c r="F203" s="97">
        <f>IF(SALVADOS!K203=0,"",SALVADOS!K203)</f>
        <v>12322</v>
      </c>
      <c r="G203" s="14">
        <v>45181</v>
      </c>
      <c r="H203" s="14">
        <v>45188</v>
      </c>
      <c r="I203" s="14">
        <v>45201</v>
      </c>
      <c r="J203" s="14">
        <v>45209</v>
      </c>
      <c r="K203" s="14">
        <v>45216</v>
      </c>
      <c r="L203" s="14"/>
      <c r="M203" s="14"/>
      <c r="N203" s="14"/>
      <c r="O203" s="14" t="str">
        <f t="shared" si="16"/>
        <v/>
      </c>
      <c r="P203" s="14">
        <v>45216</v>
      </c>
      <c r="Q203" s="30">
        <f t="shared" si="17"/>
        <v>45216</v>
      </c>
      <c r="R203" s="5" t="str">
        <f t="shared" si="15"/>
        <v>VENDIDO</v>
      </c>
    </row>
    <row r="204" spans="1:18" hidden="1" x14ac:dyDescent="0.3">
      <c r="A204" s="24">
        <v>202</v>
      </c>
      <c r="B204" s="24">
        <f>IF(SALVADOS!B204=0,"",SALVADOS!B204)</f>
        <v>8282300678</v>
      </c>
      <c r="C204" s="24" t="str">
        <f>IF(SALVADOS!G204=0,"",SALVADOS!G204)</f>
        <v>AMD5444</v>
      </c>
      <c r="D204" s="24" t="str">
        <f>IF(SALVADOS!L204=0,"",SALVADOS!L204)</f>
        <v>PALACIO</v>
      </c>
      <c r="E204" s="64">
        <f>IF(SALVADOS!AH204=0,"",SALVADOS!AH204)</f>
        <v>45428</v>
      </c>
      <c r="F204" s="97">
        <f>IF(SALVADOS!K204=0,"",SALVADOS!K204)</f>
        <v>27870</v>
      </c>
      <c r="G204" s="14">
        <v>45432</v>
      </c>
      <c r="H204" s="14"/>
      <c r="I204" s="14"/>
      <c r="J204" s="14"/>
      <c r="K204" s="14"/>
      <c r="L204" s="14"/>
      <c r="M204" s="14"/>
      <c r="N204" s="14"/>
      <c r="O204" s="14" t="str">
        <f t="shared" si="16"/>
        <v/>
      </c>
      <c r="P204" s="14">
        <v>45432</v>
      </c>
      <c r="Q204" s="30">
        <f t="shared" si="17"/>
        <v>45432</v>
      </c>
      <c r="R204" s="5" t="str">
        <f t="shared" si="15"/>
        <v>VENDIDO</v>
      </c>
    </row>
    <row r="205" spans="1:18" hidden="1" x14ac:dyDescent="0.3">
      <c r="A205" s="24">
        <v>203</v>
      </c>
      <c r="B205" s="24">
        <f>IF(SALVADOS!B205=0,"",SALVADOS!B205)</f>
        <v>8232300255</v>
      </c>
      <c r="C205" s="24" t="str">
        <f>IF(SALVADOS!G205=0,"",SALVADOS!G205)</f>
        <v>EWM8C89</v>
      </c>
      <c r="D205" s="24" t="str">
        <f>IF(SALVADOS!L205=0,"",SALVADOS!L205)</f>
        <v>PALACIO</v>
      </c>
      <c r="E205" s="64">
        <f>IF(SALVADOS!AH205=0,"",SALVADOS!AH205)</f>
        <v>45175</v>
      </c>
      <c r="F205" s="97">
        <f>IF(SALVADOS!K205=0,"",SALVADOS!K205)</f>
        <v>77700</v>
      </c>
      <c r="G205" s="14">
        <v>45181</v>
      </c>
      <c r="H205" s="14"/>
      <c r="I205" s="14"/>
      <c r="J205" s="14"/>
      <c r="K205" s="14"/>
      <c r="L205" s="14"/>
      <c r="M205" s="14"/>
      <c r="N205" s="14"/>
      <c r="O205" s="14" t="str">
        <f t="shared" si="16"/>
        <v/>
      </c>
      <c r="P205" s="14">
        <v>45181</v>
      </c>
      <c r="Q205" s="30">
        <f t="shared" si="17"/>
        <v>45181</v>
      </c>
      <c r="R205" s="5" t="str">
        <f t="shared" si="15"/>
        <v>VENDIDO</v>
      </c>
    </row>
    <row r="206" spans="1:18" hidden="1" x14ac:dyDescent="0.3">
      <c r="A206" s="24">
        <v>204</v>
      </c>
      <c r="B206" s="24">
        <f>IF(SALVADOS!B206=0,"",SALVADOS!B206)</f>
        <v>8282301395</v>
      </c>
      <c r="C206" s="24" t="str">
        <f>IF(SALVADOS!G206=0,"",SALVADOS!G206)</f>
        <v>PYH8H83</v>
      </c>
      <c r="D206" s="24" t="str">
        <f>IF(SALVADOS!L206=0,"",SALVADOS!L206)</f>
        <v>PALACIO</v>
      </c>
      <c r="E206" s="64">
        <f>IF(SALVADOS!AH206=0,"",SALVADOS!AH206)</f>
        <v>45175</v>
      </c>
      <c r="F206" s="97">
        <f>IF(SALVADOS!K206=0,"",SALVADOS!K206)</f>
        <v>52452</v>
      </c>
      <c r="G206" s="14">
        <v>45181</v>
      </c>
      <c r="H206" s="14"/>
      <c r="I206" s="14"/>
      <c r="J206" s="14"/>
      <c r="K206" s="14"/>
      <c r="L206" s="14"/>
      <c r="M206" s="14"/>
      <c r="N206" s="14"/>
      <c r="O206" s="14" t="str">
        <f t="shared" si="16"/>
        <v/>
      </c>
      <c r="P206" s="14">
        <v>45181</v>
      </c>
      <c r="Q206" s="30">
        <f t="shared" si="17"/>
        <v>45181</v>
      </c>
      <c r="R206" s="5" t="str">
        <f t="shared" si="15"/>
        <v>VENDIDO</v>
      </c>
    </row>
    <row r="207" spans="1:18" hidden="1" x14ac:dyDescent="0.3">
      <c r="A207" s="24">
        <v>205</v>
      </c>
      <c r="B207" s="24">
        <f>IF(SALVADOS!B207=0,"",SALVADOS!B207)</f>
        <v>8282301548</v>
      </c>
      <c r="C207" s="24" t="str">
        <f>IF(SALVADOS!G207=0,"",SALVADOS!G207)</f>
        <v>BXZ4I18</v>
      </c>
      <c r="D207" s="24" t="str">
        <f>IF(SALVADOS!L207=0,"",SALVADOS!L207)</f>
        <v>FREITAS</v>
      </c>
      <c r="E207" s="64">
        <f>IF(SALVADOS!AH207=0,"",SALVADOS!AH207)</f>
        <v>45175</v>
      </c>
      <c r="F207" s="97">
        <f>IF(SALVADOS!K207=0,"",SALVADOS!K207)</f>
        <v>96084</v>
      </c>
      <c r="G207" s="14">
        <v>45181</v>
      </c>
      <c r="H207" s="14"/>
      <c r="I207" s="14"/>
      <c r="J207" s="14"/>
      <c r="K207" s="14"/>
      <c r="L207" s="14"/>
      <c r="M207" s="14"/>
      <c r="N207" s="14"/>
      <c r="O207" s="14" t="str">
        <f t="shared" si="16"/>
        <v/>
      </c>
      <c r="P207" s="14">
        <v>45181</v>
      </c>
      <c r="Q207" s="30">
        <f t="shared" si="17"/>
        <v>45181</v>
      </c>
      <c r="R207" s="5" t="str">
        <f t="shared" si="15"/>
        <v>VENDIDO</v>
      </c>
    </row>
    <row r="208" spans="1:18" hidden="1" x14ac:dyDescent="0.3">
      <c r="A208" s="24">
        <v>206</v>
      </c>
      <c r="B208" s="24">
        <f>IF(SALVADOS!B208=0,"",SALVADOS!B208)</f>
        <v>8282301149</v>
      </c>
      <c r="C208" s="24" t="str">
        <f>IF(SALVADOS!G208=0,"",SALVADOS!G208)</f>
        <v>AHF9F35</v>
      </c>
      <c r="D208" s="24" t="str">
        <f>IF(SALVADOS!L208=0,"",SALVADOS!L208)</f>
        <v>PALACIO</v>
      </c>
      <c r="E208" s="64">
        <f>IF(SALVADOS!AH208=0,"",SALVADOS!AH208)</f>
        <v>45324</v>
      </c>
      <c r="F208" s="97">
        <v>7827</v>
      </c>
      <c r="G208" s="14">
        <v>45341</v>
      </c>
      <c r="H208" s="14">
        <v>45351</v>
      </c>
      <c r="I208" s="14">
        <v>45358</v>
      </c>
      <c r="J208" s="14">
        <v>45365</v>
      </c>
      <c r="K208" s="14"/>
      <c r="L208" s="14"/>
      <c r="M208" s="14"/>
      <c r="N208" s="14"/>
      <c r="O208" s="14" t="str">
        <f t="shared" si="16"/>
        <v/>
      </c>
      <c r="P208" s="14">
        <v>45365</v>
      </c>
      <c r="Q208" s="30">
        <f t="shared" si="17"/>
        <v>45365</v>
      </c>
      <c r="R208" s="5" t="str">
        <f t="shared" si="15"/>
        <v>VENDIDO</v>
      </c>
    </row>
    <row r="209" spans="1:18" hidden="1" x14ac:dyDescent="0.3">
      <c r="A209" s="24">
        <v>207</v>
      </c>
      <c r="B209" s="24">
        <f>IF(SALVADOS!B209=0,"",SALVADOS!B209)</f>
        <v>8282301141</v>
      </c>
      <c r="C209" s="24" t="str">
        <f>IF(SALVADOS!G209=0,"",SALVADOS!G209)</f>
        <v>EKD9I84</v>
      </c>
      <c r="D209" s="24" t="str">
        <f>IF(SALVADOS!L209=0,"",SALVADOS!L209)</f>
        <v>PALACIO</v>
      </c>
      <c r="E209" s="64">
        <f>IF(SALVADOS!AH209=0,"",SALVADOS!AH209)</f>
        <v>45162</v>
      </c>
      <c r="F209" s="97">
        <f>IF(SALVADOS!K209=0,"",SALVADOS!K209)</f>
        <v>10461</v>
      </c>
      <c r="G209" s="14">
        <v>45174</v>
      </c>
      <c r="H209" s="14"/>
      <c r="I209" s="14"/>
      <c r="J209" s="14"/>
      <c r="K209" s="14"/>
      <c r="L209" s="14"/>
      <c r="M209" s="14"/>
      <c r="N209" s="14"/>
      <c r="O209" s="14" t="str">
        <f t="shared" si="16"/>
        <v/>
      </c>
      <c r="P209" s="14">
        <v>45174</v>
      </c>
      <c r="Q209" s="30">
        <f t="shared" si="17"/>
        <v>45174</v>
      </c>
      <c r="R209" s="5" t="str">
        <f t="shared" si="15"/>
        <v>VENDIDO</v>
      </c>
    </row>
    <row r="210" spans="1:18" hidden="1" x14ac:dyDescent="0.3">
      <c r="A210" s="24">
        <v>208</v>
      </c>
      <c r="B210" s="24">
        <f>IF(SALVADOS!B210=0,"",SALVADOS!B210)</f>
        <v>8232300272</v>
      </c>
      <c r="C210" s="24" t="str">
        <f>IF(SALVADOS!G210=0,"",SALVADOS!G210)</f>
        <v>PAZ8242</v>
      </c>
      <c r="D210" s="24" t="str">
        <f>IF(SALVADOS!L210=0,"",SALVADOS!L210)</f>
        <v>PALACIO</v>
      </c>
      <c r="E210" s="64">
        <f>IF(SALVADOS!AH210=0,"",SALVADOS!AH210)</f>
        <v>45362</v>
      </c>
      <c r="F210" s="97">
        <v>32319</v>
      </c>
      <c r="G210" s="14">
        <v>45370</v>
      </c>
      <c r="H210" s="14"/>
      <c r="I210" s="14"/>
      <c r="J210" s="14"/>
      <c r="K210" s="14"/>
      <c r="L210" s="14"/>
      <c r="M210" s="14"/>
      <c r="N210" s="14"/>
      <c r="O210" s="14" t="str">
        <f t="shared" si="16"/>
        <v/>
      </c>
      <c r="P210" s="14">
        <v>45370</v>
      </c>
      <c r="Q210" s="30">
        <f t="shared" si="17"/>
        <v>45370</v>
      </c>
      <c r="R210" s="5" t="str">
        <f t="shared" si="15"/>
        <v>VENDIDO</v>
      </c>
    </row>
    <row r="211" spans="1:18" hidden="1" x14ac:dyDescent="0.3">
      <c r="A211" s="24">
        <v>209</v>
      </c>
      <c r="B211" s="24">
        <f>IF(SALVADOS!B211=0,"",SALVADOS!B211)</f>
        <v>8282301205</v>
      </c>
      <c r="C211" s="24" t="str">
        <f>IF(SALVADOS!G211=0,"",SALVADOS!G211)</f>
        <v>QXF3001</v>
      </c>
      <c r="D211" s="24" t="str">
        <f>IF(SALVADOS!L211=0,"",SALVADOS!L211)</f>
        <v>PALACIO</v>
      </c>
      <c r="E211" s="64">
        <f>IF(SALVADOS!AH211=0,"",SALVADOS!AH211)</f>
        <v>45401</v>
      </c>
      <c r="F211" s="97">
        <f>IF(SALVADOS!K211=0,"",SALVADOS!K211)</f>
        <v>54705</v>
      </c>
      <c r="G211" s="14">
        <v>45412</v>
      </c>
      <c r="H211" s="14">
        <v>45419</v>
      </c>
      <c r="I211" s="14">
        <v>45426</v>
      </c>
      <c r="J211" s="14"/>
      <c r="K211" s="14"/>
      <c r="L211" s="14"/>
      <c r="M211" s="14"/>
      <c r="N211" s="14"/>
      <c r="O211" s="14" t="str">
        <f t="shared" si="16"/>
        <v/>
      </c>
      <c r="P211" s="14">
        <v>45426</v>
      </c>
      <c r="Q211" s="30">
        <f t="shared" si="17"/>
        <v>45426</v>
      </c>
      <c r="R211" s="5" t="str">
        <f t="shared" si="15"/>
        <v>VENDIDO</v>
      </c>
    </row>
    <row r="212" spans="1:18" hidden="1" x14ac:dyDescent="0.3">
      <c r="A212" s="24">
        <v>210</v>
      </c>
      <c r="B212" s="24">
        <f>IF(SALVADOS!B212=0,"",SALVADOS!B212)</f>
        <v>8282301602</v>
      </c>
      <c r="C212" s="24" t="str">
        <f>IF(SALVADOS!G212=0,"",SALVADOS!G212)</f>
        <v>MFV4E35</v>
      </c>
      <c r="D212" s="24" t="str">
        <f>IF(SALVADOS!L212=0,"",SALVADOS!L212)</f>
        <v>PALACIO</v>
      </c>
      <c r="E212" s="64">
        <f>IF(SALVADOS!AH212=0,"",SALVADOS!AH212)</f>
        <v>45163</v>
      </c>
      <c r="F212" s="97">
        <f>IF(SALVADOS!K212=0,"",SALVADOS!K212)</f>
        <v>32133</v>
      </c>
      <c r="G212" s="14">
        <v>45167</v>
      </c>
      <c r="H212" s="14"/>
      <c r="I212" s="14"/>
      <c r="J212" s="14"/>
      <c r="K212" s="14"/>
      <c r="L212" s="14"/>
      <c r="M212" s="14"/>
      <c r="N212" s="14"/>
      <c r="O212" s="14" t="str">
        <f t="shared" si="16"/>
        <v/>
      </c>
      <c r="P212" s="14">
        <v>45168</v>
      </c>
      <c r="Q212" s="30">
        <f t="shared" si="17"/>
        <v>45167</v>
      </c>
      <c r="R212" s="5" t="str">
        <f t="shared" si="15"/>
        <v>VENDIDO</v>
      </c>
    </row>
    <row r="213" spans="1:18" hidden="1" x14ac:dyDescent="0.3">
      <c r="A213" s="24">
        <v>211</v>
      </c>
      <c r="B213" s="24">
        <f>IF(SALVADOS!B213=0,"",SALVADOS!B213)</f>
        <v>8282301384</v>
      </c>
      <c r="C213" s="24" t="str">
        <f>IF(SALVADOS!G213=0,"",SALVADOS!G213)</f>
        <v>GKI7F48</v>
      </c>
      <c r="D213" s="24" t="str">
        <f>IF(SALVADOS!L213=0,"",SALVADOS!L213)</f>
        <v>PALACIO</v>
      </c>
      <c r="E213" s="64">
        <f>IF(SALVADOS!AH213=0,"",SALVADOS!AH213)</f>
        <v>45175</v>
      </c>
      <c r="F213" s="97">
        <f>IF(SALVADOS!K213=0,"",SALVADOS!K213)</f>
        <v>51616</v>
      </c>
      <c r="G213" s="14">
        <v>45181</v>
      </c>
      <c r="H213" s="14"/>
      <c r="I213" s="14"/>
      <c r="J213" s="14"/>
      <c r="K213" s="14"/>
      <c r="L213" s="14"/>
      <c r="M213" s="14"/>
      <c r="N213" s="14"/>
      <c r="O213" s="14" t="str">
        <f t="shared" si="16"/>
        <v/>
      </c>
      <c r="P213" s="14">
        <v>45181</v>
      </c>
      <c r="Q213" s="30">
        <f t="shared" si="17"/>
        <v>45181</v>
      </c>
      <c r="R213" s="5" t="str">
        <f t="shared" si="15"/>
        <v>VENDIDO</v>
      </c>
    </row>
    <row r="214" spans="1:18" hidden="1" x14ac:dyDescent="0.3">
      <c r="A214" s="24">
        <v>212</v>
      </c>
      <c r="B214" s="24">
        <f>IF(SALVADOS!B214=0,"",SALVADOS!B214)</f>
        <v>8282301122</v>
      </c>
      <c r="C214" s="24" t="str">
        <f>IF(SALVADOS!G214=0,"",SALVADOS!G214)</f>
        <v>JEI9387</v>
      </c>
      <c r="D214" s="24" t="str">
        <f>IF(SALVADOS!L214=0,"",SALVADOS!L214)</f>
        <v>PALACIO</v>
      </c>
      <c r="E214" s="64">
        <f>IF(SALVADOS!AH214=0,"",SALVADOS!AH214)</f>
        <v>45166</v>
      </c>
      <c r="F214" s="97">
        <f>IF(SALVADOS!K214=0,"",SALVADOS!K214)</f>
        <v>11924</v>
      </c>
      <c r="G214" s="14">
        <v>45174</v>
      </c>
      <c r="H214" s="14">
        <v>45181</v>
      </c>
      <c r="I214" s="14"/>
      <c r="J214" s="14"/>
      <c r="K214" s="14"/>
      <c r="L214" s="14"/>
      <c r="M214" s="14"/>
      <c r="N214" s="14"/>
      <c r="O214" s="14" t="str">
        <f t="shared" si="16"/>
        <v/>
      </c>
      <c r="P214" s="14">
        <v>45181</v>
      </c>
      <c r="Q214" s="30">
        <f t="shared" si="17"/>
        <v>45181</v>
      </c>
      <c r="R214" s="5" t="str">
        <f t="shared" si="15"/>
        <v>VENDIDO</v>
      </c>
    </row>
    <row r="215" spans="1:18" hidden="1" x14ac:dyDescent="0.3">
      <c r="A215" s="24">
        <v>213</v>
      </c>
      <c r="B215" s="24">
        <f>IF(SALVADOS!B215=0,"",SALVADOS!B215)</f>
        <v>8282301655</v>
      </c>
      <c r="C215" s="24" t="str">
        <f>IF(SALVADOS!G215=0,"",SALVADOS!G215)</f>
        <v>IKE7A01</v>
      </c>
      <c r="D215" s="24" t="str">
        <f>IF(SALVADOS!L215=0,"",SALVADOS!L215)</f>
        <v>PALACIO</v>
      </c>
      <c r="E215" s="64">
        <f>IF(SALVADOS!AH215=0,"",SALVADOS!AH215)</f>
        <v>45175</v>
      </c>
      <c r="F215" s="97">
        <f>IF(SALVADOS!K215=0,"",SALVADOS!K215)</f>
        <v>11717</v>
      </c>
      <c r="G215" s="14">
        <v>45181</v>
      </c>
      <c r="H215" s="14"/>
      <c r="I215" s="14"/>
      <c r="J215" s="14"/>
      <c r="K215" s="14"/>
      <c r="L215" s="14"/>
      <c r="M215" s="14"/>
      <c r="N215" s="14"/>
      <c r="O215" s="14" t="str">
        <f t="shared" si="16"/>
        <v/>
      </c>
      <c r="P215" s="14">
        <v>45181</v>
      </c>
      <c r="Q215" s="30">
        <f t="shared" si="17"/>
        <v>45181</v>
      </c>
      <c r="R215" s="5" t="str">
        <f t="shared" si="15"/>
        <v>VENDIDO</v>
      </c>
    </row>
    <row r="216" spans="1:18" hidden="1" x14ac:dyDescent="0.3">
      <c r="A216" s="24">
        <v>214</v>
      </c>
      <c r="B216" s="24">
        <f>IF(SALVADOS!B216=0,"",SALVADOS!B216)</f>
        <v>8282301790</v>
      </c>
      <c r="C216" s="24" t="str">
        <f>IF(SALVADOS!G216=0,"",SALVADOS!G216)</f>
        <v>EFW5214</v>
      </c>
      <c r="D216" s="24" t="str">
        <f>IF(SALVADOS!L216=0,"",SALVADOS!L216)</f>
        <v>PALACIO</v>
      </c>
      <c r="E216" s="64">
        <f>IF(SALVADOS!AH216=0,"",SALVADOS!AH216)</f>
        <v>45161</v>
      </c>
      <c r="F216" s="97">
        <f>IF(SALVADOS!K216=0,"",SALVADOS!K216)</f>
        <v>24836</v>
      </c>
      <c r="G216" s="14">
        <v>45167</v>
      </c>
      <c r="H216" s="14"/>
      <c r="I216" s="14"/>
      <c r="J216" s="14"/>
      <c r="K216" s="14"/>
      <c r="L216" s="14"/>
      <c r="M216" s="14"/>
      <c r="N216" s="14"/>
      <c r="O216" s="14" t="str">
        <f t="shared" si="16"/>
        <v/>
      </c>
      <c r="P216" s="14">
        <v>45167</v>
      </c>
      <c r="Q216" s="30">
        <f t="shared" si="17"/>
        <v>45167</v>
      </c>
      <c r="R216" s="5" t="str">
        <f t="shared" si="15"/>
        <v>VENDIDO</v>
      </c>
    </row>
    <row r="217" spans="1:18" hidden="1" x14ac:dyDescent="0.3">
      <c r="A217" s="24">
        <v>215</v>
      </c>
      <c r="B217" s="24">
        <f>IF(SALVADOS!B217=0,"",SALVADOS!B217)</f>
        <v>8232300314</v>
      </c>
      <c r="C217" s="24" t="str">
        <f>IF(SALVADOS!G217=0,"",SALVADOS!G217)</f>
        <v>JZH8F30</v>
      </c>
      <c r="D217" s="24" t="str">
        <f>IF(SALVADOS!L217=0,"",SALVADOS!L217)</f>
        <v>PALACIO</v>
      </c>
      <c r="E217" s="64">
        <f>IF(SALVADOS!AH217=0,"",SALVADOS!AH217)</f>
        <v>45184</v>
      </c>
      <c r="F217" s="97">
        <f>IF(SALVADOS!K217=0,"",SALVADOS!K217)</f>
        <v>31144</v>
      </c>
      <c r="G217" s="14">
        <v>45188</v>
      </c>
      <c r="H217" s="14"/>
      <c r="I217" s="14"/>
      <c r="J217" s="14"/>
      <c r="K217" s="14"/>
      <c r="L217" s="14"/>
      <c r="M217" s="14"/>
      <c r="N217" s="14"/>
      <c r="O217" s="14" t="str">
        <f t="shared" si="16"/>
        <v/>
      </c>
      <c r="P217" s="14">
        <v>45188</v>
      </c>
      <c r="Q217" s="30">
        <f t="shared" si="17"/>
        <v>45188</v>
      </c>
      <c r="R217" s="5" t="str">
        <f t="shared" si="15"/>
        <v>VENDIDO</v>
      </c>
    </row>
    <row r="218" spans="1:18" hidden="1" x14ac:dyDescent="0.3">
      <c r="A218" s="24">
        <v>216</v>
      </c>
      <c r="B218" s="24">
        <f>IF(SALVADOS!B218=0,"",SALVADOS!B218)</f>
        <v>8282301078</v>
      </c>
      <c r="C218" s="24" t="str">
        <f>IF(SALVADOS!G218=0,"",SALVADOS!G218)</f>
        <v>DYH4760</v>
      </c>
      <c r="D218" s="24" t="str">
        <f>IF(SALVADOS!L218=0,"",SALVADOS!L218)</f>
        <v>PALACIO</v>
      </c>
      <c r="E218" s="64">
        <f>IF(SALVADOS!AH218=0,"",SALVADOS!AH218)</f>
        <v>45175</v>
      </c>
      <c r="F218" s="97">
        <v>24890</v>
      </c>
      <c r="G218" s="14">
        <v>45188</v>
      </c>
      <c r="H218" s="14"/>
      <c r="I218" s="14"/>
      <c r="J218" s="14"/>
      <c r="K218" s="14"/>
      <c r="L218" s="14"/>
      <c r="M218" s="14"/>
      <c r="N218" s="14"/>
      <c r="O218" s="14" t="str">
        <f t="shared" si="16"/>
        <v/>
      </c>
      <c r="P218" s="14">
        <v>45188</v>
      </c>
      <c r="Q218" s="30">
        <f t="shared" si="17"/>
        <v>45188</v>
      </c>
      <c r="R218" s="5" t="str">
        <f t="shared" si="15"/>
        <v>VENDIDO</v>
      </c>
    </row>
    <row r="219" spans="1:18" hidden="1" x14ac:dyDescent="0.3">
      <c r="A219" s="24">
        <v>217</v>
      </c>
      <c r="B219" s="24">
        <f>IF(SALVADOS!B219=0,"",SALVADOS!B219)</f>
        <v>8232300387</v>
      </c>
      <c r="C219" s="24" t="str">
        <f>IF(SALVADOS!G219=0,"",SALVADOS!G219)</f>
        <v>FCQ4244</v>
      </c>
      <c r="D219" s="24" t="str">
        <f>IF(SALVADOS!L219=0,"",SALVADOS!L219)</f>
        <v>FREITAS</v>
      </c>
      <c r="E219" s="64">
        <f>IF(SALVADOS!AH219=0,"",SALVADOS!AH219)</f>
        <v>45184</v>
      </c>
      <c r="F219" s="97">
        <f>IF(SALVADOS!K219=0,"",SALVADOS!K219)</f>
        <v>74386</v>
      </c>
      <c r="G219" s="14">
        <v>45195</v>
      </c>
      <c r="H219" s="14"/>
      <c r="I219" s="14"/>
      <c r="J219" s="14"/>
      <c r="K219" s="14"/>
      <c r="L219" s="14"/>
      <c r="M219" s="14"/>
      <c r="N219" s="14"/>
      <c r="O219" s="14" t="str">
        <f t="shared" si="16"/>
        <v/>
      </c>
      <c r="P219" s="14">
        <v>45195</v>
      </c>
      <c r="Q219" s="30">
        <f t="shared" si="17"/>
        <v>45195</v>
      </c>
      <c r="R219" s="5" t="str">
        <f t="shared" si="15"/>
        <v>VENDIDO</v>
      </c>
    </row>
    <row r="220" spans="1:18" hidden="1" x14ac:dyDescent="0.3">
      <c r="A220" s="24">
        <v>218</v>
      </c>
      <c r="B220" s="24">
        <f>IF(SALVADOS!B220=0,"",SALVADOS!B220)</f>
        <v>8232300327</v>
      </c>
      <c r="C220" s="24" t="str">
        <f>IF(SALVADOS!G220=0,"",SALVADOS!G220)</f>
        <v>BSH9645</v>
      </c>
      <c r="D220" s="24" t="str">
        <f>IF(SALVADOS!L220=0,"",SALVADOS!L220)</f>
        <v>PALACIO</v>
      </c>
      <c r="E220" s="64">
        <f>IF(SALVADOS!AH220=0,"",SALVADOS!AH220)</f>
        <v>45278</v>
      </c>
      <c r="F220" s="97">
        <f>IF(SALVADOS!K220=0,"",SALVADOS!K220)</f>
        <v>6685</v>
      </c>
      <c r="G220" s="14">
        <v>45287</v>
      </c>
      <c r="H220" s="14">
        <v>45294</v>
      </c>
      <c r="I220" s="14">
        <v>45300</v>
      </c>
      <c r="J220" s="14"/>
      <c r="K220" s="14"/>
      <c r="L220" s="14"/>
      <c r="M220" s="14"/>
      <c r="N220" s="14"/>
      <c r="O220" s="14" t="str">
        <f t="shared" si="16"/>
        <v/>
      </c>
      <c r="P220" s="14">
        <v>45306</v>
      </c>
      <c r="Q220" s="30">
        <f t="shared" si="17"/>
        <v>45300</v>
      </c>
      <c r="R220" s="5" t="str">
        <f t="shared" si="15"/>
        <v>VENDIDO</v>
      </c>
    </row>
    <row r="221" spans="1:18" hidden="1" x14ac:dyDescent="0.3">
      <c r="A221" s="24">
        <v>219</v>
      </c>
      <c r="B221" s="24">
        <f>IF(SALVADOS!B221=0,"",SALVADOS!B221)</f>
        <v>8282302119</v>
      </c>
      <c r="C221" s="24" t="str">
        <f>IF(SALVADOS!G221=0,"",SALVADOS!G221)</f>
        <v>RWM2B39</v>
      </c>
      <c r="D221" s="24" t="str">
        <f>IF(SALVADOS!L221=0,"",SALVADOS!L221)</f>
        <v>PALACIO</v>
      </c>
      <c r="E221" s="64">
        <f>IF(SALVADOS!AH221=0,"",SALVADOS!AH221)</f>
        <v>45191</v>
      </c>
      <c r="F221" s="97">
        <f>IF(SALVADOS!K221=0,"",SALVADOS!K221)</f>
        <v>27183</v>
      </c>
      <c r="G221" s="14">
        <v>45201</v>
      </c>
      <c r="H221" s="14"/>
      <c r="I221" s="14"/>
      <c r="J221" s="14"/>
      <c r="K221" s="14"/>
      <c r="L221" s="14"/>
      <c r="M221" s="14"/>
      <c r="N221" s="14"/>
      <c r="O221" s="14" t="str">
        <f t="shared" si="16"/>
        <v/>
      </c>
      <c r="P221" s="14">
        <v>45201</v>
      </c>
      <c r="Q221" s="30">
        <f t="shared" si="17"/>
        <v>45201</v>
      </c>
      <c r="R221" s="5" t="str">
        <f t="shared" si="15"/>
        <v>VENDIDO</v>
      </c>
    </row>
    <row r="222" spans="1:18" hidden="1" x14ac:dyDescent="0.3">
      <c r="A222" s="24">
        <v>220</v>
      </c>
      <c r="B222" s="24">
        <f>IF(SALVADOS!B222=0,"",SALVADOS!B222)</f>
        <v>8282302023</v>
      </c>
      <c r="C222" s="24" t="str">
        <f>IF(SALVADOS!G222=0,"",SALVADOS!G222)</f>
        <v>EGA6J44</v>
      </c>
      <c r="D222" s="24" t="str">
        <f>IF(SALVADOS!L222=0,"",SALVADOS!L222)</f>
        <v>PALACIO</v>
      </c>
      <c r="E222" s="64">
        <f>IF(SALVADOS!AH222=0,"",SALVADOS!AH222)</f>
        <v>45244</v>
      </c>
      <c r="F222" s="97">
        <f>IF(SALVADOS!K222=0,"",SALVADOS!K222)</f>
        <v>32408</v>
      </c>
      <c r="G222" s="14">
        <v>45251</v>
      </c>
      <c r="H222" s="14"/>
      <c r="I222" s="14"/>
      <c r="J222" s="14"/>
      <c r="K222" s="14"/>
      <c r="L222" s="14"/>
      <c r="M222" s="14"/>
      <c r="N222" s="14"/>
      <c r="O222" s="14" t="str">
        <f t="shared" si="16"/>
        <v/>
      </c>
      <c r="P222" s="14">
        <v>45251</v>
      </c>
      <c r="Q222" s="30">
        <f t="shared" si="17"/>
        <v>45251</v>
      </c>
      <c r="R222" s="5" t="str">
        <f t="shared" si="15"/>
        <v>VENDIDO</v>
      </c>
    </row>
    <row r="223" spans="1:18" hidden="1" x14ac:dyDescent="0.3">
      <c r="A223" s="24">
        <v>221</v>
      </c>
      <c r="B223" s="24">
        <f>IF(SALVADOS!B223=0,"",SALVADOS!B223)</f>
        <v>8232300401</v>
      </c>
      <c r="C223" s="24" t="str">
        <f>IF(SALVADOS!G223=0,"",SALVADOS!G223)</f>
        <v>DWG7477</v>
      </c>
      <c r="D223" s="24" t="str">
        <f>IF(SALVADOS!L223=0,"",SALVADOS!L223)</f>
        <v>PALACIO</v>
      </c>
      <c r="E223" s="64">
        <f>IF(SALVADOS!AH223=0,"",SALVADOS!AH223)</f>
        <v>45247</v>
      </c>
      <c r="F223" s="97">
        <f>IF(SALVADOS!K223=0,"",SALVADOS!K223)</f>
        <v>30577</v>
      </c>
      <c r="G223" s="14">
        <v>45251</v>
      </c>
      <c r="H223" s="14">
        <v>45258</v>
      </c>
      <c r="I223" s="14">
        <v>45265</v>
      </c>
      <c r="J223" s="14">
        <v>45272</v>
      </c>
      <c r="K223" s="14"/>
      <c r="L223" s="14"/>
      <c r="M223" s="14"/>
      <c r="N223" s="14"/>
      <c r="O223" s="14" t="str">
        <f t="shared" ref="O223:O260" si="18">IF(P223&gt;0,"",IF(MAX(G223:N223)=0,"",MAX(G223:N223)))</f>
        <v/>
      </c>
      <c r="P223" s="14">
        <v>45272</v>
      </c>
      <c r="Q223" s="30">
        <f t="shared" ref="Q223:Q260" si="19">IF(G223=0,"",MAX(G223:N223))</f>
        <v>45272</v>
      </c>
      <c r="R223" s="5" t="str">
        <f t="shared" si="15"/>
        <v>VENDIDO</v>
      </c>
    </row>
    <row r="224" spans="1:18" hidden="1" x14ac:dyDescent="0.3">
      <c r="A224" s="24">
        <v>222</v>
      </c>
      <c r="B224" s="24">
        <f>IF(SALVADOS!B224=0,"",SALVADOS!B224)</f>
        <v>8282302418</v>
      </c>
      <c r="C224" s="24" t="str">
        <f>IF(SALVADOS!G224=0,"",SALVADOS!G224)</f>
        <v>MTX6B08</v>
      </c>
      <c r="D224" s="24" t="str">
        <f>IF(SALVADOS!L224=0,"",SALVADOS!L224)</f>
        <v>FREITAS</v>
      </c>
      <c r="E224" s="64">
        <f>IF(SALVADOS!AH224=0,"",SALVADOS!AH224)</f>
        <v>45247</v>
      </c>
      <c r="F224" s="97">
        <f>IF(SALVADOS!K224=0,"",SALVADOS!K224)</f>
        <v>35125</v>
      </c>
      <c r="G224" s="14">
        <v>45275</v>
      </c>
      <c r="H224" s="14"/>
      <c r="I224" s="14"/>
      <c r="J224" s="14"/>
      <c r="K224" s="14"/>
      <c r="L224" s="14"/>
      <c r="M224" s="14"/>
      <c r="N224" s="14"/>
      <c r="O224" s="14" t="str">
        <f t="shared" si="18"/>
        <v/>
      </c>
      <c r="P224" s="14">
        <v>45296</v>
      </c>
      <c r="Q224" s="30">
        <f t="shared" si="19"/>
        <v>45275</v>
      </c>
      <c r="R224" s="5" t="str">
        <f t="shared" si="15"/>
        <v>VENDIDO</v>
      </c>
    </row>
    <row r="225" spans="1:18" hidden="1" x14ac:dyDescent="0.3">
      <c r="A225" s="24">
        <v>223</v>
      </c>
      <c r="B225" s="24">
        <f>IF(SALVADOS!B225=0,"",SALVADOS!B225)</f>
        <v>8282302122</v>
      </c>
      <c r="C225" s="24" t="str">
        <f>IF(SALVADOS!G225=0,"",SALVADOS!G225)</f>
        <v>ELT2E11</v>
      </c>
      <c r="D225" s="24" t="str">
        <f>IF(SALVADOS!L225=0,"",SALVADOS!L225)</f>
        <v>FREITAS</v>
      </c>
      <c r="E225" s="64">
        <f>IF(SALVADOS!AH225=0,"",SALVADOS!AH225)</f>
        <v>45414</v>
      </c>
      <c r="F225" s="97">
        <f>IF(SALVADOS!K225=0,"",SALVADOS!K225)</f>
        <v>33063</v>
      </c>
      <c r="G225" s="14">
        <v>45422</v>
      </c>
      <c r="H225" s="14"/>
      <c r="I225" s="14"/>
      <c r="J225" s="14"/>
      <c r="K225" s="14"/>
      <c r="L225" s="14"/>
      <c r="M225" s="14"/>
      <c r="N225" s="14"/>
      <c r="O225" s="14" t="str">
        <f t="shared" si="18"/>
        <v/>
      </c>
      <c r="P225" s="14">
        <v>45422</v>
      </c>
      <c r="Q225" s="30">
        <f t="shared" si="19"/>
        <v>45422</v>
      </c>
      <c r="R225" s="5" t="str">
        <f t="shared" si="15"/>
        <v>VENDIDO</v>
      </c>
    </row>
    <row r="226" spans="1:18" hidden="1" x14ac:dyDescent="0.3">
      <c r="A226" s="24">
        <v>224</v>
      </c>
      <c r="B226" s="24">
        <f>IF(SALVADOS!B226=0,"",SALVADOS!B226)</f>
        <v>8232200583</v>
      </c>
      <c r="C226" s="24" t="str">
        <f>IF(SALVADOS!G226=0,"",SALVADOS!G226)</f>
        <v>EID8750</v>
      </c>
      <c r="D226" s="24" t="str">
        <f>IF(SALVADOS!L226=0,"",SALVADOS!L226)</f>
        <v>PALACIO</v>
      </c>
      <c r="E226" s="64">
        <f>IF(SALVADOS!AH226=0,"",SALVADOS!AH226)</f>
        <v>45247</v>
      </c>
      <c r="F226" s="97">
        <f>IF(SALVADOS!K226=0,"",SALVADOS!K226)</f>
        <v>31306</v>
      </c>
      <c r="G226" s="14">
        <v>45251</v>
      </c>
      <c r="H226" s="14"/>
      <c r="I226" s="14"/>
      <c r="J226" s="14"/>
      <c r="K226" s="14"/>
      <c r="L226" s="14"/>
      <c r="M226" s="14"/>
      <c r="N226" s="14"/>
      <c r="O226" s="14" t="str">
        <f t="shared" si="18"/>
        <v/>
      </c>
      <c r="P226" s="14">
        <v>45253</v>
      </c>
      <c r="Q226" s="30">
        <f t="shared" si="19"/>
        <v>45251</v>
      </c>
      <c r="R226" s="5" t="str">
        <f t="shared" si="15"/>
        <v>VENDIDO</v>
      </c>
    </row>
    <row r="227" spans="1:18" hidden="1" x14ac:dyDescent="0.3">
      <c r="A227" s="24">
        <v>225</v>
      </c>
      <c r="B227" s="24">
        <f>IF(SALVADOS!B227=0,"",SALVADOS!B227)</f>
        <v>8282302418</v>
      </c>
      <c r="C227" s="24" t="str">
        <f>IF(SALVADOS!G227=0,"",SALVADOS!G227)</f>
        <v>FPA6044</v>
      </c>
      <c r="D227" s="24" t="str">
        <f>IF(SALVADOS!L227=0,"",SALVADOS!L227)</f>
        <v>FREITAS</v>
      </c>
      <c r="E227" s="64">
        <f>IF(SALVADOS!AH227=0,"",SALVADOS!AH227)</f>
        <v>45219</v>
      </c>
      <c r="F227" s="97">
        <f>IF(SALVADOS!K227=0,"",SALVADOS!K227)</f>
        <v>45239</v>
      </c>
      <c r="G227" s="14">
        <v>45226</v>
      </c>
      <c r="H227" s="14"/>
      <c r="I227" s="14"/>
      <c r="J227" s="14"/>
      <c r="K227" s="14"/>
      <c r="L227" s="14"/>
      <c r="M227" s="14"/>
      <c r="N227" s="14"/>
      <c r="O227" s="14" t="str">
        <f t="shared" si="18"/>
        <v/>
      </c>
      <c r="P227" s="14">
        <v>45226</v>
      </c>
      <c r="Q227" s="30">
        <f t="shared" si="19"/>
        <v>45226</v>
      </c>
      <c r="R227" s="5" t="str">
        <f t="shared" si="15"/>
        <v>VENDIDO</v>
      </c>
    </row>
    <row r="228" spans="1:18" hidden="1" x14ac:dyDescent="0.3">
      <c r="A228" s="24">
        <v>226</v>
      </c>
      <c r="B228" s="24">
        <f>IF(SALVADOS!B228=0,"",SALVADOS!B228)</f>
        <v>8282302453</v>
      </c>
      <c r="C228" s="24" t="str">
        <f>IF(SALVADOS!G228=0,"",SALVADOS!G228)</f>
        <v>GFR9426</v>
      </c>
      <c r="D228" s="24" t="str">
        <f>IF(SALVADOS!L228=0,"",SALVADOS!L228)</f>
        <v>FREITAS</v>
      </c>
      <c r="E228" s="64">
        <f>IF(SALVADOS!AH228=0,"",SALVADOS!AH228)</f>
        <v>45233</v>
      </c>
      <c r="F228" s="97">
        <f>IF(SALVADOS!K228=0,"",SALVADOS!K228)</f>
        <v>99945</v>
      </c>
      <c r="G228" s="14">
        <v>45240</v>
      </c>
      <c r="H228" s="14"/>
      <c r="I228" s="14"/>
      <c r="J228" s="14"/>
      <c r="K228" s="14"/>
      <c r="L228" s="14"/>
      <c r="M228" s="14"/>
      <c r="N228" s="14"/>
      <c r="O228" s="14" t="str">
        <f t="shared" si="18"/>
        <v/>
      </c>
      <c r="P228" s="14">
        <v>45240</v>
      </c>
      <c r="Q228" s="30">
        <f t="shared" si="19"/>
        <v>45240</v>
      </c>
      <c r="R228" s="5" t="str">
        <f t="shared" si="15"/>
        <v>VENDIDO</v>
      </c>
    </row>
    <row r="229" spans="1:18" hidden="1" x14ac:dyDescent="0.3">
      <c r="A229" s="24">
        <v>227</v>
      </c>
      <c r="B229" s="24">
        <f>IF(SALVADOS!B229=0,"",SALVADOS!B229)</f>
        <v>8282302653</v>
      </c>
      <c r="C229" s="24" t="str">
        <f>IF(SALVADOS!G229=0,"",SALVADOS!G229)</f>
        <v>EBJ7517</v>
      </c>
      <c r="D229" s="24" t="str">
        <f>IF(SALVADOS!L229=0,"",SALVADOS!L229)</f>
        <v>FREITAS</v>
      </c>
      <c r="E229" s="64">
        <f>IF(SALVADOS!AH229=0,"",SALVADOS!AH229)</f>
        <v>45233</v>
      </c>
      <c r="F229" s="97">
        <f>IF(SALVADOS!K229=0,"",SALVADOS!K229)</f>
        <v>24080</v>
      </c>
      <c r="G229" s="14">
        <v>45240</v>
      </c>
      <c r="H229" s="14"/>
      <c r="I229" s="14"/>
      <c r="J229" s="14"/>
      <c r="K229" s="14"/>
      <c r="L229" s="14"/>
      <c r="M229" s="14"/>
      <c r="N229" s="14"/>
      <c r="O229" s="14" t="str">
        <f t="shared" si="18"/>
        <v/>
      </c>
      <c r="P229" s="14">
        <v>45240</v>
      </c>
      <c r="Q229" s="30">
        <f t="shared" si="19"/>
        <v>45240</v>
      </c>
      <c r="R229" s="5" t="str">
        <f t="shared" si="15"/>
        <v>VENDIDO</v>
      </c>
    </row>
    <row r="230" spans="1:18" hidden="1" x14ac:dyDescent="0.3">
      <c r="A230" s="24">
        <v>228</v>
      </c>
      <c r="B230" s="24">
        <f>IF(SALVADOS!B230=0,"",SALVADOS!B230)</f>
        <v>8282302253</v>
      </c>
      <c r="C230" s="24" t="str">
        <f>IF(SALVADOS!G230=0,"",SALVADOS!G230)</f>
        <v>GXM5694</v>
      </c>
      <c r="D230" s="24" t="str">
        <f>IF(SALVADOS!L230=0,"",SALVADOS!L230)</f>
        <v>PALACIO</v>
      </c>
      <c r="E230" s="64">
        <f>IF(SALVADOS!AH230=0,"",SALVADOS!AH230)</f>
        <v>45233</v>
      </c>
      <c r="F230" s="97">
        <f>IF(SALVADOS!K230=0,"",SALVADOS!K230)</f>
        <v>82788</v>
      </c>
      <c r="G230" s="14">
        <v>45237</v>
      </c>
      <c r="H230" s="14"/>
      <c r="I230" s="14"/>
      <c r="J230" s="14"/>
      <c r="K230" s="14"/>
      <c r="L230" s="14"/>
      <c r="M230" s="14"/>
      <c r="N230" s="14"/>
      <c r="O230" s="14" t="str">
        <f t="shared" si="18"/>
        <v/>
      </c>
      <c r="P230" s="14">
        <v>45237</v>
      </c>
      <c r="Q230" s="30">
        <f t="shared" si="19"/>
        <v>45237</v>
      </c>
      <c r="R230" s="5" t="str">
        <f t="shared" si="15"/>
        <v>VENDIDO</v>
      </c>
    </row>
    <row r="231" spans="1:18" hidden="1" x14ac:dyDescent="0.3">
      <c r="A231" s="24">
        <v>229</v>
      </c>
      <c r="B231" s="24">
        <f>IF(SALVADOS!B231=0,"",SALVADOS!B231)</f>
        <v>8282302599</v>
      </c>
      <c r="C231" s="24" t="str">
        <f>IF(SALVADOS!G231=0,"",SALVADOS!G231)</f>
        <v>JAI4E54</v>
      </c>
      <c r="D231" s="24" t="str">
        <f>IF(SALVADOS!L231=0,"",SALVADOS!L231)</f>
        <v>PALACIO</v>
      </c>
      <c r="E231" s="64">
        <f>IF(SALVADOS!AH231=0,"",SALVADOS!AH231)</f>
        <v>45233</v>
      </c>
      <c r="F231" s="97">
        <f>IF(SALVADOS!K231=0,"",SALVADOS!K231)</f>
        <v>73477</v>
      </c>
      <c r="G231" s="14">
        <v>45237</v>
      </c>
      <c r="H231" s="14"/>
      <c r="I231" s="14"/>
      <c r="J231" s="14"/>
      <c r="K231" s="14"/>
      <c r="L231" s="14"/>
      <c r="M231" s="14"/>
      <c r="N231" s="14"/>
      <c r="O231" s="14" t="str">
        <f t="shared" si="18"/>
        <v/>
      </c>
      <c r="P231" s="14">
        <v>45237</v>
      </c>
      <c r="Q231" s="30">
        <f t="shared" si="19"/>
        <v>45237</v>
      </c>
      <c r="R231" s="5" t="str">
        <f t="shared" si="15"/>
        <v>VENDIDO</v>
      </c>
    </row>
    <row r="232" spans="1:18" hidden="1" x14ac:dyDescent="0.3">
      <c r="A232" s="24">
        <v>230</v>
      </c>
      <c r="B232" s="24">
        <f>IF(SALVADOS!B232=0,"",SALVADOS!B232)</f>
        <v>8282302376</v>
      </c>
      <c r="C232" s="24" t="str">
        <f>IF(SALVADOS!G232=0,"",SALVADOS!G232)</f>
        <v>DAN2I58</v>
      </c>
      <c r="D232" s="24" t="str">
        <f>IF(SALVADOS!L232=0,"",SALVADOS!L232)</f>
        <v>FREITAS</v>
      </c>
      <c r="E232" s="64">
        <f>IF(SALVADOS!AH232=0,"",SALVADOS!AH232)</f>
        <v>45225</v>
      </c>
      <c r="F232" s="97">
        <f>IF(SALVADOS!K232=0,"",SALVADOS!K232)</f>
        <v>12082</v>
      </c>
      <c r="G232" s="14">
        <v>45230</v>
      </c>
      <c r="H232" s="14"/>
      <c r="I232" s="14"/>
      <c r="J232" s="14"/>
      <c r="K232" s="14"/>
      <c r="L232" s="14"/>
      <c r="M232" s="14"/>
      <c r="N232" s="14"/>
      <c r="O232" s="14" t="str">
        <f t="shared" si="18"/>
        <v/>
      </c>
      <c r="P232" s="14">
        <v>45230</v>
      </c>
      <c r="Q232" s="30">
        <f t="shared" si="19"/>
        <v>45230</v>
      </c>
      <c r="R232" s="5" t="str">
        <f t="shared" si="15"/>
        <v>VENDIDO</v>
      </c>
    </row>
    <row r="233" spans="1:18" hidden="1" x14ac:dyDescent="0.3">
      <c r="A233" s="24">
        <v>231</v>
      </c>
      <c r="B233" s="24">
        <f>IF(SALVADOS!B233=0,"",SALVADOS!B233)</f>
        <v>8282302496</v>
      </c>
      <c r="C233" s="24" t="str">
        <f>IF(SALVADOS!G233=0,"",SALVADOS!G233)</f>
        <v>DAX4409</v>
      </c>
      <c r="D233" s="24" t="str">
        <f>IF(SALVADOS!L233=0,"",SALVADOS!L233)</f>
        <v>PALACIO</v>
      </c>
      <c r="E233" s="64">
        <f>IF(SALVADOS!AH233=0,"",SALVADOS!AH233)</f>
        <v>45440</v>
      </c>
      <c r="F233" s="97">
        <f>IF(SALVADOS!K233=0,"",SALVADOS!K233)</f>
        <v>9030</v>
      </c>
      <c r="G233" s="14">
        <v>45446</v>
      </c>
      <c r="H233" s="14">
        <v>45455</v>
      </c>
      <c r="I233" s="14">
        <v>45468</v>
      </c>
      <c r="J233" s="14"/>
      <c r="K233" s="14"/>
      <c r="L233" s="14"/>
      <c r="M233" s="14"/>
      <c r="N233" s="14"/>
      <c r="O233" s="14" t="str">
        <f t="shared" si="18"/>
        <v/>
      </c>
      <c r="P233" s="14">
        <v>45468</v>
      </c>
      <c r="Q233" s="30">
        <f t="shared" si="19"/>
        <v>45468</v>
      </c>
      <c r="R233" s="5" t="str">
        <f t="shared" si="15"/>
        <v>VENDIDO</v>
      </c>
    </row>
    <row r="234" spans="1:18" hidden="1" x14ac:dyDescent="0.3">
      <c r="A234" s="24">
        <v>232</v>
      </c>
      <c r="B234" s="24">
        <f>IF(SALVADOS!B234=0,"",SALVADOS!B234)</f>
        <v>8282001194</v>
      </c>
      <c r="C234" s="24" t="str">
        <f>IF(SALVADOS!G234=0,"",SALVADOS!G234)</f>
        <v>LNG4018</v>
      </c>
      <c r="D234" s="24" t="str">
        <f>IF(SALVADOS!L234=0,"",SALVADOS!L234)</f>
        <v>FREITAS</v>
      </c>
      <c r="E234" s="64">
        <f>IF(SALVADOS!AH234=0,"",SALVADOS!AH234)</f>
        <v>45401</v>
      </c>
      <c r="F234" s="97">
        <f>IF(SALVADOS!K234=0,"",SALVADOS!K234)</f>
        <v>31673</v>
      </c>
      <c r="G234" s="14">
        <v>45414</v>
      </c>
      <c r="H234" s="14"/>
      <c r="I234" s="14"/>
      <c r="J234" s="14"/>
      <c r="K234" s="14"/>
      <c r="L234" s="14"/>
      <c r="M234" s="14"/>
      <c r="N234" s="14"/>
      <c r="O234" s="14" t="str">
        <f t="shared" si="18"/>
        <v/>
      </c>
      <c r="P234" s="14">
        <v>45414</v>
      </c>
      <c r="Q234" s="30">
        <f t="shared" si="19"/>
        <v>45414</v>
      </c>
      <c r="R234" s="5" t="str">
        <f t="shared" si="15"/>
        <v>VENDIDO</v>
      </c>
    </row>
    <row r="235" spans="1:18" hidden="1" x14ac:dyDescent="0.3">
      <c r="A235" s="24">
        <v>233</v>
      </c>
      <c r="B235" s="24">
        <f>IF(SALVADOS!B235=0,"",SALVADOS!B235)</f>
        <v>8282302440</v>
      </c>
      <c r="C235" s="24" t="str">
        <f>IF(SALVADOS!G235=0,"",SALVADOS!G235)</f>
        <v>AVU2025</v>
      </c>
      <c r="D235" s="24" t="str">
        <f>IF(SALVADOS!L235=0,"",SALVADOS!L235)</f>
        <v>PALACIO</v>
      </c>
      <c r="E235" s="64">
        <f>IF(SALVADOS!AH235=0,"",SALVADOS!AH235)</f>
        <v>45301</v>
      </c>
      <c r="F235" s="97">
        <f>IF(SALVADOS!K235=0,"",SALVADOS!K235)</f>
        <v>51065</v>
      </c>
      <c r="G235" s="14">
        <v>45307</v>
      </c>
      <c r="H235" s="14"/>
      <c r="I235" s="14"/>
      <c r="J235" s="14"/>
      <c r="K235" s="14"/>
      <c r="L235" s="14"/>
      <c r="M235" s="14"/>
      <c r="N235" s="14"/>
      <c r="O235" s="14" t="str">
        <f t="shared" si="18"/>
        <v/>
      </c>
      <c r="P235" s="14">
        <v>45307</v>
      </c>
      <c r="Q235" s="30">
        <f t="shared" si="19"/>
        <v>45307</v>
      </c>
      <c r="R235" s="5" t="str">
        <f t="shared" si="15"/>
        <v>VENDIDO</v>
      </c>
    </row>
    <row r="236" spans="1:18" hidden="1" x14ac:dyDescent="0.3">
      <c r="A236" s="24">
        <v>234</v>
      </c>
      <c r="B236" s="24">
        <f>IF(SALVADOS!B236=0,"",SALVADOS!B236)</f>
        <v>8282303057</v>
      </c>
      <c r="C236" s="24" t="str">
        <f>IF(SALVADOS!G236=0,"",SALVADOS!G236)</f>
        <v>FMR8146</v>
      </c>
      <c r="D236" s="24" t="str">
        <f>IF(SALVADOS!L236=0,"",SALVADOS!L236)</f>
        <v>FREITAS</v>
      </c>
      <c r="E236" s="64">
        <f>IF(SALVADOS!AH236=0,"",SALVADOS!AH236)</f>
        <v>45264</v>
      </c>
      <c r="F236" s="97">
        <f>IF(SALVADOS!K236=0,"",SALVADOS!K236)</f>
        <v>38652</v>
      </c>
      <c r="G236" s="14">
        <v>45268</v>
      </c>
      <c r="H236" s="14"/>
      <c r="I236" s="14"/>
      <c r="J236" s="14"/>
      <c r="K236" s="14"/>
      <c r="L236" s="14"/>
      <c r="M236" s="14"/>
      <c r="N236" s="14"/>
      <c r="O236" s="14" t="str">
        <f t="shared" si="18"/>
        <v/>
      </c>
      <c r="P236" s="14">
        <v>45268</v>
      </c>
      <c r="Q236" s="30">
        <f t="shared" si="19"/>
        <v>45268</v>
      </c>
      <c r="R236" s="5" t="str">
        <f t="shared" si="15"/>
        <v>VENDIDO</v>
      </c>
    </row>
    <row r="237" spans="1:18" hidden="1" x14ac:dyDescent="0.3">
      <c r="A237" s="24">
        <v>235</v>
      </c>
      <c r="B237" s="24">
        <f>IF(SALVADOS!B237=0,"",SALVADOS!B237)</f>
        <v>8282302862</v>
      </c>
      <c r="C237" s="24" t="str">
        <f>IF(SALVADOS!G237=0,"",SALVADOS!G237)</f>
        <v>AZB3913</v>
      </c>
      <c r="D237" s="24" t="str">
        <f>IF(SALVADOS!L237=0,"",SALVADOS!L237)</f>
        <v>PALACIO</v>
      </c>
      <c r="E237" s="64">
        <f>IF(SALVADOS!AH237=0,"",SALVADOS!AH237)</f>
        <v>45300</v>
      </c>
      <c r="F237" s="97">
        <f>IF(SALVADOS!K237=0,"",SALVADOS!K237)</f>
        <v>55256</v>
      </c>
      <c r="G237" s="14">
        <v>45357</v>
      </c>
      <c r="H237" s="14"/>
      <c r="I237" s="14"/>
      <c r="J237" s="14"/>
      <c r="K237" s="14"/>
      <c r="L237" s="14"/>
      <c r="M237" s="14"/>
      <c r="N237" s="14"/>
      <c r="O237" s="14" t="str">
        <f t="shared" si="18"/>
        <v/>
      </c>
      <c r="P237" s="14">
        <v>45357</v>
      </c>
      <c r="Q237" s="30">
        <f t="shared" si="19"/>
        <v>45357</v>
      </c>
      <c r="R237" s="5" t="str">
        <f t="shared" si="15"/>
        <v>VENDIDO</v>
      </c>
    </row>
    <row r="238" spans="1:18" hidden="1" x14ac:dyDescent="0.3">
      <c r="A238" s="24">
        <v>236</v>
      </c>
      <c r="B238" s="24">
        <f>IF(SALVADOS!B238=0,"",SALVADOS!B238)</f>
        <v>8282303240</v>
      </c>
      <c r="C238" s="24" t="str">
        <f>IF(SALVADOS!G238=0,"",SALVADOS!G238)</f>
        <v>HAD8B00</v>
      </c>
      <c r="D238" s="24" t="str">
        <f>IF(SALVADOS!L238=0,"",SALVADOS!L238)</f>
        <v>FREITAS</v>
      </c>
      <c r="E238" s="64">
        <f>IF(SALVADOS!AH238=0,"",SALVADOS!AH238)</f>
        <v>45313</v>
      </c>
      <c r="F238" s="97">
        <f>IF(SALVADOS!K238=0,"",SALVADOS!K238)</f>
        <v>20296</v>
      </c>
      <c r="G238" s="14">
        <v>45321</v>
      </c>
      <c r="H238" s="14"/>
      <c r="I238" s="14"/>
      <c r="J238" s="14"/>
      <c r="K238" s="14"/>
      <c r="L238" s="14"/>
      <c r="M238" s="14"/>
      <c r="N238" s="14"/>
      <c r="O238" s="14" t="str">
        <f t="shared" si="18"/>
        <v/>
      </c>
      <c r="P238" s="14">
        <v>45321</v>
      </c>
      <c r="Q238" s="30">
        <f t="shared" si="19"/>
        <v>45321</v>
      </c>
      <c r="R238" s="5" t="str">
        <f t="shared" si="15"/>
        <v>VENDIDO</v>
      </c>
    </row>
    <row r="239" spans="1:18" hidden="1" x14ac:dyDescent="0.3">
      <c r="A239" s="24">
        <v>237</v>
      </c>
      <c r="B239" s="24">
        <f>IF(SALVADOS!B239=0,"",SALVADOS!B239)</f>
        <v>8282303156</v>
      </c>
      <c r="C239" s="24" t="str">
        <f>IF(SALVADOS!G239=0,"",SALVADOS!G239)</f>
        <v>EKL4245</v>
      </c>
      <c r="D239" s="24" t="str">
        <f>IF(SALVADOS!L239=0,"",SALVADOS!L239)</f>
        <v>FREITAS</v>
      </c>
      <c r="E239" s="64">
        <f>IF(SALVADOS!AH239=0,"",SALVADOS!AH239)</f>
        <v>45327</v>
      </c>
      <c r="F239" s="97">
        <f>IF(SALVADOS!K239=0,"",SALVADOS!K239)</f>
        <v>23905</v>
      </c>
      <c r="G239" s="14">
        <v>45338</v>
      </c>
      <c r="H239" s="14"/>
      <c r="I239" s="14"/>
      <c r="J239" s="14"/>
      <c r="K239" s="14"/>
      <c r="L239" s="14"/>
      <c r="M239" s="14"/>
      <c r="N239" s="14"/>
      <c r="O239" s="14" t="str">
        <f t="shared" si="18"/>
        <v/>
      </c>
      <c r="P239" s="14">
        <v>45338</v>
      </c>
      <c r="Q239" s="30">
        <f t="shared" si="19"/>
        <v>45338</v>
      </c>
      <c r="R239" s="5" t="str">
        <f t="shared" si="15"/>
        <v>VENDIDO</v>
      </c>
    </row>
    <row r="240" spans="1:18" hidden="1" x14ac:dyDescent="0.3">
      <c r="A240" s="24">
        <v>238</v>
      </c>
      <c r="B240" s="24">
        <f>IF(SALVADOS!B240=0,"",SALVADOS!B240)</f>
        <v>8232300520</v>
      </c>
      <c r="C240" s="24" t="str">
        <f>IF(SALVADOS!G240=0,"",SALVADOS!G240)</f>
        <v>DYE2G11</v>
      </c>
      <c r="D240" s="24" t="str">
        <f>IF(SALVADOS!L240=0,"",SALVADOS!L240)</f>
        <v>FREITAS</v>
      </c>
      <c r="E240" s="64">
        <f>IF(SALVADOS!AH240=0,"",SALVADOS!AH240)</f>
        <v>45351</v>
      </c>
      <c r="F240" s="97">
        <f>IF(SALVADOS!K240=0,"",SALVADOS!K240)</f>
        <v>19575</v>
      </c>
      <c r="G240" s="14">
        <v>45359</v>
      </c>
      <c r="H240" s="14"/>
      <c r="I240" s="14"/>
      <c r="J240" s="14"/>
      <c r="K240" s="14"/>
      <c r="L240" s="14"/>
      <c r="M240" s="14"/>
      <c r="N240" s="14"/>
      <c r="O240" s="14" t="str">
        <f t="shared" si="18"/>
        <v/>
      </c>
      <c r="P240" s="14">
        <v>45359</v>
      </c>
      <c r="Q240" s="30">
        <f t="shared" si="19"/>
        <v>45359</v>
      </c>
      <c r="R240" s="5" t="str">
        <f t="shared" si="15"/>
        <v>VENDIDO</v>
      </c>
    </row>
    <row r="241" spans="1:18" hidden="1" x14ac:dyDescent="0.3">
      <c r="A241" s="24">
        <v>239</v>
      </c>
      <c r="B241" s="24">
        <f>IF(SALVADOS!B241=0,"",SALVADOS!B241)</f>
        <v>8282303519</v>
      </c>
      <c r="C241" s="24" t="str">
        <f>IF(SALVADOS!G241=0,"",SALVADOS!G241)</f>
        <v>EMM7400</v>
      </c>
      <c r="D241" s="24" t="str">
        <f>IF(SALVADOS!L241=0,"",SALVADOS!L241)</f>
        <v>FREITAS</v>
      </c>
      <c r="E241" s="64">
        <f>IF(SALVADOS!AH241=0,"",SALVADOS!AH241)</f>
        <v>45309</v>
      </c>
      <c r="F241" s="97">
        <f>IF(SALVADOS!K241=0,"",SALVADOS!K241)</f>
        <v>21012</v>
      </c>
      <c r="G241" s="14">
        <v>45315</v>
      </c>
      <c r="H241" s="14"/>
      <c r="I241" s="14"/>
      <c r="J241" s="14"/>
      <c r="K241" s="14"/>
      <c r="L241" s="14"/>
      <c r="M241" s="14"/>
      <c r="N241" s="14"/>
      <c r="O241" s="14" t="str">
        <f t="shared" si="18"/>
        <v/>
      </c>
      <c r="P241" s="14">
        <v>45315</v>
      </c>
      <c r="Q241" s="30">
        <f t="shared" si="19"/>
        <v>45315</v>
      </c>
      <c r="R241" s="5" t="str">
        <f t="shared" si="15"/>
        <v>VENDIDO</v>
      </c>
    </row>
    <row r="242" spans="1:18" hidden="1" x14ac:dyDescent="0.3">
      <c r="A242" s="24">
        <v>240</v>
      </c>
      <c r="B242" s="24">
        <f>IF(SALVADOS!B242=0,"",SALVADOS!B242)</f>
        <v>8232300514</v>
      </c>
      <c r="C242" s="24" t="str">
        <f>IF(SALVADOS!G242=0,"",SALVADOS!G242)</f>
        <v>DJF7B50</v>
      </c>
      <c r="D242" s="24" t="str">
        <f>IF(SALVADOS!L242=0,"",SALVADOS!L242)</f>
        <v>PALACIO</v>
      </c>
      <c r="E242" s="64" t="str">
        <f>IF(SALVADOS!AH242=0,"",SALVADOS!AH242)</f>
        <v/>
      </c>
      <c r="F242" s="97">
        <f>IF(SALVADOS!K242=0,"",SALVADOS!K242)</f>
        <v>24877</v>
      </c>
      <c r="G242" s="14"/>
      <c r="H242" s="14"/>
      <c r="I242" s="14"/>
      <c r="J242" s="14"/>
      <c r="K242" s="14"/>
      <c r="L242" s="14"/>
      <c r="M242" s="14"/>
      <c r="N242" s="14"/>
      <c r="O242" s="14" t="str">
        <f t="shared" si="18"/>
        <v/>
      </c>
      <c r="P242" s="14"/>
      <c r="Q242" s="30" t="str">
        <f t="shared" si="19"/>
        <v/>
      </c>
      <c r="R242" s="5" t="str">
        <f t="shared" si="15"/>
        <v/>
      </c>
    </row>
    <row r="243" spans="1:18" hidden="1" x14ac:dyDescent="0.3">
      <c r="A243" s="24">
        <v>241</v>
      </c>
      <c r="B243" s="24">
        <f>IF(SALVADOS!B243=0,"",SALVADOS!B243)</f>
        <v>8232300573</v>
      </c>
      <c r="C243" s="24" t="str">
        <f>IF(SALVADOS!G243=0,"",SALVADOS!G243)</f>
        <v>QHX8D19</v>
      </c>
      <c r="D243" s="24" t="str">
        <f>IF(SALVADOS!L243=0,"",SALVADOS!L243)</f>
        <v>PALACIO</v>
      </c>
      <c r="E243" s="64">
        <f>IF(SALVADOS!AH243=0,"",SALVADOS!AH243)</f>
        <v>45314</v>
      </c>
      <c r="F243" s="97">
        <f>IF(SALVADOS!K243=0,"",SALVADOS!K243)</f>
        <v>46565</v>
      </c>
      <c r="G243" s="14">
        <v>45321</v>
      </c>
      <c r="H243" s="14"/>
      <c r="I243" s="14"/>
      <c r="J243" s="14"/>
      <c r="K243" s="14"/>
      <c r="L243" s="14"/>
      <c r="M243" s="14"/>
      <c r="N243" s="14"/>
      <c r="O243" s="14" t="str">
        <f t="shared" si="18"/>
        <v/>
      </c>
      <c r="P243" s="14">
        <v>45321</v>
      </c>
      <c r="Q243" s="30">
        <f t="shared" si="19"/>
        <v>45321</v>
      </c>
      <c r="R243" s="5" t="str">
        <f t="shared" si="15"/>
        <v>VENDIDO</v>
      </c>
    </row>
    <row r="244" spans="1:18" hidden="1" x14ac:dyDescent="0.3">
      <c r="A244" s="24">
        <v>242</v>
      </c>
      <c r="B244" s="24">
        <f>IF(SALVADOS!B244=0,"",SALVADOS!B244)</f>
        <v>8282303279</v>
      </c>
      <c r="C244" s="24" t="str">
        <f>IF(SALVADOS!G244=0,"",SALVADOS!G244)</f>
        <v>RHJ4G86</v>
      </c>
      <c r="D244" s="24" t="str">
        <f>IF(SALVADOS!L244=0,"",SALVADOS!L244)</f>
        <v>PALACIO</v>
      </c>
      <c r="E244" s="64">
        <f>IF(SALVADOS!AH244=0,"",SALVADOS!AH244)</f>
        <v>45470</v>
      </c>
      <c r="F244" s="97">
        <f>IF(SALVADOS!K244=0,"",SALVADOS!K244)</f>
        <v>15559</v>
      </c>
      <c r="G244" s="14">
        <v>45482</v>
      </c>
      <c r="H244" s="14"/>
      <c r="I244" s="14"/>
      <c r="J244" s="14"/>
      <c r="K244" s="14"/>
      <c r="L244" s="14"/>
      <c r="M244" s="14"/>
      <c r="N244" s="14"/>
      <c r="O244" s="14" t="str">
        <f t="shared" si="18"/>
        <v/>
      </c>
      <c r="P244" s="14">
        <v>45482</v>
      </c>
      <c r="Q244" s="30">
        <f t="shared" si="19"/>
        <v>45482</v>
      </c>
      <c r="R244" s="5" t="str">
        <f t="shared" si="15"/>
        <v>VENDIDO</v>
      </c>
    </row>
    <row r="245" spans="1:18" hidden="1" x14ac:dyDescent="0.3">
      <c r="A245" s="24">
        <v>243</v>
      </c>
      <c r="B245" s="24">
        <f>IF(SALVADOS!B245=0,"",SALVADOS!B245)</f>
        <v>8232300565</v>
      </c>
      <c r="C245" s="24" t="str">
        <f>IF(SALVADOS!G245=0,"",SALVADOS!G245)</f>
        <v>IRX7525</v>
      </c>
      <c r="D245" s="24" t="str">
        <f>IF(SALVADOS!L245=0,"",SALVADOS!L245)</f>
        <v>PALACIO</v>
      </c>
      <c r="E245" s="64">
        <f>IF(SALVADOS!AH245=0,"",SALVADOS!AH245)</f>
        <v>45349</v>
      </c>
      <c r="F245" s="97">
        <f>IF(SALVADOS!K245=0,"",SALVADOS!K245)</f>
        <v>16560</v>
      </c>
      <c r="G245" s="14">
        <v>45357</v>
      </c>
      <c r="H245" s="14"/>
      <c r="I245" s="14"/>
      <c r="J245" s="14"/>
      <c r="K245" s="14"/>
      <c r="L245" s="14"/>
      <c r="M245" s="14"/>
      <c r="N245" s="14"/>
      <c r="O245" s="14" t="str">
        <f t="shared" si="18"/>
        <v/>
      </c>
      <c r="P245" s="14">
        <v>45357</v>
      </c>
      <c r="Q245" s="30">
        <f t="shared" si="19"/>
        <v>45357</v>
      </c>
      <c r="R245" s="5" t="str">
        <f t="shared" si="15"/>
        <v>VENDIDO</v>
      </c>
    </row>
    <row r="246" spans="1:18" hidden="1" x14ac:dyDescent="0.3">
      <c r="A246" s="24">
        <v>244</v>
      </c>
      <c r="B246" s="24">
        <f>IF(SALVADOS!B246=0,"",SALVADOS!B246)</f>
        <v>8232300496</v>
      </c>
      <c r="C246" s="24" t="str">
        <f>IF(SALVADOS!G246=0,"",SALVADOS!G246)</f>
        <v>AFQ8I96</v>
      </c>
      <c r="D246" s="24" t="str">
        <f>IF(SALVADOS!L246=0,"",SALVADOS!L246)</f>
        <v>PALACIO</v>
      </c>
      <c r="E246" s="64">
        <f>IF(SALVADOS!AH246=0,"",SALVADOS!AH246)</f>
        <v>45414</v>
      </c>
      <c r="F246" s="97">
        <f>IF(SALVADOS!K246=0,"",SALVADOS!K246)</f>
        <v>16984</v>
      </c>
      <c r="G246" s="14">
        <v>45419</v>
      </c>
      <c r="H246" s="14"/>
      <c r="I246" s="14"/>
      <c r="J246" s="14"/>
      <c r="K246" s="14"/>
      <c r="L246" s="14"/>
      <c r="M246" s="14"/>
      <c r="N246" s="14"/>
      <c r="O246" s="14" t="str">
        <f t="shared" si="18"/>
        <v/>
      </c>
      <c r="P246" s="14">
        <v>45419</v>
      </c>
      <c r="Q246" s="30">
        <f t="shared" si="19"/>
        <v>45419</v>
      </c>
      <c r="R246" s="5" t="str">
        <f t="shared" si="15"/>
        <v>VENDIDO</v>
      </c>
    </row>
    <row r="247" spans="1:18" hidden="1" x14ac:dyDescent="0.3">
      <c r="A247" s="24">
        <v>245</v>
      </c>
      <c r="B247" s="24">
        <f>IF(SALVADOS!B247=0,"",SALVADOS!B247)</f>
        <v>8282303160</v>
      </c>
      <c r="C247" s="24" t="str">
        <f>IF(SALVADOS!G247=0,"",SALVADOS!G247)</f>
        <v>DXZ7536</v>
      </c>
      <c r="D247" s="24" t="str">
        <f>IF(SALVADOS!L247=0,"",SALVADOS!L247)</f>
        <v>PALACIO</v>
      </c>
      <c r="E247" s="64">
        <f>IF(SALVADOS!AH247=0,"",SALVADOS!AH247)</f>
        <v>45338</v>
      </c>
      <c r="F247" s="97">
        <f>IF(SALVADOS!K247=0,"",SALVADOS!K247)</f>
        <v>22745</v>
      </c>
      <c r="G247" s="14">
        <v>45349</v>
      </c>
      <c r="H247" s="14"/>
      <c r="I247" s="14"/>
      <c r="J247" s="14"/>
      <c r="K247" s="14"/>
      <c r="L247" s="14"/>
      <c r="M247" s="14"/>
      <c r="N247" s="14"/>
      <c r="O247" s="14" t="str">
        <f t="shared" si="18"/>
        <v/>
      </c>
      <c r="P247" s="14">
        <v>45349</v>
      </c>
      <c r="Q247" s="30">
        <f t="shared" si="19"/>
        <v>45349</v>
      </c>
      <c r="R247" s="5" t="str">
        <f t="shared" si="15"/>
        <v>VENDIDO</v>
      </c>
    </row>
    <row r="248" spans="1:18" hidden="1" x14ac:dyDescent="0.3">
      <c r="A248" s="24">
        <v>246</v>
      </c>
      <c r="B248" s="24">
        <f>IF(SALVADOS!B248=0,"",SALVADOS!B248)</f>
        <v>8232300599</v>
      </c>
      <c r="C248" s="24" t="str">
        <f>IF(SALVADOS!G248=0,"",SALVADOS!G248)</f>
        <v>EFP1588</v>
      </c>
      <c r="D248" s="24" t="str">
        <f>IF(SALVADOS!L248=0,"",SALVADOS!L248)</f>
        <v>FREITAS</v>
      </c>
      <c r="E248" s="64">
        <f>IF(SALVADOS!AH248=0,"",SALVADOS!AH248)</f>
        <v>45408</v>
      </c>
      <c r="F248" s="97">
        <f>IF(SALVADOS!K248=0,"",SALVADOS!K248)</f>
        <v>18024</v>
      </c>
      <c r="G248" s="14">
        <v>45419</v>
      </c>
      <c r="H248" s="14"/>
      <c r="I248" s="14"/>
      <c r="J248" s="14"/>
      <c r="K248" s="14"/>
      <c r="L248" s="14"/>
      <c r="M248" s="14"/>
      <c r="N248" s="14"/>
      <c r="O248" s="14" t="str">
        <f t="shared" si="18"/>
        <v/>
      </c>
      <c r="P248" s="14">
        <v>45419</v>
      </c>
      <c r="Q248" s="30">
        <f t="shared" si="19"/>
        <v>45419</v>
      </c>
      <c r="R248" s="5" t="str">
        <f t="shared" si="15"/>
        <v>VENDIDO</v>
      </c>
    </row>
    <row r="249" spans="1:18" hidden="1" x14ac:dyDescent="0.3">
      <c r="A249" s="24">
        <v>247</v>
      </c>
      <c r="B249" s="24">
        <f>IF(SALVADOS!B249=0,"",SALVADOS!B249)</f>
        <v>8232300562</v>
      </c>
      <c r="C249" s="24" t="str">
        <f>IF(SALVADOS!G249=0,"",SALVADOS!G249)</f>
        <v>LZN0E00</v>
      </c>
      <c r="D249" s="24" t="str">
        <f>IF(SALVADOS!L249=0,"",SALVADOS!L249)</f>
        <v>PALACIO</v>
      </c>
      <c r="E249" s="64">
        <f>IF(SALVADOS!AH249=0,"",SALVADOS!AH249)</f>
        <v>45427</v>
      </c>
      <c r="F249" s="97">
        <f>IF(SALVADOS!K249=0,"",SALVADOS!K249)</f>
        <v>11000</v>
      </c>
      <c r="G249" s="14">
        <v>45432</v>
      </c>
      <c r="H249" s="14">
        <v>45440</v>
      </c>
      <c r="I249" s="14">
        <v>45446</v>
      </c>
      <c r="J249" s="14"/>
      <c r="K249" s="14"/>
      <c r="L249" s="14"/>
      <c r="M249" s="14"/>
      <c r="N249" s="14"/>
      <c r="O249" s="14" t="str">
        <f t="shared" si="18"/>
        <v/>
      </c>
      <c r="P249" s="14">
        <v>45446</v>
      </c>
      <c r="Q249" s="30">
        <f t="shared" si="19"/>
        <v>45446</v>
      </c>
      <c r="R249" s="5" t="str">
        <f t="shared" si="15"/>
        <v>VENDIDO</v>
      </c>
    </row>
    <row r="250" spans="1:18" hidden="1" x14ac:dyDescent="0.3">
      <c r="A250" s="24">
        <v>248</v>
      </c>
      <c r="B250" s="24">
        <f>IF(SALVADOS!B250=0,"",SALVADOS!B250)</f>
        <v>8282301835</v>
      </c>
      <c r="C250" s="24" t="str">
        <f>IF(SALVADOS!G250=0,"",SALVADOS!G250)</f>
        <v>GPZ6080</v>
      </c>
      <c r="D250" s="24" t="str">
        <f>IF(SALVADOS!L250=0,"",SALVADOS!L250)</f>
        <v>PALACIO</v>
      </c>
      <c r="E250" s="64">
        <f>IF(SALVADOS!AH250=0,"",SALVADOS!AH250)</f>
        <v>45478</v>
      </c>
      <c r="F250" s="97">
        <f>IF(SALVADOS!K250=0,"",SALVADOS!K250)</f>
        <v>36165</v>
      </c>
      <c r="G250" s="14">
        <v>45482</v>
      </c>
      <c r="H250" s="14"/>
      <c r="I250" s="14"/>
      <c r="J250" s="14"/>
      <c r="K250" s="14"/>
      <c r="L250" s="14"/>
      <c r="M250" s="14"/>
      <c r="N250" s="14"/>
      <c r="O250" s="14" t="str">
        <f t="shared" si="18"/>
        <v/>
      </c>
      <c r="P250" s="14">
        <v>45482</v>
      </c>
      <c r="Q250" s="30">
        <f t="shared" si="19"/>
        <v>45482</v>
      </c>
      <c r="R250" s="5" t="str">
        <f t="shared" si="15"/>
        <v>VENDIDO</v>
      </c>
    </row>
    <row r="251" spans="1:18" hidden="1" x14ac:dyDescent="0.3">
      <c r="A251" s="24">
        <v>249</v>
      </c>
      <c r="B251" s="24">
        <f>IF(SALVADOS!B251=0,"",SALVADOS!B251)</f>
        <v>8282304010</v>
      </c>
      <c r="C251" s="24" t="str">
        <f>IF(SALVADOS!G251=0,"",SALVADOS!G251)</f>
        <v>DBH2B02</v>
      </c>
      <c r="D251" s="24" t="str">
        <f>IF(SALVADOS!L251=0,"",SALVADOS!L251)</f>
        <v>FREITAS</v>
      </c>
      <c r="E251" s="64">
        <f>IF(SALVADOS!AH251=0,"",SALVADOS!AH251)</f>
        <v>45491</v>
      </c>
      <c r="F251" s="97">
        <f>IF(SALVADOS!K251=0,"",SALVADOS!K251)</f>
        <v>17798</v>
      </c>
      <c r="G251" s="14">
        <v>45499</v>
      </c>
      <c r="H251" s="14"/>
      <c r="I251" s="14"/>
      <c r="J251" s="14"/>
      <c r="K251" s="14"/>
      <c r="L251" s="14"/>
      <c r="M251" s="14"/>
      <c r="N251" s="14"/>
      <c r="O251" s="14" t="str">
        <f t="shared" si="18"/>
        <v/>
      </c>
      <c r="P251" s="14">
        <v>45499</v>
      </c>
      <c r="Q251" s="30">
        <f t="shared" si="19"/>
        <v>45499</v>
      </c>
      <c r="R251" s="5" t="str">
        <f t="shared" si="15"/>
        <v>VENDIDO</v>
      </c>
    </row>
    <row r="252" spans="1:18" hidden="1" x14ac:dyDescent="0.3">
      <c r="A252" s="24">
        <v>250</v>
      </c>
      <c r="B252" s="24">
        <f>IF(SALVADOS!B252=0,"",SALVADOS!B252)</f>
        <v>8282303982</v>
      </c>
      <c r="C252" s="24" t="str">
        <f>IF(SALVADOS!G252=0,"",SALVADOS!G252)</f>
        <v>BVY1B53</v>
      </c>
      <c r="D252" s="24" t="str">
        <f>IF(SALVADOS!L252=0,"",SALVADOS!L252)</f>
        <v>PALACIO</v>
      </c>
      <c r="E252" s="64" t="str">
        <f>IF(SALVADOS!AH252=0,"",SALVADOS!AH252)</f>
        <v/>
      </c>
      <c r="F252" s="97">
        <f>IF(SALVADOS!K252=0,"",SALVADOS!K252)</f>
        <v>5892</v>
      </c>
      <c r="G252" s="14"/>
      <c r="H252" s="14"/>
      <c r="I252" s="14"/>
      <c r="J252" s="14"/>
      <c r="K252" s="14"/>
      <c r="L252" s="14"/>
      <c r="M252" s="14"/>
      <c r="N252" s="14"/>
      <c r="O252" s="14" t="str">
        <f t="shared" si="18"/>
        <v/>
      </c>
      <c r="P252" s="14"/>
      <c r="Q252" s="30" t="str">
        <f t="shared" si="19"/>
        <v/>
      </c>
      <c r="R252" s="5" t="str">
        <f t="shared" si="15"/>
        <v/>
      </c>
    </row>
    <row r="253" spans="1:18" hidden="1" x14ac:dyDescent="0.3">
      <c r="A253" s="24">
        <v>251</v>
      </c>
      <c r="B253" s="24">
        <f>IF(SALVADOS!B253=0,"",SALVADOS!B253)</f>
        <v>8282303719</v>
      </c>
      <c r="C253" s="24" t="str">
        <f>IF(SALVADOS!G253=0,"",SALVADOS!G253)</f>
        <v>PDQ4C66</v>
      </c>
      <c r="D253" s="24" t="str">
        <f>IF(SALVADOS!L253=0,"",SALVADOS!L253)</f>
        <v>FREITAS</v>
      </c>
      <c r="E253" s="64">
        <f>IF(SALVADOS!AH253=0,"",SALVADOS!AH253)</f>
        <v>45355</v>
      </c>
      <c r="F253" s="97">
        <f>IF(SALVADOS!K253=0,"",SALVADOS!K253)</f>
        <v>109189</v>
      </c>
      <c r="G253" s="14">
        <v>45359</v>
      </c>
      <c r="H253" s="14"/>
      <c r="I253" s="14"/>
      <c r="J253" s="14"/>
      <c r="K253" s="14"/>
      <c r="L253" s="14"/>
      <c r="M253" s="14"/>
      <c r="N253" s="14"/>
      <c r="O253" s="14" t="str">
        <f t="shared" si="18"/>
        <v/>
      </c>
      <c r="P253" s="14">
        <v>45359</v>
      </c>
      <c r="Q253" s="30">
        <f t="shared" si="19"/>
        <v>45359</v>
      </c>
      <c r="R253" s="5" t="str">
        <f t="shared" si="15"/>
        <v>VENDIDO</v>
      </c>
    </row>
    <row r="254" spans="1:18" hidden="1" x14ac:dyDescent="0.3">
      <c r="A254" s="24">
        <v>252</v>
      </c>
      <c r="B254" s="24">
        <f>IF(SALVADOS!B254=0,"",SALVADOS!B254)</f>
        <v>8282303979</v>
      </c>
      <c r="C254" s="24" t="str">
        <f>IF(SALVADOS!G254=0,"",SALVADOS!G254)</f>
        <v>FEY2B61</v>
      </c>
      <c r="D254" s="24" t="str">
        <f>IF(SALVADOS!L254=0,"",SALVADOS!L254)</f>
        <v>FREITAS</v>
      </c>
      <c r="E254" s="64">
        <f>IF(SALVADOS!AH254=0,"",SALVADOS!AH254)</f>
        <v>45338</v>
      </c>
      <c r="F254" s="97">
        <f>IF(SALVADOS!K254=0,"",SALVADOS!K254)</f>
        <v>37960</v>
      </c>
      <c r="G254" s="14">
        <v>45345</v>
      </c>
      <c r="H254" s="14"/>
      <c r="I254" s="14"/>
      <c r="J254" s="14"/>
      <c r="K254" s="14"/>
      <c r="L254" s="14"/>
      <c r="M254" s="14"/>
      <c r="N254" s="14"/>
      <c r="O254" s="14" t="str">
        <f t="shared" si="18"/>
        <v/>
      </c>
      <c r="P254" s="14">
        <v>45345</v>
      </c>
      <c r="Q254" s="30">
        <f t="shared" si="19"/>
        <v>45345</v>
      </c>
      <c r="R254" s="5" t="str">
        <f t="shared" si="15"/>
        <v>VENDIDO</v>
      </c>
    </row>
    <row r="255" spans="1:18" hidden="1" x14ac:dyDescent="0.3">
      <c r="A255" s="24">
        <v>253</v>
      </c>
      <c r="B255" s="24">
        <f>IF(SALVADOS!B255=0,"",SALVADOS!B255)</f>
        <v>8232300177</v>
      </c>
      <c r="C255" s="24" t="str">
        <f>IF(SALVADOS!G255=0,"",SALVADOS!G255)</f>
        <v>REO4H81</v>
      </c>
      <c r="D255" s="24" t="str">
        <f>IF(SALVADOS!L255=0,"",SALVADOS!L255)</f>
        <v>PALACIO</v>
      </c>
      <c r="E255" s="64">
        <f>IF(SALVADOS!AH255=0,"",SALVADOS!AH255)</f>
        <v>45378</v>
      </c>
      <c r="F255" s="97">
        <f>IF(SALVADOS!K255=0,"",SALVADOS!K255)</f>
        <v>53780</v>
      </c>
      <c r="G255" s="14">
        <v>45384</v>
      </c>
      <c r="H255" s="14">
        <v>45390</v>
      </c>
      <c r="I255" s="14">
        <v>45398</v>
      </c>
      <c r="J255" s="14"/>
      <c r="K255" s="14"/>
      <c r="L255" s="14"/>
      <c r="M255" s="14"/>
      <c r="N255" s="14"/>
      <c r="O255" s="14" t="str">
        <f t="shared" si="18"/>
        <v/>
      </c>
      <c r="P255" s="14">
        <v>45398</v>
      </c>
      <c r="Q255" s="30">
        <f t="shared" si="19"/>
        <v>45398</v>
      </c>
      <c r="R255" s="5" t="str">
        <f t="shared" si="15"/>
        <v>VENDIDO</v>
      </c>
    </row>
    <row r="256" spans="1:18" hidden="1" x14ac:dyDescent="0.3">
      <c r="A256" s="24">
        <v>254</v>
      </c>
      <c r="B256" s="24">
        <f>IF(SALVADOS!B256=0,"",SALVADOS!B256)</f>
        <v>8282304069</v>
      </c>
      <c r="C256" s="24" t="str">
        <f>IF(SALVADOS!G256=0,"",SALVADOS!G256)</f>
        <v>QGT1A05</v>
      </c>
      <c r="D256" s="24" t="str">
        <f>IF(SALVADOS!L256=0,"",SALVADOS!L256)</f>
        <v>PALACIO</v>
      </c>
      <c r="E256" s="64">
        <f>IF(SALVADOS!AH256=0,"",SALVADOS!AH256)</f>
        <v>45355</v>
      </c>
      <c r="F256" s="97">
        <f>IF(SALVADOS!K256=0,"",SALVADOS!K256)</f>
        <v>76464</v>
      </c>
      <c r="G256" s="14">
        <v>45358</v>
      </c>
      <c r="H256" s="14"/>
      <c r="I256" s="14"/>
      <c r="J256" s="14"/>
      <c r="K256" s="14"/>
      <c r="L256" s="14"/>
      <c r="M256" s="14"/>
      <c r="N256" s="14"/>
      <c r="O256" s="14" t="str">
        <f t="shared" si="18"/>
        <v/>
      </c>
      <c r="P256" s="14">
        <v>45358</v>
      </c>
      <c r="Q256" s="30">
        <f t="shared" si="19"/>
        <v>45358</v>
      </c>
      <c r="R256" s="5" t="str">
        <f t="shared" si="15"/>
        <v>VENDIDO</v>
      </c>
    </row>
    <row r="257" spans="1:18" hidden="1" x14ac:dyDescent="0.3">
      <c r="A257" s="24">
        <v>255</v>
      </c>
      <c r="B257" s="24">
        <f>IF(SALVADOS!B257=0,"",SALVADOS!B257)</f>
        <v>8282303880</v>
      </c>
      <c r="C257" s="24" t="str">
        <f>IF(SALVADOS!G257=0,"",SALVADOS!G257)</f>
        <v>PFH2I32</v>
      </c>
      <c r="D257" s="24" t="str">
        <f>IF(SALVADOS!L257=0,"",SALVADOS!L257)</f>
        <v>PALACIO</v>
      </c>
      <c r="E257" s="64" t="str">
        <f>IF(SALVADOS!AH257=0,"",SALVADOS!AH257)</f>
        <v>-</v>
      </c>
      <c r="F257" s="97">
        <f>IF(SALVADOS!K257=0,"",SALVADOS!K257)</f>
        <v>52584</v>
      </c>
      <c r="G257" s="14" t="s">
        <v>273</v>
      </c>
      <c r="H257" s="14"/>
      <c r="I257" s="14"/>
      <c r="J257" s="14"/>
      <c r="K257" s="14"/>
      <c r="L257" s="14"/>
      <c r="M257" s="14"/>
      <c r="N257" s="14"/>
      <c r="O257" s="14" t="str">
        <f t="shared" si="18"/>
        <v/>
      </c>
      <c r="P257" s="14" t="s">
        <v>273</v>
      </c>
      <c r="Q257" s="30">
        <f t="shared" si="19"/>
        <v>0</v>
      </c>
      <c r="R257" s="5" t="str">
        <f t="shared" si="15"/>
        <v>VENDIDO</v>
      </c>
    </row>
    <row r="258" spans="1:18" hidden="1" x14ac:dyDescent="0.3">
      <c r="A258" s="24">
        <v>256</v>
      </c>
      <c r="B258" s="24">
        <f>IF(SALVADOS!B258=0,"",SALVADOS!B258)</f>
        <v>8282304253</v>
      </c>
      <c r="C258" s="24" t="str">
        <f>IF(SALVADOS!G258=0,"",SALVADOS!G258)</f>
        <v>CJE8036</v>
      </c>
      <c r="D258" s="24" t="str">
        <f>IF(SALVADOS!L258=0,"",SALVADOS!L258)</f>
        <v>PALACIO</v>
      </c>
      <c r="E258" s="64">
        <f>IF(SALVADOS!AH258=0,"",SALVADOS!AH258)</f>
        <v>45414</v>
      </c>
      <c r="F258" s="97">
        <f>IF(SALVADOS!K258=0,"",SALVADOS!K258)</f>
        <v>9906</v>
      </c>
      <c r="G258" s="14">
        <v>45421</v>
      </c>
      <c r="H258" s="14"/>
      <c r="I258" s="14"/>
      <c r="J258" s="14"/>
      <c r="K258" s="14"/>
      <c r="L258" s="14"/>
      <c r="M258" s="14"/>
      <c r="N258" s="14"/>
      <c r="O258" s="14" t="str">
        <f t="shared" si="18"/>
        <v/>
      </c>
      <c r="P258" s="14">
        <v>45421</v>
      </c>
      <c r="Q258" s="30">
        <f t="shared" si="19"/>
        <v>45421</v>
      </c>
      <c r="R258" s="5" t="str">
        <f t="shared" si="15"/>
        <v>VENDIDO</v>
      </c>
    </row>
    <row r="259" spans="1:18" hidden="1" x14ac:dyDescent="0.3">
      <c r="A259" s="24">
        <v>257</v>
      </c>
      <c r="B259" s="24">
        <f>IF(SALVADOS!B259=0,"",SALVADOS!B259)</f>
        <v>8282304412</v>
      </c>
      <c r="C259" s="24" t="str">
        <f>IF(SALVADOS!G259=0,"",SALVADOS!G259)</f>
        <v>QBJ5193</v>
      </c>
      <c r="D259" s="24" t="str">
        <f>IF(SALVADOS!L259=0,"",SALVADOS!L259)</f>
        <v>PALACIO</v>
      </c>
      <c r="E259" s="64">
        <f>IF(SALVADOS!AH259=0,"",SALVADOS!AH259)</f>
        <v>45408</v>
      </c>
      <c r="F259" s="97">
        <f>IF(SALVADOS!K259=0,"",SALVADOS!K259)</f>
        <v>47128</v>
      </c>
      <c r="G259" s="14">
        <v>45419</v>
      </c>
      <c r="H259" s="14">
        <v>45432</v>
      </c>
      <c r="I259" s="14"/>
      <c r="J259" s="14"/>
      <c r="K259" s="14"/>
      <c r="L259" s="14"/>
      <c r="M259" s="14"/>
      <c r="N259" s="14"/>
      <c r="O259" s="14" t="str">
        <f t="shared" si="18"/>
        <v/>
      </c>
      <c r="P259" s="14">
        <v>45432</v>
      </c>
      <c r="Q259" s="30">
        <f t="shared" si="19"/>
        <v>45432</v>
      </c>
      <c r="R259" s="5" t="str">
        <f t="shared" si="15"/>
        <v>VENDIDO</v>
      </c>
    </row>
    <row r="260" spans="1:18" hidden="1" x14ac:dyDescent="0.3">
      <c r="A260" s="24">
        <v>258</v>
      </c>
      <c r="B260" s="24">
        <f>IF(SALVADOS!B260=0,"",SALVADOS!B260)</f>
        <v>8232300693</v>
      </c>
      <c r="C260" s="24" t="str">
        <f>IF(SALVADOS!G260=0,"",SALVADOS!G260)</f>
        <v>JJF6G81</v>
      </c>
      <c r="D260" s="24" t="str">
        <f>IF(SALVADOS!L260=0,"",SALVADOS!L260)</f>
        <v>PALACIO</v>
      </c>
      <c r="E260" s="64">
        <f>IF(SALVADOS!AH260=0,"",SALVADOS!AH260)</f>
        <v>45362</v>
      </c>
      <c r="F260" s="97">
        <f>IF(SALVADOS!K260=0,"",SALVADOS!K260)</f>
        <v>29523</v>
      </c>
      <c r="G260" s="14">
        <v>45370</v>
      </c>
      <c r="H260" s="14"/>
      <c r="I260" s="14"/>
      <c r="J260" s="14"/>
      <c r="K260" s="14"/>
      <c r="L260" s="14"/>
      <c r="M260" s="14"/>
      <c r="N260" s="14"/>
      <c r="O260" s="14" t="str">
        <f t="shared" si="18"/>
        <v/>
      </c>
      <c r="P260" s="14">
        <v>45370</v>
      </c>
      <c r="Q260" s="30">
        <f t="shared" si="19"/>
        <v>45370</v>
      </c>
      <c r="R260" s="5" t="str">
        <f t="shared" si="15"/>
        <v>VENDIDO</v>
      </c>
    </row>
    <row r="261" spans="1:18" hidden="1" x14ac:dyDescent="0.3">
      <c r="A261" s="24">
        <v>259</v>
      </c>
      <c r="B261" s="24">
        <f>IF(SALVADOS!B261=0,"",SALVADOS!B261)</f>
        <v>8282300788</v>
      </c>
      <c r="C261" s="24" t="str">
        <f>IF(SALVADOS!G261=0,"",SALVADOS!G261)</f>
        <v>CDQ7894</v>
      </c>
      <c r="D261" s="24" t="str">
        <f>IF(SALVADOS!L261=0,"",SALVADOS!L261)</f>
        <v>FREITAS</v>
      </c>
      <c r="E261" s="64">
        <f>IF(SALVADOS!AH261=0,"",SALVADOS!AH261)</f>
        <v>45383</v>
      </c>
      <c r="F261" s="97">
        <f>IF(SALVADOS!K261=0,"",SALVADOS!K261)</f>
        <v>10865</v>
      </c>
      <c r="G261" s="14">
        <v>45394</v>
      </c>
      <c r="H261" s="14">
        <v>45401</v>
      </c>
      <c r="I261" s="14"/>
      <c r="J261" s="14"/>
      <c r="K261" s="14"/>
      <c r="L261" s="14"/>
      <c r="M261" s="14"/>
      <c r="N261" s="14"/>
      <c r="O261" s="14" t="str">
        <f t="shared" ref="O261:O324" si="20">IF(P261&gt;0,"",IF(MAX(G261:N261)=0,"",MAX(G261:N261)))</f>
        <v/>
      </c>
      <c r="P261" s="14">
        <v>45401</v>
      </c>
      <c r="Q261" s="30">
        <f t="shared" ref="Q261:Q324" si="21">IF(G261=0,"",MAX(G261:N261))</f>
        <v>45401</v>
      </c>
      <c r="R261" s="5" t="str">
        <f t="shared" ref="R261:R324" si="22">IF(E261&gt;G261,"LOTEAR",IF(G261=0,"",IF(P261&gt;0,"VENDIDO",IF(Q261&lt;$R$2,"LOTEAR DE NOVO",""))))</f>
        <v>VENDIDO</v>
      </c>
    </row>
    <row r="262" spans="1:18" hidden="1" x14ac:dyDescent="0.3">
      <c r="A262" s="24">
        <v>260</v>
      </c>
      <c r="B262" s="24">
        <f>IF(SALVADOS!B262=0,"",SALVADOS!B262)</f>
        <v>8232300643</v>
      </c>
      <c r="C262" s="24" t="str">
        <f>IF(SALVADOS!G262=0,"",SALVADOS!G262)</f>
        <v>AUK5J19</v>
      </c>
      <c r="D262" s="24" t="str">
        <f>IF(SALVADOS!L262=0,"",SALVADOS!L262)</f>
        <v>PALACIO</v>
      </c>
      <c r="E262" s="64">
        <f>IF(SALVADOS!AH262=0,"",SALVADOS!AH262)</f>
        <v>45384</v>
      </c>
      <c r="F262" s="97">
        <f>IF(SALVADOS!K262=0,"",SALVADOS!K262)</f>
        <v>19803</v>
      </c>
      <c r="G262" s="14">
        <v>45390</v>
      </c>
      <c r="H262" s="14">
        <v>45405</v>
      </c>
      <c r="I262" s="14"/>
      <c r="J262" s="14"/>
      <c r="K262" s="14"/>
      <c r="L262" s="14"/>
      <c r="M262" s="14"/>
      <c r="N262" s="14"/>
      <c r="O262" s="14" t="str">
        <f t="shared" si="20"/>
        <v/>
      </c>
      <c r="P262" s="14">
        <v>45405</v>
      </c>
      <c r="Q262" s="30">
        <f t="shared" si="21"/>
        <v>45405</v>
      </c>
      <c r="R262" s="5" t="str">
        <f t="shared" si="22"/>
        <v>VENDIDO</v>
      </c>
    </row>
    <row r="263" spans="1:18" hidden="1" x14ac:dyDescent="0.3">
      <c r="A263" s="24">
        <v>261</v>
      </c>
      <c r="B263" s="24">
        <f>IF(SALVADOS!B263=0,"",SALVADOS!B263)</f>
        <v>8282303844</v>
      </c>
      <c r="C263" s="24" t="str">
        <f>IF(SALVADOS!G263=0,"",SALVADOS!G263)</f>
        <v>INK9821</v>
      </c>
      <c r="D263" s="24" t="str">
        <f>IF(SALVADOS!L263=0,"",SALVADOS!L263)</f>
        <v>PALACIO</v>
      </c>
      <c r="E263" s="64">
        <f>IF(SALVADOS!AH263=0,"",SALVADOS!AH263)</f>
        <v>45377</v>
      </c>
      <c r="F263" s="97">
        <f>IF(SALVADOS!K263=0,"",SALVADOS!K263)</f>
        <v>23471</v>
      </c>
      <c r="G263" s="14">
        <v>45384</v>
      </c>
      <c r="H263" s="14">
        <v>45390</v>
      </c>
      <c r="I263" s="14">
        <v>45398</v>
      </c>
      <c r="J263" s="14"/>
      <c r="K263" s="14"/>
      <c r="L263" s="14"/>
      <c r="M263" s="14"/>
      <c r="N263" s="14"/>
      <c r="O263" s="14" t="str">
        <f t="shared" si="20"/>
        <v/>
      </c>
      <c r="P263" s="14">
        <v>45398</v>
      </c>
      <c r="Q263" s="30">
        <f t="shared" si="21"/>
        <v>45398</v>
      </c>
      <c r="R263" s="5" t="str">
        <f t="shared" si="22"/>
        <v>VENDIDO</v>
      </c>
    </row>
    <row r="264" spans="1:18" hidden="1" x14ac:dyDescent="0.3">
      <c r="A264" s="24">
        <v>262</v>
      </c>
      <c r="B264" s="24">
        <f>IF(SALVADOS!B264=0,"",SALVADOS!B264)</f>
        <v>8282304340</v>
      </c>
      <c r="C264" s="24" t="str">
        <f>IF(SALVADOS!G264=0,"",SALVADOS!G264)</f>
        <v>DCL1I89</v>
      </c>
      <c r="D264" s="24" t="str">
        <f>IF(SALVADOS!L264=0,"",SALVADOS!L264)</f>
        <v>FREITAS</v>
      </c>
      <c r="E264" s="64">
        <f>IF(SALVADOS!AH264=0,"",SALVADOS!AH264)</f>
        <v>45383</v>
      </c>
      <c r="F264" s="97">
        <f>IF(SALVADOS!K264=0,"",SALVADOS!K264)</f>
        <v>6569</v>
      </c>
      <c r="G264" s="14">
        <v>45387</v>
      </c>
      <c r="H264" s="14"/>
      <c r="I264" s="14"/>
      <c r="J264" s="14"/>
      <c r="K264" s="14"/>
      <c r="L264" s="14"/>
      <c r="M264" s="14"/>
      <c r="N264" s="14"/>
      <c r="O264" s="14" t="str">
        <f t="shared" si="20"/>
        <v/>
      </c>
      <c r="P264" s="14">
        <v>45387</v>
      </c>
      <c r="Q264" s="30">
        <f t="shared" si="21"/>
        <v>45387</v>
      </c>
      <c r="R264" s="5" t="str">
        <f t="shared" si="22"/>
        <v>VENDIDO</v>
      </c>
    </row>
    <row r="265" spans="1:18" hidden="1" x14ac:dyDescent="0.3">
      <c r="A265" s="24">
        <v>263</v>
      </c>
      <c r="B265" s="24">
        <f>IF(SALVADOS!B265=0,"",SALVADOS!B265)</f>
        <v>8282400164</v>
      </c>
      <c r="C265" s="24" t="str">
        <f>IF(SALVADOS!G265=0,"",SALVADOS!G265)</f>
        <v>EMV4E15</v>
      </c>
      <c r="D265" s="24" t="str">
        <f>IF(SALVADOS!L265=0,"",SALVADOS!L265)</f>
        <v>FREITAS</v>
      </c>
      <c r="E265" s="64">
        <f>IF(SALVADOS!AH265=0,"",SALVADOS!AH265)</f>
        <v>45386</v>
      </c>
      <c r="F265" s="97">
        <f>IF(SALVADOS!K265=0,"",SALVADOS!K265)</f>
        <v>36885</v>
      </c>
      <c r="G265" s="14">
        <v>45394</v>
      </c>
      <c r="H265" s="14"/>
      <c r="I265" s="14"/>
      <c r="J265" s="14"/>
      <c r="K265" s="14"/>
      <c r="L265" s="14"/>
      <c r="M265" s="14"/>
      <c r="N265" s="14"/>
      <c r="O265" s="14" t="str">
        <f t="shared" si="20"/>
        <v/>
      </c>
      <c r="P265" s="14">
        <v>45394</v>
      </c>
      <c r="Q265" s="30">
        <f t="shared" si="21"/>
        <v>45394</v>
      </c>
      <c r="R265" s="5" t="str">
        <f t="shared" si="22"/>
        <v>VENDIDO</v>
      </c>
    </row>
    <row r="266" spans="1:18" hidden="1" x14ac:dyDescent="0.3">
      <c r="A266" s="24">
        <v>264</v>
      </c>
      <c r="B266" s="24">
        <f>IF(SALVADOS!B266=0,"",SALVADOS!B266)</f>
        <v>8282304317</v>
      </c>
      <c r="C266" s="24" t="str">
        <f>IF(SALVADOS!G266=0,"",SALVADOS!G266)</f>
        <v>SBI4G28</v>
      </c>
      <c r="D266" s="24" t="str">
        <f>IF(SALVADOS!L266=0,"",SALVADOS!L266)</f>
        <v>PALACIO</v>
      </c>
      <c r="E266" s="64">
        <f>IF(SALVADOS!AH266=0,"",SALVADOS!AH266)</f>
        <v>45408</v>
      </c>
      <c r="F266" s="97">
        <f>IF(SALVADOS!K266=0,"",SALVADOS!K266)</f>
        <v>20119</v>
      </c>
      <c r="G266" s="14">
        <v>45419</v>
      </c>
      <c r="H266" s="14"/>
      <c r="I266" s="14"/>
      <c r="J266" s="14"/>
      <c r="K266" s="14"/>
      <c r="L266" s="14"/>
      <c r="M266" s="14"/>
      <c r="N266" s="14"/>
      <c r="O266" s="14" t="str">
        <f t="shared" si="20"/>
        <v/>
      </c>
      <c r="P266" s="14">
        <v>45419</v>
      </c>
      <c r="Q266" s="30">
        <f t="shared" si="21"/>
        <v>45419</v>
      </c>
      <c r="R266" s="5" t="str">
        <f t="shared" si="22"/>
        <v>VENDIDO</v>
      </c>
    </row>
    <row r="267" spans="1:18" hidden="1" x14ac:dyDescent="0.3">
      <c r="A267" s="24">
        <v>265</v>
      </c>
      <c r="B267" s="24">
        <f>IF(SALVADOS!B267=0,"",SALVADOS!B267)</f>
        <v>34</v>
      </c>
      <c r="C267" s="24" t="str">
        <f>IF(SALVADOS!G267=0,"",SALVADOS!G267)</f>
        <v>DSS9258</v>
      </c>
      <c r="D267" s="24" t="str">
        <f>IF(SALVADOS!L267=0,"",SALVADOS!L267)</f>
        <v>PALACIO</v>
      </c>
      <c r="E267" s="64">
        <f>IF(SALVADOS!AH267=0,"",SALVADOS!AH267)</f>
        <v>45386</v>
      </c>
      <c r="F267" s="97">
        <f>IF(SALVADOS!K267=0,"",SALVADOS!K267)</f>
        <v>20420</v>
      </c>
      <c r="G267" s="14">
        <v>45392</v>
      </c>
      <c r="H267" s="14"/>
      <c r="I267" s="14"/>
      <c r="J267" s="14"/>
      <c r="K267" s="14"/>
      <c r="L267" s="14"/>
      <c r="M267" s="14"/>
      <c r="N267" s="14"/>
      <c r="O267" s="14" t="str">
        <f t="shared" si="20"/>
        <v/>
      </c>
      <c r="P267" s="14">
        <v>45392</v>
      </c>
      <c r="Q267" s="30">
        <f t="shared" si="21"/>
        <v>45392</v>
      </c>
      <c r="R267" s="5" t="str">
        <f t="shared" si="22"/>
        <v>VENDIDO</v>
      </c>
    </row>
    <row r="268" spans="1:18" hidden="1" x14ac:dyDescent="0.3">
      <c r="A268" s="24">
        <v>266</v>
      </c>
      <c r="B268" s="24">
        <f>IF(SALVADOS!B268=0,"",SALVADOS!B268)</f>
        <v>8282304199</v>
      </c>
      <c r="C268" s="24" t="str">
        <f>IF(SALVADOS!G268=0,"",SALVADOS!G268)</f>
        <v>KFX0A35</v>
      </c>
      <c r="D268" s="24" t="str">
        <f>IF(SALVADOS!L268=0,"",SALVADOS!L268)</f>
        <v>PALACIO</v>
      </c>
      <c r="E268" s="64">
        <f>IF(SALVADOS!AH268=0,"",SALVADOS!AH268)</f>
        <v>45384</v>
      </c>
      <c r="F268" s="97">
        <f>IF(SALVADOS!K268=0,"",SALVADOS!K268)</f>
        <v>55732</v>
      </c>
      <c r="G268" s="14">
        <v>45390</v>
      </c>
      <c r="H268" s="14"/>
      <c r="I268" s="14"/>
      <c r="J268" s="14"/>
      <c r="K268" s="14"/>
      <c r="L268" s="14"/>
      <c r="M268" s="14"/>
      <c r="N268" s="14"/>
      <c r="O268" s="14" t="str">
        <f t="shared" si="20"/>
        <v/>
      </c>
      <c r="P268" s="14">
        <v>45390</v>
      </c>
      <c r="Q268" s="30">
        <f t="shared" si="21"/>
        <v>45390</v>
      </c>
      <c r="R268" s="5" t="str">
        <f t="shared" si="22"/>
        <v>VENDIDO</v>
      </c>
    </row>
    <row r="269" spans="1:18" hidden="1" x14ac:dyDescent="0.3">
      <c r="A269" s="24">
        <v>267</v>
      </c>
      <c r="B269" s="24">
        <f>IF(SALVADOS!B269=0,"",SALVADOS!B269)</f>
        <v>8282400353</v>
      </c>
      <c r="C269" s="24" t="str">
        <f>IF(SALVADOS!G269=0,"",SALVADOS!G269)</f>
        <v>GBU0G97</v>
      </c>
      <c r="D269" s="24" t="str">
        <f>IF(SALVADOS!L269=0,"",SALVADOS!L269)</f>
        <v>FREITAS</v>
      </c>
      <c r="E269" s="64">
        <f>IF(SALVADOS!AH269=0,"",SALVADOS!AH269)</f>
        <v>45426</v>
      </c>
      <c r="F269" s="97">
        <f>IF(SALVADOS!K269=0,"",SALVADOS!K269)</f>
        <v>14917</v>
      </c>
      <c r="G269" s="14">
        <v>45433</v>
      </c>
      <c r="H269" s="14">
        <v>45447</v>
      </c>
      <c r="I269" s="14"/>
      <c r="J269" s="14"/>
      <c r="K269" s="14"/>
      <c r="L269" s="14"/>
      <c r="M269" s="14"/>
      <c r="N269" s="14"/>
      <c r="O269" s="14" t="str">
        <f t="shared" si="20"/>
        <v/>
      </c>
      <c r="P269" s="14">
        <v>45447</v>
      </c>
      <c r="Q269" s="30">
        <f t="shared" si="21"/>
        <v>45447</v>
      </c>
      <c r="R269" s="5" t="str">
        <f t="shared" si="22"/>
        <v>VENDIDO</v>
      </c>
    </row>
    <row r="270" spans="1:18" hidden="1" x14ac:dyDescent="0.3">
      <c r="A270" s="24">
        <v>268</v>
      </c>
      <c r="B270" s="24">
        <f>IF(SALVADOS!B270=0,"",SALVADOS!B270)</f>
        <v>8282400353</v>
      </c>
      <c r="C270" s="24" t="str">
        <f>IF(SALVADOS!G270=0,"",SALVADOS!G270)</f>
        <v>DFS9C43</v>
      </c>
      <c r="D270" s="24" t="str">
        <f>IF(SALVADOS!L270=0,"",SALVADOS!L270)</f>
        <v>FREITAS</v>
      </c>
      <c r="E270" s="64">
        <f>IF(SALVADOS!AH270=0,"",SALVADOS!AH270)</f>
        <v>45383</v>
      </c>
      <c r="F270" s="97">
        <f>IF(SALVADOS!K270=0,"",SALVADOS!K270)</f>
        <v>14188</v>
      </c>
      <c r="G270" s="14">
        <v>45387</v>
      </c>
      <c r="H270" s="14"/>
      <c r="I270" s="14"/>
      <c r="J270" s="14"/>
      <c r="K270" s="14"/>
      <c r="L270" s="14"/>
      <c r="M270" s="14"/>
      <c r="N270" s="14"/>
      <c r="O270" s="14" t="str">
        <f t="shared" si="20"/>
        <v/>
      </c>
      <c r="P270" s="14">
        <v>45387</v>
      </c>
      <c r="Q270" s="30">
        <f t="shared" si="21"/>
        <v>45387</v>
      </c>
      <c r="R270" s="5" t="str">
        <f t="shared" si="22"/>
        <v>VENDIDO</v>
      </c>
    </row>
    <row r="271" spans="1:18" hidden="1" x14ac:dyDescent="0.3">
      <c r="A271" s="24">
        <v>269</v>
      </c>
      <c r="B271" s="24">
        <f>IF(SALVADOS!B271=0,"",SALVADOS!B271)</f>
        <v>36</v>
      </c>
      <c r="C271" s="24" t="str">
        <f>IF(SALVADOS!G271=0,"",SALVADOS!G271)</f>
        <v>DIO5972</v>
      </c>
      <c r="D271" s="24" t="str">
        <f>IF(SALVADOS!L271=0,"",SALVADOS!L271)</f>
        <v>FREITAS</v>
      </c>
      <c r="E271" s="64">
        <f>IF(SALVADOS!AH271=0,"",SALVADOS!AH271)</f>
        <v>45426</v>
      </c>
      <c r="F271" s="97">
        <f>IF(SALVADOS!K271=0,"",SALVADOS!K271)</f>
        <v>17734</v>
      </c>
      <c r="G271" s="14">
        <v>45433</v>
      </c>
      <c r="H271" s="14"/>
      <c r="I271" s="14"/>
      <c r="J271" s="14"/>
      <c r="K271" s="14"/>
      <c r="L271" s="14"/>
      <c r="M271" s="14"/>
      <c r="N271" s="14"/>
      <c r="O271" s="14" t="str">
        <f t="shared" si="20"/>
        <v/>
      </c>
      <c r="P271" s="14">
        <v>45433</v>
      </c>
      <c r="Q271" s="30">
        <f t="shared" si="21"/>
        <v>45433</v>
      </c>
      <c r="R271" s="5" t="str">
        <f t="shared" si="22"/>
        <v>VENDIDO</v>
      </c>
    </row>
    <row r="272" spans="1:18" hidden="1" x14ac:dyDescent="0.3">
      <c r="A272" s="24">
        <v>270</v>
      </c>
      <c r="B272" s="24">
        <f>IF(SALVADOS!B272=0,"",SALVADOS!B272)</f>
        <v>8282303717</v>
      </c>
      <c r="C272" s="24" t="str">
        <f>IF(SALVADOS!G272=0,"",SALVADOS!G272)</f>
        <v>MSA8A89</v>
      </c>
      <c r="D272" s="24" t="str">
        <f>IF(SALVADOS!L272=0,"",SALVADOS!L272)</f>
        <v>PALACIO</v>
      </c>
      <c r="E272" s="64">
        <f>IF(SALVADOS!AH272=0,"",SALVADOS!AH272)</f>
        <v>45533</v>
      </c>
      <c r="F272" s="97">
        <f>IF(SALVADOS!K272=0,"",SALVADOS!K272)</f>
        <v>5488</v>
      </c>
      <c r="G272" s="14">
        <v>45545</v>
      </c>
      <c r="H272" s="14"/>
      <c r="I272" s="14"/>
      <c r="J272" s="14"/>
      <c r="K272" s="14"/>
      <c r="L272" s="14"/>
      <c r="M272" s="14"/>
      <c r="N272" s="14"/>
      <c r="O272" s="14" t="str">
        <f t="shared" si="20"/>
        <v/>
      </c>
      <c r="P272" s="14">
        <v>45545</v>
      </c>
      <c r="Q272" s="30">
        <f t="shared" si="21"/>
        <v>45545</v>
      </c>
      <c r="R272" s="5" t="str">
        <f t="shared" si="22"/>
        <v>VENDIDO</v>
      </c>
    </row>
    <row r="273" spans="1:18" hidden="1" x14ac:dyDescent="0.3">
      <c r="A273" s="24">
        <v>271</v>
      </c>
      <c r="B273" s="24">
        <f>IF(SALVADOS!B273=0,"",SALVADOS!B273)</f>
        <v>44</v>
      </c>
      <c r="C273" s="24" t="str">
        <f>IF(SALVADOS!G273=0,"",SALVADOS!G273)</f>
        <v>OLO3933</v>
      </c>
      <c r="D273" s="24" t="str">
        <f>IF(SALVADOS!L273=0,"",SALVADOS!L273)</f>
        <v>PALACIO</v>
      </c>
      <c r="E273" s="64">
        <f>IF(SALVADOS!AH273=0,"",SALVADOS!AH273)</f>
        <v>45475</v>
      </c>
      <c r="F273" s="97">
        <f>IF(SALVADOS!K273=0,"",SALVADOS!K273)</f>
        <v>30714</v>
      </c>
      <c r="G273" s="14">
        <v>45482</v>
      </c>
      <c r="H273" s="14">
        <v>45503</v>
      </c>
      <c r="I273" s="14"/>
      <c r="J273" s="14"/>
      <c r="K273" s="14"/>
      <c r="L273" s="14"/>
      <c r="M273" s="14"/>
      <c r="N273" s="14"/>
      <c r="O273" s="14" t="str">
        <f t="shared" si="20"/>
        <v/>
      </c>
      <c r="P273" s="14">
        <v>45503</v>
      </c>
      <c r="Q273" s="30">
        <f t="shared" si="21"/>
        <v>45503</v>
      </c>
      <c r="R273" s="5" t="str">
        <f t="shared" si="22"/>
        <v>VENDIDO</v>
      </c>
    </row>
    <row r="274" spans="1:18" hidden="1" x14ac:dyDescent="0.3">
      <c r="A274" s="24">
        <v>272</v>
      </c>
      <c r="B274" s="24">
        <f>IF(SALVADOS!B274=0,"",SALVADOS!B274)</f>
        <v>8282400561</v>
      </c>
      <c r="C274" s="24" t="str">
        <f>IF(SALVADOS!G274=0,"",SALVADOS!G274)</f>
        <v>PQL3484</v>
      </c>
      <c r="D274" s="24" t="str">
        <f>IF(SALVADOS!L274=0,"",SALVADOS!L274)</f>
        <v>PALACIO</v>
      </c>
      <c r="E274" s="64">
        <f>IF(SALVADOS!AH274=0,"",SALVADOS!AH274)</f>
        <v>45426</v>
      </c>
      <c r="F274" s="97">
        <f>IF(SALVADOS!K274=0,"",SALVADOS!K274)</f>
        <v>10957</v>
      </c>
      <c r="G274" s="14">
        <v>45432</v>
      </c>
      <c r="H274" s="14"/>
      <c r="I274" s="14"/>
      <c r="J274" s="14"/>
      <c r="K274" s="14"/>
      <c r="L274" s="14"/>
      <c r="M274" s="14"/>
      <c r="N274" s="14"/>
      <c r="O274" s="14" t="str">
        <f t="shared" si="20"/>
        <v/>
      </c>
      <c r="P274" s="14">
        <v>45432</v>
      </c>
      <c r="Q274" s="30">
        <f t="shared" si="21"/>
        <v>45432</v>
      </c>
      <c r="R274" s="5" t="str">
        <f t="shared" si="22"/>
        <v>VENDIDO</v>
      </c>
    </row>
    <row r="275" spans="1:18" hidden="1" x14ac:dyDescent="0.3">
      <c r="A275" s="24">
        <v>273</v>
      </c>
      <c r="B275" s="24">
        <f>IF(SALVADOS!B275=0,"",SALVADOS!B275)</f>
        <v>8282400976</v>
      </c>
      <c r="C275" s="24" t="str">
        <f>IF(SALVADOS!G275=0,"",SALVADOS!G275)</f>
        <v>EUC1C71</v>
      </c>
      <c r="D275" s="24" t="str">
        <f>IF(SALVADOS!L275=0,"",SALVADOS!L275)</f>
        <v>FREITAS</v>
      </c>
      <c r="E275" s="64">
        <f>IF(SALVADOS!AH275=0,"",SALVADOS!AH275)</f>
        <v>45467</v>
      </c>
      <c r="F275" s="97">
        <f>IF(SALVADOS!K275=0,"",SALVADOS!K275)</f>
        <v>38121</v>
      </c>
      <c r="G275" s="14">
        <v>45475</v>
      </c>
      <c r="H275" s="14"/>
      <c r="I275" s="14"/>
      <c r="J275" s="14"/>
      <c r="K275" s="14"/>
      <c r="L275" s="14"/>
      <c r="M275" s="14"/>
      <c r="N275" s="14"/>
      <c r="O275" s="14" t="str">
        <f t="shared" si="20"/>
        <v/>
      </c>
      <c r="P275" s="14">
        <v>45475</v>
      </c>
      <c r="Q275" s="30">
        <f t="shared" si="21"/>
        <v>45475</v>
      </c>
      <c r="R275" s="5" t="str">
        <f t="shared" si="22"/>
        <v>VENDIDO</v>
      </c>
    </row>
    <row r="276" spans="1:18" hidden="1" x14ac:dyDescent="0.3">
      <c r="A276" s="24">
        <v>274</v>
      </c>
      <c r="B276" s="24">
        <f>IF(SALVADOS!B276=0,"",SALVADOS!B276)</f>
        <v>8282401065</v>
      </c>
      <c r="C276" s="24" t="str">
        <f>IF(SALVADOS!G276=0,"",SALVADOS!G276)</f>
        <v>BAA9H98</v>
      </c>
      <c r="D276" s="24" t="str">
        <f>IF(SALVADOS!L276=0,"",SALVADOS!L276)</f>
        <v>PALACIO</v>
      </c>
      <c r="E276" s="64" t="str">
        <f>IF(SALVADOS!AH276=0,"",SALVADOS!AH276)</f>
        <v/>
      </c>
      <c r="F276" s="97">
        <f>IF(SALVADOS!K276=0,"",SALVADOS!K276)</f>
        <v>48931</v>
      </c>
      <c r="G276" s="14"/>
      <c r="H276" s="14"/>
      <c r="I276" s="14"/>
      <c r="J276" s="14"/>
      <c r="K276" s="14"/>
      <c r="L276" s="14"/>
      <c r="M276" s="14"/>
      <c r="N276" s="14"/>
      <c r="O276" s="14" t="str">
        <f t="shared" si="20"/>
        <v/>
      </c>
      <c r="P276" s="14"/>
      <c r="Q276" s="30" t="str">
        <f t="shared" si="21"/>
        <v/>
      </c>
      <c r="R276" s="5" t="str">
        <f t="shared" si="22"/>
        <v/>
      </c>
    </row>
    <row r="277" spans="1:18" hidden="1" x14ac:dyDescent="0.3">
      <c r="A277" s="24">
        <v>275</v>
      </c>
      <c r="B277" s="24">
        <f>IF(SALVADOS!B277=0,"",SALVADOS!B277)</f>
        <v>8282400742</v>
      </c>
      <c r="C277" s="24" t="str">
        <f>IF(SALVADOS!G277=0,"",SALVADOS!G277)</f>
        <v>QVW1G86</v>
      </c>
      <c r="D277" s="24" t="str">
        <f>IF(SALVADOS!L277=0,"",SALVADOS!L277)</f>
        <v>PALACIO</v>
      </c>
      <c r="E277" s="64">
        <f>IF(SALVADOS!AH277=0,"",SALVADOS!AH277)</f>
        <v>45475</v>
      </c>
      <c r="F277" s="97">
        <f>IF(SALVADOS!K277=0,"",SALVADOS!K277)</f>
        <v>100953</v>
      </c>
      <c r="G277" s="14">
        <v>45482</v>
      </c>
      <c r="H277" s="14"/>
      <c r="I277" s="14"/>
      <c r="J277" s="14"/>
      <c r="K277" s="14"/>
      <c r="L277" s="14"/>
      <c r="M277" s="14"/>
      <c r="N277" s="14"/>
      <c r="O277" s="14" t="str">
        <f t="shared" si="20"/>
        <v/>
      </c>
      <c r="P277" s="14">
        <v>45482</v>
      </c>
      <c r="Q277" s="30">
        <f t="shared" si="21"/>
        <v>45482</v>
      </c>
      <c r="R277" s="5" t="str">
        <f t="shared" si="22"/>
        <v>VENDIDO</v>
      </c>
    </row>
    <row r="278" spans="1:18" hidden="1" x14ac:dyDescent="0.3">
      <c r="A278" s="24">
        <v>276</v>
      </c>
      <c r="B278" s="24">
        <f>IF(SALVADOS!B278=0,"",SALVADOS!B278)</f>
        <v>8282400952</v>
      </c>
      <c r="C278" s="24" t="str">
        <f>IF(SALVADOS!G278=0,"",SALVADOS!G278)</f>
        <v>QNL1314</v>
      </c>
      <c r="D278" s="24" t="str">
        <f>IF(SALVADOS!L278=0,"",SALVADOS!L278)</f>
        <v>PALACIO</v>
      </c>
      <c r="E278" s="64">
        <f>IF(SALVADOS!AH278=0,"",SALVADOS!AH278)</f>
        <v>45475</v>
      </c>
      <c r="F278" s="97">
        <f>IF(SALVADOS!K278=0,"",SALVADOS!K278)</f>
        <v>48802</v>
      </c>
      <c r="G278" s="14">
        <v>45482</v>
      </c>
      <c r="H278" s="14"/>
      <c r="I278" s="14"/>
      <c r="J278" s="14"/>
      <c r="K278" s="14"/>
      <c r="L278" s="14"/>
      <c r="M278" s="14"/>
      <c r="N278" s="14"/>
      <c r="O278" s="14" t="str">
        <f t="shared" si="20"/>
        <v/>
      </c>
      <c r="P278" s="14">
        <v>45482</v>
      </c>
      <c r="Q278" s="30">
        <f t="shared" si="21"/>
        <v>45482</v>
      </c>
      <c r="R278" s="5" t="str">
        <f t="shared" si="22"/>
        <v>VENDIDO</v>
      </c>
    </row>
    <row r="279" spans="1:18" hidden="1" x14ac:dyDescent="0.3">
      <c r="A279" s="24">
        <v>277</v>
      </c>
      <c r="B279" s="24">
        <f>IF(SALVADOS!B279=0,"",SALVADOS!B279)</f>
        <v>8282401071</v>
      </c>
      <c r="C279" s="24" t="str">
        <f>IF(SALVADOS!G279=0,"",SALVADOS!G279)</f>
        <v>PWC6453</v>
      </c>
      <c r="D279" s="24" t="str">
        <f>IF(SALVADOS!L279=0,"",SALVADOS!L279)</f>
        <v>FREITAS</v>
      </c>
      <c r="E279" s="64">
        <f>IF(SALVADOS!AH279=0,"",SALVADOS!AH279)</f>
        <v>45467</v>
      </c>
      <c r="F279" s="97">
        <f>IF(SALVADOS!K279=0,"",SALVADOS!K279)</f>
        <v>38409</v>
      </c>
      <c r="G279" s="14">
        <v>45489</v>
      </c>
      <c r="H279" s="14"/>
      <c r="I279" s="14"/>
      <c r="J279" s="14"/>
      <c r="K279" s="14"/>
      <c r="L279" s="14"/>
      <c r="M279" s="14"/>
      <c r="N279" s="14"/>
      <c r="O279" s="14" t="str">
        <f t="shared" si="20"/>
        <v/>
      </c>
      <c r="P279" s="14">
        <v>45489</v>
      </c>
      <c r="Q279" s="30">
        <f t="shared" si="21"/>
        <v>45489</v>
      </c>
      <c r="R279" s="5" t="str">
        <f t="shared" si="22"/>
        <v>VENDIDO</v>
      </c>
    </row>
    <row r="280" spans="1:18" hidden="1" x14ac:dyDescent="0.3">
      <c r="A280" s="24">
        <v>278</v>
      </c>
      <c r="B280" s="24">
        <f>IF(SALVADOS!B280=0,"",SALVADOS!B280)</f>
        <v>8232400109</v>
      </c>
      <c r="C280" s="24" t="str">
        <f>IF(SALVADOS!G280=0,"",SALVADOS!G280)</f>
        <v>NGF5630</v>
      </c>
      <c r="D280" s="24" t="str">
        <f>IF(SALVADOS!L280=0,"",SALVADOS!L280)</f>
        <v>PALACIO</v>
      </c>
      <c r="E280" s="64">
        <f>IF(SALVADOS!AH280=0,"",SALVADOS!AH280)</f>
        <v>45518</v>
      </c>
      <c r="F280" s="97">
        <f>IF(SALVADOS!K280=0,"",SALVADOS!K280)</f>
        <v>16984</v>
      </c>
      <c r="G280" s="14">
        <v>45551</v>
      </c>
      <c r="H280" s="14"/>
      <c r="I280" s="14"/>
      <c r="J280" s="14"/>
      <c r="K280" s="14"/>
      <c r="L280" s="14"/>
      <c r="M280" s="14"/>
      <c r="N280" s="14"/>
      <c r="O280" s="14" t="str">
        <f t="shared" si="20"/>
        <v/>
      </c>
      <c r="P280" s="14">
        <v>45551</v>
      </c>
      <c r="Q280" s="30">
        <f t="shared" si="21"/>
        <v>45551</v>
      </c>
      <c r="R280" s="5" t="str">
        <f t="shared" si="22"/>
        <v>VENDIDO</v>
      </c>
    </row>
    <row r="281" spans="1:18" hidden="1" x14ac:dyDescent="0.3">
      <c r="A281" s="24">
        <v>279</v>
      </c>
      <c r="B281" s="24">
        <f>IF(SALVADOS!B281=0,"",SALVADOS!B281)</f>
        <v>8282400773</v>
      </c>
      <c r="C281" s="24" t="str">
        <f>IF(SALVADOS!G281=0,"",SALVADOS!G281)</f>
        <v>MDJ4786</v>
      </c>
      <c r="D281" s="24" t="str">
        <f>IF(SALVADOS!L281=0,"",SALVADOS!L281)</f>
        <v>PALACIO</v>
      </c>
      <c r="E281" s="64">
        <f>IF(SALVADOS!AH281=0,"",SALVADOS!AH281)</f>
        <v>45464</v>
      </c>
      <c r="F281" s="97">
        <f>IF(SALVADOS!K281=0,"",SALVADOS!K281)</f>
        <v>7039</v>
      </c>
      <c r="G281" s="14">
        <v>45468</v>
      </c>
      <c r="H281" s="14"/>
      <c r="I281" s="14"/>
      <c r="J281" s="14"/>
      <c r="K281" s="14"/>
      <c r="L281" s="14"/>
      <c r="M281" s="14"/>
      <c r="N281" s="14"/>
      <c r="O281" s="14" t="str">
        <f t="shared" si="20"/>
        <v/>
      </c>
      <c r="P281" s="14">
        <v>45468</v>
      </c>
      <c r="Q281" s="30">
        <f t="shared" si="21"/>
        <v>45468</v>
      </c>
      <c r="R281" s="5" t="str">
        <f t="shared" si="22"/>
        <v>VENDIDO</v>
      </c>
    </row>
    <row r="282" spans="1:18" hidden="1" x14ac:dyDescent="0.3">
      <c r="A282" s="24">
        <v>280</v>
      </c>
      <c r="B282" s="24">
        <f>IF(SALVADOS!B282=0,"",SALVADOS!B282)</f>
        <v>8282401297</v>
      </c>
      <c r="C282" s="24" t="str">
        <f>IF(SALVADOS!G282=0,"",SALVADOS!G282)</f>
        <v>CXJ8468</v>
      </c>
      <c r="D282" s="24" t="str">
        <f>IF(SALVADOS!L282=0,"",SALVADOS!L282)</f>
        <v>PALACIO</v>
      </c>
      <c r="E282" s="64">
        <f>IF(SALVADOS!AH282=0,"",SALVADOS!AH282)</f>
        <v>45488</v>
      </c>
      <c r="F282" s="97">
        <f>IF(SALVADOS!K282=0,"",SALVADOS!K282)</f>
        <v>14480</v>
      </c>
      <c r="G282" s="14">
        <v>45489</v>
      </c>
      <c r="H282" s="14">
        <v>45517</v>
      </c>
      <c r="I282" s="14"/>
      <c r="J282" s="14"/>
      <c r="K282" s="14"/>
      <c r="L282" s="14"/>
      <c r="M282" s="14"/>
      <c r="N282" s="14"/>
      <c r="O282" s="14" t="str">
        <f t="shared" si="20"/>
        <v/>
      </c>
      <c r="P282" s="14">
        <v>45517</v>
      </c>
      <c r="Q282" s="30">
        <f t="shared" si="21"/>
        <v>45517</v>
      </c>
      <c r="R282" s="5" t="str">
        <f t="shared" si="22"/>
        <v>VENDIDO</v>
      </c>
    </row>
    <row r="283" spans="1:18" hidden="1" x14ac:dyDescent="0.3">
      <c r="A283" s="24">
        <v>281</v>
      </c>
      <c r="B283" s="24">
        <f>IF(SALVADOS!B283=0,"",SALVADOS!B283)</f>
        <v>8282400001</v>
      </c>
      <c r="C283" s="24" t="str">
        <f>IF(SALVADOS!G283=0,"",SALVADOS!G283)</f>
        <v>RBB4G65</v>
      </c>
      <c r="D283" s="24" t="str">
        <f>IF(SALVADOS!L283=0,"",SALVADOS!L283)</f>
        <v>PALACIO</v>
      </c>
      <c r="E283" s="64">
        <f>IF(SALVADOS!AH283=0,"",SALVADOS!AH283)</f>
        <v>45562</v>
      </c>
      <c r="F283" s="97">
        <f>IF(SALVADOS!K283=0,"",SALVADOS!K283)</f>
        <v>14839</v>
      </c>
      <c r="G283" s="14">
        <v>46682</v>
      </c>
      <c r="H283" s="14"/>
      <c r="I283" s="14"/>
      <c r="J283" s="14"/>
      <c r="K283" s="14"/>
      <c r="L283" s="14"/>
      <c r="M283" s="14"/>
      <c r="N283" s="14"/>
      <c r="O283" s="14" t="str">
        <f t="shared" si="20"/>
        <v/>
      </c>
      <c r="P283" s="14">
        <v>45587</v>
      </c>
      <c r="Q283" s="30">
        <f t="shared" si="21"/>
        <v>46682</v>
      </c>
      <c r="R283" s="5" t="str">
        <f t="shared" si="22"/>
        <v>VENDIDO</v>
      </c>
    </row>
    <row r="284" spans="1:18" hidden="1" x14ac:dyDescent="0.3">
      <c r="A284" s="24">
        <v>282</v>
      </c>
      <c r="B284" s="24">
        <f>IF(SALVADOS!B284=0,"",SALVADOS!B284)</f>
        <v>8282401052</v>
      </c>
      <c r="C284" s="24" t="str">
        <f>IF(SALVADOS!G284=0,"",SALVADOS!G284)</f>
        <v>SHK6B61</v>
      </c>
      <c r="D284" s="24" t="str">
        <f>IF(SALVADOS!L284=0,"",SALVADOS!L284)</f>
        <v>PALACIO</v>
      </c>
      <c r="E284" s="64">
        <f>IF(SALVADOS!AH284=0,"",SALVADOS!AH284)</f>
        <v>45475</v>
      </c>
      <c r="F284" s="97">
        <f>IF(SALVADOS!K284=0,"",SALVADOS!K284)</f>
        <v>17744</v>
      </c>
      <c r="G284" s="14">
        <v>45482</v>
      </c>
      <c r="H284" s="14"/>
      <c r="I284" s="14"/>
      <c r="J284" s="14"/>
      <c r="K284" s="14"/>
      <c r="L284" s="14"/>
      <c r="M284" s="14"/>
      <c r="N284" s="14"/>
      <c r="O284" s="14" t="str">
        <f t="shared" si="20"/>
        <v/>
      </c>
      <c r="P284" s="14">
        <v>45482</v>
      </c>
      <c r="Q284" s="30">
        <f t="shared" si="21"/>
        <v>45482</v>
      </c>
      <c r="R284" s="5" t="str">
        <f t="shared" si="22"/>
        <v>VENDIDO</v>
      </c>
    </row>
    <row r="285" spans="1:18" hidden="1" x14ac:dyDescent="0.3">
      <c r="A285" s="24">
        <v>283</v>
      </c>
      <c r="B285" s="24">
        <f>IF(SALVADOS!B285=0,"",SALVADOS!B285)</f>
        <v>8282401236</v>
      </c>
      <c r="C285" s="24" t="str">
        <f>IF(SALVADOS!G285=0,"",SALVADOS!G285)</f>
        <v>DGH7E81</v>
      </c>
      <c r="D285" s="24" t="str">
        <f>IF(SALVADOS!L285=0,"",SALVADOS!L285)</f>
        <v>PALACIO</v>
      </c>
      <c r="E285" s="64">
        <f>IF(SALVADOS!AH285=0,"",SALVADOS!AH285)</f>
        <v>45692</v>
      </c>
      <c r="F285" s="97">
        <f>IF(SALVADOS!K285=0,"",SALVADOS!K285)</f>
        <v>12309</v>
      </c>
      <c r="G285" s="14">
        <v>45701</v>
      </c>
      <c r="H285" s="14"/>
      <c r="I285" s="14"/>
      <c r="J285" s="14"/>
      <c r="K285" s="14"/>
      <c r="L285" s="14"/>
      <c r="M285" s="14"/>
      <c r="N285" s="14"/>
      <c r="O285" s="14" t="str">
        <f t="shared" si="20"/>
        <v/>
      </c>
      <c r="P285" s="14">
        <v>45701</v>
      </c>
      <c r="Q285" s="30">
        <f t="shared" si="21"/>
        <v>45701</v>
      </c>
      <c r="R285" s="5" t="str">
        <f t="shared" si="22"/>
        <v>VENDIDO</v>
      </c>
    </row>
    <row r="286" spans="1:18" hidden="1" x14ac:dyDescent="0.3">
      <c r="A286" s="24">
        <v>284</v>
      </c>
      <c r="B286" s="24">
        <f>IF(SALVADOS!B286=0,"",SALVADOS!B286)</f>
        <v>8282401015</v>
      </c>
      <c r="C286" s="24" t="str">
        <f>IF(SALVADOS!G286=0,"",SALVADOS!G286)</f>
        <v>HMS9253</v>
      </c>
      <c r="D286" s="24" t="str">
        <f>IF(SALVADOS!L286=0,"",SALVADOS!L286)</f>
        <v>PALACIO</v>
      </c>
      <c r="E286" s="64" t="str">
        <f>IF(SALVADOS!AH286=0,"",SALVADOS!AH286)</f>
        <v/>
      </c>
      <c r="F286" s="97">
        <f>IF(SALVADOS!K286=0,"",SALVADOS!K286)</f>
        <v>15743</v>
      </c>
      <c r="G286" s="14"/>
      <c r="H286" s="14"/>
      <c r="I286" s="14"/>
      <c r="J286" s="14"/>
      <c r="K286" s="14"/>
      <c r="L286" s="14"/>
      <c r="M286" s="14"/>
      <c r="N286" s="14"/>
      <c r="O286" s="14" t="str">
        <f t="shared" si="20"/>
        <v/>
      </c>
      <c r="P286" s="14"/>
      <c r="Q286" s="30" t="str">
        <f t="shared" si="21"/>
        <v/>
      </c>
      <c r="R286" s="5" t="str">
        <f t="shared" si="22"/>
        <v/>
      </c>
    </row>
    <row r="287" spans="1:18" hidden="1" x14ac:dyDescent="0.3">
      <c r="A287" s="24">
        <v>285</v>
      </c>
      <c r="B287" s="24">
        <f>IF(SALVADOS!B287=0,"",SALVADOS!B287)</f>
        <v>8282401416</v>
      </c>
      <c r="C287" s="24" t="str">
        <f>IF(SALVADOS!G287=0,"",SALVADOS!G287)</f>
        <v>PZU4992</v>
      </c>
      <c r="D287" s="24" t="str">
        <f>IF(SALVADOS!L287=0,"",SALVADOS!L287)</f>
        <v>PALACIO</v>
      </c>
      <c r="E287" s="64">
        <f>IF(SALVADOS!AH287=0,"",SALVADOS!AH287)</f>
        <v>45497</v>
      </c>
      <c r="F287" s="97">
        <f>IF(SALVADOS!K287=0,"",SALVADOS!K287)</f>
        <v>36999</v>
      </c>
      <c r="G287" s="14">
        <v>45503</v>
      </c>
      <c r="H287" s="14">
        <v>45510</v>
      </c>
      <c r="I287" s="14">
        <v>45524</v>
      </c>
      <c r="J287" s="14"/>
      <c r="K287" s="14"/>
      <c r="L287" s="14"/>
      <c r="M287" s="14"/>
      <c r="N287" s="14"/>
      <c r="O287" s="14" t="str">
        <f t="shared" si="20"/>
        <v/>
      </c>
      <c r="P287" s="14">
        <v>45524</v>
      </c>
      <c r="Q287" s="30">
        <f t="shared" si="21"/>
        <v>45524</v>
      </c>
      <c r="R287" s="5" t="str">
        <f t="shared" si="22"/>
        <v>VENDIDO</v>
      </c>
    </row>
    <row r="288" spans="1:18" hidden="1" x14ac:dyDescent="0.3">
      <c r="A288" s="24">
        <v>286</v>
      </c>
      <c r="B288" s="24">
        <f>IF(SALVADOS!B288=0,"",SALVADOS!B288)</f>
        <v>8282401266</v>
      </c>
      <c r="C288" s="24" t="str">
        <f>IF(SALVADOS!G288=0,"",SALVADOS!G288)</f>
        <v>HGX8B58</v>
      </c>
      <c r="D288" s="24" t="str">
        <f>IF(SALVADOS!L288=0,"",SALVADOS!L288)</f>
        <v>PALACIO</v>
      </c>
      <c r="E288" s="64" t="str">
        <f>IF(SALVADOS!AH288=0,"",SALVADOS!AH288)</f>
        <v/>
      </c>
      <c r="F288" s="97">
        <f>IF(SALVADOS!K288=0,"",SALVADOS!K288)</f>
        <v>21817</v>
      </c>
      <c r="G288" s="14"/>
      <c r="H288" s="14"/>
      <c r="I288" s="14"/>
      <c r="J288" s="14"/>
      <c r="K288" s="14"/>
      <c r="L288" s="14"/>
      <c r="M288" s="14"/>
      <c r="N288" s="14"/>
      <c r="O288" s="14" t="str">
        <f t="shared" si="20"/>
        <v/>
      </c>
      <c r="P288" s="14"/>
      <c r="Q288" s="30" t="str">
        <f t="shared" si="21"/>
        <v/>
      </c>
      <c r="R288" s="5" t="str">
        <f t="shared" si="22"/>
        <v/>
      </c>
    </row>
    <row r="289" spans="1:18" hidden="1" x14ac:dyDescent="0.3">
      <c r="A289" s="24">
        <v>287</v>
      </c>
      <c r="B289" s="24">
        <f>IF(SALVADOS!B289=0,"",SALVADOS!B289)</f>
        <v>8282401616</v>
      </c>
      <c r="C289" s="24" t="str">
        <f>IF(SALVADOS!G289=0,"",SALVADOS!G289)</f>
        <v>AXN1391</v>
      </c>
      <c r="D289" s="24" t="str">
        <f>IF(SALVADOS!L289=0,"",SALVADOS!L289)</f>
        <v>PALACIO</v>
      </c>
      <c r="E289" s="64">
        <f>IF(SALVADOS!AH289=0,"",SALVADOS!AH289)</f>
        <v>45488</v>
      </c>
      <c r="F289" s="97">
        <f>IF(SALVADOS!K289=0,"",SALVADOS!K289)</f>
        <v>42326</v>
      </c>
      <c r="G289" s="14">
        <v>45489</v>
      </c>
      <c r="H289" s="14"/>
      <c r="I289" s="14"/>
      <c r="J289" s="14"/>
      <c r="K289" s="14"/>
      <c r="L289" s="14"/>
      <c r="M289" s="14"/>
      <c r="N289" s="14"/>
      <c r="O289" s="14" t="str">
        <f t="shared" si="20"/>
        <v/>
      </c>
      <c r="P289" s="14">
        <v>45489</v>
      </c>
      <c r="Q289" s="30">
        <f t="shared" si="21"/>
        <v>45489</v>
      </c>
      <c r="R289" s="5" t="str">
        <f t="shared" si="22"/>
        <v>VENDIDO</v>
      </c>
    </row>
    <row r="290" spans="1:18" hidden="1" x14ac:dyDescent="0.3">
      <c r="A290" s="24">
        <v>288</v>
      </c>
      <c r="B290" s="24">
        <f>IF(SALVADOS!B290=0,"",SALVADOS!B290)</f>
        <v>8232400180</v>
      </c>
      <c r="C290" s="24" t="str">
        <f>IF(SALVADOS!G290=0,"",SALVADOS!G290)</f>
        <v>MLU1158</v>
      </c>
      <c r="D290" s="24" t="str">
        <f>IF(SALVADOS!L290=0,"",SALVADOS!L290)</f>
        <v>PALACIO</v>
      </c>
      <c r="E290" s="64">
        <f>IF(SALVADOS!AH290=0,"",SALVADOS!AH290)</f>
        <v>45560</v>
      </c>
      <c r="F290" s="97">
        <f>IF(SALVADOS!K290=0,"",SALVADOS!K290)</f>
        <v>26326</v>
      </c>
      <c r="G290" s="14">
        <v>45574</v>
      </c>
      <c r="H290" s="14"/>
      <c r="I290" s="14"/>
      <c r="J290" s="14"/>
      <c r="K290" s="14"/>
      <c r="L290" s="14"/>
      <c r="M290" s="14"/>
      <c r="N290" s="14"/>
      <c r="O290" s="14" t="str">
        <f t="shared" si="20"/>
        <v/>
      </c>
      <c r="P290" s="14">
        <v>45574</v>
      </c>
      <c r="Q290" s="30">
        <f t="shared" si="21"/>
        <v>45574</v>
      </c>
      <c r="R290" s="5" t="str">
        <f t="shared" si="22"/>
        <v>VENDIDO</v>
      </c>
    </row>
    <row r="291" spans="1:18" hidden="1" x14ac:dyDescent="0.3">
      <c r="A291" s="24">
        <v>289</v>
      </c>
      <c r="B291" s="24">
        <f>IF(SALVADOS!B291=0,"",SALVADOS!B291)</f>
        <v>8282401481</v>
      </c>
      <c r="C291" s="24" t="str">
        <f>IF(SALVADOS!G291=0,"",SALVADOS!G291)</f>
        <v>ETQ4H59</v>
      </c>
      <c r="D291" s="24" t="str">
        <f>IF(SALVADOS!L291=0,"",SALVADOS!L291)</f>
        <v>PALACIO</v>
      </c>
      <c r="E291" s="64">
        <f>IF(SALVADOS!AH291=0,"",SALVADOS!AH291)</f>
        <v>45496</v>
      </c>
      <c r="F291" s="97">
        <f>IF(SALVADOS!K291=0,"",SALVADOS!K291)</f>
        <v>30282</v>
      </c>
      <c r="G291" s="14">
        <v>45503</v>
      </c>
      <c r="H291" s="14"/>
      <c r="I291" s="14"/>
      <c r="J291" s="14"/>
      <c r="K291" s="14"/>
      <c r="L291" s="14"/>
      <c r="M291" s="14"/>
      <c r="N291" s="14"/>
      <c r="O291" s="14" t="str">
        <f t="shared" si="20"/>
        <v/>
      </c>
      <c r="P291" s="14">
        <v>45503</v>
      </c>
      <c r="Q291" s="30">
        <f t="shared" si="21"/>
        <v>45503</v>
      </c>
      <c r="R291" s="5" t="str">
        <f t="shared" si="22"/>
        <v>VENDIDO</v>
      </c>
    </row>
    <row r="292" spans="1:18" hidden="1" x14ac:dyDescent="0.3">
      <c r="A292" s="24">
        <v>290</v>
      </c>
      <c r="B292" s="24">
        <f>IF(SALVADOS!B292=0,"",SALVADOS!B292)</f>
        <v>8282401274</v>
      </c>
      <c r="C292" s="24" t="str">
        <f>IF(SALVADOS!G292=0,"",SALVADOS!G292)</f>
        <v>FVR1A41</v>
      </c>
      <c r="D292" s="24" t="str">
        <f>IF(SALVADOS!L292=0,"",SALVADOS!L292)</f>
        <v>PALACIO</v>
      </c>
      <c r="E292" s="64">
        <f>IF(SALVADOS!AH292=0,"",SALVADOS!AH292)</f>
        <v>45516</v>
      </c>
      <c r="F292" s="97">
        <f>IF(SALVADOS!K292=0,"",SALVADOS!K292)</f>
        <v>100237</v>
      </c>
      <c r="G292" s="14">
        <v>45524</v>
      </c>
      <c r="H292" s="14"/>
      <c r="I292" s="14"/>
      <c r="J292" s="14"/>
      <c r="K292" s="14"/>
      <c r="L292" s="14"/>
      <c r="M292" s="14"/>
      <c r="N292" s="14"/>
      <c r="O292" s="14" t="str">
        <f t="shared" si="20"/>
        <v/>
      </c>
      <c r="P292" s="14">
        <v>45524</v>
      </c>
      <c r="Q292" s="30">
        <f t="shared" si="21"/>
        <v>45524</v>
      </c>
      <c r="R292" s="5" t="str">
        <f t="shared" si="22"/>
        <v>VENDIDO</v>
      </c>
    </row>
    <row r="293" spans="1:18" hidden="1" x14ac:dyDescent="0.3">
      <c r="A293" s="24">
        <v>291</v>
      </c>
      <c r="B293" s="24">
        <f>IF(SALVADOS!B293=0,"",SALVADOS!B293)</f>
        <v>8282401196</v>
      </c>
      <c r="C293" s="24" t="str">
        <f>IF(SALVADOS!G293=0,"",SALVADOS!G293)</f>
        <v>MTQ9I63</v>
      </c>
      <c r="D293" s="24" t="str">
        <f>IF(SALVADOS!L293=0,"",SALVADOS!L293)</f>
        <v>PALACIO</v>
      </c>
      <c r="E293" s="64">
        <f>IF(SALVADOS!AH293=0,"",SALVADOS!AH293)</f>
        <v>45513</v>
      </c>
      <c r="F293" s="97">
        <f>IF(SALVADOS!K293=0,"",SALVADOS!K293)</f>
        <v>28508</v>
      </c>
      <c r="G293" s="14">
        <v>45524</v>
      </c>
      <c r="H293" s="14">
        <v>45531</v>
      </c>
      <c r="I293" s="14"/>
      <c r="J293" s="14"/>
      <c r="K293" s="14"/>
      <c r="L293" s="14"/>
      <c r="M293" s="14"/>
      <c r="N293" s="14"/>
      <c r="O293" s="14" t="str">
        <f t="shared" si="20"/>
        <v/>
      </c>
      <c r="P293" s="14">
        <v>45531</v>
      </c>
      <c r="Q293" s="30">
        <f t="shared" si="21"/>
        <v>45531</v>
      </c>
      <c r="R293" s="5" t="str">
        <f t="shared" si="22"/>
        <v>VENDIDO</v>
      </c>
    </row>
    <row r="294" spans="1:18" hidden="1" x14ac:dyDescent="0.3">
      <c r="A294" s="24">
        <v>292</v>
      </c>
      <c r="B294" s="24">
        <f>IF(SALVADOS!B294=0,"",SALVADOS!B294)</f>
        <v>8282401710</v>
      </c>
      <c r="C294" s="24" t="str">
        <f>IF(SALVADOS!G294=0,"",SALVADOS!G294)</f>
        <v>DUU4A53</v>
      </c>
      <c r="D294" s="24" t="str">
        <f>IF(SALVADOS!L294=0,"",SALVADOS!L294)</f>
        <v>PALACIO</v>
      </c>
      <c r="E294" s="64">
        <f>IF(SALVADOS!AH294=0,"",SALVADOS!AH294)</f>
        <v>45491</v>
      </c>
      <c r="F294" s="97">
        <f>IF(SALVADOS!K294=0,"",SALVADOS!K294)</f>
        <v>16260</v>
      </c>
      <c r="G294" s="14">
        <v>45503</v>
      </c>
      <c r="H294" s="14"/>
      <c r="I294" s="14"/>
      <c r="J294" s="14"/>
      <c r="K294" s="14"/>
      <c r="L294" s="14"/>
      <c r="M294" s="14"/>
      <c r="N294" s="14"/>
      <c r="O294" s="14" t="str">
        <f t="shared" si="20"/>
        <v/>
      </c>
      <c r="P294" s="14">
        <v>45503</v>
      </c>
      <c r="Q294" s="30">
        <f t="shared" si="21"/>
        <v>45503</v>
      </c>
      <c r="R294" s="5" t="str">
        <f t="shared" si="22"/>
        <v>VENDIDO</v>
      </c>
    </row>
    <row r="295" spans="1:18" hidden="1" x14ac:dyDescent="0.3">
      <c r="A295" s="24">
        <v>293</v>
      </c>
      <c r="B295" s="24">
        <f>IF(SALVADOS!B295=0,"",SALVADOS!B295)</f>
        <v>8282402049</v>
      </c>
      <c r="C295" s="24" t="str">
        <f>IF(SALVADOS!G295=0,"",SALVADOS!G295)</f>
        <v>ACJ8A31</v>
      </c>
      <c r="D295" s="24" t="str">
        <f>IF(SALVADOS!L295=0,"",SALVADOS!L295)</f>
        <v>PALACIO</v>
      </c>
      <c r="E295" s="64">
        <f>IF(SALVADOS!AH295=0,"",SALVADOS!AH295)</f>
        <v>45533</v>
      </c>
      <c r="F295" s="97">
        <f>IF(SALVADOS!K295=0,"",SALVADOS!K295)</f>
        <v>8900</v>
      </c>
      <c r="G295" s="14">
        <v>45678</v>
      </c>
      <c r="H295" s="14"/>
      <c r="I295" s="14"/>
      <c r="J295" s="14"/>
      <c r="K295" s="14"/>
      <c r="L295" s="14"/>
      <c r="M295" s="14"/>
      <c r="N295" s="14"/>
      <c r="O295" s="14" t="str">
        <f t="shared" si="20"/>
        <v/>
      </c>
      <c r="P295" s="14">
        <v>45678</v>
      </c>
      <c r="Q295" s="30">
        <f t="shared" si="21"/>
        <v>45678</v>
      </c>
      <c r="R295" s="5" t="str">
        <f t="shared" si="22"/>
        <v>VENDIDO</v>
      </c>
    </row>
    <row r="296" spans="1:18" hidden="1" x14ac:dyDescent="0.3">
      <c r="A296" s="24">
        <v>294</v>
      </c>
      <c r="B296" s="24">
        <f>IF(SALVADOS!B296=0,"",SALVADOS!B296)</f>
        <v>116</v>
      </c>
      <c r="C296" s="24" t="str">
        <f>IF(SALVADOS!G296=0,"",SALVADOS!G296)</f>
        <v>FAM0C06</v>
      </c>
      <c r="D296" s="24" t="str">
        <f>IF(SALVADOS!L296=0,"",SALVADOS!L296)</f>
        <v>PALACIO</v>
      </c>
      <c r="E296" s="64">
        <f>IF(SALVADOS!AH296=0,"",SALVADOS!AH296)</f>
        <v>45513</v>
      </c>
      <c r="F296" s="97">
        <f>IF(SALVADOS!K296=0,"",SALVADOS!K296)</f>
        <v>25445</v>
      </c>
      <c r="G296" s="14">
        <v>45531</v>
      </c>
      <c r="H296" s="14"/>
      <c r="I296" s="14"/>
      <c r="J296" s="14"/>
      <c r="K296" s="14"/>
      <c r="L296" s="14"/>
      <c r="M296" s="14"/>
      <c r="N296" s="14"/>
      <c r="O296" s="14" t="str">
        <f t="shared" si="20"/>
        <v/>
      </c>
      <c r="P296" s="14">
        <v>45531</v>
      </c>
      <c r="Q296" s="30">
        <f t="shared" si="21"/>
        <v>45531</v>
      </c>
      <c r="R296" s="5" t="str">
        <f t="shared" si="22"/>
        <v>VENDIDO</v>
      </c>
    </row>
    <row r="297" spans="1:18" hidden="1" x14ac:dyDescent="0.3">
      <c r="A297" s="24">
        <v>295</v>
      </c>
      <c r="B297" s="24">
        <f>IF(SALVADOS!B297=0,"",SALVADOS!B297)</f>
        <v>8282402080</v>
      </c>
      <c r="C297" s="24" t="str">
        <f>IF(SALVADOS!G297=0,"",SALVADOS!G297)</f>
        <v>CXZ5324</v>
      </c>
      <c r="D297" s="24" t="str">
        <f>IF(SALVADOS!L297=0,"",SALVADOS!L297)</f>
        <v>FREITAS</v>
      </c>
      <c r="E297" s="64">
        <f>IF(SALVADOS!AH297=0,"",SALVADOS!AH297)</f>
        <v>45491</v>
      </c>
      <c r="F297" s="97">
        <f>IF(SALVADOS!K297=0,"",SALVADOS!K297)</f>
        <v>10379</v>
      </c>
      <c r="G297" s="14">
        <v>45499</v>
      </c>
      <c r="H297" s="14"/>
      <c r="I297" s="14"/>
      <c r="J297" s="14"/>
      <c r="K297" s="14"/>
      <c r="L297" s="14"/>
      <c r="M297" s="14"/>
      <c r="N297" s="14"/>
      <c r="O297" s="14" t="str">
        <f t="shared" si="20"/>
        <v/>
      </c>
      <c r="P297" s="14">
        <v>45499</v>
      </c>
      <c r="Q297" s="30">
        <f t="shared" si="21"/>
        <v>45499</v>
      </c>
      <c r="R297" s="5" t="str">
        <f t="shared" si="22"/>
        <v>VENDIDO</v>
      </c>
    </row>
    <row r="298" spans="1:18" hidden="1" x14ac:dyDescent="0.3">
      <c r="A298" s="24">
        <v>296</v>
      </c>
      <c r="B298" s="24">
        <f>IF(SALVADOS!B298=0,"",SALVADOS!B298)</f>
        <v>8282402073</v>
      </c>
      <c r="C298" s="24" t="str">
        <f>IF(SALVADOS!G298=0,"",SALVADOS!G298)</f>
        <v>ELC7H98</v>
      </c>
      <c r="D298" s="24" t="str">
        <f>IF(SALVADOS!L298=0,"",SALVADOS!L298)</f>
        <v>PALACIO</v>
      </c>
      <c r="E298" s="64">
        <f>IF(SALVADOS!AH298=0,"",SALVADOS!AH298)</f>
        <v>45537</v>
      </c>
      <c r="F298" s="97">
        <f>IF(SALVADOS!K298=0,"",SALVADOS!K298)</f>
        <v>18218</v>
      </c>
      <c r="G298" s="14">
        <v>45593</v>
      </c>
      <c r="H298" s="14"/>
      <c r="I298" s="14"/>
      <c r="J298" s="14"/>
      <c r="K298" s="14"/>
      <c r="L298" s="14"/>
      <c r="M298" s="14"/>
      <c r="N298" s="14"/>
      <c r="O298" s="14" t="str">
        <f t="shared" si="20"/>
        <v/>
      </c>
      <c r="P298" s="14">
        <v>45593</v>
      </c>
      <c r="Q298" s="30">
        <f t="shared" si="21"/>
        <v>45593</v>
      </c>
      <c r="R298" s="5" t="str">
        <f t="shared" si="22"/>
        <v>VENDIDO</v>
      </c>
    </row>
    <row r="299" spans="1:18" hidden="1" x14ac:dyDescent="0.3">
      <c r="A299" s="24">
        <v>297</v>
      </c>
      <c r="B299" s="24">
        <f>IF(SALVADOS!B299=0,"",SALVADOS!B299)</f>
        <v>8282401645</v>
      </c>
      <c r="C299" s="24" t="str">
        <f>IF(SALVADOS!G299=0,"",SALVADOS!G299)</f>
        <v>DYS7288</v>
      </c>
      <c r="D299" s="24" t="str">
        <f>IF(SALVADOS!L299=0,"",SALVADOS!L299)</f>
        <v>PALACIO</v>
      </c>
      <c r="E299" s="64">
        <f>IF(SALVADOS!AH299=0,"",SALVADOS!AH299)</f>
        <v>45519</v>
      </c>
      <c r="F299" s="97">
        <f>IF(SALVADOS!K299=0,"",SALVADOS!K299)</f>
        <v>8813</v>
      </c>
      <c r="G299" s="14">
        <v>45524</v>
      </c>
      <c r="H299" s="14"/>
      <c r="I299" s="14"/>
      <c r="J299" s="14"/>
      <c r="K299" s="14"/>
      <c r="L299" s="14"/>
      <c r="M299" s="14"/>
      <c r="N299" s="14"/>
      <c r="O299" s="14" t="str">
        <f t="shared" si="20"/>
        <v/>
      </c>
      <c r="P299" s="14">
        <v>45524</v>
      </c>
      <c r="Q299" s="30">
        <f t="shared" si="21"/>
        <v>45524</v>
      </c>
      <c r="R299" s="5" t="str">
        <f t="shared" si="22"/>
        <v>VENDIDO</v>
      </c>
    </row>
    <row r="300" spans="1:18" hidden="1" x14ac:dyDescent="0.3">
      <c r="A300" s="24">
        <v>298</v>
      </c>
      <c r="B300" s="24">
        <f>IF(SALVADOS!B300=0,"",SALVADOS!B300)</f>
        <v>8282402422</v>
      </c>
      <c r="C300" s="24" t="str">
        <f>IF(SALVADOS!G300=0,"",SALVADOS!G300)</f>
        <v>HJQ5D41</v>
      </c>
      <c r="D300" s="24" t="str">
        <f>IF(SALVADOS!L300=0,"",SALVADOS!L300)</f>
        <v>PALACIO</v>
      </c>
      <c r="E300" s="64">
        <f>IF(SALVADOS!AH300=0,"",SALVADOS!AH300)</f>
        <v>45560</v>
      </c>
      <c r="F300" s="97">
        <f>IF(SALVADOS!K300=0,"",SALVADOS!K300)</f>
        <v>8500</v>
      </c>
      <c r="G300" s="14">
        <v>45574</v>
      </c>
      <c r="H300" s="14"/>
      <c r="I300" s="14"/>
      <c r="J300" s="14"/>
      <c r="K300" s="14"/>
      <c r="L300" s="14"/>
      <c r="M300" s="14"/>
      <c r="N300" s="14"/>
      <c r="O300" s="14" t="str">
        <f t="shared" si="20"/>
        <v/>
      </c>
      <c r="P300" s="14">
        <v>45574</v>
      </c>
      <c r="Q300" s="30">
        <f t="shared" si="21"/>
        <v>45574</v>
      </c>
      <c r="R300" s="5" t="str">
        <f t="shared" si="22"/>
        <v>VENDIDO</v>
      </c>
    </row>
    <row r="301" spans="1:18" hidden="1" x14ac:dyDescent="0.3">
      <c r="A301" s="24">
        <v>299</v>
      </c>
      <c r="B301" s="24">
        <f>IF(SALVADOS!B301=0,"",SALVADOS!B301)</f>
        <v>8282402411</v>
      </c>
      <c r="C301" s="24" t="str">
        <f>IF(SALVADOS!G301=0,"",SALVADOS!G301)</f>
        <v>PUN8D33</v>
      </c>
      <c r="D301" s="24" t="str">
        <f>IF(SALVADOS!L301=0,"",SALVADOS!L301)</f>
        <v>PALACIO</v>
      </c>
      <c r="E301" s="64" t="str">
        <f>IF(SALVADOS!AH301=0,"",SALVADOS!AH301)</f>
        <v/>
      </c>
      <c r="F301" s="97">
        <f>IF(SALVADOS!K301=0,"",SALVADOS!K301)</f>
        <v>31117</v>
      </c>
      <c r="G301" s="14"/>
      <c r="H301" s="14"/>
      <c r="I301" s="14"/>
      <c r="J301" s="14"/>
      <c r="K301" s="14"/>
      <c r="L301" s="14"/>
      <c r="M301" s="14"/>
      <c r="N301" s="14"/>
      <c r="O301" s="14" t="str">
        <f t="shared" si="20"/>
        <v/>
      </c>
      <c r="P301" s="14"/>
      <c r="Q301" s="30" t="str">
        <f t="shared" si="21"/>
        <v/>
      </c>
      <c r="R301" s="5" t="str">
        <f t="shared" si="22"/>
        <v/>
      </c>
    </row>
    <row r="302" spans="1:18" hidden="1" x14ac:dyDescent="0.3">
      <c r="A302" s="24">
        <v>300</v>
      </c>
      <c r="B302" s="24">
        <f>IF(SALVADOS!B302=0,"",SALVADOS!B302)</f>
        <v>8282402448</v>
      </c>
      <c r="C302" s="24" t="str">
        <f>IF(SALVADOS!G302=0,"",SALVADOS!G302)</f>
        <v>EMM9960</v>
      </c>
      <c r="D302" s="24" t="str">
        <f>IF(SALVADOS!L302=0,"",SALVADOS!L302)</f>
        <v>FREITAS</v>
      </c>
      <c r="E302" s="64">
        <f>IF(SALVADOS!AH302=0,"",SALVADOS!AH302)</f>
        <v>45560</v>
      </c>
      <c r="F302" s="97">
        <f>IF(SALVADOS!K302=0,"",SALVADOS!K302)</f>
        <v>42911</v>
      </c>
      <c r="G302" s="14">
        <v>45566</v>
      </c>
      <c r="H302" s="14">
        <v>45567</v>
      </c>
      <c r="I302" s="14"/>
      <c r="J302" s="14"/>
      <c r="K302" s="14"/>
      <c r="L302" s="14"/>
      <c r="M302" s="14"/>
      <c r="N302" s="14"/>
      <c r="O302" s="14" t="str">
        <f t="shared" si="20"/>
        <v/>
      </c>
      <c r="P302" s="14">
        <v>45567</v>
      </c>
      <c r="Q302" s="30">
        <f t="shared" si="21"/>
        <v>45567</v>
      </c>
      <c r="R302" s="5" t="str">
        <f t="shared" si="22"/>
        <v>VENDIDO</v>
      </c>
    </row>
    <row r="303" spans="1:18" hidden="1" x14ac:dyDescent="0.3">
      <c r="A303" s="24">
        <v>301</v>
      </c>
      <c r="B303" s="24">
        <f>IF([1]ENTRADA!K217=0,"",[1]ENTRADA!K217)</f>
        <v>8282402240</v>
      </c>
      <c r="C303" s="24" t="str">
        <f>IF(SALVADOS!G303=0,"",SALVADOS!G303)</f>
        <v>GEB2A74</v>
      </c>
      <c r="D303" s="24" t="str">
        <f>IF(SALVADOS!L303=0,"",SALVADOS!L303)</f>
        <v>PALACIO</v>
      </c>
      <c r="E303" s="64">
        <f>IF(SALVADOS!AH303=0,"",SALVADOS!AH303)</f>
        <v>45596</v>
      </c>
      <c r="F303" s="97">
        <f>IF(SALVADOS!K303=0,"",SALVADOS!K303)</f>
        <v>12900</v>
      </c>
      <c r="G303" s="14">
        <v>45608</v>
      </c>
      <c r="H303" s="14"/>
      <c r="I303" s="14"/>
      <c r="J303" s="14"/>
      <c r="K303" s="14"/>
      <c r="L303" s="14"/>
      <c r="M303" s="14"/>
      <c r="N303" s="14"/>
      <c r="O303" s="14" t="str">
        <f t="shared" si="20"/>
        <v/>
      </c>
      <c r="P303" s="14">
        <v>45608</v>
      </c>
      <c r="Q303" s="30">
        <f t="shared" si="21"/>
        <v>45608</v>
      </c>
      <c r="R303" s="5" t="str">
        <f t="shared" si="22"/>
        <v>VENDIDO</v>
      </c>
    </row>
    <row r="304" spans="1:18" x14ac:dyDescent="0.3">
      <c r="A304" s="24">
        <v>302</v>
      </c>
      <c r="B304" s="24">
        <f>IF(SALVADOS!B304=0,"",SALVADOS!B304)</f>
        <v>8282402059</v>
      </c>
      <c r="C304" s="24" t="str">
        <f>IF(SALVADOS!G304=0,"",SALVADOS!G304)</f>
        <v>JKF4590</v>
      </c>
      <c r="D304" s="24" t="str">
        <f>IF(SALVADOS!L304=0,"",SALVADOS!L304)</f>
        <v>PALACIO</v>
      </c>
      <c r="E304" s="64">
        <f>IF(SALVADOS!AH304=0,"",SALVADOS!AH304)</f>
        <v>45565</v>
      </c>
      <c r="F304" s="97">
        <f>IF(SALVADOS!K304=0,"",SALVADOS!K304)</f>
        <v>34699</v>
      </c>
      <c r="G304" s="14">
        <v>45567</v>
      </c>
      <c r="H304" s="14">
        <v>45574</v>
      </c>
      <c r="I304" s="14">
        <v>45587</v>
      </c>
      <c r="J304" s="14"/>
      <c r="K304" s="14"/>
      <c r="L304" s="14"/>
      <c r="M304" s="14"/>
      <c r="N304" s="14"/>
      <c r="O304" s="14" t="str">
        <f t="shared" si="20"/>
        <v/>
      </c>
      <c r="P304" s="14">
        <v>45587</v>
      </c>
      <c r="Q304" s="30">
        <f t="shared" si="21"/>
        <v>45587</v>
      </c>
      <c r="R304" s="5" t="str">
        <f t="shared" si="22"/>
        <v>VENDIDO</v>
      </c>
    </row>
    <row r="305" spans="1:18" hidden="1" x14ac:dyDescent="0.3">
      <c r="A305" s="24">
        <v>303</v>
      </c>
      <c r="B305" s="24">
        <f>IF(SALVADOS!B305=0,"",SALVADOS!B305)</f>
        <v>8282402062</v>
      </c>
      <c r="C305" s="24" t="str">
        <f>IF(SALVADOS!G305=0,"",SALVADOS!G305)</f>
        <v>HIO6742</v>
      </c>
      <c r="D305" s="24" t="str">
        <f>IF(SALVADOS!L305=0,"",SALVADOS!L305)</f>
        <v>FREITAS</v>
      </c>
      <c r="E305" s="64">
        <f>IF(SALVADOS!AH305=0,"",SALVADOS!AH305)</f>
        <v>45551</v>
      </c>
      <c r="F305" s="97">
        <f>IF(SALVADOS!K305=0,"",SALVADOS!K305)</f>
        <v>18870</v>
      </c>
      <c r="G305" s="14">
        <v>45569</v>
      </c>
      <c r="H305" s="14"/>
      <c r="I305" s="14"/>
      <c r="J305" s="14"/>
      <c r="K305" s="14"/>
      <c r="L305" s="14"/>
      <c r="M305" s="14"/>
      <c r="N305" s="14"/>
      <c r="O305" s="14" t="str">
        <f t="shared" si="20"/>
        <v/>
      </c>
      <c r="P305" s="14">
        <v>45569</v>
      </c>
      <c r="Q305" s="30">
        <f t="shared" si="21"/>
        <v>45569</v>
      </c>
      <c r="R305" s="5" t="str">
        <f t="shared" si="22"/>
        <v>VENDIDO</v>
      </c>
    </row>
    <row r="306" spans="1:18" hidden="1" x14ac:dyDescent="0.3">
      <c r="A306" s="24">
        <v>304</v>
      </c>
      <c r="B306" s="24">
        <f>IF(SALVADOS!B306=0,"",SALVADOS!B306)</f>
        <v>8282402465</v>
      </c>
      <c r="C306" s="24" t="str">
        <f>IF(SALVADOS!G306=0,"",SALVADOS!G306)</f>
        <v>FCX5A38</v>
      </c>
      <c r="D306" s="24" t="str">
        <f>IF(SALVADOS!L306=0,"",SALVADOS!L306)</f>
        <v>FREITAS</v>
      </c>
      <c r="E306" s="64">
        <f>IF(SALVADOS!AH306=0,"",SALVADOS!AH306)</f>
        <v>45572</v>
      </c>
      <c r="F306" s="97">
        <f>IF(SALVADOS!K306=0,"",SALVADOS!K306)</f>
        <v>125934</v>
      </c>
      <c r="G306" s="14">
        <v>45615</v>
      </c>
      <c r="H306" s="14"/>
      <c r="I306" s="14"/>
      <c r="J306" s="14"/>
      <c r="K306" s="14"/>
      <c r="L306" s="14"/>
      <c r="M306" s="14"/>
      <c r="N306" s="14"/>
      <c r="O306" s="14" t="str">
        <f t="shared" si="20"/>
        <v/>
      </c>
      <c r="P306" s="14">
        <v>45615</v>
      </c>
      <c r="Q306" s="30">
        <f t="shared" si="21"/>
        <v>45615</v>
      </c>
      <c r="R306" s="5" t="str">
        <f t="shared" si="22"/>
        <v>VENDIDO</v>
      </c>
    </row>
    <row r="307" spans="1:18" hidden="1" x14ac:dyDescent="0.3">
      <c r="A307" s="24">
        <v>305</v>
      </c>
      <c r="B307" s="24">
        <f>IF(SALVADOS!B307=0,"",SALVADOS!B307)</f>
        <v>8282402062</v>
      </c>
      <c r="C307" s="24" t="str">
        <f>IF(SALVADOS!G307=0,"",SALVADOS!G307)</f>
        <v>MHV8C24</v>
      </c>
      <c r="D307" s="24" t="str">
        <f>IF(SALVADOS!L307=0,"",SALVADOS!L307)</f>
        <v>FREITAS</v>
      </c>
      <c r="E307" s="64">
        <f>IF(SALVADOS!AH307=0,"",SALVADOS!AH307)</f>
        <v>45562</v>
      </c>
      <c r="F307" s="97">
        <f>IF(SALVADOS!K307=0,"",SALVADOS!K307)</f>
        <v>29150</v>
      </c>
      <c r="G307" s="14">
        <v>45569</v>
      </c>
      <c r="H307" s="14"/>
      <c r="I307" s="14"/>
      <c r="J307" s="14"/>
      <c r="K307" s="14"/>
      <c r="L307" s="14"/>
      <c r="M307" s="14"/>
      <c r="N307" s="14"/>
      <c r="O307" s="14" t="str">
        <f t="shared" si="20"/>
        <v/>
      </c>
      <c r="P307" s="14">
        <v>45569</v>
      </c>
      <c r="Q307" s="30">
        <f t="shared" si="21"/>
        <v>45569</v>
      </c>
      <c r="R307" s="5" t="str">
        <f t="shared" si="22"/>
        <v>VENDIDO</v>
      </c>
    </row>
    <row r="308" spans="1:18" hidden="1" x14ac:dyDescent="0.3">
      <c r="A308" s="24">
        <v>306</v>
      </c>
      <c r="B308" s="24">
        <f>IF(SALVADOS!B308=0,"",SALVADOS!B308)</f>
        <v>8282402520</v>
      </c>
      <c r="C308" s="24" t="str">
        <f>IF(SALVADOS!G308=0,"",SALVADOS!G308)</f>
        <v>OWT2165</v>
      </c>
      <c r="D308" s="24" t="str">
        <f>IF(SALVADOS!L308=0,"",SALVADOS!L308)</f>
        <v>PALACIO</v>
      </c>
      <c r="E308" s="64">
        <f>IF(SALVADOS!AH308=0,"",SALVADOS!AH308)</f>
        <v>45603</v>
      </c>
      <c r="F308" s="97">
        <f>IF(SALVADOS!K308=0,"",SALVADOS!K308)</f>
        <v>28374</v>
      </c>
      <c r="G308" s="14">
        <v>45608</v>
      </c>
      <c r="H308" s="14"/>
      <c r="I308" s="14"/>
      <c r="J308" s="14"/>
      <c r="K308" s="14"/>
      <c r="L308" s="14"/>
      <c r="M308" s="14"/>
      <c r="N308" s="14"/>
      <c r="O308" s="14" t="str">
        <f t="shared" si="20"/>
        <v/>
      </c>
      <c r="P308" s="14">
        <v>45608</v>
      </c>
      <c r="Q308" s="30">
        <f t="shared" si="21"/>
        <v>45608</v>
      </c>
      <c r="R308" s="5" t="str">
        <f t="shared" si="22"/>
        <v>VENDIDO</v>
      </c>
    </row>
    <row r="309" spans="1:18" hidden="1" x14ac:dyDescent="0.3">
      <c r="A309" s="24">
        <v>307</v>
      </c>
      <c r="B309" s="24">
        <f>IF(SALVADOS!B309=0,"",SALVADOS!B309)</f>
        <v>8282402239</v>
      </c>
      <c r="C309" s="24" t="str">
        <f>IF(SALVADOS!G309=0,"",SALVADOS!G309)</f>
        <v>FXG8531</v>
      </c>
      <c r="D309" s="24" t="str">
        <f>IF(SALVADOS!L309=0,"",SALVADOS!L309)</f>
        <v>FREITAS</v>
      </c>
      <c r="E309" s="64">
        <f>IF(SALVADOS!AH309=0,"",SALVADOS!AH309)</f>
        <v>45561</v>
      </c>
      <c r="F309" s="97">
        <f>IF(SALVADOS!K309=0,"",SALVADOS!K309)</f>
        <v>11646</v>
      </c>
      <c r="G309" s="14">
        <v>45566</v>
      </c>
      <c r="H309" s="14"/>
      <c r="I309" s="14"/>
      <c r="J309" s="14"/>
      <c r="K309" s="14"/>
      <c r="L309" s="14"/>
      <c r="M309" s="14"/>
      <c r="N309" s="14"/>
      <c r="O309" s="14" t="str">
        <f t="shared" si="20"/>
        <v/>
      </c>
      <c r="P309" s="14">
        <v>45566</v>
      </c>
      <c r="Q309" s="30">
        <f t="shared" si="21"/>
        <v>45566</v>
      </c>
      <c r="R309" s="5" t="str">
        <f t="shared" si="22"/>
        <v>VENDIDO</v>
      </c>
    </row>
    <row r="310" spans="1:18" hidden="1" x14ac:dyDescent="0.3">
      <c r="A310" s="24">
        <v>308</v>
      </c>
      <c r="B310" s="24">
        <f>IF(SALVADOS!B310=0,"",SALVADOS!B310)</f>
        <v>8232400416</v>
      </c>
      <c r="C310" s="24" t="str">
        <f>IF(SALVADOS!G310=0,"",SALVADOS!G310)</f>
        <v>PYY9A13</v>
      </c>
      <c r="D310" s="24" t="str">
        <f>IF(SALVADOS!L310=0,"",SALVADOS!L310)</f>
        <v>PALACIO</v>
      </c>
      <c r="E310" s="64" t="str">
        <f>IF(SALVADOS!AH310=0,"",SALVADOS!AH310)</f>
        <v/>
      </c>
      <c r="F310" s="97">
        <f>IF(SALVADOS!K310=0,"",SALVADOS!K310)</f>
        <v>42588</v>
      </c>
      <c r="G310" s="14"/>
      <c r="H310" s="14"/>
      <c r="I310" s="14"/>
      <c r="J310" s="14"/>
      <c r="K310" s="14"/>
      <c r="L310" s="14"/>
      <c r="M310" s="14"/>
      <c r="N310" s="14"/>
      <c r="O310" s="14" t="str">
        <f t="shared" si="20"/>
        <v/>
      </c>
      <c r="P310" s="14"/>
      <c r="Q310" s="30" t="str">
        <f t="shared" si="21"/>
        <v/>
      </c>
      <c r="R310" s="5" t="str">
        <f t="shared" si="22"/>
        <v/>
      </c>
    </row>
    <row r="311" spans="1:18" hidden="1" x14ac:dyDescent="0.3">
      <c r="A311" s="24">
        <v>309</v>
      </c>
      <c r="B311" s="24">
        <f>IF(SALVADOS!B311=0,"",SALVADOS!B311)</f>
        <v>8282402638</v>
      </c>
      <c r="C311" s="24" t="str">
        <f>IF(SALVADOS!G311=0,"",SALVADOS!G311)</f>
        <v>DPP3E33</v>
      </c>
      <c r="D311" s="24" t="str">
        <f>IF(SALVADOS!L311=0,"",SALVADOS!L311)</f>
        <v>FREITAS</v>
      </c>
      <c r="E311" s="64">
        <f>IF(SALVADOS!AH311=0,"",SALVADOS!AH311)</f>
        <v>45595</v>
      </c>
      <c r="F311" s="97">
        <f>IF(SALVADOS!K311=0,"",SALVADOS!K311)</f>
        <v>14647</v>
      </c>
      <c r="G311" s="14">
        <v>45601</v>
      </c>
      <c r="H311" s="14"/>
      <c r="I311" s="14"/>
      <c r="J311" s="14"/>
      <c r="K311" s="14"/>
      <c r="L311" s="14"/>
      <c r="M311" s="14"/>
      <c r="N311" s="14"/>
      <c r="O311" s="14" t="str">
        <f t="shared" si="20"/>
        <v/>
      </c>
      <c r="P311" s="14">
        <v>45601</v>
      </c>
      <c r="Q311" s="30">
        <f t="shared" si="21"/>
        <v>45601</v>
      </c>
      <c r="R311" s="5" t="str">
        <f t="shared" si="22"/>
        <v>VENDIDO</v>
      </c>
    </row>
    <row r="312" spans="1:18" hidden="1" x14ac:dyDescent="0.3">
      <c r="A312" s="24">
        <v>310</v>
      </c>
      <c r="B312" s="24">
        <f>IF(SALVADOS!B312=0,"",SALVADOS!B312)</f>
        <v>8282402374</v>
      </c>
      <c r="C312" s="24" t="str">
        <f>IF(SALVADOS!G312=0,"",SALVADOS!G312)</f>
        <v>CNB1G55</v>
      </c>
      <c r="D312" s="24" t="str">
        <f>IF(SALVADOS!L312=0,"",SALVADOS!L312)</f>
        <v>PALACIO</v>
      </c>
      <c r="E312" s="64">
        <f>IF(SALVADOS!AH312=0,"",SALVADOS!AH312)</f>
        <v>45589</v>
      </c>
      <c r="F312" s="97">
        <f>IF(SALVADOS!K312=0,"",SALVADOS!K312)</f>
        <v>10902</v>
      </c>
      <c r="G312" s="14">
        <v>45593</v>
      </c>
      <c r="H312" s="14"/>
      <c r="I312" s="14"/>
      <c r="J312" s="14"/>
      <c r="K312" s="14"/>
      <c r="L312" s="14"/>
      <c r="M312" s="14"/>
      <c r="N312" s="14"/>
      <c r="O312" s="14" t="str">
        <f t="shared" si="20"/>
        <v/>
      </c>
      <c r="P312" s="14">
        <v>45593</v>
      </c>
      <c r="Q312" s="30">
        <f t="shared" si="21"/>
        <v>45593</v>
      </c>
      <c r="R312" s="5" t="str">
        <f t="shared" si="22"/>
        <v>VENDIDO</v>
      </c>
    </row>
    <row r="313" spans="1:18" hidden="1" x14ac:dyDescent="0.3">
      <c r="A313" s="24">
        <v>311</v>
      </c>
      <c r="B313" s="24">
        <f>IF(SALVADOS!B313=0,"",SALVADOS!B313)</f>
        <v>8282403050</v>
      </c>
      <c r="C313" s="24" t="str">
        <f>IF(SALVADOS!G313=0,"",SALVADOS!G313)</f>
        <v>FWQ4B38</v>
      </c>
      <c r="D313" s="24" t="str">
        <f>IF(SALVADOS!L313=0,"",SALVADOS!L313)</f>
        <v>FREITAS</v>
      </c>
      <c r="E313" s="64">
        <f>IF(SALVADOS!AH313=0,"",SALVADOS!AH313)</f>
        <v>45581</v>
      </c>
      <c r="F313" s="97">
        <f>IF(SALVADOS!K313=0,"",SALVADOS!K313)</f>
        <v>42588</v>
      </c>
      <c r="G313" s="14">
        <v>45595</v>
      </c>
      <c r="H313" s="14"/>
      <c r="I313" s="14"/>
      <c r="J313" s="14"/>
      <c r="K313" s="14"/>
      <c r="L313" s="14"/>
      <c r="M313" s="14"/>
      <c r="N313" s="14"/>
      <c r="O313" s="14" t="str">
        <f t="shared" si="20"/>
        <v/>
      </c>
      <c r="P313" s="14">
        <v>45595</v>
      </c>
      <c r="Q313" s="30">
        <f t="shared" si="21"/>
        <v>45595</v>
      </c>
      <c r="R313" s="5" t="str">
        <f t="shared" si="22"/>
        <v>VENDIDO</v>
      </c>
    </row>
    <row r="314" spans="1:18" hidden="1" x14ac:dyDescent="0.3">
      <c r="A314" s="24">
        <v>312</v>
      </c>
      <c r="B314" s="24">
        <f>IF(SALVADOS!B314=0,"",SALVADOS!B314)</f>
        <v>8232400406</v>
      </c>
      <c r="C314" s="24" t="str">
        <f>IF(SALVADOS!G314=0,"",SALVADOS!G314)</f>
        <v>OKD9J84</v>
      </c>
      <c r="D314" s="24" t="str">
        <f>IF(SALVADOS!L314=0,"",SALVADOS!L314)</f>
        <v>PALACIO</v>
      </c>
      <c r="E314" s="64">
        <f>IF(SALVADOS!AH314=0,"",SALVADOS!AH314)</f>
        <v>45622</v>
      </c>
      <c r="F314" s="97">
        <f>IF(SALVADOS!K314=0,"",SALVADOS!K314)</f>
        <v>17896</v>
      </c>
      <c r="G314" s="14">
        <v>45631</v>
      </c>
      <c r="H314" s="14"/>
      <c r="I314" s="14"/>
      <c r="J314" s="14"/>
      <c r="K314" s="14"/>
      <c r="L314" s="14"/>
      <c r="M314" s="14"/>
      <c r="N314" s="14"/>
      <c r="O314" s="14" t="str">
        <f t="shared" si="20"/>
        <v/>
      </c>
      <c r="P314" s="14">
        <v>45631</v>
      </c>
      <c r="Q314" s="30">
        <f t="shared" si="21"/>
        <v>45631</v>
      </c>
      <c r="R314" s="5" t="str">
        <f t="shared" si="22"/>
        <v>VENDIDO</v>
      </c>
    </row>
    <row r="315" spans="1:18" hidden="1" x14ac:dyDescent="0.3">
      <c r="A315" s="24">
        <v>313</v>
      </c>
      <c r="B315" s="24" t="str">
        <f>IF(SALVADOS!B315=0,"",SALVADOS!B315)</f>
        <v xml:space="preserve">8282402276	</v>
      </c>
      <c r="C315" s="24" t="str">
        <f>IF(SALVADOS!G315=0,"",SALVADOS!G315)</f>
        <v>EAV1E98</v>
      </c>
      <c r="D315" s="24" t="str">
        <f>IF(SALVADOS!L315=0,"",SALVADOS!L315)</f>
        <v>FREITAS</v>
      </c>
      <c r="E315" s="64">
        <f>IF(SALVADOS!AH315=0,"",SALVADOS!AH315)</f>
        <v>45692</v>
      </c>
      <c r="F315" s="97">
        <f>IF(SALVADOS!K315=0,"",SALVADOS!K315)</f>
        <v>11315</v>
      </c>
      <c r="G315" s="14">
        <v>45700</v>
      </c>
      <c r="H315" s="14"/>
      <c r="I315" s="14"/>
      <c r="J315" s="14"/>
      <c r="K315" s="14"/>
      <c r="L315" s="14"/>
      <c r="M315" s="14"/>
      <c r="N315" s="14"/>
      <c r="O315" s="14" t="str">
        <f t="shared" si="20"/>
        <v/>
      </c>
      <c r="P315" s="14">
        <v>45700</v>
      </c>
      <c r="Q315" s="30">
        <f t="shared" si="21"/>
        <v>45700</v>
      </c>
      <c r="R315" s="5" t="str">
        <f t="shared" si="22"/>
        <v>VENDIDO</v>
      </c>
    </row>
    <row r="316" spans="1:18" hidden="1" x14ac:dyDescent="0.3">
      <c r="A316" s="24">
        <v>314</v>
      </c>
      <c r="B316" s="24">
        <f>IF(SALVADOS!B316=0,"",SALVADOS!B316)</f>
        <v>8282401470</v>
      </c>
      <c r="C316" s="24" t="str">
        <f>IF(SALVADOS!G316=0,"",SALVADOS!G316)</f>
        <v>SGD9H55</v>
      </c>
      <c r="D316" s="24" t="str">
        <f>IF(SALVADOS!L316=0,"",SALVADOS!L316)</f>
        <v>PALACIO</v>
      </c>
      <c r="E316" s="64">
        <f>IF(SALVADOS!AH316=0,"",SALVADOS!AH316)</f>
        <v>45624</v>
      </c>
      <c r="F316" s="97">
        <f>IF(SALVADOS!K316=0,"",SALVADOS!K316)</f>
        <v>15430</v>
      </c>
      <c r="G316" s="14">
        <v>45636</v>
      </c>
      <c r="H316" s="14"/>
      <c r="I316" s="14"/>
      <c r="J316" s="14"/>
      <c r="K316" s="14"/>
      <c r="L316" s="14"/>
      <c r="M316" s="14"/>
      <c r="N316" s="14"/>
      <c r="O316" s="14" t="str">
        <f t="shared" si="20"/>
        <v/>
      </c>
      <c r="P316" s="14">
        <v>45636</v>
      </c>
      <c r="Q316" s="30">
        <f t="shared" si="21"/>
        <v>45636</v>
      </c>
      <c r="R316" s="5" t="str">
        <f t="shared" si="22"/>
        <v>VENDIDO</v>
      </c>
    </row>
    <row r="317" spans="1:18" hidden="1" x14ac:dyDescent="0.3">
      <c r="A317" s="24">
        <v>315</v>
      </c>
      <c r="B317" s="24">
        <f>IF(SALVADOS!B317=0,"",SALVADOS!B317)</f>
        <v>8282403203</v>
      </c>
      <c r="C317" s="24" t="str">
        <f>IF(SALVADOS!G317=0,"",SALVADOS!G317)</f>
        <v>DEW7355</v>
      </c>
      <c r="D317" s="24" t="str">
        <f>IF(SALVADOS!L317=0,"",SALVADOS!L317)</f>
        <v>FREITAS</v>
      </c>
      <c r="E317" s="64">
        <f>IF(SALVADOS!AH317=0,"",SALVADOS!AH317)</f>
        <v>45603</v>
      </c>
      <c r="F317" s="97">
        <f>IF(SALVADOS!K317=0,"",SALVADOS!K317)</f>
        <v>12040</v>
      </c>
      <c r="G317" s="14">
        <v>45608</v>
      </c>
      <c r="H317" s="14"/>
      <c r="I317" s="14"/>
      <c r="J317" s="14"/>
      <c r="K317" s="14"/>
      <c r="L317" s="14"/>
      <c r="M317" s="14"/>
      <c r="N317" s="14"/>
      <c r="O317" s="14" t="str">
        <f t="shared" si="20"/>
        <v/>
      </c>
      <c r="P317" s="14">
        <v>45608</v>
      </c>
      <c r="Q317" s="30">
        <f t="shared" si="21"/>
        <v>45608</v>
      </c>
      <c r="R317" s="5" t="str">
        <f t="shared" si="22"/>
        <v>VENDIDO</v>
      </c>
    </row>
    <row r="318" spans="1:18" hidden="1" x14ac:dyDescent="0.3">
      <c r="A318" s="24">
        <v>316</v>
      </c>
      <c r="B318" s="24">
        <f>IF(SALVADOS!B318=0,"",SALVADOS!B318)</f>
        <v>8282403046</v>
      </c>
      <c r="C318" s="24" t="str">
        <f>IF(SALVADOS!G318=0,"",SALVADOS!G318)</f>
        <v>AZU2867</v>
      </c>
      <c r="D318" s="24" t="str">
        <f>IF(SALVADOS!L318=0,"",SALVADOS!L318)</f>
        <v>PALACIO</v>
      </c>
      <c r="E318" s="64">
        <f>IF(SALVADOS!AH318=0,"",SALVADOS!AH318)</f>
        <v>45624</v>
      </c>
      <c r="F318" s="97">
        <f>IF(SALVADOS!K318=0,"",SALVADOS!K318)</f>
        <v>10586</v>
      </c>
      <c r="G318" s="14">
        <v>45631</v>
      </c>
      <c r="H318" s="14"/>
      <c r="I318" s="14"/>
      <c r="J318" s="14"/>
      <c r="K318" s="14"/>
      <c r="L318" s="14"/>
      <c r="M318" s="14"/>
      <c r="N318" s="14"/>
      <c r="O318" s="14" t="str">
        <f t="shared" si="20"/>
        <v/>
      </c>
      <c r="P318" s="14">
        <v>45631</v>
      </c>
      <c r="Q318" s="30">
        <f t="shared" si="21"/>
        <v>45631</v>
      </c>
      <c r="R318" s="5" t="str">
        <f t="shared" si="22"/>
        <v>VENDIDO</v>
      </c>
    </row>
    <row r="319" spans="1:18" hidden="1" x14ac:dyDescent="0.3">
      <c r="A319" s="24">
        <v>317</v>
      </c>
      <c r="B319" s="24">
        <f>IF(SALVADOS!B319=0,"",SALVADOS!B319)</f>
        <v>8282402059</v>
      </c>
      <c r="C319" s="24" t="str">
        <f>IF(SALVADOS!G319=0,"",SALVADOS!G319)</f>
        <v>NDC3A05</v>
      </c>
      <c r="D319" s="24" t="str">
        <f>IF(SALVADOS!L319=0,"",SALVADOS!L319)</f>
        <v>PALACIO</v>
      </c>
      <c r="E319" s="64" t="str">
        <f>IF(SALVADOS!AH319=0,"",SALVADOS!AH319)</f>
        <v/>
      </c>
      <c r="F319" s="97">
        <f>IF(SALVADOS!K319=0,"",SALVADOS!K319)</f>
        <v>17413</v>
      </c>
      <c r="G319" s="14"/>
      <c r="H319" s="14"/>
      <c r="I319" s="14"/>
      <c r="J319" s="14"/>
      <c r="K319" s="14"/>
      <c r="L319" s="14"/>
      <c r="M319" s="14"/>
      <c r="N319" s="14"/>
      <c r="O319" s="14" t="str">
        <f t="shared" si="20"/>
        <v/>
      </c>
      <c r="P319" s="14"/>
      <c r="Q319" s="30" t="str">
        <f t="shared" si="21"/>
        <v/>
      </c>
      <c r="R319" s="5" t="str">
        <f t="shared" si="22"/>
        <v/>
      </c>
    </row>
    <row r="320" spans="1:18" hidden="1" x14ac:dyDescent="0.3">
      <c r="A320" s="24">
        <v>318</v>
      </c>
      <c r="B320" s="24">
        <f>IF(SALVADOS!B320=0,"",SALVADOS!B320)</f>
        <v>8282402653</v>
      </c>
      <c r="C320" s="24" t="str">
        <f>IF(SALVADOS!G320=0,"",SALVADOS!G320)</f>
        <v>JJV7J50</v>
      </c>
      <c r="D320" s="24" t="str">
        <f>IF(SALVADOS!L320=0,"",SALVADOS!L320)</f>
        <v>PALACIO</v>
      </c>
      <c r="E320" s="64">
        <f>IF(SALVADOS!AH320=0,"",SALVADOS!AH320)</f>
        <v>45721</v>
      </c>
      <c r="F320" s="97">
        <f>IF(SALVADOS!K320=0,"",SALVADOS!K320)</f>
        <v>30637</v>
      </c>
      <c r="G320" s="14"/>
      <c r="H320" s="14"/>
      <c r="I320" s="14"/>
      <c r="J320" s="14"/>
      <c r="K320" s="14"/>
      <c r="L320" s="14"/>
      <c r="M320" s="14"/>
      <c r="N320" s="14"/>
      <c r="O320" s="14" t="str">
        <f t="shared" si="20"/>
        <v/>
      </c>
      <c r="P320" s="14"/>
      <c r="Q320" s="30" t="str">
        <f t="shared" si="21"/>
        <v/>
      </c>
      <c r="R320" s="5" t="str">
        <f t="shared" si="22"/>
        <v>LOTEAR</v>
      </c>
    </row>
    <row r="321" spans="1:18" hidden="1" x14ac:dyDescent="0.3">
      <c r="A321" s="24">
        <v>319</v>
      </c>
      <c r="B321" s="24">
        <f>IF(SALVADOS!B321=0,"",SALVADOS!B321)</f>
        <v>8282401967</v>
      </c>
      <c r="C321" s="24" t="str">
        <f>IF(SALVADOS!G321=0,"",SALVADOS!G321)</f>
        <v>KMT8D19</v>
      </c>
      <c r="D321" s="24" t="str">
        <f>IF(SALVADOS!L321=0,"",SALVADOS!L321)</f>
        <v>PALACIO</v>
      </c>
      <c r="E321" s="64">
        <f>IF(SALVADOS!AH321=0,"",SALVADOS!AH321)</f>
        <v>45639</v>
      </c>
      <c r="F321" s="97">
        <f>IF(SALVADOS!K321=0,"",SALVADOS!K321)</f>
        <v>16494</v>
      </c>
      <c r="G321" s="14">
        <v>45653</v>
      </c>
      <c r="H321" s="14"/>
      <c r="I321" s="14"/>
      <c r="J321" s="14"/>
      <c r="K321" s="14"/>
      <c r="L321" s="14"/>
      <c r="M321" s="14"/>
      <c r="N321" s="14"/>
      <c r="O321" s="14" t="str">
        <f t="shared" si="20"/>
        <v/>
      </c>
      <c r="P321" s="14">
        <v>45653</v>
      </c>
      <c r="Q321" s="30">
        <f t="shared" si="21"/>
        <v>45653</v>
      </c>
      <c r="R321" s="5" t="str">
        <f t="shared" si="22"/>
        <v>VENDIDO</v>
      </c>
    </row>
    <row r="322" spans="1:18" hidden="1" x14ac:dyDescent="0.3">
      <c r="A322" s="24">
        <v>320</v>
      </c>
      <c r="B322" s="24">
        <f>IF(SALVADOS!B322=0,"",SALVADOS!B322)</f>
        <v>8282402391</v>
      </c>
      <c r="C322" s="24" t="str">
        <f>IF(SALVADOS!G322=0,"",SALVADOS!G322)</f>
        <v>SCR0G26</v>
      </c>
      <c r="D322" s="24" t="str">
        <f>IF(SALVADOS!L322=0,"",SALVADOS!L322)</f>
        <v>PALACIO</v>
      </c>
      <c r="E322" s="64">
        <f>IF(SALVADOS!AH322=0,"",SALVADOS!AH322)</f>
        <v>45701</v>
      </c>
      <c r="F322" s="97">
        <f>IF(SALVADOS!K322=0,"",SALVADOS!K322)</f>
        <v>78062</v>
      </c>
      <c r="G322" s="14">
        <v>45715</v>
      </c>
      <c r="H322" s="14"/>
      <c r="I322" s="14"/>
      <c r="J322" s="14"/>
      <c r="K322" s="14"/>
      <c r="L322" s="14"/>
      <c r="M322" s="14"/>
      <c r="N322" s="14"/>
      <c r="O322" s="14" t="str">
        <f t="shared" si="20"/>
        <v/>
      </c>
      <c r="P322" s="14">
        <v>45715</v>
      </c>
      <c r="Q322" s="30">
        <f t="shared" si="21"/>
        <v>45715</v>
      </c>
      <c r="R322" s="5" t="str">
        <f t="shared" si="22"/>
        <v>VENDIDO</v>
      </c>
    </row>
    <row r="323" spans="1:18" hidden="1" x14ac:dyDescent="0.3">
      <c r="A323" s="24">
        <v>321</v>
      </c>
      <c r="B323" s="24">
        <f>IF(SALVADOS!B323=0,"",SALVADOS!B323)</f>
        <v>8282403226</v>
      </c>
      <c r="C323" s="24" t="str">
        <f>IF(SALVADOS!G323=0,"",SALVADOS!G323)</f>
        <v>AQH1J65</v>
      </c>
      <c r="D323" s="24" t="str">
        <f>IF(SALVADOS!L323=0,"",SALVADOS!L323)</f>
        <v>PALACIO</v>
      </c>
      <c r="E323" s="64" t="str">
        <f>IF(SALVADOS!AH323=0,"",SALVADOS!AH323)</f>
        <v/>
      </c>
      <c r="F323" s="97">
        <f>IF(SALVADOS!K323=0,"",SALVADOS!K323)</f>
        <v>22047</v>
      </c>
      <c r="G323" s="14"/>
      <c r="H323" s="14"/>
      <c r="I323" s="14"/>
      <c r="J323" s="14"/>
      <c r="K323" s="14"/>
      <c r="L323" s="14"/>
      <c r="M323" s="14"/>
      <c r="N323" s="14"/>
      <c r="O323" s="14" t="str">
        <f t="shared" si="20"/>
        <v/>
      </c>
      <c r="P323" s="14"/>
      <c r="Q323" s="30" t="str">
        <f t="shared" si="21"/>
        <v/>
      </c>
      <c r="R323" s="5" t="str">
        <f t="shared" si="22"/>
        <v/>
      </c>
    </row>
    <row r="324" spans="1:18" hidden="1" x14ac:dyDescent="0.3">
      <c r="A324" s="24">
        <v>322</v>
      </c>
      <c r="B324" s="24">
        <f>IF(SALVADOS!B324=0,"",SALVADOS!B324)</f>
        <v>8282403556</v>
      </c>
      <c r="C324" s="24" t="str">
        <f>IF(SALVADOS!G324=0,"",SALVADOS!G324)</f>
        <v>AAP0A10</v>
      </c>
      <c r="D324" s="24" t="str">
        <f>IF(SALVADOS!L324=0,"",SALVADOS!L324)</f>
        <v>PALACIO</v>
      </c>
      <c r="E324" s="64">
        <f>IF(SALVADOS!AH324=0,"",SALVADOS!AH324)</f>
        <v>45733</v>
      </c>
      <c r="F324" s="97">
        <f>IF(SALVADOS!K324=0,"",SALVADOS!K324)</f>
        <v>11812</v>
      </c>
      <c r="G324" s="14"/>
      <c r="H324" s="14"/>
      <c r="I324" s="14"/>
      <c r="J324" s="14"/>
      <c r="K324" s="14"/>
      <c r="L324" s="14"/>
      <c r="M324" s="14"/>
      <c r="N324" s="14"/>
      <c r="O324" s="14" t="str">
        <f t="shared" si="20"/>
        <v/>
      </c>
      <c r="P324" s="14"/>
      <c r="Q324" s="30" t="str">
        <f t="shared" si="21"/>
        <v/>
      </c>
      <c r="R324" s="5" t="str">
        <f t="shared" si="22"/>
        <v>LOTEAR</v>
      </c>
    </row>
    <row r="325" spans="1:18" hidden="1" x14ac:dyDescent="0.3">
      <c r="A325" s="24">
        <v>323</v>
      </c>
      <c r="B325" s="24">
        <f>IF(SALVADOS!B325=0,"",SALVADOS!B325)</f>
        <v>8282403632</v>
      </c>
      <c r="C325" s="24" t="str">
        <f>IF(SALVADOS!G325=0,"",SALVADOS!G325)</f>
        <v>DBV2B50</v>
      </c>
      <c r="D325" s="24" t="str">
        <f>IF(SALVADOS!L325=0,"",SALVADOS!L325)</f>
        <v>PALACIO</v>
      </c>
      <c r="E325" s="64">
        <f>IF(SALVADOS!AH325=0,"",SALVADOS!AH325)</f>
        <v>45677</v>
      </c>
      <c r="F325" s="97">
        <f>IF(SALVADOS!K325=0,"",SALVADOS!K325)</f>
        <v>22921</v>
      </c>
      <c r="G325" s="14">
        <v>45685</v>
      </c>
      <c r="H325" s="14"/>
      <c r="I325" s="14"/>
      <c r="J325" s="14"/>
      <c r="K325" s="14"/>
      <c r="L325" s="14"/>
      <c r="M325" s="14"/>
      <c r="N325" s="14"/>
      <c r="O325" s="14" t="str">
        <f t="shared" ref="O325:O338" si="23">IF(P325&gt;0,"",IF(MAX(G325:N325)=0,"",MAX(G325:N325)))</f>
        <v/>
      </c>
      <c r="P325" s="14">
        <v>45685</v>
      </c>
      <c r="Q325" s="30">
        <f t="shared" ref="Q325:Q338" si="24">IF(G325=0,"",MAX(G325:N325))</f>
        <v>45685</v>
      </c>
      <c r="R325" s="5" t="str">
        <f t="shared" ref="R325:R338" si="25">IF(E325&gt;G325,"LOTEAR",IF(G325=0,"",IF(P325&gt;0,"VENDIDO",IF(Q325&lt;$R$2,"LOTEAR DE NOVO",""))))</f>
        <v>VENDIDO</v>
      </c>
    </row>
    <row r="326" spans="1:18" hidden="1" x14ac:dyDescent="0.3">
      <c r="A326" s="24">
        <v>324</v>
      </c>
      <c r="B326" s="24">
        <f>IF(SALVADOS!B326=0,"",SALVADOS!B326)</f>
        <v>8232400482</v>
      </c>
      <c r="C326" s="24" t="str">
        <f>IF(SALVADOS!G326=0,"",SALVADOS!G326)</f>
        <v>GSW5364</v>
      </c>
      <c r="D326" s="24" t="str">
        <f>IF(SALVADOS!L326=0,"",SALVADOS!L326)</f>
        <v>PALACIO</v>
      </c>
      <c r="E326" s="64">
        <f>IF(SALVADOS!AH326=0,"",SALVADOS!AH326)</f>
        <v>45721</v>
      </c>
      <c r="F326" s="97">
        <f>IF(SALVADOS!K326=0,"",SALVADOS!K326)</f>
        <v>6875</v>
      </c>
      <c r="G326" s="14"/>
      <c r="H326" s="14"/>
      <c r="I326" s="14"/>
      <c r="J326" s="14"/>
      <c r="K326" s="14"/>
      <c r="L326" s="14"/>
      <c r="M326" s="14"/>
      <c r="N326" s="14"/>
      <c r="O326" s="14" t="str">
        <f t="shared" si="23"/>
        <v/>
      </c>
      <c r="P326" s="14"/>
      <c r="Q326" s="30" t="str">
        <f t="shared" si="24"/>
        <v/>
      </c>
      <c r="R326" s="5" t="str">
        <f t="shared" si="25"/>
        <v>LOTEAR</v>
      </c>
    </row>
    <row r="327" spans="1:18" hidden="1" x14ac:dyDescent="0.3">
      <c r="A327" s="24">
        <v>325</v>
      </c>
      <c r="B327" s="24">
        <f>IF(SALVADOS!B327=0,"",SALVADOS!B327)</f>
        <v>8232400519</v>
      </c>
      <c r="C327" s="24" t="str">
        <f>IF(SALVADOS!G327=0,"",SALVADOS!G327)</f>
        <v>FSE7465</v>
      </c>
      <c r="D327" s="24" t="str">
        <f>IF(SALVADOS!L327=0,"",SALVADOS!L327)</f>
        <v>FREITAS</v>
      </c>
      <c r="E327" s="64">
        <f>IF(SALVADOS!AH327=0,"",SALVADOS!AH327)</f>
        <v>45639</v>
      </c>
      <c r="F327" s="97">
        <f>IF(SALVADOS!K327=0,"",SALVADOS!K327)</f>
        <v>51938</v>
      </c>
      <c r="G327" s="14">
        <v>45645</v>
      </c>
      <c r="H327" s="14"/>
      <c r="I327" s="14"/>
      <c r="J327" s="14"/>
      <c r="K327" s="14"/>
      <c r="L327" s="14"/>
      <c r="M327" s="14"/>
      <c r="N327" s="14"/>
      <c r="O327" s="14" t="str">
        <f t="shared" si="23"/>
        <v/>
      </c>
      <c r="P327" s="14">
        <v>45645</v>
      </c>
      <c r="Q327" s="30">
        <f t="shared" si="24"/>
        <v>45645</v>
      </c>
      <c r="R327" s="5" t="str">
        <f t="shared" si="25"/>
        <v>VENDIDO</v>
      </c>
    </row>
    <row r="328" spans="1:18" hidden="1" x14ac:dyDescent="0.3">
      <c r="A328" s="24">
        <v>326</v>
      </c>
      <c r="B328" s="24">
        <f>IF(SALVADOS!B328=0,"",SALVADOS!B328)</f>
        <v>8282403907</v>
      </c>
      <c r="C328" s="24" t="str">
        <f>IF(SALVADOS!G328=0,"",SALVADOS!G328)</f>
        <v>DDC5244</v>
      </c>
      <c r="D328" s="24" t="str">
        <f>IF(SALVADOS!L328=0,"",SALVADOS!L328)</f>
        <v>SODRÉ</v>
      </c>
      <c r="E328" s="64">
        <f>IF(SALVADOS!AH328=0,"",SALVADOS!AH328)</f>
        <v>45733</v>
      </c>
      <c r="F328" s="97">
        <f>IF(SALVADOS!K328=0,"",SALVADOS!K328)</f>
        <v>7676</v>
      </c>
      <c r="G328" s="14"/>
      <c r="H328" s="14"/>
      <c r="I328" s="14"/>
      <c r="J328" s="14"/>
      <c r="K328" s="14"/>
      <c r="L328" s="14"/>
      <c r="M328" s="14"/>
      <c r="N328" s="14"/>
      <c r="O328" s="14" t="str">
        <f t="shared" si="23"/>
        <v/>
      </c>
      <c r="P328" s="14"/>
      <c r="Q328" s="30" t="str">
        <f t="shared" si="24"/>
        <v/>
      </c>
      <c r="R328" s="5" t="str">
        <f t="shared" si="25"/>
        <v>LOTEAR</v>
      </c>
    </row>
    <row r="329" spans="1:18" hidden="1" x14ac:dyDescent="0.3">
      <c r="A329" s="24">
        <v>327</v>
      </c>
      <c r="B329" s="24">
        <f>IF(SALVADOS!B329=0,"",SALVADOS!B329)</f>
        <v>8282403613</v>
      </c>
      <c r="C329" s="24" t="str">
        <f>IF(SALVADOS!G329=0,"",SALVADOS!G329)</f>
        <v>OYD7871</v>
      </c>
      <c r="D329" s="24" t="str">
        <f>IF(SALVADOS!L329=0,"",SALVADOS!L329)</f>
        <v>PALACIO</v>
      </c>
      <c r="E329" s="64">
        <f>IF(SALVADOS!AH329=0,"",SALVADOS!AH329)</f>
        <v>45702</v>
      </c>
      <c r="F329" s="97">
        <f>IF(SALVADOS!K329=0,"",SALVADOS!K329)</f>
        <v>10255</v>
      </c>
      <c r="G329" s="14">
        <v>45804</v>
      </c>
      <c r="H329" s="14"/>
      <c r="I329" s="14"/>
      <c r="J329" s="14"/>
      <c r="K329" s="14"/>
      <c r="L329" s="14"/>
      <c r="M329" s="14"/>
      <c r="N329" s="14"/>
      <c r="O329" s="14" t="str">
        <f t="shared" si="23"/>
        <v/>
      </c>
      <c r="P329" s="14">
        <v>45804</v>
      </c>
      <c r="Q329" s="30">
        <f t="shared" si="24"/>
        <v>45804</v>
      </c>
      <c r="R329" s="5" t="str">
        <f t="shared" si="25"/>
        <v>VENDIDO</v>
      </c>
    </row>
    <row r="330" spans="1:18" hidden="1" x14ac:dyDescent="0.3">
      <c r="A330" s="24">
        <v>328</v>
      </c>
      <c r="B330" s="24">
        <f>IF(SALVADOS!B330=0,"",SALVADOS!B330)</f>
        <v>8282403608</v>
      </c>
      <c r="C330" s="24" t="str">
        <f>IF(SALVADOS!G330=0,"",SALVADOS!G330)</f>
        <v xml:space="preserve">GJW7I47 </v>
      </c>
      <c r="D330" s="24" t="str">
        <f>IF(SALVADOS!L330=0,"",SALVADOS!L330)</f>
        <v>PALACIO</v>
      </c>
      <c r="E330" s="64" t="str">
        <f>IF(SALVADOS!AH330=0,"",SALVADOS!AH330)</f>
        <v/>
      </c>
      <c r="F330" s="97" t="str">
        <f>IF(SALVADOS!K330=0,"",SALVADOS!K330)</f>
        <v/>
      </c>
      <c r="G330" s="14"/>
      <c r="H330" s="14"/>
      <c r="I330" s="14"/>
      <c r="J330" s="14"/>
      <c r="K330" s="14"/>
      <c r="L330" s="14"/>
      <c r="M330" s="14"/>
      <c r="N330" s="14"/>
      <c r="O330" s="14" t="str">
        <f t="shared" si="23"/>
        <v/>
      </c>
      <c r="P330" s="14"/>
      <c r="Q330" s="30" t="str">
        <f t="shared" si="24"/>
        <v/>
      </c>
      <c r="R330" s="5" t="str">
        <f t="shared" si="25"/>
        <v/>
      </c>
    </row>
    <row r="331" spans="1:18" hidden="1" x14ac:dyDescent="0.3">
      <c r="A331" s="24">
        <v>329</v>
      </c>
      <c r="B331" s="24">
        <f>IF(SALVADOS!B331=0,"",SALVADOS!B331)</f>
        <v>8232400531</v>
      </c>
      <c r="C331" s="24" t="str">
        <f>IF(SALVADOS!G331=0,"",SALVADOS!G331)</f>
        <v>JIO6494</v>
      </c>
      <c r="D331" s="24" t="str">
        <f>IF(SALVADOS!L331=0,"",SALVADOS!L331)</f>
        <v>PALACIO</v>
      </c>
      <c r="E331" s="64" t="str">
        <f>IF(SALVADOS!AH331=0,"",SALVADOS!AH331)</f>
        <v/>
      </c>
      <c r="F331" s="97">
        <f>IF(SALVADOS!K331=0,"",SALVADOS!K331)</f>
        <v>27768</v>
      </c>
      <c r="G331" s="14"/>
      <c r="H331" s="14"/>
      <c r="I331" s="14"/>
      <c r="J331" s="14"/>
      <c r="K331" s="14"/>
      <c r="L331" s="14"/>
      <c r="M331" s="14"/>
      <c r="N331" s="14"/>
      <c r="O331" s="14" t="str">
        <f t="shared" si="23"/>
        <v/>
      </c>
      <c r="P331" s="14"/>
      <c r="Q331" s="30" t="str">
        <f t="shared" si="24"/>
        <v/>
      </c>
      <c r="R331" s="5" t="str">
        <f t="shared" si="25"/>
        <v/>
      </c>
    </row>
    <row r="332" spans="1:18" hidden="1" x14ac:dyDescent="0.3">
      <c r="A332" s="24">
        <v>330</v>
      </c>
      <c r="B332" s="24">
        <f>IF(SALVADOS!B332=0,"",SALVADOS!B332)</f>
        <v>8282403755</v>
      </c>
      <c r="C332" s="24" t="str">
        <f>IF(SALVADOS!G332=0,"",SALVADOS!G332)</f>
        <v>EYQ5353</v>
      </c>
      <c r="D332" s="24" t="str">
        <f>IF(SALVADOS!L332=0,"",SALVADOS!L332)</f>
        <v>PALACIO</v>
      </c>
      <c r="E332" s="64">
        <f>IF(SALVADOS!AH332=0,"",SALVADOS!AH332)</f>
        <v>45733</v>
      </c>
      <c r="F332" s="97">
        <f>IF(SALVADOS!K332=0,"",SALVADOS!K332)</f>
        <v>63163</v>
      </c>
      <c r="G332" s="14"/>
      <c r="H332" s="14"/>
      <c r="I332" s="14"/>
      <c r="J332" s="14"/>
      <c r="K332" s="14"/>
      <c r="L332" s="14"/>
      <c r="M332" s="14"/>
      <c r="N332" s="14"/>
      <c r="O332" s="14" t="str">
        <f t="shared" si="23"/>
        <v/>
      </c>
      <c r="P332" s="14"/>
      <c r="Q332" s="30" t="str">
        <f t="shared" si="24"/>
        <v/>
      </c>
      <c r="R332" s="5" t="str">
        <f t="shared" si="25"/>
        <v>LOTEAR</v>
      </c>
    </row>
    <row r="333" spans="1:18" hidden="1" x14ac:dyDescent="0.3">
      <c r="A333" s="24">
        <v>331</v>
      </c>
      <c r="B333" s="24">
        <f>IF(SALVADOS!B333=0,"",SALVADOS!B333)</f>
        <v>8232400282</v>
      </c>
      <c r="C333" s="24" t="str">
        <f>IF(SALVADOS!G333=0,"",SALVADOS!G333)</f>
        <v>IXM5179</v>
      </c>
      <c r="D333" s="24" t="str">
        <f>IF(SALVADOS!L333=0,"",SALVADOS!L333)</f>
        <v>PALACIO</v>
      </c>
      <c r="E333" s="64">
        <f>IF(SALVADOS!AH333=0,"",SALVADOS!AH333)</f>
        <v>45731</v>
      </c>
      <c r="F333" s="97">
        <f>IF(SALVADOS!K333=0,"",SALVADOS!K333)</f>
        <v>50394</v>
      </c>
      <c r="G333" s="14"/>
      <c r="H333" s="14"/>
      <c r="I333" s="14"/>
      <c r="J333" s="14"/>
      <c r="K333" s="14"/>
      <c r="L333" s="14"/>
      <c r="M333" s="14"/>
      <c r="N333" s="14"/>
      <c r="O333" s="14" t="str">
        <f t="shared" si="23"/>
        <v/>
      </c>
      <c r="P333" s="14"/>
      <c r="Q333" s="30" t="str">
        <f t="shared" si="24"/>
        <v/>
      </c>
      <c r="R333" s="5" t="str">
        <f t="shared" si="25"/>
        <v>LOTEAR</v>
      </c>
    </row>
    <row r="334" spans="1:18" hidden="1" x14ac:dyDescent="0.3">
      <c r="A334" s="24">
        <v>332</v>
      </c>
      <c r="B334" s="24">
        <f>IF(SALVADOS!B334=0,"",SALVADOS!B334)</f>
        <v>8282403930</v>
      </c>
      <c r="C334" s="24" t="str">
        <f>IF(SALVADOS!G334=0,"",SALVADOS!G334)</f>
        <v>IOO5C36</v>
      </c>
      <c r="D334" s="24" t="str">
        <f>IF(SALVADOS!L334=0,"",SALVADOS!L334)</f>
        <v>PALACIO</v>
      </c>
      <c r="E334" s="64" t="str">
        <f>IF(SALVADOS!AH334=0,"",SALVADOS!AH334)</f>
        <v/>
      </c>
      <c r="F334" s="97" t="str">
        <f>IF(SALVADOS!K334=0,"",SALVADOS!K334)</f>
        <v/>
      </c>
      <c r="G334" s="14"/>
      <c r="H334" s="14"/>
      <c r="I334" s="14"/>
      <c r="J334" s="14"/>
      <c r="K334" s="14"/>
      <c r="L334" s="14"/>
      <c r="M334" s="14"/>
      <c r="N334" s="14"/>
      <c r="O334" s="14" t="str">
        <f t="shared" si="23"/>
        <v/>
      </c>
      <c r="P334" s="14"/>
      <c r="Q334" s="30" t="str">
        <f t="shared" si="24"/>
        <v/>
      </c>
      <c r="R334" s="5" t="str">
        <f t="shared" si="25"/>
        <v/>
      </c>
    </row>
    <row r="335" spans="1:18" hidden="1" x14ac:dyDescent="0.3">
      <c r="A335" s="24">
        <v>333</v>
      </c>
      <c r="B335" s="24">
        <f>IF(SALVADOS!B335=0,"",SALVADOS!B335)</f>
        <v>8232400529</v>
      </c>
      <c r="C335" s="24" t="str">
        <f>IF(SALVADOS!G335=0,"",SALVADOS!G335)</f>
        <v>PRC7H66</v>
      </c>
      <c r="D335" s="24" t="str">
        <f>IF(SALVADOS!L335=0,"",SALVADOS!L335)</f>
        <v>PALACIO</v>
      </c>
      <c r="E335" s="64">
        <f>IF(SALVADOS!AH335=0,"",SALVADOS!AH335)</f>
        <v>45721</v>
      </c>
      <c r="F335" s="97">
        <f>IF(SALVADOS!K335=0,"",SALVADOS!K335)</f>
        <v>39925</v>
      </c>
      <c r="G335" s="14"/>
      <c r="H335" s="14"/>
      <c r="I335" s="14"/>
      <c r="J335" s="14"/>
      <c r="K335" s="14"/>
      <c r="L335" s="14"/>
      <c r="M335" s="14"/>
      <c r="N335" s="14"/>
      <c r="O335" s="14" t="str">
        <f t="shared" si="23"/>
        <v/>
      </c>
      <c r="P335" s="14"/>
      <c r="Q335" s="30" t="str">
        <f t="shared" si="24"/>
        <v/>
      </c>
      <c r="R335" s="5" t="str">
        <f t="shared" si="25"/>
        <v>LOTEAR</v>
      </c>
    </row>
    <row r="336" spans="1:18" hidden="1" x14ac:dyDescent="0.3">
      <c r="A336" s="24">
        <v>334</v>
      </c>
      <c r="B336" s="24">
        <f>IF(SALVADOS!B336=0,"",SALVADOS!B336)</f>
        <v>8282404260</v>
      </c>
      <c r="C336" s="24" t="str">
        <f>IF(SALVADOS!G336=0,"",SALVADOS!G336)</f>
        <v>HDW8070</v>
      </c>
      <c r="D336" s="24" t="str">
        <f>IF(SALVADOS!L336=0,"",SALVADOS!L336)</f>
        <v>PALACIO</v>
      </c>
      <c r="E336" s="64">
        <f>IF(SALVADOS!AH336=0,"",SALVADOS!AH336)</f>
        <v>45731</v>
      </c>
      <c r="F336" s="97">
        <f>IF(SALVADOS!K336=0,"",SALVADOS!K336)</f>
        <v>9770</v>
      </c>
      <c r="G336" s="14"/>
      <c r="H336" s="14"/>
      <c r="I336" s="14"/>
      <c r="J336" s="14"/>
      <c r="K336" s="14"/>
      <c r="L336" s="14"/>
      <c r="M336" s="14"/>
      <c r="N336" s="14"/>
      <c r="O336" s="14" t="str">
        <f t="shared" si="23"/>
        <v/>
      </c>
      <c r="P336" s="14"/>
      <c r="Q336" s="30" t="str">
        <f t="shared" si="24"/>
        <v/>
      </c>
      <c r="R336" s="5" t="str">
        <f t="shared" si="25"/>
        <v>LOTEAR</v>
      </c>
    </row>
    <row r="337" spans="1:18" hidden="1" x14ac:dyDescent="0.3">
      <c r="A337" s="24">
        <v>335</v>
      </c>
      <c r="B337" s="24">
        <f>IF(SALVADOS!B337=0,"",SALVADOS!B337)</f>
        <v>8232400562</v>
      </c>
      <c r="C337" s="24" t="str">
        <f>IF(SALVADOS!G337=0,"",SALVADOS!G337)</f>
        <v>FFR9A40</v>
      </c>
      <c r="D337" s="24" t="str">
        <f>IF(SALVADOS!L337=0,"",SALVADOS!L337)</f>
        <v>PALACIO</v>
      </c>
      <c r="E337" s="64" t="str">
        <f>IF(SALVADOS!AH337=0,"",SALVADOS!AH337)</f>
        <v/>
      </c>
      <c r="F337" s="97">
        <f>IF(SALVADOS!K337=0,"",SALVADOS!K337)</f>
        <v>25731</v>
      </c>
      <c r="G337" s="14"/>
      <c r="H337" s="14"/>
      <c r="I337" s="14"/>
      <c r="J337" s="14"/>
      <c r="K337" s="14"/>
      <c r="L337" s="14"/>
      <c r="M337" s="14"/>
      <c r="N337" s="14"/>
      <c r="O337" s="14" t="str">
        <f t="shared" si="23"/>
        <v/>
      </c>
      <c r="P337" s="14"/>
      <c r="Q337" s="30" t="str">
        <f t="shared" si="24"/>
        <v/>
      </c>
      <c r="R337" s="5" t="str">
        <f t="shared" si="25"/>
        <v/>
      </c>
    </row>
    <row r="338" spans="1:18" hidden="1" x14ac:dyDescent="0.3">
      <c r="A338" s="24">
        <v>336</v>
      </c>
      <c r="B338" s="24">
        <f>IF(SALVADOS!B338=0,"",SALVADOS!B338)</f>
        <v>8232400598</v>
      </c>
      <c r="C338" s="24" t="str">
        <f>IF(SALVADOS!G338=0,"",SALVADOS!G338)</f>
        <v>QTQ5C69</v>
      </c>
      <c r="D338" s="24" t="str">
        <f>IF(SALVADOS!L338=0,"",SALVADOS!L338)</f>
        <v>PALACIO</v>
      </c>
      <c r="E338" s="64">
        <f>IF(SALVADOS!AH338=0,"",SALVADOS!AH338)</f>
        <v>45721</v>
      </c>
      <c r="F338" s="97">
        <f>IF(SALVADOS!K338=0,"",SALVADOS!K338)</f>
        <v>69003</v>
      </c>
      <c r="G338" s="14"/>
      <c r="H338" s="14"/>
      <c r="I338" s="14"/>
      <c r="J338" s="14"/>
      <c r="K338" s="14"/>
      <c r="L338" s="14"/>
      <c r="M338" s="14"/>
      <c r="N338" s="14"/>
      <c r="O338" s="14" t="str">
        <f t="shared" si="23"/>
        <v/>
      </c>
      <c r="P338" s="14"/>
      <c r="Q338" s="30" t="str">
        <f t="shared" si="24"/>
        <v/>
      </c>
      <c r="R338" s="5" t="str">
        <f t="shared" si="25"/>
        <v>LOTEAR</v>
      </c>
    </row>
    <row r="339" spans="1:18" hidden="1" x14ac:dyDescent="0.3">
      <c r="A339" s="24">
        <v>337</v>
      </c>
      <c r="B339" s="24">
        <f>IF(SALVADOS!B339=0,"",SALVADOS!B339)</f>
        <v>8282403880</v>
      </c>
      <c r="C339" s="24" t="str">
        <f>IF(SALVADOS!G339=0,"",SALVADOS!G339)</f>
        <v>NIZ7020</v>
      </c>
      <c r="D339" s="24" t="str">
        <f>IF(SALVADOS!L339=0,"",SALVADOS!L339)</f>
        <v>PALACIO</v>
      </c>
      <c r="E339" s="64" t="str">
        <f>IF(SALVADOS!AH339=0,"",SALVADOS!AH339)</f>
        <v/>
      </c>
      <c r="F339" s="97">
        <f>IF(SALVADOS!K339=0,"",SALVADOS!K339)</f>
        <v>16774</v>
      </c>
      <c r="G339" s="14"/>
      <c r="H339" s="14"/>
      <c r="I339" s="14"/>
      <c r="J339" s="14"/>
      <c r="K339" s="14"/>
      <c r="L339" s="14"/>
      <c r="M339" s="14"/>
      <c r="N339" s="14"/>
      <c r="O339" s="14" t="str">
        <f t="shared" ref="O339:O353" si="26">IF(P339&gt;0,"",IF(MAX(G339:N339)=0,"",MAX(G339:N339)))</f>
        <v/>
      </c>
      <c r="P339" s="14"/>
      <c r="Q339" s="30" t="str">
        <f t="shared" ref="Q339:Q353" si="27">IF(G339=0,"",MAX(G339:N339))</f>
        <v/>
      </c>
      <c r="R339" s="5" t="str">
        <f t="shared" ref="R339:R353" si="28">IF(E339&gt;G339,"LOTEAR",IF(G339=0,"",IF(P339&gt;0,"VENDIDO",IF(Q339&lt;$R$2,"LOTEAR DE NOVO",""))))</f>
        <v/>
      </c>
    </row>
    <row r="340" spans="1:18" hidden="1" x14ac:dyDescent="0.3">
      <c r="A340" s="24">
        <v>338</v>
      </c>
      <c r="B340" s="24">
        <f>IF(SALVADOS!B340=0,"",SALVADOS!B340)</f>
        <v>8282402982</v>
      </c>
      <c r="C340" s="24" t="str">
        <f>IF(SALVADOS!G340=0,"",SALVADOS!G340)</f>
        <v>ANV4F90</v>
      </c>
      <c r="D340" s="24" t="str">
        <f>IF(SALVADOS!L340=0,"",SALVADOS!L340)</f>
        <v>PALACIO</v>
      </c>
      <c r="E340" s="64">
        <f>IF(SALVADOS!AH340=0,"",SALVADOS!AH340)</f>
        <v>45740</v>
      </c>
      <c r="F340" s="97">
        <f>IF(SALVADOS!K340=0,"",SALVADOS!K340)</f>
        <v>5716</v>
      </c>
      <c r="G340" s="14"/>
      <c r="H340" s="14"/>
      <c r="I340" s="14"/>
      <c r="J340" s="14"/>
      <c r="K340" s="14"/>
      <c r="L340" s="14"/>
      <c r="M340" s="14"/>
      <c r="N340" s="14"/>
      <c r="O340" s="14" t="str">
        <f t="shared" si="26"/>
        <v/>
      </c>
      <c r="P340" s="14"/>
      <c r="Q340" s="30" t="str">
        <f t="shared" si="27"/>
        <v/>
      </c>
      <c r="R340" s="5" t="str">
        <f t="shared" si="28"/>
        <v>LOTEAR</v>
      </c>
    </row>
    <row r="341" spans="1:18" hidden="1" x14ac:dyDescent="0.3">
      <c r="A341" s="24">
        <v>339</v>
      </c>
      <c r="B341" s="24">
        <f>IF(SALVADOS!B341=0,"",SALVADOS!B341)</f>
        <v>8282404270</v>
      </c>
      <c r="C341" s="24" t="str">
        <f>IF(SALVADOS!G341=0,"",SALVADOS!G341)</f>
        <v>NPS9E47</v>
      </c>
      <c r="D341" s="24" t="str">
        <f>IF(SALVADOS!L341=0,"",SALVADOS!L341)</f>
        <v>PALACIO</v>
      </c>
      <c r="E341" s="64">
        <f>IF(SALVADOS!AH341=0,"",SALVADOS!AH341)</f>
        <v>45728</v>
      </c>
      <c r="F341" s="97">
        <f>IF(SALVADOS!K341=0,"",SALVADOS!K341)</f>
        <v>20489</v>
      </c>
      <c r="G341" s="14"/>
      <c r="H341" s="14"/>
      <c r="I341" s="14"/>
      <c r="J341" s="14"/>
      <c r="K341" s="14"/>
      <c r="L341" s="14"/>
      <c r="M341" s="14"/>
      <c r="N341" s="14"/>
      <c r="O341" s="14" t="str">
        <f t="shared" si="26"/>
        <v/>
      </c>
      <c r="P341" s="14"/>
      <c r="Q341" s="30" t="str">
        <f t="shared" si="27"/>
        <v/>
      </c>
      <c r="R341" s="5" t="str">
        <f t="shared" si="28"/>
        <v>LOTEAR</v>
      </c>
    </row>
    <row r="342" spans="1:18" hidden="1" x14ac:dyDescent="0.3">
      <c r="A342" s="24">
        <v>340</v>
      </c>
      <c r="B342" s="24">
        <f>IF(SALVADOS!B342=0,"",SALVADOS!B342)</f>
        <v>8232400600</v>
      </c>
      <c r="C342" s="24" t="str">
        <f>IF(SALVADOS!G342=0,"",SALVADOS!G342)</f>
        <v>EUH1467</v>
      </c>
      <c r="D342" s="24" t="str">
        <f>IF(SALVADOS!L342=0,"",SALVADOS!L342)</f>
        <v>SODRÉ</v>
      </c>
      <c r="E342" s="64">
        <f>IF(SALVADOS!AH342=0,"",SALVADOS!AH342)</f>
        <v>45726</v>
      </c>
      <c r="F342" s="97">
        <f>IF(SALVADOS!K342=0,"",SALVADOS!K342)</f>
        <v>26300</v>
      </c>
      <c r="G342" s="14"/>
      <c r="H342" s="14"/>
      <c r="I342" s="14"/>
      <c r="J342" s="14"/>
      <c r="K342" s="14"/>
      <c r="L342" s="14"/>
      <c r="M342" s="14"/>
      <c r="N342" s="14"/>
      <c r="O342" s="14" t="str">
        <f t="shared" si="26"/>
        <v/>
      </c>
      <c r="P342" s="14"/>
      <c r="Q342" s="30" t="str">
        <f t="shared" si="27"/>
        <v/>
      </c>
      <c r="R342" s="5" t="str">
        <f t="shared" si="28"/>
        <v>LOTEAR</v>
      </c>
    </row>
    <row r="343" spans="1:18" hidden="1" x14ac:dyDescent="0.3">
      <c r="A343" s="24">
        <v>341</v>
      </c>
      <c r="B343" s="24">
        <f>IF(SALVADOS!B343=0,"",SALVADOS!B343)</f>
        <v>8282404051</v>
      </c>
      <c r="C343" s="24" t="str">
        <f>IF(SALVADOS!G343=0,"",SALVADOS!G343)</f>
        <v>KXN7911</v>
      </c>
      <c r="D343" s="24" t="str">
        <f>IF(SALVADOS!L343=0,"",SALVADOS!L343)</f>
        <v>SODRÉ</v>
      </c>
      <c r="E343" s="64" t="str">
        <f>IF(SALVADOS!AH343=0,"",SALVADOS!AH343)</f>
        <v/>
      </c>
      <c r="F343" s="97">
        <f>IF(SALVADOS!K343=0,"",SALVADOS!K343)</f>
        <v>37855</v>
      </c>
      <c r="G343" s="14"/>
      <c r="H343" s="14"/>
      <c r="I343" s="14"/>
      <c r="J343" s="14"/>
      <c r="K343" s="14"/>
      <c r="L343" s="14"/>
      <c r="M343" s="14"/>
      <c r="N343" s="14"/>
      <c r="O343" s="14" t="str">
        <f t="shared" si="26"/>
        <v/>
      </c>
      <c r="P343" s="14"/>
      <c r="Q343" s="30" t="str">
        <f t="shared" si="27"/>
        <v/>
      </c>
      <c r="R343" s="5" t="str">
        <f t="shared" si="28"/>
        <v/>
      </c>
    </row>
    <row r="344" spans="1:18" hidden="1" x14ac:dyDescent="0.3">
      <c r="A344" s="24">
        <v>342</v>
      </c>
      <c r="B344" s="24">
        <f>IF(SALVADOS!B344=0,"",SALVADOS!B344)</f>
        <v>8232400607</v>
      </c>
      <c r="C344" s="24" t="str">
        <f>IF(SALVADOS!G344=0,"",SALVADOS!G344)</f>
        <v>APC3J80</v>
      </c>
      <c r="D344" s="24" t="str">
        <f>IF(SALVADOS!L344=0,"",SALVADOS!L344)</f>
        <v>PALACIO</v>
      </c>
      <c r="E344" s="64" t="str">
        <f>IF(SALVADOS!AH344=0,"",SALVADOS!AH344)</f>
        <v/>
      </c>
      <c r="F344" s="97">
        <f>IF(SALVADOS!K344=0,"",SALVADOS!K344)</f>
        <v>18331</v>
      </c>
      <c r="G344" s="14"/>
      <c r="H344" s="14"/>
      <c r="I344" s="14"/>
      <c r="J344" s="14"/>
      <c r="K344" s="14"/>
      <c r="L344" s="14"/>
      <c r="M344" s="14"/>
      <c r="N344" s="14"/>
      <c r="O344" s="14" t="str">
        <f t="shared" si="26"/>
        <v/>
      </c>
      <c r="P344" s="14"/>
      <c r="Q344" s="30" t="str">
        <f t="shared" si="27"/>
        <v/>
      </c>
      <c r="R344" s="5" t="str">
        <f t="shared" si="28"/>
        <v/>
      </c>
    </row>
    <row r="345" spans="1:18" hidden="1" x14ac:dyDescent="0.3">
      <c r="A345" s="24">
        <v>343</v>
      </c>
      <c r="B345" s="24">
        <f>IF(SALVADOS!B345=0,"",SALVADOS!B345)</f>
        <v>8282404195</v>
      </c>
      <c r="C345" s="24" t="str">
        <f>IF(SALVADOS!G345=0,"",SALVADOS!G345)</f>
        <v>FGX8A95</v>
      </c>
      <c r="D345" s="24" t="str">
        <f>IF(SALVADOS!L345=0,"",SALVADOS!L345)</f>
        <v>PALACIO</v>
      </c>
      <c r="E345" s="64" t="str">
        <f>IF(SALVADOS!AH345=0,"",SALVADOS!AH345)</f>
        <v/>
      </c>
      <c r="F345" s="97" t="str">
        <f>IF(SALVADOS!K345=0,"",SALVADOS!K345)</f>
        <v/>
      </c>
      <c r="G345" s="14"/>
      <c r="H345" s="14"/>
      <c r="I345" s="14"/>
      <c r="J345" s="14"/>
      <c r="K345" s="14"/>
      <c r="L345" s="14"/>
      <c r="M345" s="14"/>
      <c r="N345" s="14"/>
      <c r="O345" s="14" t="str">
        <f t="shared" si="26"/>
        <v/>
      </c>
      <c r="P345" s="14"/>
      <c r="Q345" s="30" t="str">
        <f t="shared" si="27"/>
        <v/>
      </c>
      <c r="R345" s="5" t="str">
        <f t="shared" si="28"/>
        <v/>
      </c>
    </row>
    <row r="346" spans="1:18" hidden="1" x14ac:dyDescent="0.3">
      <c r="A346" s="24">
        <v>344</v>
      </c>
      <c r="B346" s="24">
        <f>IF(SALVADOS!B346=0,"",SALVADOS!B346)</f>
        <v>8282404531</v>
      </c>
      <c r="C346" s="24" t="str">
        <f>IF(SALVADOS!G346=0,"",SALVADOS!G346)</f>
        <v>GFW0B25</v>
      </c>
      <c r="D346" s="24" t="str">
        <f>IF(SALVADOS!L346=0,"",SALVADOS!L346)</f>
        <v>PALACIO</v>
      </c>
      <c r="E346" s="64" t="str">
        <f>IF(SALVADOS!AH346=0,"",SALVADOS!AH346)</f>
        <v/>
      </c>
      <c r="F346" s="97">
        <f>IF(SALVADOS!K346=0,"",SALVADOS!K346)</f>
        <v>60512</v>
      </c>
      <c r="G346" s="14"/>
      <c r="H346" s="14"/>
      <c r="I346" s="14"/>
      <c r="J346" s="14"/>
      <c r="K346" s="14"/>
      <c r="L346" s="14"/>
      <c r="M346" s="14"/>
      <c r="N346" s="14"/>
      <c r="O346" s="14" t="str">
        <f t="shared" si="26"/>
        <v/>
      </c>
      <c r="P346" s="14"/>
      <c r="Q346" s="30" t="str">
        <f t="shared" si="27"/>
        <v/>
      </c>
      <c r="R346" s="5" t="str">
        <f t="shared" si="28"/>
        <v/>
      </c>
    </row>
    <row r="347" spans="1:18" hidden="1" x14ac:dyDescent="0.3">
      <c r="A347" s="24">
        <v>345</v>
      </c>
      <c r="B347" s="24">
        <f>IF(SALVADOS!B347=0,"",SALVADOS!B347)</f>
        <v>8282404688</v>
      </c>
      <c r="C347" s="24" t="str">
        <f>IF(SALVADOS!G347=0,"",SALVADOS!G347)</f>
        <v>EAF7E03</v>
      </c>
      <c r="D347" s="24" t="str">
        <f>IF(SALVADOS!L347=0,"",SALVADOS!L347)</f>
        <v>FREITAS</v>
      </c>
      <c r="E347" s="64" t="str">
        <f>IF(SALVADOS!AH347=0,"",SALVADOS!AH347)</f>
        <v/>
      </c>
      <c r="F347" s="97">
        <f>IF(SALVADOS!K347=0,"",SALVADOS!K347)</f>
        <v>26853</v>
      </c>
      <c r="G347" s="14"/>
      <c r="H347" s="14"/>
      <c r="I347" s="14"/>
      <c r="J347" s="14"/>
      <c r="K347" s="14"/>
      <c r="L347" s="14"/>
      <c r="M347" s="14"/>
      <c r="N347" s="14"/>
      <c r="O347" s="14" t="str">
        <f t="shared" si="26"/>
        <v/>
      </c>
      <c r="P347" s="14"/>
      <c r="Q347" s="30" t="str">
        <f t="shared" si="27"/>
        <v/>
      </c>
      <c r="R347" s="5" t="str">
        <f t="shared" si="28"/>
        <v/>
      </c>
    </row>
    <row r="348" spans="1:18" hidden="1" x14ac:dyDescent="0.3">
      <c r="A348" s="24">
        <v>346</v>
      </c>
      <c r="B348" s="24">
        <f>IF(SALVADOS!B348=0,"",SALVADOS!B348)</f>
        <v>8282404275</v>
      </c>
      <c r="C348" s="24" t="str">
        <f>IF(SALVADOS!G348=0,"",SALVADOS!G348)</f>
        <v>FJU6I46</v>
      </c>
      <c r="D348" s="24" t="str">
        <f>IF(SALVADOS!L348=0,"",SALVADOS!L348)</f>
        <v>FREITAS</v>
      </c>
      <c r="E348" s="64">
        <f>IF(SALVADOS!AH348=0,"",SALVADOS!AH348)</f>
        <v>45726</v>
      </c>
      <c r="F348" s="97">
        <f>IF(SALVADOS!K348=0,"",SALVADOS!K348)</f>
        <v>13420</v>
      </c>
      <c r="G348" s="14"/>
      <c r="H348" s="14"/>
      <c r="I348" s="14"/>
      <c r="J348" s="14"/>
      <c r="K348" s="14"/>
      <c r="L348" s="14"/>
      <c r="M348" s="14"/>
      <c r="N348" s="14"/>
      <c r="O348" s="14" t="str">
        <f t="shared" si="26"/>
        <v/>
      </c>
      <c r="P348" s="14"/>
      <c r="Q348" s="30" t="str">
        <f t="shared" si="27"/>
        <v/>
      </c>
      <c r="R348" s="5" t="str">
        <f t="shared" si="28"/>
        <v>LOTEAR</v>
      </c>
    </row>
    <row r="349" spans="1:18" hidden="1" x14ac:dyDescent="0.3">
      <c r="A349" s="24">
        <v>347</v>
      </c>
      <c r="B349" s="24">
        <f>IF(SALVADOS!B349=0,"",SALVADOS!B349)</f>
        <v>8282404603</v>
      </c>
      <c r="C349" s="24" t="str">
        <f>IF(SALVADOS!G349=0,"",SALVADOS!G349)</f>
        <v>HZQ9B73</v>
      </c>
      <c r="D349" s="24" t="str">
        <f>IF(SALVADOS!L349=0,"",SALVADOS!L349)</f>
        <v>PALACIO</v>
      </c>
      <c r="E349" s="64" t="str">
        <f>IF(SALVADOS!AH349=0,"",SALVADOS!AH349)</f>
        <v/>
      </c>
      <c r="F349" s="97">
        <f>IF(SALVADOS!K349=0,"",SALVADOS!K349)</f>
        <v>16915</v>
      </c>
      <c r="G349" s="14"/>
      <c r="H349" s="14"/>
      <c r="I349" s="14"/>
      <c r="J349" s="14"/>
      <c r="K349" s="14"/>
      <c r="L349" s="14"/>
      <c r="M349" s="14"/>
      <c r="N349" s="14"/>
      <c r="O349" s="14" t="str">
        <f t="shared" si="26"/>
        <v/>
      </c>
      <c r="P349" s="14"/>
      <c r="Q349" s="30" t="str">
        <f t="shared" si="27"/>
        <v/>
      </c>
      <c r="R349" s="5" t="str">
        <f t="shared" si="28"/>
        <v/>
      </c>
    </row>
    <row r="350" spans="1:18" hidden="1" x14ac:dyDescent="0.3">
      <c r="A350" s="24">
        <v>348</v>
      </c>
      <c r="B350" s="24">
        <f>IF(SALVADOS!B350=0,"",SALVADOS!B350)</f>
        <v>8282404682</v>
      </c>
      <c r="C350" s="24" t="str">
        <f>IF(SALVADOS!G350=0,"",SALVADOS!G350)</f>
        <v>CYM9I53</v>
      </c>
      <c r="D350" s="24" t="str">
        <f>IF(SALVADOS!L350=0,"",SALVADOS!L350)</f>
        <v>PALACIO</v>
      </c>
      <c r="E350" s="64">
        <f>IF(SALVADOS!AH350=0,"",SALVADOS!AH350)</f>
        <v>45740</v>
      </c>
      <c r="F350" s="97">
        <f>IF(SALVADOS!K350=0,"",SALVADOS!K350)</f>
        <v>9329</v>
      </c>
      <c r="G350" s="14"/>
      <c r="H350" s="14"/>
      <c r="I350" s="14"/>
      <c r="J350" s="14"/>
      <c r="K350" s="14"/>
      <c r="L350" s="14"/>
      <c r="M350" s="14"/>
      <c r="N350" s="14"/>
      <c r="O350" s="14" t="str">
        <f t="shared" si="26"/>
        <v/>
      </c>
      <c r="P350" s="14"/>
      <c r="Q350" s="30" t="str">
        <f t="shared" si="27"/>
        <v/>
      </c>
      <c r="R350" s="5" t="str">
        <f t="shared" si="28"/>
        <v>LOTEAR</v>
      </c>
    </row>
    <row r="351" spans="1:18" hidden="1" x14ac:dyDescent="0.3">
      <c r="A351" s="24">
        <v>349</v>
      </c>
      <c r="B351" s="24">
        <f>IF(SALVADOS!B351=0,"",SALVADOS!B351)</f>
        <v>8282404689</v>
      </c>
      <c r="C351" s="24" t="str">
        <f>IF(SALVADOS!G351=0,"",SALVADOS!G351)</f>
        <v>JVM4G88</v>
      </c>
      <c r="D351" s="24" t="str">
        <f>IF(SALVADOS!L351=0,"",SALVADOS!L351)</f>
        <v>FREITAS</v>
      </c>
      <c r="E351" s="64" t="str">
        <f>IF(SALVADOS!AH351=0,"",SALVADOS!AH351)</f>
        <v/>
      </c>
      <c r="F351" s="97">
        <f>IF(SALVADOS!K351=0,"",SALVADOS!K351)</f>
        <v>38909</v>
      </c>
      <c r="G351" s="14"/>
      <c r="H351" s="14"/>
      <c r="I351" s="14"/>
      <c r="J351" s="14"/>
      <c r="K351" s="14"/>
      <c r="L351" s="14"/>
      <c r="M351" s="14"/>
      <c r="N351" s="14"/>
      <c r="O351" s="14" t="str">
        <f t="shared" si="26"/>
        <v/>
      </c>
      <c r="P351" s="14"/>
      <c r="Q351" s="30" t="str">
        <f t="shared" si="27"/>
        <v/>
      </c>
      <c r="R351" s="5" t="str">
        <f t="shared" si="28"/>
        <v/>
      </c>
    </row>
    <row r="352" spans="1:18" hidden="1" x14ac:dyDescent="0.3">
      <c r="A352" s="24">
        <v>350</v>
      </c>
      <c r="B352" s="24">
        <f>IF(SALVADOS!B352=0,"",SALVADOS!B352)</f>
        <v>8282404374</v>
      </c>
      <c r="C352" s="24" t="str">
        <f>IF(SALVADOS!G352=0,"",SALVADOS!G352)</f>
        <v>DGV2164</v>
      </c>
      <c r="D352" s="24" t="str">
        <f>IF(SALVADOS!L352=0,"",SALVADOS!L352)</f>
        <v>FREITAS</v>
      </c>
      <c r="E352" s="64" t="str">
        <f>IF(SALVADOS!AH352=0,"",SALVADOS!AH352)</f>
        <v/>
      </c>
      <c r="F352" s="97">
        <f>IF(SALVADOS!K352=0,"",SALVADOS!K352)</f>
        <v>10746</v>
      </c>
      <c r="G352" s="14"/>
      <c r="H352" s="14"/>
      <c r="I352" s="14"/>
      <c r="J352" s="14"/>
      <c r="K352" s="14"/>
      <c r="L352" s="14"/>
      <c r="M352" s="14"/>
      <c r="N352" s="14"/>
      <c r="O352" s="14" t="str">
        <f t="shared" si="26"/>
        <v/>
      </c>
      <c r="P352" s="14"/>
      <c r="Q352" s="30" t="str">
        <f t="shared" si="27"/>
        <v/>
      </c>
      <c r="R352" s="5" t="str">
        <f t="shared" si="28"/>
        <v/>
      </c>
    </row>
    <row r="353" spans="1:18" hidden="1" x14ac:dyDescent="0.3">
      <c r="A353" s="24">
        <v>351</v>
      </c>
      <c r="B353" s="24">
        <f>IF(SALVADOS!B353=0,"",SALVADOS!B353)</f>
        <v>8282403993</v>
      </c>
      <c r="C353" s="24" t="str">
        <f>IF(SALVADOS!G353=0,"",SALVADOS!G353)</f>
        <v>ESV9B70</v>
      </c>
      <c r="D353" s="24" t="str">
        <f>IF(SALVADOS!L353=0,"",SALVADOS!L353)</f>
        <v>FREITAS</v>
      </c>
      <c r="E353" s="64" t="str">
        <f>IF(SALVADOS!AH353=0,"",SALVADOS!AH353)</f>
        <v/>
      </c>
      <c r="F353" s="97">
        <f>IF(SALVADOS!K353=0,"",SALVADOS!K353)</f>
        <v>11765</v>
      </c>
      <c r="G353" s="14"/>
      <c r="H353" s="14"/>
      <c r="I353" s="14"/>
      <c r="J353" s="14"/>
      <c r="K353" s="14"/>
      <c r="L353" s="14"/>
      <c r="M353" s="14"/>
      <c r="N353" s="14"/>
      <c r="O353" s="14" t="str">
        <f t="shared" si="26"/>
        <v/>
      </c>
      <c r="P353" s="14"/>
      <c r="Q353" s="30" t="str">
        <f t="shared" si="27"/>
        <v/>
      </c>
      <c r="R353" s="5" t="str">
        <f t="shared" si="28"/>
        <v/>
      </c>
    </row>
    <row r="354" spans="1:18" hidden="1" x14ac:dyDescent="0.3">
      <c r="A354" s="24">
        <v>352</v>
      </c>
      <c r="B354" s="24">
        <f>IF(SALVADOS!B354=0,"",SALVADOS!B354)</f>
        <v>8282500008</v>
      </c>
      <c r="C354" s="24" t="str">
        <f>IF(SALVADOS!G354=0,"",SALVADOS!G354)</f>
        <v>RTA1J33</v>
      </c>
      <c r="D354" s="24" t="str">
        <f>IF(SALVADOS!L354=0,"",SALVADOS!L354)</f>
        <v>SODRÉ</v>
      </c>
      <c r="E354" s="64" t="str">
        <f>IF(SALVADOS!AH354=0,"",SALVADOS!AH354)</f>
        <v/>
      </c>
      <c r="F354" s="97">
        <f>IF(SALVADOS!K354=0,"",SALVADOS!K354)</f>
        <v>80826</v>
      </c>
      <c r="G354" s="14"/>
      <c r="H354" s="14"/>
      <c r="I354" s="14"/>
      <c r="J354" s="14"/>
      <c r="K354" s="14"/>
      <c r="L354" s="14"/>
      <c r="M354" s="14"/>
      <c r="N354" s="14"/>
      <c r="O354" s="14" t="str">
        <f t="shared" ref="O354:O370" si="29">IF(P354&gt;0,"",IF(MAX(G354:N354)=0,"",MAX(G354:N354)))</f>
        <v/>
      </c>
      <c r="P354" s="14"/>
      <c r="Q354" s="30" t="str">
        <f t="shared" ref="Q354:Q370" si="30">IF(G354=0,"",MAX(G354:N354))</f>
        <v/>
      </c>
      <c r="R354" s="5" t="str">
        <f t="shared" ref="R354:R370" si="31">IF(E354&gt;G354,"LOTEAR",IF(G354=0,"",IF(P354&gt;0,"VENDIDO",IF(Q354&lt;$R$2,"LOTEAR DE NOVO",""))))</f>
        <v/>
      </c>
    </row>
    <row r="355" spans="1:18" hidden="1" x14ac:dyDescent="0.3">
      <c r="A355" s="24">
        <v>353</v>
      </c>
      <c r="B355" s="24">
        <f>IF(SALVADOS!B355=0,"",SALVADOS!B355)</f>
        <v>8282500033</v>
      </c>
      <c r="C355" s="24" t="str">
        <f>IF(SALVADOS!G355=0,"",SALVADOS!G355)</f>
        <v>KWX3299</v>
      </c>
      <c r="D355" s="24" t="str">
        <f>IF(SALVADOS!L355=0,"",SALVADOS!L355)</f>
        <v>PALACIO</v>
      </c>
      <c r="E355" s="64" t="str">
        <f>IF(SALVADOS!AH355=0,"",SALVADOS!AH355)</f>
        <v/>
      </c>
      <c r="F355" s="97" t="str">
        <f>IF(SALVADOS!K355=0,"",SALVADOS!K355)</f>
        <v/>
      </c>
      <c r="G355" s="14"/>
      <c r="H355" s="14"/>
      <c r="I355" s="14"/>
      <c r="J355" s="14"/>
      <c r="K355" s="14"/>
      <c r="L355" s="14"/>
      <c r="M355" s="14"/>
      <c r="N355" s="14"/>
      <c r="O355" s="14" t="str">
        <f t="shared" si="29"/>
        <v/>
      </c>
      <c r="P355" s="14"/>
      <c r="Q355" s="30" t="str">
        <f t="shared" si="30"/>
        <v/>
      </c>
      <c r="R355" s="5" t="str">
        <f t="shared" si="31"/>
        <v/>
      </c>
    </row>
    <row r="356" spans="1:18" hidden="1" x14ac:dyDescent="0.3">
      <c r="A356" s="24">
        <v>354</v>
      </c>
      <c r="B356" s="24">
        <f>IF(SALVADOS!B356=0,"",SALVADOS!B356)</f>
        <v>8232500013</v>
      </c>
      <c r="C356" s="24" t="str">
        <f>IF(SALVADOS!G356=0,"",SALVADOS!G356)</f>
        <v>DMJ3753</v>
      </c>
      <c r="D356" s="24" t="str">
        <f>IF(SALVADOS!L356=0,"",SALVADOS!L356)</f>
        <v>PALACIO</v>
      </c>
      <c r="E356" s="64" t="str">
        <f>IF(SALVADOS!AH356=0,"",SALVADOS!AH356)</f>
        <v/>
      </c>
      <c r="F356" s="97">
        <f>IF(SALVADOS!K356=0,"",SALVADOS!K356)</f>
        <v>22852</v>
      </c>
      <c r="G356" s="14"/>
      <c r="H356" s="14"/>
      <c r="I356" s="14"/>
      <c r="J356" s="14"/>
      <c r="K356" s="14"/>
      <c r="L356" s="14"/>
      <c r="M356" s="14"/>
      <c r="N356" s="14"/>
      <c r="O356" s="14" t="str">
        <f t="shared" si="29"/>
        <v/>
      </c>
      <c r="P356" s="14"/>
      <c r="Q356" s="30" t="str">
        <f t="shared" si="30"/>
        <v/>
      </c>
      <c r="R356" s="5" t="str">
        <f t="shared" si="31"/>
        <v/>
      </c>
    </row>
    <row r="357" spans="1:18" hidden="1" x14ac:dyDescent="0.3">
      <c r="A357" s="24">
        <v>355</v>
      </c>
      <c r="B357" s="24">
        <f>IF(SALVADOS!B357=0,"",SALVADOS!B357)</f>
        <v>8282500207</v>
      </c>
      <c r="C357" s="24" t="str">
        <f>IF(SALVADOS!G357=0,"",SALVADOS!G357)</f>
        <v>DTF3462</v>
      </c>
      <c r="D357" s="24" t="str">
        <f>IF(SALVADOS!L357=0,"",SALVADOS!L357)</f>
        <v>PALACIO</v>
      </c>
      <c r="E357" s="64" t="str">
        <f>IF(SALVADOS!AH357=0,"",SALVADOS!AH357)</f>
        <v/>
      </c>
      <c r="F357" s="97" t="str">
        <f>IF(SALVADOS!K357=0,"",SALVADOS!K357)</f>
        <v/>
      </c>
      <c r="G357" s="14"/>
      <c r="H357" s="14"/>
      <c r="I357" s="14"/>
      <c r="J357" s="14"/>
      <c r="K357" s="14"/>
      <c r="L357" s="14"/>
      <c r="M357" s="14"/>
      <c r="N357" s="14"/>
      <c r="O357" s="14" t="str">
        <f t="shared" si="29"/>
        <v/>
      </c>
      <c r="P357" s="14"/>
      <c r="Q357" s="30" t="str">
        <f t="shared" si="30"/>
        <v/>
      </c>
      <c r="R357" s="5" t="str">
        <f t="shared" si="31"/>
        <v/>
      </c>
    </row>
    <row r="358" spans="1:18" hidden="1" x14ac:dyDescent="0.3">
      <c r="A358" s="24">
        <v>356</v>
      </c>
      <c r="B358" s="24">
        <f>IF(SALVADOS!B358=0,"",SALVADOS!B358)</f>
        <v>8282404670</v>
      </c>
      <c r="C358" s="24" t="str">
        <f>IF(SALVADOS!G358=0,"",SALVADOS!G358)</f>
        <v>OPQ0D62</v>
      </c>
      <c r="D358" s="24" t="str">
        <f>IF(SALVADOS!L358=0,"",SALVADOS!L358)</f>
        <v>PALACIO</v>
      </c>
      <c r="E358" s="64" t="str">
        <f>IF(SALVADOS!AH358=0,"",SALVADOS!AH358)</f>
        <v/>
      </c>
      <c r="F358" s="97">
        <f>IF(SALVADOS!K358=0,"",SALVADOS!K358)</f>
        <v>38792</v>
      </c>
      <c r="G358" s="14"/>
      <c r="H358" s="14"/>
      <c r="I358" s="14"/>
      <c r="J358" s="14"/>
      <c r="K358" s="14"/>
      <c r="L358" s="14"/>
      <c r="M358" s="14"/>
      <c r="N358" s="14"/>
      <c r="O358" s="14" t="str">
        <f t="shared" si="29"/>
        <v/>
      </c>
      <c r="P358" s="14"/>
      <c r="Q358" s="30" t="str">
        <f t="shared" si="30"/>
        <v/>
      </c>
      <c r="R358" s="5" t="str">
        <f t="shared" si="31"/>
        <v/>
      </c>
    </row>
    <row r="359" spans="1:18" hidden="1" x14ac:dyDescent="0.3">
      <c r="A359" s="24">
        <v>357</v>
      </c>
      <c r="B359" s="24">
        <f>IF(SALVADOS!B359=0,"",SALVADOS!B359)</f>
        <v>8282500387</v>
      </c>
      <c r="C359" s="24" t="str">
        <f>IF(SALVADOS!G359=0,"",SALVADOS!G359)</f>
        <v>GUZ8816</v>
      </c>
      <c r="D359" s="24" t="str">
        <f>IF(SALVADOS!L359=0,"",SALVADOS!L359)</f>
        <v>PALACIO</v>
      </c>
      <c r="E359" s="64" t="str">
        <f>IF(SALVADOS!AH359=0,"",SALVADOS!AH359)</f>
        <v/>
      </c>
      <c r="F359" s="97">
        <f>IF(SALVADOS!K359=0,"",SALVADOS!K359)</f>
        <v>7538</v>
      </c>
      <c r="G359" s="14"/>
      <c r="H359" s="14"/>
      <c r="I359" s="14"/>
      <c r="J359" s="14"/>
      <c r="K359" s="14"/>
      <c r="L359" s="14"/>
      <c r="M359" s="14"/>
      <c r="N359" s="14"/>
      <c r="O359" s="14" t="str">
        <f t="shared" si="29"/>
        <v/>
      </c>
      <c r="P359" s="14"/>
      <c r="Q359" s="30" t="str">
        <f t="shared" si="30"/>
        <v/>
      </c>
      <c r="R359" s="5" t="str">
        <f t="shared" si="31"/>
        <v/>
      </c>
    </row>
    <row r="360" spans="1:18" hidden="1" x14ac:dyDescent="0.3">
      <c r="A360" s="24">
        <v>358</v>
      </c>
      <c r="B360" s="24">
        <f>IF(SALVADOS!B360=0,"",SALVADOS!B360)</f>
        <v>8282500515</v>
      </c>
      <c r="C360" s="24" t="str">
        <f>IF(SALVADOS!G360=0,"",SALVADOS!G360)</f>
        <v>FEC8F61</v>
      </c>
      <c r="D360" s="24" t="str">
        <f>IF(SALVADOS!L360=0,"",SALVADOS!L360)</f>
        <v>FREITAS</v>
      </c>
      <c r="E360" s="64" t="str">
        <f>IF(SALVADOS!AH360=0,"",SALVADOS!AH360)</f>
        <v/>
      </c>
      <c r="F360" s="97">
        <f>IF(SALVADOS!K360=0,"",SALVADOS!K360)</f>
        <v>33202</v>
      </c>
      <c r="G360" s="14"/>
      <c r="H360" s="14"/>
      <c r="I360" s="14"/>
      <c r="J360" s="14"/>
      <c r="K360" s="14"/>
      <c r="L360" s="14"/>
      <c r="M360" s="14"/>
      <c r="N360" s="14"/>
      <c r="O360" s="14" t="str">
        <f t="shared" si="29"/>
        <v/>
      </c>
      <c r="P360" s="14"/>
      <c r="Q360" s="30" t="str">
        <f t="shared" si="30"/>
        <v/>
      </c>
      <c r="R360" s="5" t="str">
        <f t="shared" si="31"/>
        <v/>
      </c>
    </row>
    <row r="361" spans="1:18" hidden="1" x14ac:dyDescent="0.3">
      <c r="A361" s="24">
        <v>359</v>
      </c>
      <c r="B361" s="24">
        <f>IF(SALVADOS!B361=0,"",SALVADOS!B361)</f>
        <v>8282500367</v>
      </c>
      <c r="C361" s="24" t="str">
        <f>IF(SALVADOS!G361=0,"",SALVADOS!G361)</f>
        <v>BHA6J44</v>
      </c>
      <c r="D361" s="24" t="str">
        <f>IF(SALVADOS!L361=0,"",SALVADOS!L361)</f>
        <v>FREITAS</v>
      </c>
      <c r="E361" s="64" t="str">
        <f>IF(SALVADOS!AH361=0,"",SALVADOS!AH361)</f>
        <v/>
      </c>
      <c r="F361" s="97">
        <f>IF(SALVADOS!K361=0,"",SALVADOS!K361)</f>
        <v>11734</v>
      </c>
      <c r="G361" s="14"/>
      <c r="H361" s="14"/>
      <c r="I361" s="14"/>
      <c r="J361" s="14"/>
      <c r="K361" s="14"/>
      <c r="L361" s="14"/>
      <c r="M361" s="14"/>
      <c r="N361" s="14"/>
      <c r="O361" s="14" t="str">
        <f t="shared" si="29"/>
        <v/>
      </c>
      <c r="P361" s="14"/>
      <c r="Q361" s="30" t="str">
        <f t="shared" si="30"/>
        <v/>
      </c>
      <c r="R361" s="5" t="str">
        <f t="shared" si="31"/>
        <v/>
      </c>
    </row>
    <row r="362" spans="1:18" hidden="1" x14ac:dyDescent="0.3">
      <c r="A362" s="24">
        <v>360</v>
      </c>
      <c r="B362" s="24">
        <f>IF(SALVADOS!B362=0,"",SALVADOS!B362)</f>
        <v>8232400655</v>
      </c>
      <c r="C362" s="24" t="str">
        <f>IF(SALVADOS!G362=0,"",SALVADOS!G362)</f>
        <v>JJE9958</v>
      </c>
      <c r="D362" s="24" t="str">
        <f>IF(SALVADOS!L362=0,"",SALVADOS!L362)</f>
        <v>PALACIO</v>
      </c>
      <c r="E362" s="64" t="str">
        <f>IF(SALVADOS!AH362=0,"",SALVADOS!AH362)</f>
        <v/>
      </c>
      <c r="F362" s="97">
        <f>IF(SALVADOS!K362=0,"",SALVADOS!K362)</f>
        <v>8350</v>
      </c>
      <c r="G362" s="14"/>
      <c r="H362" s="14"/>
      <c r="I362" s="14"/>
      <c r="J362" s="14"/>
      <c r="K362" s="14"/>
      <c r="L362" s="14"/>
      <c r="M362" s="14"/>
      <c r="N362" s="14"/>
      <c r="O362" s="14" t="str">
        <f t="shared" si="29"/>
        <v/>
      </c>
      <c r="P362" s="14"/>
      <c r="Q362" s="30" t="str">
        <f t="shared" si="30"/>
        <v/>
      </c>
      <c r="R362" s="5" t="str">
        <f t="shared" si="31"/>
        <v/>
      </c>
    </row>
    <row r="363" spans="1:18" hidden="1" x14ac:dyDescent="0.3">
      <c r="A363" s="24">
        <v>361</v>
      </c>
      <c r="B363" s="24">
        <f>IF(SALVADOS!B363=0,"",SALVADOS!B363)</f>
        <v>8232500019</v>
      </c>
      <c r="C363" s="24" t="str">
        <f>IF(SALVADOS!G363=0,"",SALVADOS!G363)</f>
        <v>KXY0I61</v>
      </c>
      <c r="D363" s="24" t="str">
        <f>IF(SALVADOS!L363=0,"",SALVADOS!L363)</f>
        <v>PALACIO</v>
      </c>
      <c r="E363" s="64" t="str">
        <f>IF(SALVADOS!AH363=0,"",SALVADOS!AH363)</f>
        <v/>
      </c>
      <c r="F363" s="97">
        <f>IF(SALVADOS!K363=0,"",SALVADOS!K363)</f>
        <v>24078</v>
      </c>
      <c r="G363" s="14"/>
      <c r="H363" s="14"/>
      <c r="I363" s="14"/>
      <c r="J363" s="14"/>
      <c r="K363" s="14"/>
      <c r="L363" s="14"/>
      <c r="M363" s="14"/>
      <c r="N363" s="14"/>
      <c r="O363" s="14" t="str">
        <f t="shared" si="29"/>
        <v/>
      </c>
      <c r="P363" s="14"/>
      <c r="Q363" s="30" t="str">
        <f t="shared" si="30"/>
        <v/>
      </c>
      <c r="R363" s="5" t="str">
        <f t="shared" si="31"/>
        <v/>
      </c>
    </row>
    <row r="364" spans="1:18" hidden="1" x14ac:dyDescent="0.3">
      <c r="A364" s="24">
        <v>362</v>
      </c>
      <c r="B364" s="24">
        <f>IF(SALVADOS!B364=0,"",SALVADOS!B364)</f>
        <v>8282404616</v>
      </c>
      <c r="C364" s="24" t="str">
        <f>IF(SALVADOS!G364=0,"",SALVADOS!G364)</f>
        <v>FOY4A56</v>
      </c>
      <c r="D364" s="24" t="str">
        <f>IF(SALVADOS!L364=0,"",SALVADOS!L364)</f>
        <v>PALACIO</v>
      </c>
      <c r="E364" s="64" t="str">
        <f>IF(SALVADOS!AH364=0,"",SALVADOS!AH364)</f>
        <v/>
      </c>
      <c r="F364" s="97">
        <f>IF(SALVADOS!K364=0,"",SALVADOS!K364)</f>
        <v>42026</v>
      </c>
      <c r="G364" s="14"/>
      <c r="H364" s="14"/>
      <c r="I364" s="14"/>
      <c r="J364" s="14"/>
      <c r="K364" s="14"/>
      <c r="L364" s="14"/>
      <c r="M364" s="14"/>
      <c r="N364" s="14"/>
      <c r="O364" s="14" t="str">
        <f t="shared" si="29"/>
        <v/>
      </c>
      <c r="P364" s="14"/>
      <c r="Q364" s="30" t="str">
        <f t="shared" si="30"/>
        <v/>
      </c>
      <c r="R364" s="5" t="str">
        <f t="shared" si="31"/>
        <v/>
      </c>
    </row>
    <row r="365" spans="1:18" hidden="1" x14ac:dyDescent="0.3">
      <c r="A365" s="24">
        <v>363</v>
      </c>
      <c r="B365" s="24">
        <f>IF(SALVADOS!B365=0,"",SALVADOS!B365)</f>
        <v>8282404396</v>
      </c>
      <c r="C365" s="24" t="str">
        <f>IF(SALVADOS!G365=0,"",SALVADOS!G365)</f>
        <v>QEE2H43</v>
      </c>
      <c r="D365" s="24" t="str">
        <f>IF(SALVADOS!L365=0,"",SALVADOS!L365)</f>
        <v>PALACIO</v>
      </c>
      <c r="E365" s="64" t="str">
        <f>IF(SALVADOS!AH365=0,"",SALVADOS!AH365)</f>
        <v/>
      </c>
      <c r="F365" s="97">
        <f>IF(SALVADOS!K365=0,"",SALVADOS!K365)</f>
        <v>42371</v>
      </c>
      <c r="G365" s="14"/>
      <c r="H365" s="14"/>
      <c r="I365" s="14"/>
      <c r="J365" s="14"/>
      <c r="K365" s="14"/>
      <c r="L365" s="14"/>
      <c r="M365" s="14"/>
      <c r="N365" s="14"/>
      <c r="O365" s="14" t="str">
        <f t="shared" si="29"/>
        <v/>
      </c>
      <c r="P365" s="14"/>
      <c r="Q365" s="30" t="str">
        <f t="shared" si="30"/>
        <v/>
      </c>
      <c r="R365" s="5" t="str">
        <f t="shared" si="31"/>
        <v/>
      </c>
    </row>
    <row r="366" spans="1:18" hidden="1" x14ac:dyDescent="0.3">
      <c r="A366" s="24">
        <v>364</v>
      </c>
      <c r="B366" s="24">
        <f>IF(SALVADOS!B366=0,"",SALVADOS!B366)</f>
        <v>8282500467</v>
      </c>
      <c r="C366" s="24" t="str">
        <f>IF(SALVADOS!G366=0,"",SALVADOS!G366)</f>
        <v>CNR0082</v>
      </c>
      <c r="D366" s="24" t="str">
        <f>IF(SALVADOS!L366=0,"",SALVADOS!L366)</f>
        <v>PALACIO</v>
      </c>
      <c r="E366" s="64" t="str">
        <f>IF(SALVADOS!AH366=0,"",SALVADOS!AH366)</f>
        <v/>
      </c>
      <c r="F366" s="97">
        <f>IF(SALVADOS!K366=0,"",SALVADOS!K366)</f>
        <v>30443</v>
      </c>
      <c r="G366" s="14"/>
      <c r="H366" s="14"/>
      <c r="I366" s="14"/>
      <c r="J366" s="14"/>
      <c r="K366" s="14"/>
      <c r="L366" s="14"/>
      <c r="M366" s="14"/>
      <c r="N366" s="14"/>
      <c r="O366" s="14" t="str">
        <f t="shared" si="29"/>
        <v/>
      </c>
      <c r="P366" s="14"/>
      <c r="Q366" s="30" t="str">
        <f t="shared" si="30"/>
        <v/>
      </c>
      <c r="R366" s="5" t="str">
        <f t="shared" si="31"/>
        <v/>
      </c>
    </row>
    <row r="367" spans="1:18" hidden="1" x14ac:dyDescent="0.3">
      <c r="A367" s="24">
        <v>365</v>
      </c>
      <c r="B367" s="24" t="str">
        <f>IF(SALVADOS!B367=0,"",SALVADOS!B367)</f>
        <v/>
      </c>
      <c r="C367" s="24" t="str">
        <f>IF(SALVADOS!G367=0,"",SALVADOS!G367)</f>
        <v/>
      </c>
      <c r="D367" s="24" t="str">
        <f>IF(SALVADOS!L367=0,"",SALVADOS!L367)</f>
        <v/>
      </c>
      <c r="E367" s="64" t="str">
        <f>IF(SALVADOS!AH367=0,"",SALVADOS!AH367)</f>
        <v/>
      </c>
      <c r="F367" s="97" t="str">
        <f>IF(SALVADOS!K367=0,"",SALVADOS!K367)</f>
        <v/>
      </c>
      <c r="G367" s="14"/>
      <c r="H367" s="14"/>
      <c r="I367" s="14"/>
      <c r="J367" s="14"/>
      <c r="K367" s="14"/>
      <c r="L367" s="14"/>
      <c r="M367" s="14"/>
      <c r="N367" s="14"/>
      <c r="O367" s="14" t="str">
        <f t="shared" si="29"/>
        <v/>
      </c>
      <c r="P367" s="14"/>
      <c r="Q367" s="30" t="str">
        <f t="shared" si="30"/>
        <v/>
      </c>
      <c r="R367" s="5" t="str">
        <f t="shared" si="31"/>
        <v/>
      </c>
    </row>
    <row r="368" spans="1:18" hidden="1" x14ac:dyDescent="0.3">
      <c r="A368" s="24">
        <v>366</v>
      </c>
      <c r="B368" s="24" t="str">
        <f>IF(SALVADOS!B368=0,"",SALVADOS!B368)</f>
        <v/>
      </c>
      <c r="C368" s="24" t="str">
        <f>IF(SALVADOS!G368=0,"",SALVADOS!G368)</f>
        <v/>
      </c>
      <c r="D368" s="24" t="str">
        <f>IF(SALVADOS!L368=0,"",SALVADOS!L368)</f>
        <v/>
      </c>
      <c r="E368" s="64" t="str">
        <f>IF(SALVADOS!AH368=0,"",SALVADOS!AH368)</f>
        <v/>
      </c>
      <c r="F368" s="97" t="str">
        <f>IF(SALVADOS!K368=0,"",SALVADOS!K368)</f>
        <v/>
      </c>
      <c r="G368" s="14"/>
      <c r="H368" s="14"/>
      <c r="I368" s="14"/>
      <c r="J368" s="14"/>
      <c r="K368" s="14"/>
      <c r="L368" s="14"/>
      <c r="M368" s="14"/>
      <c r="N368" s="14"/>
      <c r="O368" s="14" t="str">
        <f t="shared" si="29"/>
        <v/>
      </c>
      <c r="P368" s="14"/>
      <c r="Q368" s="30" t="str">
        <f t="shared" si="30"/>
        <v/>
      </c>
      <c r="R368" s="5" t="str">
        <f t="shared" si="31"/>
        <v/>
      </c>
    </row>
    <row r="369" spans="1:18" hidden="1" x14ac:dyDescent="0.3">
      <c r="A369" s="24">
        <v>367</v>
      </c>
      <c r="B369" s="24" t="str">
        <f>IF(SALVADOS!B369=0,"",SALVADOS!B369)</f>
        <v/>
      </c>
      <c r="C369" s="24" t="str">
        <f>IF(SALVADOS!G369=0,"",SALVADOS!G369)</f>
        <v/>
      </c>
      <c r="D369" s="24" t="str">
        <f>IF(SALVADOS!L369=0,"",SALVADOS!L369)</f>
        <v/>
      </c>
      <c r="E369" s="64" t="str">
        <f>IF(SALVADOS!AH369=0,"",SALVADOS!AH369)</f>
        <v/>
      </c>
      <c r="F369" s="97" t="str">
        <f>IF(SALVADOS!K369=0,"",SALVADOS!K369)</f>
        <v/>
      </c>
      <c r="G369" s="14"/>
      <c r="H369" s="14"/>
      <c r="I369" s="14"/>
      <c r="J369" s="14"/>
      <c r="K369" s="14"/>
      <c r="L369" s="14"/>
      <c r="M369" s="14"/>
      <c r="N369" s="14"/>
      <c r="O369" s="14" t="str">
        <f t="shared" si="29"/>
        <v/>
      </c>
      <c r="P369" s="14"/>
      <c r="Q369" s="30" t="str">
        <f t="shared" si="30"/>
        <v/>
      </c>
      <c r="R369" s="5" t="str">
        <f t="shared" si="31"/>
        <v/>
      </c>
    </row>
    <row r="370" spans="1:18" hidden="1" x14ac:dyDescent="0.3">
      <c r="A370" s="24">
        <v>368</v>
      </c>
      <c r="B370" s="24" t="str">
        <f>IF(SALVADOS!B370=0,"",SALVADOS!B370)</f>
        <v/>
      </c>
      <c r="C370" s="24" t="str">
        <f>IF(SALVADOS!G370=0,"",SALVADOS!G370)</f>
        <v/>
      </c>
      <c r="D370" s="24" t="str">
        <f>IF(SALVADOS!L370=0,"",SALVADOS!L370)</f>
        <v/>
      </c>
      <c r="E370" s="64" t="str">
        <f>IF(SALVADOS!AH370=0,"",SALVADOS!AH370)</f>
        <v/>
      </c>
      <c r="F370" s="97" t="str">
        <f>IF(SALVADOS!K370=0,"",SALVADOS!K370)</f>
        <v/>
      </c>
      <c r="G370" s="14"/>
      <c r="H370" s="14"/>
      <c r="I370" s="14"/>
      <c r="J370" s="14"/>
      <c r="K370" s="14"/>
      <c r="L370" s="14"/>
      <c r="M370" s="14"/>
      <c r="N370" s="14"/>
      <c r="O370" s="14" t="str">
        <f t="shared" si="29"/>
        <v/>
      </c>
      <c r="P370" s="14"/>
      <c r="Q370" s="30" t="str">
        <f t="shared" si="30"/>
        <v/>
      </c>
      <c r="R370" s="5" t="str">
        <f t="shared" si="31"/>
        <v/>
      </c>
    </row>
  </sheetData>
  <autoFilter ref="B2:P370" xr:uid="{3D23AAE5-2903-487B-9FCD-954DDE5CA9C8}">
    <filterColumn colId="1">
      <filters>
        <filter val="JKF4590"/>
      </filters>
    </filterColumn>
  </autoFilter>
  <phoneticPr fontId="9" type="noConversion"/>
  <conditionalFormatting sqref="G3:G181 G183:G370">
    <cfRule type="cellIs" dxfId="67" priority="6" operator="equal">
      <formula>0</formula>
    </cfRule>
  </conditionalFormatting>
  <conditionalFormatting sqref="H29">
    <cfRule type="cellIs" dxfId="66" priority="19" operator="equal">
      <formula>0</formula>
    </cfRule>
  </conditionalFormatting>
  <conditionalFormatting sqref="H12:K12">
    <cfRule type="cellIs" dxfId="65" priority="9" operator="equal">
      <formula>0</formula>
    </cfRule>
  </conditionalFormatting>
  <conditionalFormatting sqref="H5:L5">
    <cfRule type="cellIs" dxfId="64" priority="11" operator="equal">
      <formula>0</formula>
    </cfRule>
  </conditionalFormatting>
  <conditionalFormatting sqref="P106">
    <cfRule type="cellIs" dxfId="63" priority="5" operator="equal">
      <formula>0</formula>
    </cfRule>
  </conditionalFormatting>
  <conditionalFormatting sqref="P181">
    <cfRule type="cellIs" dxfId="62" priority="4" operator="equal">
      <formula>0</formula>
    </cfRule>
  </conditionalFormatting>
  <conditionalFormatting sqref="P185">
    <cfRule type="cellIs" dxfId="61" priority="3" operator="equal">
      <formula>0</formula>
    </cfRule>
  </conditionalFormatting>
  <conditionalFormatting sqref="P259">
    <cfRule type="cellIs" dxfId="60" priority="1" operator="equal">
      <formula>0</formula>
    </cfRule>
  </conditionalFormatting>
  <conditionalFormatting sqref="P266">
    <cfRule type="cellIs" dxfId="59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7AD6567E-FB47-45AA-8CC1-27B8CCC74963}">
            <xm:f>SALVADOS!AH3=0</xm:f>
            <x14:dxf>
              <fill>
                <gradientFill degree="90">
                  <stop position="0">
                    <color theme="0"/>
                  </stop>
                  <stop position="1">
                    <color theme="5" tint="0.40000610370189521"/>
                  </stop>
                </gradientFill>
              </fill>
            </x14:dxf>
          </x14:cfRule>
          <xm:sqref>E3:E370</xm:sqref>
        </x14:conditionalFormatting>
        <x14:conditionalFormatting xmlns:xm="http://schemas.microsoft.com/office/excel/2006/main">
          <x14:cfRule type="expression" priority="1996" id="{7AD6567E-FB47-45AA-8CC1-27B8CCC74963}">
            <xm:f>SALVADOS!AJ3=0</xm:f>
            <x14:dxf>
              <fill>
                <gradientFill degree="90">
                  <stop position="0">
                    <color theme="0"/>
                  </stop>
                  <stop position="1">
                    <color theme="5" tint="0.40000610370189521"/>
                  </stop>
                </gradientFill>
              </fill>
            </x14:dxf>
          </x14:cfRule>
          <xm:sqref>F3:F370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4F24-67C9-4C3D-900A-ACDFD33E89EE}">
  <sheetPr codeName="Planilha4"/>
  <dimension ref="A1:R386"/>
  <sheetViews>
    <sheetView zoomScale="80" zoomScaleNormal="80" workbookViewId="0">
      <pane ySplit="2" topLeftCell="A278" activePane="bottomLeft" state="frozen"/>
      <selection pane="bottomLeft" activeCell="L304" sqref="L304"/>
    </sheetView>
  </sheetViews>
  <sheetFormatPr defaultColWidth="9.44140625" defaultRowHeight="14.4" x14ac:dyDescent="0.3"/>
  <cols>
    <col min="1" max="1" width="4.44140625" style="2" bestFit="1" customWidth="1"/>
    <col min="2" max="2" width="14.44140625" customWidth="1"/>
    <col min="3" max="3" width="12.44140625" customWidth="1"/>
    <col min="4" max="4" width="15.44140625" bestFit="1" customWidth="1"/>
    <col min="5" max="5" width="16" customWidth="1"/>
    <col min="6" max="6" width="7.44140625" bestFit="1" customWidth="1"/>
    <col min="7" max="8" width="14" style="30" customWidth="1"/>
    <col min="9" max="9" width="19.5546875" bestFit="1" customWidth="1"/>
    <col min="10" max="10" width="14" customWidth="1"/>
    <col min="11" max="11" width="12.44140625" customWidth="1"/>
    <col min="12" max="13" width="14" customWidth="1"/>
    <col min="14" max="14" width="13.5546875" customWidth="1"/>
    <col min="15" max="15" width="12.44140625" customWidth="1"/>
    <col min="16" max="16" width="14.5546875" customWidth="1"/>
    <col min="17" max="17" width="23.5546875" bestFit="1" customWidth="1"/>
    <col min="18" max="18" width="3.44140625" style="2" customWidth="1"/>
  </cols>
  <sheetData>
    <row r="1" spans="1:18" ht="18" customHeight="1" x14ac:dyDescent="0.3">
      <c r="B1" s="21">
        <f>COUNTIF(B3:B9998,"&gt;0")</f>
        <v>362</v>
      </c>
      <c r="D1" s="19" t="s">
        <v>1362</v>
      </c>
      <c r="E1" s="20">
        <f>SUBTOTAL(9,E3:E9998)</f>
        <v>9891764.8200000003</v>
      </c>
      <c r="F1" s="63">
        <f t="shared" ref="F1" si="0">IFERROR(J1/E1,"")</f>
        <v>0.31996565401561983</v>
      </c>
      <c r="I1" s="19" t="s">
        <v>1361</v>
      </c>
      <c r="J1" s="20">
        <f>SUBTOTAL(9,J3:J9998)</f>
        <v>3165025</v>
      </c>
    </row>
    <row r="2" spans="1:18" ht="49.5" customHeight="1" x14ac:dyDescent="0.3">
      <c r="A2" s="31" t="s">
        <v>69</v>
      </c>
      <c r="B2" s="31" t="s">
        <v>40</v>
      </c>
      <c r="C2" s="31" t="s">
        <v>7</v>
      </c>
      <c r="D2" s="31" t="s">
        <v>22</v>
      </c>
      <c r="E2" s="32" t="s">
        <v>304</v>
      </c>
      <c r="F2" s="32" t="s">
        <v>305</v>
      </c>
      <c r="G2" s="32" t="s">
        <v>87</v>
      </c>
      <c r="H2" s="32" t="s">
        <v>88</v>
      </c>
      <c r="I2" s="32" t="s">
        <v>70</v>
      </c>
      <c r="J2" s="32" t="s">
        <v>54</v>
      </c>
      <c r="K2" s="31" t="s">
        <v>391</v>
      </c>
      <c r="L2" s="32" t="s">
        <v>89</v>
      </c>
      <c r="M2" s="32" t="s">
        <v>310</v>
      </c>
      <c r="N2" s="32" t="s">
        <v>71</v>
      </c>
      <c r="O2" s="32" t="s">
        <v>72</v>
      </c>
      <c r="P2" s="31" t="s">
        <v>306</v>
      </c>
      <c r="Q2" s="31" t="s">
        <v>82</v>
      </c>
      <c r="R2" s="76"/>
    </row>
    <row r="3" spans="1:18" x14ac:dyDescent="0.3">
      <c r="A3" s="5">
        <v>1</v>
      </c>
      <c r="B3" s="23">
        <f>IF(SALVADOS!B3=0,"",SALVADOS!B3)</f>
        <v>8282000242</v>
      </c>
      <c r="C3" s="23" t="str">
        <f>IF(SALVADOS!G3=0,"",SALVADOS!G3)</f>
        <v>PHY7170</v>
      </c>
      <c r="D3" s="23" t="str">
        <f>IF(SALVADOS!L3=0,"",SALVADOS!L3)</f>
        <v>PALACIO</v>
      </c>
      <c r="E3" s="62">
        <f>IF(SALVADOS!K3=0,"",SALVADOS!K3)</f>
        <v>82006</v>
      </c>
      <c r="F3" s="63">
        <f t="shared" ref="F3:F66" si="1">IFERROR(J3/E3,"")</f>
        <v>0.10730922127649196</v>
      </c>
      <c r="G3" s="64">
        <f>IF(SALVADOS!AH3=0,"",SALVADOS!AH3)</f>
        <v>44329</v>
      </c>
      <c r="H3" s="65">
        <f>IF('CONTROLE LEILOES'!G3=0,"",'CONTROLE LEILOES'!G3)</f>
        <v>44378</v>
      </c>
      <c r="I3" s="65">
        <f>IF('CONTROLE LEILOES'!P3=0,"",'CONTROLE LEILOES'!P3)</f>
        <v>44378</v>
      </c>
      <c r="J3" s="15">
        <v>8800</v>
      </c>
      <c r="K3" s="29">
        <v>44378</v>
      </c>
      <c r="L3" s="29">
        <v>44379</v>
      </c>
      <c r="M3" s="29">
        <v>44382</v>
      </c>
      <c r="N3" s="29">
        <v>44389</v>
      </c>
      <c r="O3" s="29">
        <v>44392</v>
      </c>
      <c r="P3" s="35" t="str">
        <f>IF(SALVADOS!R3=0,"",SALVADOS!R3)</f>
        <v>GRANDE</v>
      </c>
      <c r="Q3" s="66" t="str">
        <f>IF(SALVADOS!C3=0,"",IF(COUNTIF(G3:O3,"&gt;=0")=0,"Não Disponível",IF(COUNTIF(G3:O3,"&gt;=0")=1,"Ag Loteamento",IF(COUNTIF(G3:O3,"&gt;=0")=2,"Data Leilão Venda",IF(COUNTIF(G3:O3,"&gt;=0")=3,"Inf Valor Venda",IF(COUNTIF(G3:O3,"&gt;0")=4,"Data Receb",IF(COUNTIF(G3:O3,"&gt;0")=5,"Ag. Fecham. Leiloeiro",IF(COUNTIF(G3:O3,"&gt;0")=6,"Ag. NF Saída",IF(COUNTIF(G3:O3,"&gt;0")=7,"Assinar CRV",IF(COUNTIF(G3:O3,"&gt;0")=8,"Enviar Leiloeiro",IF(COUNTIF(G3:O3,"&gt;0")=9,"FINALIZADO")))))))))))</f>
        <v>FINALIZADO</v>
      </c>
      <c r="R3" s="77">
        <f>COUNTIF('CONTROLE LEILOES'!G3:N3,"&gt;0")</f>
        <v>1</v>
      </c>
    </row>
    <row r="4" spans="1:18" x14ac:dyDescent="0.3">
      <c r="A4" s="5">
        <v>2</v>
      </c>
      <c r="B4" s="23">
        <f>IF(SALVADOS!B4=0,"",SALVADOS!B4)</f>
        <v>8281801472</v>
      </c>
      <c r="C4" s="23" t="str">
        <f>IF(SALVADOS!G4=0,"",SALVADOS!G4)</f>
        <v>MFJ2738</v>
      </c>
      <c r="D4" s="23" t="str">
        <f>IF(SALVADOS!L4=0,"",SALVADOS!L4)</f>
        <v>COPASA</v>
      </c>
      <c r="E4" s="62">
        <f>IF(SALVADOS!K4=0,"",SALVADOS!K4)</f>
        <v>17717</v>
      </c>
      <c r="F4" s="63">
        <f t="shared" si="1"/>
        <v>0.30479200767624315</v>
      </c>
      <c r="G4" s="64">
        <f>IF(SALVADOS!AH4=0,"",SALVADOS!AH4)</f>
        <v>43591</v>
      </c>
      <c r="H4" s="65">
        <f>IF('CONTROLE LEILOES'!G4=0,"",'CONTROLE LEILOES'!G4)</f>
        <v>43599</v>
      </c>
      <c r="I4" s="65">
        <f>IF('CONTROLE LEILOES'!P4=0,"",'CONTROLE LEILOES'!P4)</f>
        <v>43599</v>
      </c>
      <c r="J4" s="15">
        <v>5400</v>
      </c>
      <c r="K4" s="14">
        <v>43607</v>
      </c>
      <c r="L4" s="29">
        <v>43607</v>
      </c>
      <c r="M4" s="29">
        <v>43609</v>
      </c>
      <c r="N4" s="29">
        <v>43613</v>
      </c>
      <c r="O4" s="29">
        <v>43613</v>
      </c>
      <c r="P4" s="35" t="str">
        <f>IF(SALVADOS!R4=0,"",SALVADOS!R4)</f>
        <v>MEDIA</v>
      </c>
      <c r="Q4" s="66" t="str">
        <f>IF(SALVADOS!C4=0,"",IF(COUNTIF(G4:O4,"&gt;=0")=0,"Não Disponível",IF(COUNTIF(G4:O4,"&gt;=0")=1,"Ag Loteamento",IF(COUNTIF(G4:O4,"&gt;=0")=2,"Data Leilão Venda",IF(COUNTIF(G4:O4,"&gt;=0")=3,"Inf Valor Venda",IF(COUNTIF(G4:O4,"&gt;0")=4,"Data Receb",IF(COUNTIF(G4:O4,"&gt;0")=5,"Ag. Fecham. Leiloeiro",IF(COUNTIF(G4:O4,"&gt;0")=6,"Ag. NF Saída",IF(COUNTIF(G4:O4,"&gt;0")=7,"Assinar CRV",IF(COUNTIF(G4:O4,"&gt;0")=8,"Enviar Leiloeiro",IF(COUNTIF(G4:O4,"&gt;0")=9,"FINALIZADO")))))))))))</f>
        <v>FINALIZADO</v>
      </c>
      <c r="R4" s="77">
        <f>COUNTIF('CONTROLE LEILOES'!G4:N4,"&gt;0")</f>
        <v>1</v>
      </c>
    </row>
    <row r="5" spans="1:18" x14ac:dyDescent="0.3">
      <c r="A5" s="5">
        <v>3</v>
      </c>
      <c r="B5" s="23">
        <f>IF(SALVADOS!B5=0,"",SALVADOS!B5)</f>
        <v>8281801723</v>
      </c>
      <c r="C5" s="23" t="str">
        <f>IF(SALVADOS!G5=0,"",SALVADOS!G5)</f>
        <v>DMQ9785</v>
      </c>
      <c r="D5" s="23" t="str">
        <f>IF(SALVADOS!L5=0,"",SALVADOS!L5)</f>
        <v>PALACIO</v>
      </c>
      <c r="E5" s="62">
        <f>IF(SALVADOS!K5=0,"",SALVADOS!K5)</f>
        <v>23001</v>
      </c>
      <c r="F5" s="63">
        <f t="shared" si="1"/>
        <v>0.27824877179253077</v>
      </c>
      <c r="G5" s="64">
        <f>IF(SALVADOS!AH5=0,"",SALVADOS!AH5)</f>
        <v>43538</v>
      </c>
      <c r="H5" s="65">
        <f>IF('CONTROLE LEILOES'!G5=0,"",'CONTROLE LEILOES'!G5)</f>
        <v>43607</v>
      </c>
      <c r="I5" s="65">
        <f>IF('CONTROLE LEILOES'!P5=0,"",'CONTROLE LEILOES'!P5)</f>
        <v>43649</v>
      </c>
      <c r="J5" s="15">
        <v>6400</v>
      </c>
      <c r="K5" s="29">
        <v>43656</v>
      </c>
      <c r="L5" s="29">
        <v>43656</v>
      </c>
      <c r="M5" s="29">
        <v>43661</v>
      </c>
      <c r="N5" s="29">
        <v>43668</v>
      </c>
      <c r="O5" s="29">
        <v>43669</v>
      </c>
      <c r="P5" s="35" t="str">
        <f>IF(SALVADOS!R5=0,"",SALVADOS!R5)</f>
        <v>MEDIA</v>
      </c>
      <c r="Q5" s="66" t="str">
        <f>IF(SALVADOS!C5=0,"",IF(COUNTIF(G5:O5,"&gt;=0")=0,"Não Disponível",IF(COUNTIF(G5:O5,"&gt;=0")=1,"Ag Loteamento",IF(COUNTIF(G5:O5,"&gt;=0")=2,"Data Leilão Venda",IF(COUNTIF(G5:O5,"&gt;=0")=3,"Inf Valor Venda",IF(COUNTIF(G5:O5,"&gt;0")=4,"Data Receb",IF(COUNTIF(G5:O5,"&gt;0")=5,"Ag. Fecham. Leiloeiro",IF(COUNTIF(G5:O5,"&gt;0")=6,"Ag. NF Saída",IF(COUNTIF(G5:O5,"&gt;0")=7,"Assinar CRV",IF(COUNTIF(G5:O5,"&gt;0")=8,"Enviar Leiloeiro",IF(COUNTIF(G5:O5,"&gt;0")=9,"FINALIZADO")))))))))))</f>
        <v>FINALIZADO</v>
      </c>
      <c r="R5" s="77">
        <f>COUNTIF('CONTROLE LEILOES'!G5:N5,"&gt;0")</f>
        <v>6</v>
      </c>
    </row>
    <row r="6" spans="1:18" x14ac:dyDescent="0.3">
      <c r="A6" s="5">
        <v>4</v>
      </c>
      <c r="B6" s="23">
        <f>IF(SALVADOS!B6=0,"",SALVADOS!B6)</f>
        <v>8281801797</v>
      </c>
      <c r="C6" s="23" t="str">
        <f>IF(SALVADOS!G6=0,"",SALVADOS!G6)</f>
        <v>FMI4233</v>
      </c>
      <c r="D6" s="23" t="str">
        <f>IF(SALVADOS!L6=0,"",SALVADOS!L6)</f>
        <v>PALACIO</v>
      </c>
      <c r="E6" s="62">
        <f>IF(SALVADOS!K6=0,"",SALVADOS!K6)</f>
        <v>37222</v>
      </c>
      <c r="F6" s="63">
        <f t="shared" si="1"/>
        <v>0.13432916017409058</v>
      </c>
      <c r="G6" s="64">
        <f>IF(SALVADOS!AH6=0,"",SALVADOS!AH6)</f>
        <v>43538</v>
      </c>
      <c r="H6" s="65">
        <f>IF('CONTROLE LEILOES'!G6=0,"",'CONTROLE LEILOES'!G6)</f>
        <v>43593</v>
      </c>
      <c r="I6" s="65">
        <f>IF('CONTROLE LEILOES'!P6=0,"",'CONTROLE LEILOES'!P6)</f>
        <v>43593</v>
      </c>
      <c r="J6" s="15">
        <v>5000</v>
      </c>
      <c r="K6" s="14">
        <v>43600</v>
      </c>
      <c r="L6" s="29">
        <v>43600</v>
      </c>
      <c r="M6" s="29">
        <v>43602</v>
      </c>
      <c r="N6" s="29">
        <v>43605</v>
      </c>
      <c r="O6" s="29">
        <v>43606</v>
      </c>
      <c r="P6" s="35" t="str">
        <f>IF(SALVADOS!R6=0,"",SALVADOS!R6)</f>
        <v>MEDIA</v>
      </c>
      <c r="Q6" s="66" t="str">
        <f>IF(SALVADOS!C6=0,"",IF(COUNTIF(G6:O6,"&gt;=0")=0,"Não Disponível",IF(COUNTIF(G6:O6,"&gt;=0")=1,"Ag Loteamento",IF(COUNTIF(G6:O6,"&gt;=0")=2,"Data Leilão Venda",IF(COUNTIF(G6:O6,"&gt;=0")=3,"Inf Valor Venda",IF(COUNTIF(G6:O6,"&gt;0")=4,"Data Receb",IF(COUNTIF(G6:O6,"&gt;0")=5,"Ag. Fecham. Leiloeiro",IF(COUNTIF(G6:O6,"&gt;0")=6,"Ag. NF Saída",IF(COUNTIF(G6:O6,"&gt;0")=7,"Assinar CRV",IF(COUNTIF(G6:O6,"&gt;0")=8,"Enviar Leiloeiro",IF(COUNTIF(G6:O6,"&gt;0")=9,"FINALIZADO")))))))))))</f>
        <v>FINALIZADO</v>
      </c>
      <c r="R6" s="77">
        <f>COUNTIF('CONTROLE LEILOES'!G6:N6,"&gt;0")</f>
        <v>1</v>
      </c>
    </row>
    <row r="7" spans="1:18" x14ac:dyDescent="0.3">
      <c r="A7" s="5">
        <v>5</v>
      </c>
      <c r="B7" s="23">
        <f>IF(SALVADOS!B7=0,"",SALVADOS!B7)</f>
        <v>8281802010</v>
      </c>
      <c r="C7" s="23" t="str">
        <f>IF(SALVADOS!G7=0,"",SALVADOS!G7)</f>
        <v>DAX8578</v>
      </c>
      <c r="D7" s="23" t="str">
        <f>IF(SALVADOS!L7=0,"",SALVADOS!L7)</f>
        <v>PALACIO</v>
      </c>
      <c r="E7" s="62">
        <f>IF(SALVADOS!K7=0,"",SALVADOS!K7)</f>
        <v>11578</v>
      </c>
      <c r="F7" s="63">
        <f t="shared" si="1"/>
        <v>0.2418379685610641</v>
      </c>
      <c r="G7" s="64">
        <f>IF(SALVADOS!AH7=0,"",SALVADOS!AH7)</f>
        <v>43538</v>
      </c>
      <c r="H7" s="65">
        <f>IF('CONTROLE LEILOES'!G7=0,"",'CONTROLE LEILOES'!G7)</f>
        <v>43585</v>
      </c>
      <c r="I7" s="65">
        <f>IF('CONTROLE LEILOES'!P7=0,"",'CONTROLE LEILOES'!P7)</f>
        <v>43585</v>
      </c>
      <c r="J7" s="15">
        <v>2800</v>
      </c>
      <c r="K7" s="14">
        <v>43594</v>
      </c>
      <c r="L7" s="29">
        <v>43594</v>
      </c>
      <c r="M7" s="29">
        <v>43598</v>
      </c>
      <c r="N7" s="29">
        <v>43605</v>
      </c>
      <c r="O7" s="29">
        <v>43606</v>
      </c>
      <c r="P7" s="35" t="str">
        <f>IF(SALVADOS!R7=0,"",SALVADOS!R7)</f>
        <v>PEQUENA</v>
      </c>
      <c r="Q7" s="66" t="str">
        <f>IF(SALVADOS!C7=0,"",IF(COUNTIF(G7:O7,"&gt;=0")=0,"Não Disponível",IF(COUNTIF(G7:O7,"&gt;=0")=1,"Ag Loteamento",IF(COUNTIF(G7:O7,"&gt;=0")=2,"Data Leilão Venda",IF(COUNTIF(G7:O7,"&gt;=0")=3,"Inf Valor Venda",IF(COUNTIF(G7:O7,"&gt;0")=4,"Data Receb",IF(COUNTIF(G7:O7,"&gt;0")=5,"Ag. Fecham. Leiloeiro",IF(COUNTIF(G7:O7,"&gt;0")=6,"Ag. NF Saída",IF(COUNTIF(G7:O7,"&gt;0")=7,"Assinar CRV",IF(COUNTIF(G7:O7,"&gt;0")=8,"Enviar Leiloeiro",IF(COUNTIF(G7:O7,"&gt;0")=9,"FINALIZADO")))))))))))</f>
        <v>FINALIZADO</v>
      </c>
      <c r="R7" s="77">
        <f>COUNTIF('CONTROLE LEILOES'!G7:N7,"&gt;0")</f>
        <v>1</v>
      </c>
    </row>
    <row r="8" spans="1:18" x14ac:dyDescent="0.3">
      <c r="A8" s="5">
        <v>6</v>
      </c>
      <c r="B8" s="23">
        <f>IF(SALVADOS!B8=0,"",SALVADOS!B8)</f>
        <v>8281802022</v>
      </c>
      <c r="C8" s="23" t="str">
        <f>IF(SALVADOS!G8=0,"",SALVADOS!G8)</f>
        <v>HEN7844</v>
      </c>
      <c r="D8" s="23" t="str">
        <f>IF(SALVADOS!L8=0,"",SALVADOS!L8)</f>
        <v>PALACIO</v>
      </c>
      <c r="E8" s="62">
        <f>IF(SALVADOS!K8=0,"",SALVADOS!K8)</f>
        <v>3696</v>
      </c>
      <c r="F8" s="63">
        <f t="shared" si="1"/>
        <v>0.35173160173160173</v>
      </c>
      <c r="G8" s="64">
        <f>IF(SALVADOS!AH8=0,"",SALVADOS!AH8)</f>
        <v>43544</v>
      </c>
      <c r="H8" s="65">
        <f>IF('CONTROLE LEILOES'!G8=0,"",'CONTROLE LEILOES'!G8)</f>
        <v>43593</v>
      </c>
      <c r="I8" s="65">
        <f>IF('CONTROLE LEILOES'!P8=0,"",'CONTROLE LEILOES'!P8)</f>
        <v>43593</v>
      </c>
      <c r="J8" s="15">
        <v>1300</v>
      </c>
      <c r="K8" s="14">
        <v>43600</v>
      </c>
      <c r="L8" s="29">
        <v>43600</v>
      </c>
      <c r="M8" s="29">
        <v>43602</v>
      </c>
      <c r="N8" s="29">
        <v>43605</v>
      </c>
      <c r="O8" s="29">
        <v>43606</v>
      </c>
      <c r="P8" s="35" t="str">
        <f>IF(SALVADOS!R8=0,"",SALVADOS!R8)</f>
        <v>PEQUENA</v>
      </c>
      <c r="Q8" s="66" t="str">
        <f>IF(SALVADOS!C8=0,"",IF(COUNTIF(G8:O8,"&gt;=0")=0,"Não Disponível",IF(COUNTIF(G8:O8,"&gt;=0")=1,"Ag Loteamento",IF(COUNTIF(G8:O8,"&gt;=0")=2,"Data Leilão Venda",IF(COUNTIF(G8:O8,"&gt;=0")=3,"Inf Valor Venda",IF(COUNTIF(G8:O8,"&gt;0")=4,"Data Receb",IF(COUNTIF(G8:O8,"&gt;0")=5,"Ag. Fecham. Leiloeiro",IF(COUNTIF(G8:O8,"&gt;0")=6,"Ag. NF Saída",IF(COUNTIF(G8:O8,"&gt;0")=7,"Assinar CRV",IF(COUNTIF(G8:O8,"&gt;0")=8,"Enviar Leiloeiro",IF(COUNTIF(G8:O8,"&gt;0")=9,"FINALIZADO")))))))))))</f>
        <v>FINALIZADO</v>
      </c>
      <c r="R8" s="77">
        <f>COUNTIF('CONTROLE LEILOES'!G8:N8,"&gt;0")</f>
        <v>1</v>
      </c>
    </row>
    <row r="9" spans="1:18" x14ac:dyDescent="0.3">
      <c r="A9" s="5">
        <v>7</v>
      </c>
      <c r="B9" s="23">
        <f>IF(SALVADOS!B9=0,"",SALVADOS!B9)</f>
        <v>8281802041</v>
      </c>
      <c r="C9" s="23" t="str">
        <f>IF(SALVADOS!G9=0,"",SALVADOS!G9)</f>
        <v>KAJ7032</v>
      </c>
      <c r="D9" s="23" t="str">
        <f>IF(SALVADOS!L9=0,"",SALVADOS!L9)</f>
        <v>PALACIO</v>
      </c>
      <c r="E9" s="62">
        <f>IF(SALVADOS!K9=0,"",SALVADOS!K9)</f>
        <v>17893.150000000001</v>
      </c>
      <c r="F9" s="63">
        <f t="shared" si="1"/>
        <v>0.24590415885408659</v>
      </c>
      <c r="G9" s="64">
        <f>IF(SALVADOS!AH9=0,"",SALVADOS!AH9)</f>
        <v>43539</v>
      </c>
      <c r="H9" s="65">
        <f>IF('CONTROLE LEILOES'!G9=0,"",'CONTROLE LEILOES'!G9)</f>
        <v>43607</v>
      </c>
      <c r="I9" s="65">
        <f>IF('CONTROLE LEILOES'!P9=0,"",'CONTROLE LEILOES'!P9)</f>
        <v>43607</v>
      </c>
      <c r="J9" s="15">
        <v>4400</v>
      </c>
      <c r="K9" s="14">
        <v>43615</v>
      </c>
      <c r="L9" s="29">
        <v>43615</v>
      </c>
      <c r="M9" s="29">
        <v>43616</v>
      </c>
      <c r="N9" s="29">
        <v>43616</v>
      </c>
      <c r="O9" s="29">
        <v>43616</v>
      </c>
      <c r="P9" s="35" t="str">
        <f>IF(SALVADOS!R9=0,"",SALVADOS!R9)</f>
        <v>PEQUENA</v>
      </c>
      <c r="Q9" s="66" t="str">
        <f>IF(SALVADOS!C9=0,"",IF(COUNTIF(G9:O9,"&gt;=0")=0,"Não Disponível",IF(COUNTIF(G9:O9,"&gt;=0")=1,"Ag Loteamento",IF(COUNTIF(G9:O9,"&gt;=0")=2,"Data Leilão Venda",IF(COUNTIF(G9:O9,"&gt;=0")=3,"Inf Valor Venda",IF(COUNTIF(G9:O9,"&gt;0")=4,"Data Receb",IF(COUNTIF(G9:O9,"&gt;0")=5,"Ag. Fecham. Leiloeiro",IF(COUNTIF(G9:O9,"&gt;0")=6,"Ag. NF Saída",IF(COUNTIF(G9:O9,"&gt;0")=7,"Assinar CRV",IF(COUNTIF(G9:O9,"&gt;0")=8,"Enviar Leiloeiro",IF(COUNTIF(G9:O9,"&gt;0")=9,"FINALIZADO")))))))))))</f>
        <v>FINALIZADO</v>
      </c>
      <c r="R9" s="77">
        <f>COUNTIF('CONTROLE LEILOES'!G9:N9,"&gt;0")</f>
        <v>1</v>
      </c>
    </row>
    <row r="10" spans="1:18" x14ac:dyDescent="0.3">
      <c r="A10" s="5">
        <v>8</v>
      </c>
      <c r="B10" s="23">
        <f>IF(SALVADOS!B10=0,"",SALVADOS!B10)</f>
        <v>8281802050</v>
      </c>
      <c r="C10" s="23" t="str">
        <f>IF(SALVADOS!G10=0,"",SALVADOS!G10)</f>
        <v>CNA4430</v>
      </c>
      <c r="D10" s="23" t="str">
        <f>IF(SALVADOS!L10=0,"",SALVADOS!L10)</f>
        <v>PALACIO</v>
      </c>
      <c r="E10" s="62">
        <f>IF(SALVADOS!K10=0,"",SALVADOS!K10)</f>
        <v>9131</v>
      </c>
      <c r="F10" s="63">
        <f t="shared" si="1"/>
        <v>6.5710217938889495E-2</v>
      </c>
      <c r="G10" s="64">
        <f>IF(SALVADOS!AH10=0,"",SALVADOS!AH10)</f>
        <v>43538</v>
      </c>
      <c r="H10" s="65">
        <f>IF('CONTROLE LEILOES'!G10=0,"",'CONTROLE LEILOES'!G10)</f>
        <v>43614</v>
      </c>
      <c r="I10" s="65">
        <f>IF('CONTROLE LEILOES'!P10=0,"",'CONTROLE LEILOES'!P10)</f>
        <v>43614</v>
      </c>
      <c r="J10" s="15">
        <v>600</v>
      </c>
      <c r="K10" s="14">
        <v>43622</v>
      </c>
      <c r="L10" s="29">
        <v>43621</v>
      </c>
      <c r="M10" s="29">
        <v>43626</v>
      </c>
      <c r="N10" s="29">
        <v>43626</v>
      </c>
      <c r="O10" s="29">
        <v>43626</v>
      </c>
      <c r="P10" s="35" t="str">
        <f>IF(SALVADOS!R10=0,"",SALVADOS!R10)</f>
        <v>GRANDE</v>
      </c>
      <c r="Q10" s="66" t="str">
        <f>IF(SALVADOS!C10=0,"",IF(COUNTIF(G10:O10,"&gt;=0")=0,"Não Disponível",IF(COUNTIF(G10:O10,"&gt;=0")=1,"Ag Loteamento",IF(COUNTIF(G10:O10,"&gt;=0")=2,"Data Leilão Venda",IF(COUNTIF(G10:O10,"&gt;=0")=3,"Inf Valor Venda",IF(COUNTIF(G10:O10,"&gt;0")=4,"Data Receb",IF(COUNTIF(G10:O10,"&gt;0")=5,"Ag. Fecham. Leiloeiro",IF(COUNTIF(G10:O10,"&gt;0")=6,"Ag. NF Saída",IF(COUNTIF(G10:O10,"&gt;0")=7,"Assinar CRV",IF(COUNTIF(G10:O10,"&gt;0")=8,"Enviar Leiloeiro",IF(COUNTIF(G10:O10,"&gt;0")=9,"FINALIZADO")))))))))))</f>
        <v>FINALIZADO</v>
      </c>
      <c r="R10" s="77">
        <f>COUNTIF('CONTROLE LEILOES'!G10:N10,"&gt;0")</f>
        <v>1</v>
      </c>
    </row>
    <row r="11" spans="1:18" x14ac:dyDescent="0.3">
      <c r="A11" s="5">
        <v>9</v>
      </c>
      <c r="B11" s="23">
        <f>IF(SALVADOS!B11=0,"",SALVADOS!B11)</f>
        <v>8281802130</v>
      </c>
      <c r="C11" s="23" t="str">
        <f>IF(SALVADOS!G11=0,"",SALVADOS!G11)</f>
        <v>ELQ3123</v>
      </c>
      <c r="D11" s="23" t="str">
        <f>IF(SALVADOS!L11=0,"",SALVADOS!L11)</f>
        <v>PALACIO</v>
      </c>
      <c r="E11" s="62">
        <f>IF(SALVADOS!K11=0,"",SALVADOS!K11)</f>
        <v>26845</v>
      </c>
      <c r="F11" s="63">
        <f t="shared" si="1"/>
        <v>0.18625442354255914</v>
      </c>
      <c r="G11" s="64">
        <f>IF(SALVADOS!AH11=0,"",SALVADOS!AH11)</f>
        <v>43605</v>
      </c>
      <c r="H11" s="65">
        <f>IF('CONTROLE LEILOES'!G11=0,"",'CONTROLE LEILOES'!G11)</f>
        <v>43593</v>
      </c>
      <c r="I11" s="65">
        <f>IF('CONTROLE LEILOES'!P11=0,"",'CONTROLE LEILOES'!P11)</f>
        <v>43593</v>
      </c>
      <c r="J11" s="15">
        <v>5000</v>
      </c>
      <c r="K11" s="29">
        <v>43600</v>
      </c>
      <c r="L11" s="29">
        <v>43600</v>
      </c>
      <c r="M11" s="29">
        <v>43602</v>
      </c>
      <c r="N11" s="29">
        <v>43605</v>
      </c>
      <c r="O11" s="29">
        <v>43606</v>
      </c>
      <c r="P11" s="35" t="str">
        <f>IF(SALVADOS!R11=0,"",SALVADOS!R11)</f>
        <v>GRANDE</v>
      </c>
      <c r="Q11" s="66" t="str">
        <f>IF(SALVADOS!C11=0,"",IF(COUNTIF(G11:O11,"&gt;=0")=0,"Não Disponível",IF(COUNTIF(G11:O11,"&gt;=0")=1,"Ag Loteamento",IF(COUNTIF(G11:O11,"&gt;=0")=2,"Data Leilão Venda",IF(COUNTIF(G11:O11,"&gt;=0")=3,"Inf Valor Venda",IF(COUNTIF(G11:O11,"&gt;0")=4,"Data Receb",IF(COUNTIF(G11:O11,"&gt;0")=5,"Ag. Fecham. Leiloeiro",IF(COUNTIF(G11:O11,"&gt;0")=6,"Ag. NF Saída",IF(COUNTIF(G11:O11,"&gt;0")=7,"Assinar CRV",IF(COUNTIF(G11:O11,"&gt;0")=8,"Enviar Leiloeiro",IF(COUNTIF(G11:O11,"&gt;0")=9,"FINALIZADO")))))))))))</f>
        <v>FINALIZADO</v>
      </c>
      <c r="R11" s="77">
        <f>COUNTIF('CONTROLE LEILOES'!G11:N11,"&gt;0")</f>
        <v>1</v>
      </c>
    </row>
    <row r="12" spans="1:18" x14ac:dyDescent="0.3">
      <c r="A12" s="5">
        <v>10</v>
      </c>
      <c r="B12" s="23">
        <f>IF(SALVADOS!B12=0,"",SALVADOS!B12)</f>
        <v>8281802183</v>
      </c>
      <c r="C12" s="23" t="str">
        <f>IF(SALVADOS!G12=0,"",SALVADOS!G12)</f>
        <v>CNP7682</v>
      </c>
      <c r="D12" s="23" t="str">
        <f>IF(SALVADOS!L12=0,"",SALVADOS!L12)</f>
        <v>PALACIO</v>
      </c>
      <c r="E12" s="62">
        <f>IF(SALVADOS!K12=0,"",SALVADOS!K12)</f>
        <v>10000</v>
      </c>
      <c r="F12" s="63">
        <f t="shared" si="1"/>
        <v>0.27</v>
      </c>
      <c r="G12" s="64">
        <f>IF(SALVADOS!AH12=0,"",SALVADOS!AH12)</f>
        <v>43544</v>
      </c>
      <c r="H12" s="65">
        <f>IF('CONTROLE LEILOES'!G12=0,"",'CONTROLE LEILOES'!G12)</f>
        <v>43607</v>
      </c>
      <c r="I12" s="65">
        <f>IF('CONTROLE LEILOES'!P12=0,"",'CONTROLE LEILOES'!P12)</f>
        <v>43642</v>
      </c>
      <c r="J12" s="15">
        <v>2700</v>
      </c>
      <c r="K12" s="29">
        <v>43651</v>
      </c>
      <c r="L12" s="29">
        <v>43651</v>
      </c>
      <c r="M12" s="29">
        <v>43656</v>
      </c>
      <c r="N12" s="29">
        <v>43658</v>
      </c>
      <c r="O12" s="29">
        <v>43661</v>
      </c>
      <c r="P12" s="35" t="str">
        <f>IF(SALVADOS!R12=0,"",SALVADOS!R12)</f>
        <v>PEQUENA</v>
      </c>
      <c r="Q12" s="66" t="str">
        <f>IF(SALVADOS!C12=0,"",IF(COUNTIF(G12:O12,"&gt;=0")=0,"Não Disponível",IF(COUNTIF(G12:O12,"&gt;=0")=1,"Ag Loteamento",IF(COUNTIF(G12:O12,"&gt;=0")=2,"Data Leilão Venda",IF(COUNTIF(G12:O12,"&gt;=0")=3,"Inf Valor Venda",IF(COUNTIF(G12:O12,"&gt;0")=4,"Data Receb",IF(COUNTIF(G12:O12,"&gt;0")=5,"Ag. Fecham. Leiloeiro",IF(COUNTIF(G12:O12,"&gt;0")=6,"Ag. NF Saída",IF(COUNTIF(G12:O12,"&gt;0")=7,"Assinar CRV",IF(COUNTIF(G12:O12,"&gt;0")=8,"Enviar Leiloeiro",IF(COUNTIF(G12:O12,"&gt;0")=9,"FINALIZADO")))))))))))</f>
        <v>FINALIZADO</v>
      </c>
      <c r="R12" s="77">
        <f>COUNTIF('CONTROLE LEILOES'!G12:N12,"&gt;0")</f>
        <v>5</v>
      </c>
    </row>
    <row r="13" spans="1:18" x14ac:dyDescent="0.3">
      <c r="A13" s="5">
        <v>11</v>
      </c>
      <c r="B13" s="23">
        <f>IF(SALVADOS!B13=0,"",SALVADOS!B13)</f>
        <v>8281802290</v>
      </c>
      <c r="C13" s="23" t="str">
        <f>IF(SALVADOS!G13=0,"",SALVADOS!G13)</f>
        <v>JJE1580</v>
      </c>
      <c r="D13" s="23" t="str">
        <f>IF(SALVADOS!L13=0,"",SALVADOS!L13)</f>
        <v>PALACIO</v>
      </c>
      <c r="E13" s="62">
        <f>IF(SALVADOS!K13=0,"",SALVADOS!K13)</f>
        <v>10677</v>
      </c>
      <c r="F13" s="63">
        <f t="shared" si="1"/>
        <v>0.1639037182729231</v>
      </c>
      <c r="G13" s="64">
        <f>IF(SALVADOS!AH13=0,"",SALVADOS!AH13)</f>
        <v>43546</v>
      </c>
      <c r="H13" s="65">
        <f>IF('CONTROLE LEILOES'!G13=0,"",'CONTROLE LEILOES'!G13)</f>
        <v>43614</v>
      </c>
      <c r="I13" s="65">
        <f>IF('CONTROLE LEILOES'!P13=0,"",'CONTROLE LEILOES'!P13)</f>
        <v>43614</v>
      </c>
      <c r="J13" s="15">
        <v>1750</v>
      </c>
      <c r="K13" s="14">
        <v>43622</v>
      </c>
      <c r="L13" s="29">
        <v>43621</v>
      </c>
      <c r="M13" s="29">
        <v>43626</v>
      </c>
      <c r="N13" s="29">
        <v>43626</v>
      </c>
      <c r="O13" s="29">
        <v>43626</v>
      </c>
      <c r="P13" s="35" t="str">
        <f>IF(SALVADOS!R13=0,"",SALVADOS!R13)</f>
        <v>MEDIA</v>
      </c>
      <c r="Q13" s="66" t="str">
        <f>IF(SALVADOS!C13=0,"",IF(COUNTIF(G13:O13,"&gt;=0")=0,"Não Disponível",IF(COUNTIF(G13:O13,"&gt;=0")=1,"Ag Loteamento",IF(COUNTIF(G13:O13,"&gt;=0")=2,"Data Leilão Venda",IF(COUNTIF(G13:O13,"&gt;=0")=3,"Inf Valor Venda",IF(COUNTIF(G13:O13,"&gt;0")=4,"Data Receb",IF(COUNTIF(G13:O13,"&gt;0")=5,"Ag. Fecham. Leiloeiro",IF(COUNTIF(G13:O13,"&gt;0")=6,"Ag. NF Saída",IF(COUNTIF(G13:O13,"&gt;0")=7,"Assinar CRV",IF(COUNTIF(G13:O13,"&gt;0")=8,"Enviar Leiloeiro",IF(COUNTIF(G13:O13,"&gt;0")=9,"FINALIZADO")))))))))))</f>
        <v>FINALIZADO</v>
      </c>
      <c r="R13" s="77">
        <f>COUNTIF('CONTROLE LEILOES'!G13:N13,"&gt;0")</f>
        <v>1</v>
      </c>
    </row>
    <row r="14" spans="1:18" x14ac:dyDescent="0.3">
      <c r="A14" s="5">
        <v>12</v>
      </c>
      <c r="B14" s="23">
        <f>IF(SALVADOS!B14=0,"",SALVADOS!B14)</f>
        <v>8281802335</v>
      </c>
      <c r="C14" s="23" t="str">
        <f>IF(SALVADOS!G14=0,"",SALVADOS!G14)</f>
        <v>LBS9208</v>
      </c>
      <c r="D14" s="23" t="str">
        <f>IF(SALVADOS!L14=0,"",SALVADOS!L14)</f>
        <v>PALACIO</v>
      </c>
      <c r="E14" s="62">
        <f>IF(SALVADOS!K14=0,"",SALVADOS!K14)</f>
        <v>10468</v>
      </c>
      <c r="F14" s="63">
        <f t="shared" si="1"/>
        <v>0.14329384791746275</v>
      </c>
      <c r="G14" s="64">
        <f>IF(SALVADOS!AH14=0,"",SALVADOS!AH14)</f>
        <v>43608</v>
      </c>
      <c r="H14" s="65">
        <f>IF('CONTROLE LEILOES'!G14=0,"",'CONTROLE LEILOES'!G14)</f>
        <v>43593</v>
      </c>
      <c r="I14" s="65">
        <f>IF('CONTROLE LEILOES'!P14=0,"",'CONTROLE LEILOES'!P14)</f>
        <v>43593</v>
      </c>
      <c r="J14" s="15">
        <v>1500</v>
      </c>
      <c r="K14" s="14">
        <v>43600</v>
      </c>
      <c r="L14" s="29">
        <v>43600</v>
      </c>
      <c r="M14" s="29">
        <v>43602</v>
      </c>
      <c r="N14" s="29">
        <v>43605</v>
      </c>
      <c r="O14" s="29">
        <v>43606</v>
      </c>
      <c r="P14" s="35" t="str">
        <f>IF(SALVADOS!R14=0,"",SALVADOS!R14)</f>
        <v>GRANDE</v>
      </c>
      <c r="Q14" s="66" t="str">
        <f>IF(SALVADOS!C14=0,"",IF(COUNTIF(G14:O14,"&gt;=0")=0,"Não Disponível",IF(COUNTIF(G14:O14,"&gt;=0")=1,"Ag Loteamento",IF(COUNTIF(G14:O14,"&gt;=0")=2,"Data Leilão Venda",IF(COUNTIF(G14:O14,"&gt;=0")=3,"Inf Valor Venda",IF(COUNTIF(G14:O14,"&gt;0")=4,"Data Receb",IF(COUNTIF(G14:O14,"&gt;0")=5,"Ag. Fecham. Leiloeiro",IF(COUNTIF(G14:O14,"&gt;0")=6,"Ag. NF Saída",IF(COUNTIF(G14:O14,"&gt;0")=7,"Assinar CRV",IF(COUNTIF(G14:O14,"&gt;0")=8,"Enviar Leiloeiro",IF(COUNTIF(G14:O14,"&gt;0")=9,"FINALIZADO")))))))))))</f>
        <v>FINALIZADO</v>
      </c>
      <c r="R14" s="77">
        <f>COUNTIF('CONTROLE LEILOES'!G14:N14,"&gt;0")</f>
        <v>1</v>
      </c>
    </row>
    <row r="15" spans="1:18" x14ac:dyDescent="0.3">
      <c r="A15" s="5">
        <v>13</v>
      </c>
      <c r="B15" s="23">
        <f>IF(SALVADOS!B15=0,"",SALVADOS!B15)</f>
        <v>8281802389</v>
      </c>
      <c r="C15" s="23" t="str">
        <f>IF(SALVADOS!G15=0,"",SALVADOS!G15)</f>
        <v>PIH6385</v>
      </c>
      <c r="D15" s="23" t="str">
        <f>IF(SALVADOS!L15=0,"",SALVADOS!L15)</f>
        <v>PALACIO</v>
      </c>
      <c r="E15" s="62">
        <f>IF(SALVADOS!K15=0,"",SALVADOS!K15)</f>
        <v>34369</v>
      </c>
      <c r="F15" s="63">
        <f t="shared" si="1"/>
        <v>0.26768308650237133</v>
      </c>
      <c r="G15" s="64">
        <f>IF(SALVADOS!AH15=0,"",SALVADOS!AH15)</f>
        <v>43546</v>
      </c>
      <c r="H15" s="65">
        <f>IF('CONTROLE LEILOES'!G15=0,"",'CONTROLE LEILOES'!G15)</f>
        <v>43585</v>
      </c>
      <c r="I15" s="65">
        <f>IF('CONTROLE LEILOES'!P15=0,"",'CONTROLE LEILOES'!P15)</f>
        <v>43585</v>
      </c>
      <c r="J15" s="15">
        <v>9200</v>
      </c>
      <c r="K15" s="14">
        <v>43594</v>
      </c>
      <c r="L15" s="29">
        <v>43594</v>
      </c>
      <c r="M15" s="29">
        <v>43598</v>
      </c>
      <c r="N15" s="29">
        <v>43605</v>
      </c>
      <c r="O15" s="29">
        <v>43606</v>
      </c>
      <c r="P15" s="35" t="str">
        <f>IF(SALVADOS!R15=0,"",SALVADOS!R15)</f>
        <v>MEDIA</v>
      </c>
      <c r="Q15" s="66" t="str">
        <f>IF(SALVADOS!C15=0,"",IF(COUNTIF(G15:O15,"&gt;=0")=0,"Não Disponível",IF(COUNTIF(G15:O15,"&gt;=0")=1,"Ag Loteamento",IF(COUNTIF(G15:O15,"&gt;=0")=2,"Data Leilão Venda",IF(COUNTIF(G15:O15,"&gt;=0")=3,"Inf Valor Venda",IF(COUNTIF(G15:O15,"&gt;0")=4,"Data Receb",IF(COUNTIF(G15:O15,"&gt;0")=5,"Ag. Fecham. Leiloeiro",IF(COUNTIF(G15:O15,"&gt;0")=6,"Ag. NF Saída",IF(COUNTIF(G15:O15,"&gt;0")=7,"Assinar CRV",IF(COUNTIF(G15:O15,"&gt;0")=8,"Enviar Leiloeiro",IF(COUNTIF(G15:O15,"&gt;0")=9,"FINALIZADO")))))))))))</f>
        <v>FINALIZADO</v>
      </c>
      <c r="R15" s="77">
        <f>COUNTIF('CONTROLE LEILOES'!G15:N15,"&gt;0")</f>
        <v>1</v>
      </c>
    </row>
    <row r="16" spans="1:18" x14ac:dyDescent="0.3">
      <c r="A16" s="5">
        <v>14</v>
      </c>
      <c r="B16" s="23">
        <f>IF(SALVADOS!B16=0,"",SALVADOS!B16)</f>
        <v>8281900046</v>
      </c>
      <c r="C16" s="23" t="str">
        <f>IF(SALVADOS!G16=0,"",SALVADOS!G16)</f>
        <v>FDR1233</v>
      </c>
      <c r="D16" s="23" t="str">
        <f>IF(SALVADOS!L16=0,"",SALVADOS!L16)</f>
        <v>PALACIO</v>
      </c>
      <c r="E16" s="62">
        <f>IF(SALVADOS!K16=0,"",SALVADOS!K16)</f>
        <v>133202</v>
      </c>
      <c r="F16" s="63">
        <f t="shared" si="1"/>
        <v>2.7026621221903576E-2</v>
      </c>
      <c r="G16" s="64">
        <f>IF(SALVADOS!AH16=0,"",SALVADOS!AH16)</f>
        <v>43538</v>
      </c>
      <c r="H16" s="65">
        <f>IF('CONTROLE LEILOES'!G16=0,"",'CONTROLE LEILOES'!G16)</f>
        <v>43585</v>
      </c>
      <c r="I16" s="65">
        <f>IF('CONTROLE LEILOES'!P16=0,"",'CONTROLE LEILOES'!P16)</f>
        <v>43585</v>
      </c>
      <c r="J16" s="15">
        <v>3600</v>
      </c>
      <c r="K16" s="14">
        <v>43594</v>
      </c>
      <c r="L16" s="29">
        <v>43594</v>
      </c>
      <c r="M16" s="29">
        <v>43598</v>
      </c>
      <c r="N16" s="29">
        <v>43605</v>
      </c>
      <c r="O16" s="29">
        <v>43606</v>
      </c>
      <c r="P16" s="35" t="str">
        <f>IF(SALVADOS!R16=0,"",SALVADOS!R16)</f>
        <v>GRANDE</v>
      </c>
      <c r="Q16" s="66" t="str">
        <f>IF(SALVADOS!C16=0,"",IF(COUNTIF(G16:O16,"&gt;=0")=0,"Não Disponível",IF(COUNTIF(G16:O16,"&gt;=0")=1,"Ag Loteamento",IF(COUNTIF(G16:O16,"&gt;=0")=2,"Data Leilão Venda",IF(COUNTIF(G16:O16,"&gt;=0")=3,"Inf Valor Venda",IF(COUNTIF(G16:O16,"&gt;0")=4,"Data Receb",IF(COUNTIF(G16:O16,"&gt;0")=5,"Ag. Fecham. Leiloeiro",IF(COUNTIF(G16:O16,"&gt;0")=6,"Ag. NF Saída",IF(COUNTIF(G16:O16,"&gt;0")=7,"Assinar CRV",IF(COUNTIF(G16:O16,"&gt;0")=8,"Enviar Leiloeiro",IF(COUNTIF(G16:O16,"&gt;0")=9,"FINALIZADO")))))))))))</f>
        <v>FINALIZADO</v>
      </c>
      <c r="R16" s="77">
        <f>COUNTIF('CONTROLE LEILOES'!G16:N16,"&gt;0")</f>
        <v>1</v>
      </c>
    </row>
    <row r="17" spans="1:18" x14ac:dyDescent="0.3">
      <c r="A17" s="5">
        <v>15</v>
      </c>
      <c r="B17" s="23">
        <f>IF(SALVADOS!B17=0,"",SALVADOS!B17)</f>
        <v>8281900047</v>
      </c>
      <c r="C17" s="23" t="str">
        <f>IF(SALVADOS!G17=0,"",SALVADOS!G17)</f>
        <v>MIE2755</v>
      </c>
      <c r="D17" s="23" t="str">
        <f>IF(SALVADOS!L17=0,"",SALVADOS!L17)</f>
        <v>PALACIO</v>
      </c>
      <c r="E17" s="62">
        <f>IF(SALVADOS!K17=0,"",SALVADOS!K17)</f>
        <v>6210</v>
      </c>
      <c r="F17" s="63">
        <f t="shared" si="1"/>
        <v>0.57971014492753625</v>
      </c>
      <c r="G17" s="64">
        <f>IF(SALVADOS!AH17=0,"",SALVADOS!AH17)</f>
        <v>43546</v>
      </c>
      <c r="H17" s="65">
        <f>IF('CONTROLE LEILOES'!G17=0,"",'CONTROLE LEILOES'!G17)</f>
        <v>43616</v>
      </c>
      <c r="I17" s="65">
        <f>IF('CONTROLE LEILOES'!P17=0,"",'CONTROLE LEILOES'!P17)</f>
        <v>43623</v>
      </c>
      <c r="J17" s="15">
        <v>3600</v>
      </c>
      <c r="K17" s="29">
        <v>43630</v>
      </c>
      <c r="L17" s="14">
        <v>43640</v>
      </c>
      <c r="M17" s="29">
        <v>43641</v>
      </c>
      <c r="N17" s="29">
        <v>43644</v>
      </c>
      <c r="O17" s="29">
        <v>43644</v>
      </c>
      <c r="P17" s="35" t="str">
        <f>IF(SALVADOS!R17=0,"",SALVADOS!R17)</f>
        <v>MEDIA</v>
      </c>
      <c r="Q17" s="66" t="str">
        <f>IF(SALVADOS!C17=0,"",IF(COUNTIF(G17:O17,"&gt;=0")=0,"Não Disponível",IF(COUNTIF(G17:O17,"&gt;=0")=1,"Ag Loteamento",IF(COUNTIF(G17:O17,"&gt;=0")=2,"Data Leilão Venda",IF(COUNTIF(G17:O17,"&gt;=0")=3,"Inf Valor Venda",IF(COUNTIF(G17:O17,"&gt;0")=4,"Data Receb",IF(COUNTIF(G17:O17,"&gt;0")=5,"Ag. Fecham. Leiloeiro",IF(COUNTIF(G17:O17,"&gt;0")=6,"Ag. NF Saída",IF(COUNTIF(G17:O17,"&gt;0")=7,"Assinar CRV",IF(COUNTIF(G17:O17,"&gt;0")=8,"Enviar Leiloeiro",IF(COUNTIF(G17:O17,"&gt;0")=9,"FINALIZADO")))))))))))</f>
        <v>FINALIZADO</v>
      </c>
      <c r="R17" s="77">
        <f>COUNTIF('CONTROLE LEILOES'!G17:N17,"&gt;0")</f>
        <v>2</v>
      </c>
    </row>
    <row r="18" spans="1:18" x14ac:dyDescent="0.3">
      <c r="A18" s="24">
        <v>16</v>
      </c>
      <c r="B18" s="23">
        <f>IF(SALVADOS!B18=0,"",SALVADOS!B18)</f>
        <v>8281802264</v>
      </c>
      <c r="C18" s="23" t="str">
        <f>IF(SALVADOS!G18=0,"",SALVADOS!G18)</f>
        <v>EQZ1176</v>
      </c>
      <c r="D18" s="23" t="str">
        <f>IF(SALVADOS!L18=0,"",SALVADOS!L18)</f>
        <v>FREITAS</v>
      </c>
      <c r="E18" s="62">
        <f>IF(SALVADOS!K18=0,"",SALVADOS!K18)</f>
        <v>21232</v>
      </c>
      <c r="F18" s="63">
        <f t="shared" si="1"/>
        <v>0.26375282592313487</v>
      </c>
      <c r="G18" s="64">
        <f>IF(SALVADOS!AH18=0,"",SALVADOS!AH18)</f>
        <v>43587</v>
      </c>
      <c r="H18" s="65">
        <f>IF('CONTROLE LEILOES'!G18=0,"",'CONTROLE LEILOES'!G18)</f>
        <v>43614</v>
      </c>
      <c r="I18" s="65">
        <f>IF('CONTROLE LEILOES'!P18=0,"",'CONTROLE LEILOES'!P18)</f>
        <v>43614</v>
      </c>
      <c r="J18" s="15">
        <v>5600</v>
      </c>
      <c r="K18" s="14">
        <v>43622</v>
      </c>
      <c r="L18" s="14">
        <v>43622</v>
      </c>
      <c r="M18" s="14">
        <v>43623</v>
      </c>
      <c r="N18" s="14">
        <v>43626</v>
      </c>
      <c r="O18" s="14">
        <v>43630</v>
      </c>
      <c r="P18" s="35" t="str">
        <f>IF(SALVADOS!R18=0,"",SALVADOS!R18)</f>
        <v>MEDIA</v>
      </c>
      <c r="Q18" s="66" t="str">
        <f>IF(SALVADOS!C18=0,"",IF(COUNTIF(G18:O18,"&gt;=0")=0,"Não Disponível",IF(COUNTIF(G18:O18,"&gt;=0")=1,"Ag Loteamento",IF(COUNTIF(G18:O18,"&gt;=0")=2,"Data Leilão Venda",IF(COUNTIF(G18:O18,"&gt;=0")=3,"Inf Valor Venda",IF(COUNTIF(G18:O18,"&gt;0")=4,"Data Receb",IF(COUNTIF(G18:O18,"&gt;0")=5,"Ag. Fecham. Leiloeiro",IF(COUNTIF(G18:O18,"&gt;0")=6,"Ag. NF Saída",IF(COUNTIF(G18:O18,"&gt;0")=7,"Assinar CRV",IF(COUNTIF(G18:O18,"&gt;0")=8,"Enviar Leiloeiro",IF(COUNTIF(G18:O18,"&gt;0")=9,"FINALIZADO")))))))))))</f>
        <v>FINALIZADO</v>
      </c>
      <c r="R18" s="77">
        <f>COUNTIF('CONTROLE LEILOES'!G18:N18,"&gt;0")</f>
        <v>1</v>
      </c>
    </row>
    <row r="19" spans="1:18" x14ac:dyDescent="0.3">
      <c r="A19" s="24">
        <v>17</v>
      </c>
      <c r="B19" s="23">
        <f>IF(SALVADOS!B19=0,"",SALVADOS!B19)</f>
        <v>8281900079</v>
      </c>
      <c r="C19" s="23" t="str">
        <f>IF(SALVADOS!G19=0,"",SALVADOS!G19)</f>
        <v>CEU1331</v>
      </c>
      <c r="D19" s="23" t="str">
        <f>IF(SALVADOS!L19=0,"",SALVADOS!L19)</f>
        <v>FREITAS</v>
      </c>
      <c r="E19" s="62">
        <f>IF(SALVADOS!K19=0,"",SALVADOS!K19)</f>
        <v>8048</v>
      </c>
      <c r="F19" s="63">
        <f t="shared" si="1"/>
        <v>0.17395626242544732</v>
      </c>
      <c r="G19" s="64">
        <f>IF(SALVADOS!AH19=0,"",SALVADOS!AH19)</f>
        <v>43587</v>
      </c>
      <c r="H19" s="65">
        <f>IF('CONTROLE LEILOES'!G19=0,"",'CONTROLE LEILOES'!G19)</f>
        <v>43609</v>
      </c>
      <c r="I19" s="65">
        <f>IF('CONTROLE LEILOES'!P19=0,"",'CONTROLE LEILOES'!P19)</f>
        <v>43609</v>
      </c>
      <c r="J19" s="15">
        <v>1400</v>
      </c>
      <c r="K19" s="14">
        <v>43619</v>
      </c>
      <c r="L19" s="14">
        <v>43619</v>
      </c>
      <c r="M19" s="14">
        <v>43621</v>
      </c>
      <c r="N19" s="14">
        <v>43626</v>
      </c>
      <c r="O19" s="14">
        <v>43630</v>
      </c>
      <c r="P19" s="35" t="str">
        <f>IF(SALVADOS!R19=0,"",SALVADOS!R19)</f>
        <v>MEDIA</v>
      </c>
      <c r="Q19" s="66" t="str">
        <f>IF(SALVADOS!C19=0,"",IF(COUNTIF(G19:O19,"&gt;=0")=0,"Não Disponível",IF(COUNTIF(G19:O19,"&gt;=0")=1,"Ag Loteamento",IF(COUNTIF(G19:O19,"&gt;=0")=2,"Data Leilão Venda",IF(COUNTIF(G19:O19,"&gt;=0")=3,"Inf Valor Venda",IF(COUNTIF(G19:O19,"&gt;0")=4,"Data Receb",IF(COUNTIF(G19:O19,"&gt;0")=5,"Ag. Fecham. Leiloeiro",IF(COUNTIF(G19:O19,"&gt;0")=6,"Ag. NF Saída",IF(COUNTIF(G19:O19,"&gt;0")=7,"Assinar CRV",IF(COUNTIF(G19:O19,"&gt;0")=8,"Enviar Leiloeiro",IF(COUNTIF(G19:O19,"&gt;0")=9,"FINALIZADO")))))))))))</f>
        <v>FINALIZADO</v>
      </c>
      <c r="R19" s="77">
        <f>COUNTIF('CONTROLE LEILOES'!G19:N19,"&gt;0")</f>
        <v>1</v>
      </c>
    </row>
    <row r="20" spans="1:18" x14ac:dyDescent="0.3">
      <c r="A20" s="24">
        <v>18</v>
      </c>
      <c r="B20" s="23">
        <f>IF(SALVADOS!B20=0,"",SALVADOS!B20)</f>
        <v>8281900212</v>
      </c>
      <c r="C20" s="23" t="str">
        <f>IF(SALVADOS!G20=0,"",SALVADOS!G20)</f>
        <v>HLT8820</v>
      </c>
      <c r="D20" s="23" t="str">
        <f>IF(SALVADOS!L20=0,"",SALVADOS!L20)</f>
        <v>FREITAS</v>
      </c>
      <c r="E20" s="62">
        <f>IF(SALVADOS!K20=0,"",SALVADOS!K20)</f>
        <v>40000</v>
      </c>
      <c r="F20" s="63">
        <f t="shared" si="1"/>
        <v>0.6875</v>
      </c>
      <c r="G20" s="64">
        <f>IF(SALVADOS!AH20=0,"",SALVADOS!AH20)</f>
        <v>43595</v>
      </c>
      <c r="H20" s="65">
        <f>IF('CONTROLE LEILOES'!G20=0,"",'CONTROLE LEILOES'!G20)</f>
        <v>43614</v>
      </c>
      <c r="I20" s="65">
        <f>IF('CONTROLE LEILOES'!P20=0,"",'CONTROLE LEILOES'!P20)</f>
        <v>43614</v>
      </c>
      <c r="J20" s="15">
        <v>27500</v>
      </c>
      <c r="K20" s="14">
        <v>43622</v>
      </c>
      <c r="L20" s="14">
        <v>43622</v>
      </c>
      <c r="M20" s="14">
        <v>43623</v>
      </c>
      <c r="N20" s="14">
        <v>43626</v>
      </c>
      <c r="O20" s="14">
        <v>43630</v>
      </c>
      <c r="P20" s="35" t="str">
        <f>IF(SALVADOS!R20=0,"",SALVADOS!R20)</f>
        <v>PEQUENA</v>
      </c>
      <c r="Q20" s="66" t="str">
        <f>IF(SALVADOS!C20=0,"",IF(COUNTIF(G20:O20,"&gt;=0")=0,"Não Disponível",IF(COUNTIF(G20:O20,"&gt;=0")=1,"Ag Loteamento",IF(COUNTIF(G20:O20,"&gt;=0")=2,"Data Leilão Venda",IF(COUNTIF(G20:O20,"&gt;=0")=3,"Inf Valor Venda",IF(COUNTIF(G20:O20,"&gt;0")=4,"Data Receb",IF(COUNTIF(G20:O20,"&gt;0")=5,"Ag. Fecham. Leiloeiro",IF(COUNTIF(G20:O20,"&gt;0")=6,"Ag. NF Saída",IF(COUNTIF(G20:O20,"&gt;0")=7,"Assinar CRV",IF(COUNTIF(G20:O20,"&gt;0")=8,"Enviar Leiloeiro",IF(COUNTIF(G20:O20,"&gt;0")=9,"FINALIZADO")))))))))))</f>
        <v>FINALIZADO</v>
      </c>
      <c r="R20" s="77">
        <f>COUNTIF('CONTROLE LEILOES'!G20:N20,"&gt;0")</f>
        <v>1</v>
      </c>
    </row>
    <row r="21" spans="1:18" x14ac:dyDescent="0.3">
      <c r="A21" s="24">
        <v>19</v>
      </c>
      <c r="B21" s="23">
        <f>IF(SALVADOS!B21=0,"",SALVADOS!B21)</f>
        <v>8281900336</v>
      </c>
      <c r="C21" s="23" t="str">
        <f>IF(SALVADOS!G21=0,"",SALVADOS!G21)</f>
        <v>DPL6700</v>
      </c>
      <c r="D21" s="23" t="str">
        <f>IF(SALVADOS!L21=0,"",SALVADOS!L21)</f>
        <v>FREITAS</v>
      </c>
      <c r="E21" s="62">
        <f>IF(SALVADOS!K21=0,"",SALVADOS!K21)</f>
        <v>29604</v>
      </c>
      <c r="F21" s="63">
        <f t="shared" si="1"/>
        <v>0.4121064720983651</v>
      </c>
      <c r="G21" s="64">
        <f>IF(SALVADOS!AH21=0,"",SALVADOS!AH21)</f>
        <v>43579</v>
      </c>
      <c r="H21" s="65">
        <f>IF('CONTROLE LEILOES'!G21=0,"",'CONTROLE LEILOES'!G21)</f>
        <v>43658</v>
      </c>
      <c r="I21" s="65">
        <f>IF('CONTROLE LEILOES'!P21=0,"",'CONTROLE LEILOES'!P21)</f>
        <v>43658</v>
      </c>
      <c r="J21" s="15">
        <v>12200</v>
      </c>
      <c r="K21" s="29">
        <v>43668</v>
      </c>
      <c r="L21" s="29">
        <v>43668</v>
      </c>
      <c r="M21" s="29">
        <v>43669</v>
      </c>
      <c r="N21" s="29">
        <v>43675</v>
      </c>
      <c r="O21" s="29">
        <v>43675</v>
      </c>
      <c r="P21" s="35" t="str">
        <f>IF(SALVADOS!R21=0,"",SALVADOS!R21)</f>
        <v>PEQUENA</v>
      </c>
      <c r="Q21" s="66" t="str">
        <f>IF(SALVADOS!C21=0,"",IF(COUNTIF(G21:O21,"&gt;=0")=0,"Não Disponível",IF(COUNTIF(G21:O21,"&gt;=0")=1,"Ag Loteamento",IF(COUNTIF(G21:O21,"&gt;=0")=2,"Data Leilão Venda",IF(COUNTIF(G21:O21,"&gt;=0")=3,"Inf Valor Venda",IF(COUNTIF(G21:O21,"&gt;0")=4,"Data Receb",IF(COUNTIF(G21:O21,"&gt;0")=5,"Ag. Fecham. Leiloeiro",IF(COUNTIF(G21:O21,"&gt;0")=6,"Ag. NF Saída",IF(COUNTIF(G21:O21,"&gt;0")=7,"Assinar CRV",IF(COUNTIF(G21:O21,"&gt;0")=8,"Enviar Leiloeiro",IF(COUNTIF(G21:O21,"&gt;0")=9,"FINALIZADO")))))))))))</f>
        <v>FINALIZADO</v>
      </c>
      <c r="R21" s="77">
        <f>COUNTIF('CONTROLE LEILOES'!G21:N21,"&gt;0")</f>
        <v>1</v>
      </c>
    </row>
    <row r="22" spans="1:18" x14ac:dyDescent="0.3">
      <c r="A22" s="24">
        <v>20</v>
      </c>
      <c r="B22" s="23">
        <f>IF(SALVADOS!B22=0,"",SALVADOS!B22)</f>
        <v>8281900552</v>
      </c>
      <c r="C22" s="23" t="str">
        <f>IF(SALVADOS!G22=0,"",SALVADOS!G22)</f>
        <v>FRL3825</v>
      </c>
      <c r="D22" s="23" t="str">
        <f>IF(SALVADOS!L22=0,"",SALVADOS!L22)</f>
        <v>FREITAS</v>
      </c>
      <c r="E22" s="62">
        <f>IF(SALVADOS!K22=0,"",SALVADOS!K22)</f>
        <v>7246</v>
      </c>
      <c r="F22" s="63">
        <f t="shared" si="1"/>
        <v>0.11040574109853712</v>
      </c>
      <c r="G22" s="64">
        <f>IF(SALVADOS!AH22=0,"",SALVADOS!AH22)</f>
        <v>43595</v>
      </c>
      <c r="H22" s="65">
        <f>IF('CONTROLE LEILOES'!G22=0,"",'CONTROLE LEILOES'!G22)</f>
        <v>43609</v>
      </c>
      <c r="I22" s="65">
        <f>IF('CONTROLE LEILOES'!P22=0,"",'CONTROLE LEILOES'!P22)</f>
        <v>43609</v>
      </c>
      <c r="J22" s="15">
        <v>800</v>
      </c>
      <c r="K22" s="14">
        <v>43619</v>
      </c>
      <c r="L22" s="14">
        <v>43619</v>
      </c>
      <c r="M22" s="14">
        <v>43621</v>
      </c>
      <c r="N22" s="14">
        <v>43626</v>
      </c>
      <c r="O22" s="14">
        <v>43630</v>
      </c>
      <c r="P22" s="35" t="str">
        <f>IF(SALVADOS!R22=0,"",SALVADOS!R22)</f>
        <v>GRANDE</v>
      </c>
      <c r="Q22" s="66" t="str">
        <f>IF(SALVADOS!C22=0,"",IF(COUNTIF(G22:O22,"&gt;=0")=0,"Não Disponível",IF(COUNTIF(G22:O22,"&gt;=0")=1,"Ag Loteamento",IF(COUNTIF(G22:O22,"&gt;=0")=2,"Data Leilão Venda",IF(COUNTIF(G22:O22,"&gt;=0")=3,"Inf Valor Venda",IF(COUNTIF(G22:O22,"&gt;0")=4,"Data Receb",IF(COUNTIF(G22:O22,"&gt;0")=5,"Ag. Fecham. Leiloeiro",IF(COUNTIF(G22:O22,"&gt;0")=6,"Ag. NF Saída",IF(COUNTIF(G22:O22,"&gt;0")=7,"Assinar CRV",IF(COUNTIF(G22:O22,"&gt;0")=8,"Enviar Leiloeiro",IF(COUNTIF(G22:O22,"&gt;0")=9,"FINALIZADO")))))))))))</f>
        <v>FINALIZADO</v>
      </c>
      <c r="R22" s="77">
        <f>COUNTIF('CONTROLE LEILOES'!G22:N22,"&gt;0")</f>
        <v>1</v>
      </c>
    </row>
    <row r="23" spans="1:18" x14ac:dyDescent="0.3">
      <c r="A23" s="24">
        <v>21</v>
      </c>
      <c r="B23" s="23">
        <f>IF(SALVADOS!B23=0,"",SALVADOS!B23)</f>
        <v>8281900586</v>
      </c>
      <c r="C23" s="23" t="str">
        <f>IF(SALVADOS!G23=0,"",SALVADOS!G23)</f>
        <v>DNS5814</v>
      </c>
      <c r="D23" s="23" t="str">
        <f>IF(SALVADOS!L23=0,"",SALVADOS!L23)</f>
        <v>FREITAS</v>
      </c>
      <c r="E23" s="62">
        <f>IF(SALVADOS!K23=0,"",SALVADOS!K23)</f>
        <v>16515</v>
      </c>
      <c r="F23" s="63">
        <f t="shared" si="1"/>
        <v>0.26642446260974872</v>
      </c>
      <c r="G23" s="64">
        <f>IF(SALVADOS!AH23=0,"",SALVADOS!AH23)</f>
        <v>43595</v>
      </c>
      <c r="H23" s="65">
        <f>IF('CONTROLE LEILOES'!G23=0,"",'CONTROLE LEILOES'!G23)</f>
        <v>43637</v>
      </c>
      <c r="I23" s="65">
        <f>IF('CONTROLE LEILOES'!P23=0,"",'CONTROLE LEILOES'!P23)</f>
        <v>43637</v>
      </c>
      <c r="J23" s="15">
        <v>4400</v>
      </c>
      <c r="K23" s="29">
        <v>43648</v>
      </c>
      <c r="L23" s="29">
        <v>43648</v>
      </c>
      <c r="M23" s="29">
        <v>43651</v>
      </c>
      <c r="N23" s="29">
        <v>43658</v>
      </c>
      <c r="O23" s="29">
        <v>43661</v>
      </c>
      <c r="P23" s="35" t="str">
        <f>IF(SALVADOS!R23=0,"",SALVADOS!R23)</f>
        <v>MEDIA</v>
      </c>
      <c r="Q23" s="66" t="str">
        <f>IF(SALVADOS!C23=0,"",IF(COUNTIF(G23:O23,"&gt;=0")=0,"Não Disponível",IF(COUNTIF(G23:O23,"&gt;=0")=1,"Ag Loteamento",IF(COUNTIF(G23:O23,"&gt;=0")=2,"Data Leilão Venda",IF(COUNTIF(G23:O23,"&gt;=0")=3,"Inf Valor Venda",IF(COUNTIF(G23:O23,"&gt;0")=4,"Data Receb",IF(COUNTIF(G23:O23,"&gt;0")=5,"Ag. Fecham. Leiloeiro",IF(COUNTIF(G23:O23,"&gt;0")=6,"Ag. NF Saída",IF(COUNTIF(G23:O23,"&gt;0")=7,"Assinar CRV",IF(COUNTIF(G23:O23,"&gt;0")=8,"Enviar Leiloeiro",IF(COUNTIF(G23:O23,"&gt;0")=9,"FINALIZADO")))))))))))</f>
        <v>FINALIZADO</v>
      </c>
      <c r="R23" s="77">
        <f>COUNTIF('CONTROLE LEILOES'!G23:N23,"&gt;0")</f>
        <v>1</v>
      </c>
    </row>
    <row r="24" spans="1:18" x14ac:dyDescent="0.3">
      <c r="A24" s="24">
        <v>22</v>
      </c>
      <c r="B24" s="23">
        <f>IF(SALVADOS!B24=0,"",SALVADOS!B24)</f>
        <v>8281900598</v>
      </c>
      <c r="C24" s="23" t="str">
        <f>IF(SALVADOS!G24=0,"",SALVADOS!G24)</f>
        <v>PMY8955</v>
      </c>
      <c r="D24" s="23" t="str">
        <f>IF(SALVADOS!L24=0,"",SALVADOS!L24)</f>
        <v>FREITAS</v>
      </c>
      <c r="E24" s="62">
        <f>IF(SALVADOS!K24=0,"",SALVADOS!K24)</f>
        <v>9940</v>
      </c>
      <c r="F24" s="63">
        <f t="shared" si="1"/>
        <v>0.38229376257545272</v>
      </c>
      <c r="G24" s="64">
        <f>IF(SALVADOS!AH24=0,"",SALVADOS!AH24)</f>
        <v>43629</v>
      </c>
      <c r="H24" s="65">
        <f>IF('CONTROLE LEILOES'!G24=0,"",'CONTROLE LEILOES'!G24)</f>
        <v>43630</v>
      </c>
      <c r="I24" s="65">
        <f>IF('CONTROLE LEILOES'!P24=0,"",'CONTROLE LEILOES'!P24)</f>
        <v>43630</v>
      </c>
      <c r="J24" s="15">
        <v>3800</v>
      </c>
      <c r="K24" s="29">
        <v>43643</v>
      </c>
      <c r="L24" s="29">
        <v>43643</v>
      </c>
      <c r="M24" s="29">
        <v>43647</v>
      </c>
      <c r="N24" s="29">
        <v>43658</v>
      </c>
      <c r="O24" s="29">
        <v>43661</v>
      </c>
      <c r="P24" s="35" t="str">
        <f>IF(SALVADOS!R24=0,"",SALVADOS!R24)</f>
        <v>PEQUENA</v>
      </c>
      <c r="Q24" s="66" t="str">
        <f>IF(SALVADOS!C24=0,"",IF(COUNTIF(G24:O24,"&gt;=0")=0,"Não Disponível",IF(COUNTIF(G24:O24,"&gt;=0")=1,"Ag Loteamento",IF(COUNTIF(G24:O24,"&gt;=0")=2,"Data Leilão Venda",IF(COUNTIF(G24:O24,"&gt;=0")=3,"Inf Valor Venda",IF(COUNTIF(G24:O24,"&gt;0")=4,"Data Receb",IF(COUNTIF(G24:O24,"&gt;0")=5,"Ag. Fecham. Leiloeiro",IF(COUNTIF(G24:O24,"&gt;0")=6,"Ag. NF Saída",IF(COUNTIF(G24:O24,"&gt;0")=7,"Assinar CRV",IF(COUNTIF(G24:O24,"&gt;0")=8,"Enviar Leiloeiro",IF(COUNTIF(G24:O24,"&gt;0")=9,"FINALIZADO")))))))))))</f>
        <v>FINALIZADO</v>
      </c>
      <c r="R24" s="77">
        <f>COUNTIF('CONTROLE LEILOES'!G24:N24,"&gt;0")</f>
        <v>1</v>
      </c>
    </row>
    <row r="25" spans="1:18" x14ac:dyDescent="0.3">
      <c r="A25" s="24">
        <v>23</v>
      </c>
      <c r="B25" s="23">
        <f>IF(SALVADOS!B25=0,"",SALVADOS!B25)</f>
        <v>8281900820</v>
      </c>
      <c r="C25" s="23" t="str">
        <f>IF(SALVADOS!G25=0,"",SALVADOS!G25)</f>
        <v>PGJ7082</v>
      </c>
      <c r="D25" s="23" t="str">
        <f>IF(SALVADOS!L25=0,"",SALVADOS!L25)</f>
        <v>FREITAS</v>
      </c>
      <c r="E25" s="62">
        <f>IF(SALVADOS!K25=0,"",SALVADOS!K25)</f>
        <v>32231.67</v>
      </c>
      <c r="F25" s="63">
        <f t="shared" si="1"/>
        <v>0.33507416773626686</v>
      </c>
      <c r="G25" s="64">
        <f>IF(SALVADOS!AH25=0,"",SALVADOS!AH25)</f>
        <v>43621</v>
      </c>
      <c r="H25" s="65">
        <f>IF('CONTROLE LEILOES'!G25=0,"",'CONTROLE LEILOES'!G25)</f>
        <v>43630</v>
      </c>
      <c r="I25" s="65">
        <f>IF('CONTROLE LEILOES'!P25=0,"",'CONTROLE LEILOES'!P25)</f>
        <v>43630</v>
      </c>
      <c r="J25" s="15">
        <v>10800</v>
      </c>
      <c r="K25" s="29">
        <v>43643</v>
      </c>
      <c r="L25" s="29">
        <v>43643</v>
      </c>
      <c r="M25" s="29">
        <v>43647</v>
      </c>
      <c r="N25" s="29">
        <v>43658</v>
      </c>
      <c r="O25" s="29">
        <v>43661</v>
      </c>
      <c r="P25" s="35" t="str">
        <f>IF(SALVADOS!R25=0,"",SALVADOS!R25)</f>
        <v>MEDIA</v>
      </c>
      <c r="Q25" s="66" t="str">
        <f>IF(SALVADOS!C25=0,"",IF(COUNTIF(G25:O25,"&gt;=0")=0,"Não Disponível",IF(COUNTIF(G25:O25,"&gt;=0")=1,"Ag Loteamento",IF(COUNTIF(G25:O25,"&gt;=0")=2,"Data Leilão Venda",IF(COUNTIF(G25:O25,"&gt;=0")=3,"Inf Valor Venda",IF(COUNTIF(G25:O25,"&gt;0")=4,"Data Receb",IF(COUNTIF(G25:O25,"&gt;0")=5,"Ag. Fecham. Leiloeiro",IF(COUNTIF(G25:O25,"&gt;0")=6,"Ag. NF Saída",IF(COUNTIF(G25:O25,"&gt;0")=7,"Assinar CRV",IF(COUNTIF(G25:O25,"&gt;0")=8,"Enviar Leiloeiro",IF(COUNTIF(G25:O25,"&gt;0")=9,"FINALIZADO")))))))))))</f>
        <v>FINALIZADO</v>
      </c>
      <c r="R25" s="77">
        <f>COUNTIF('CONTROLE LEILOES'!G25:N25,"&gt;0")</f>
        <v>1</v>
      </c>
    </row>
    <row r="26" spans="1:18" x14ac:dyDescent="0.3">
      <c r="A26" s="24">
        <v>24</v>
      </c>
      <c r="B26" s="23">
        <f>IF(SALVADOS!B26=0,"",SALVADOS!B26)</f>
        <v>8281900853</v>
      </c>
      <c r="C26" s="23" t="str">
        <f>IF(SALVADOS!G26=0,"",SALVADOS!G26)</f>
        <v>HFB0829</v>
      </c>
      <c r="D26" s="23" t="str">
        <f>IF(SALVADOS!L26=0,"",SALVADOS!L26)</f>
        <v>FREITAS</v>
      </c>
      <c r="E26" s="62">
        <f>IF(SALVADOS!K26=0,"",SALVADOS!K26)</f>
        <v>21710</v>
      </c>
      <c r="F26" s="63">
        <f t="shared" si="1"/>
        <v>0.49746660525103636</v>
      </c>
      <c r="G26" s="64">
        <f>IF(SALVADOS!AH26=0,"",SALVADOS!AH26)</f>
        <v>43621</v>
      </c>
      <c r="H26" s="65">
        <f>IF('CONTROLE LEILOES'!G26=0,"",'CONTROLE LEILOES'!G26)</f>
        <v>43700</v>
      </c>
      <c r="I26" s="65">
        <f>IF('CONTROLE LEILOES'!P26=0,"",'CONTROLE LEILOES'!P26)</f>
        <v>43700</v>
      </c>
      <c r="J26" s="15">
        <v>10800</v>
      </c>
      <c r="K26" s="29">
        <v>43711</v>
      </c>
      <c r="L26" s="29">
        <v>43707</v>
      </c>
      <c r="M26" s="29">
        <v>43714</v>
      </c>
      <c r="N26" s="29">
        <v>43718</v>
      </c>
      <c r="O26" s="29">
        <v>43718</v>
      </c>
      <c r="P26" s="35" t="str">
        <f>IF(SALVADOS!R26=0,"",SALVADOS!R26)</f>
        <v>MEDIA</v>
      </c>
      <c r="Q26" s="66" t="str">
        <f>IF(SALVADOS!C26=0,"",IF(COUNTIF(G26:O26,"&gt;=0")=0,"Não Disponível",IF(COUNTIF(G26:O26,"&gt;=0")=1,"Ag Loteamento",IF(COUNTIF(G26:O26,"&gt;=0")=2,"Data Leilão Venda",IF(COUNTIF(G26:O26,"&gt;=0")=3,"Inf Valor Venda",IF(COUNTIF(G26:O26,"&gt;0")=4,"Data Receb",IF(COUNTIF(G26:O26,"&gt;0")=5,"Ag. Fecham. Leiloeiro",IF(COUNTIF(G26:O26,"&gt;0")=6,"Ag. NF Saída",IF(COUNTIF(G26:O26,"&gt;0")=7,"Assinar CRV",IF(COUNTIF(G26:O26,"&gt;0")=8,"Enviar Leiloeiro",IF(COUNTIF(G26:O26,"&gt;0")=9,"FINALIZADO")))))))))))</f>
        <v>FINALIZADO</v>
      </c>
      <c r="R26" s="77">
        <f>COUNTIF('CONTROLE LEILOES'!G26:N26,"&gt;0")</f>
        <v>1</v>
      </c>
    </row>
    <row r="27" spans="1:18" x14ac:dyDescent="0.3">
      <c r="A27" s="24">
        <v>25</v>
      </c>
      <c r="B27" s="23">
        <f>IF(SALVADOS!B27=0,"",SALVADOS!B27)</f>
        <v>8281901061</v>
      </c>
      <c r="C27" s="23" t="str">
        <f>IF(SALVADOS!G27=0,"",SALVADOS!G27)</f>
        <v>QKW9873</v>
      </c>
      <c r="D27" s="23" t="str">
        <f>IF(SALVADOS!L27=0,"",SALVADOS!L27)</f>
        <v>FREITAS</v>
      </c>
      <c r="E27" s="62">
        <f>IF(SALVADOS!K27=0,"",SALVADOS!K27)</f>
        <v>9297</v>
      </c>
      <c r="F27" s="63">
        <f t="shared" si="1"/>
        <v>0.34419705281273527</v>
      </c>
      <c r="G27" s="64">
        <f>IF(SALVADOS!AH27=0,"",SALVADOS!AH27)</f>
        <v>43686</v>
      </c>
      <c r="H27" s="65">
        <f>IF('CONTROLE LEILOES'!G27=0,"",'CONTROLE LEILOES'!G27)</f>
        <v>43672</v>
      </c>
      <c r="I27" s="65">
        <f>IF('CONTROLE LEILOES'!P27=0,"",'CONTROLE LEILOES'!P27)</f>
        <v>43672</v>
      </c>
      <c r="J27" s="15">
        <v>3200</v>
      </c>
      <c r="K27" s="29">
        <v>43682</v>
      </c>
      <c r="L27" s="29">
        <v>43682</v>
      </c>
      <c r="M27" s="29">
        <v>43684</v>
      </c>
      <c r="N27" s="29">
        <v>43690</v>
      </c>
      <c r="O27" s="29">
        <v>43690</v>
      </c>
      <c r="P27" s="35" t="str">
        <f>IF(SALVADOS!R27=0,"",SALVADOS!R27)</f>
        <v>MEDIA</v>
      </c>
      <c r="Q27" s="66" t="str">
        <f>IF(SALVADOS!C27=0,"",IF(COUNTIF(G27:O27,"&gt;=0")=0,"Não Disponível",IF(COUNTIF(G27:O27,"&gt;=0")=1,"Ag Loteamento",IF(COUNTIF(G27:O27,"&gt;=0")=2,"Data Leilão Venda",IF(COUNTIF(G27:O27,"&gt;=0")=3,"Inf Valor Venda",IF(COUNTIF(G27:O27,"&gt;0")=4,"Data Receb",IF(COUNTIF(G27:O27,"&gt;0")=5,"Ag. Fecham. Leiloeiro",IF(COUNTIF(G27:O27,"&gt;0")=6,"Ag. NF Saída",IF(COUNTIF(G27:O27,"&gt;0")=7,"Assinar CRV",IF(COUNTIF(G27:O27,"&gt;0")=8,"Enviar Leiloeiro",IF(COUNTIF(G27:O27,"&gt;0")=9,"FINALIZADO")))))))))))</f>
        <v>FINALIZADO</v>
      </c>
      <c r="R27" s="77">
        <f>COUNTIF('CONTROLE LEILOES'!G27:N27,"&gt;0")</f>
        <v>1</v>
      </c>
    </row>
    <row r="28" spans="1:18" x14ac:dyDescent="0.3">
      <c r="A28" s="24">
        <v>26</v>
      </c>
      <c r="B28" s="23">
        <f>IF(SALVADOS!B28=0,"",SALVADOS!B28)</f>
        <v>8281901081</v>
      </c>
      <c r="C28" s="23" t="str">
        <f>IF(SALVADOS!G28=0,"",SALVADOS!G28)</f>
        <v>EFQ2514</v>
      </c>
      <c r="D28" s="23" t="str">
        <f>IF(SALVADOS!L28=0,"",SALVADOS!L28)</f>
        <v>FREITAS</v>
      </c>
      <c r="E28" s="62">
        <f>IF(SALVADOS!K28=0,"",SALVADOS!K28)</f>
        <v>15006</v>
      </c>
      <c r="F28" s="63">
        <f t="shared" si="1"/>
        <v>0.29321604691456749</v>
      </c>
      <c r="G28" s="64">
        <f>IF(SALVADOS!AH28=0,"",SALVADOS!AH28)</f>
        <v>43664</v>
      </c>
      <c r="H28" s="65">
        <f>IF('CONTROLE LEILOES'!G28=0,"",'CONTROLE LEILOES'!G28)</f>
        <v>43665</v>
      </c>
      <c r="I28" s="65">
        <f>IF('CONTROLE LEILOES'!P28=0,"",'CONTROLE LEILOES'!P28)</f>
        <v>43665</v>
      </c>
      <c r="J28" s="15">
        <v>4400</v>
      </c>
      <c r="K28" s="29">
        <v>43675</v>
      </c>
      <c r="L28" s="29">
        <v>43675</v>
      </c>
      <c r="M28" s="29">
        <v>43676</v>
      </c>
      <c r="N28" s="29">
        <v>43678</v>
      </c>
      <c r="O28" s="29">
        <v>43679</v>
      </c>
      <c r="P28" s="35" t="str">
        <f>IF(SALVADOS!R28=0,"",SALVADOS!R28)</f>
        <v>MEDIA</v>
      </c>
      <c r="Q28" s="66" t="str">
        <f>IF(SALVADOS!C28=0,"",IF(COUNTIF(G28:O28,"&gt;=0")=0,"Não Disponível",IF(COUNTIF(G28:O28,"&gt;=0")=1,"Ag Loteamento",IF(COUNTIF(G28:O28,"&gt;=0")=2,"Data Leilão Venda",IF(COUNTIF(G28:O28,"&gt;=0")=3,"Inf Valor Venda",IF(COUNTIF(G28:O28,"&gt;0")=4,"Data Receb",IF(COUNTIF(G28:O28,"&gt;0")=5,"Ag. Fecham. Leiloeiro",IF(COUNTIF(G28:O28,"&gt;0")=6,"Ag. NF Saída",IF(COUNTIF(G28:O28,"&gt;0")=7,"Assinar CRV",IF(COUNTIF(G28:O28,"&gt;0")=8,"Enviar Leiloeiro",IF(COUNTIF(G28:O28,"&gt;0")=9,"FINALIZADO")))))))))))</f>
        <v>FINALIZADO</v>
      </c>
      <c r="R28" s="77">
        <f>COUNTIF('CONTROLE LEILOES'!G28:N28,"&gt;0")</f>
        <v>1</v>
      </c>
    </row>
    <row r="29" spans="1:18" x14ac:dyDescent="0.3">
      <c r="A29" s="24">
        <v>27</v>
      </c>
      <c r="B29" s="23">
        <f>IF(SALVADOS!B29=0,"",SALVADOS!B29)</f>
        <v>8281901103</v>
      </c>
      <c r="C29" s="23" t="str">
        <f>IF(SALVADOS!G29=0,"",SALVADOS!G29)</f>
        <v>IUD9290</v>
      </c>
      <c r="D29" s="23" t="str">
        <f>IF(SALVADOS!L29=0,"",SALVADOS!L29)</f>
        <v>FREITAS</v>
      </c>
      <c r="E29" s="62">
        <f>IF(SALVADOS!K29=0,"",SALVADOS!K29)</f>
        <v>19211</v>
      </c>
      <c r="F29" s="63">
        <f t="shared" si="1"/>
        <v>0.35396387486335951</v>
      </c>
      <c r="G29" s="64">
        <f>IF(SALVADOS!AH29=0,"",SALVADOS!AH29)</f>
        <v>43657</v>
      </c>
      <c r="H29" s="65">
        <f>IF('CONTROLE LEILOES'!G29=0,"",'CONTROLE LEILOES'!G29)</f>
        <v>43672</v>
      </c>
      <c r="I29" s="65">
        <f>IF('CONTROLE LEILOES'!P29=0,"",'CONTROLE LEILOES'!P29)</f>
        <v>43679</v>
      </c>
      <c r="J29" s="15">
        <v>6800</v>
      </c>
      <c r="K29" s="29">
        <v>43689</v>
      </c>
      <c r="L29" s="29">
        <v>43689</v>
      </c>
      <c r="M29" s="29">
        <v>43691</v>
      </c>
      <c r="N29" s="29">
        <v>43690</v>
      </c>
      <c r="O29" s="29">
        <v>43691</v>
      </c>
      <c r="P29" s="35" t="str">
        <f>IF(SALVADOS!R29=0,"",SALVADOS!R29)</f>
        <v>MEDIA</v>
      </c>
      <c r="Q29" s="66" t="str">
        <f>IF(SALVADOS!C29=0,"",IF(COUNTIF(G29:O29,"&gt;=0")=0,"Não Disponível",IF(COUNTIF(G29:O29,"&gt;=0")=1,"Ag Loteamento",IF(COUNTIF(G29:O29,"&gt;=0")=2,"Data Leilão Venda",IF(COUNTIF(G29:O29,"&gt;=0")=3,"Inf Valor Venda",IF(COUNTIF(G29:O29,"&gt;0")=4,"Data Receb",IF(COUNTIF(G29:O29,"&gt;0")=5,"Ag. Fecham. Leiloeiro",IF(COUNTIF(G29:O29,"&gt;0")=6,"Ag. NF Saída",IF(COUNTIF(G29:O29,"&gt;0")=7,"Assinar CRV",IF(COUNTIF(G29:O29,"&gt;0")=8,"Enviar Leiloeiro",IF(COUNTIF(G29:O29,"&gt;0")=9,"FINALIZADO")))))))))))</f>
        <v>FINALIZADO</v>
      </c>
      <c r="R29" s="77">
        <f>COUNTIF('CONTROLE LEILOES'!G29:N29,"&gt;0")</f>
        <v>2</v>
      </c>
    </row>
    <row r="30" spans="1:18" x14ac:dyDescent="0.3">
      <c r="A30" s="24">
        <v>28</v>
      </c>
      <c r="B30" s="23">
        <f>IF(SALVADOS!B30=0,"",SALVADOS!B30)</f>
        <v>8281901161</v>
      </c>
      <c r="C30" s="23" t="str">
        <f>IF(SALVADOS!G30=0,"",SALVADOS!G30)</f>
        <v>DUI6935</v>
      </c>
      <c r="D30" s="23" t="str">
        <f>IF(SALVADOS!L30=0,"",SALVADOS!L30)</f>
        <v>FREITAS</v>
      </c>
      <c r="E30" s="62">
        <f>IF(SALVADOS!K30=0,"",SALVADOS!K30)</f>
        <v>23579</v>
      </c>
      <c r="F30" s="63">
        <f t="shared" si="1"/>
        <v>0.1526782306289495</v>
      </c>
      <c r="G30" s="64">
        <f>IF(SALVADOS!AH30=0,"",SALVADOS!AH30)</f>
        <v>43664</v>
      </c>
      <c r="H30" s="65">
        <f>IF('CONTROLE LEILOES'!G30=0,"",'CONTROLE LEILOES'!G30)</f>
        <v>43700</v>
      </c>
      <c r="I30" s="65">
        <f>IF('CONTROLE LEILOES'!P30=0,"",'CONTROLE LEILOES'!P30)</f>
        <v>43700</v>
      </c>
      <c r="J30" s="15">
        <v>3600</v>
      </c>
      <c r="K30" s="29">
        <v>43711</v>
      </c>
      <c r="L30" s="29">
        <v>43707</v>
      </c>
      <c r="M30" s="29">
        <v>43714</v>
      </c>
      <c r="N30" s="29">
        <v>43718</v>
      </c>
      <c r="O30" s="29">
        <v>43718</v>
      </c>
      <c r="P30" s="35" t="str">
        <f>IF(SALVADOS!R30=0,"",SALVADOS!R30)</f>
        <v>MEDIA</v>
      </c>
      <c r="Q30" s="66" t="str">
        <f>IF(SALVADOS!C30=0,"",IF(COUNTIF(G30:O30,"&gt;=0")=0,"Não Disponível",IF(COUNTIF(G30:O30,"&gt;=0")=1,"Ag Loteamento",IF(COUNTIF(G30:O30,"&gt;=0")=2,"Data Leilão Venda",IF(COUNTIF(G30:O30,"&gt;=0")=3,"Inf Valor Venda",IF(COUNTIF(G30:O30,"&gt;0")=4,"Data Receb",IF(COUNTIF(G30:O30,"&gt;0")=5,"Ag. Fecham. Leiloeiro",IF(COUNTIF(G30:O30,"&gt;0")=6,"Ag. NF Saída",IF(COUNTIF(G30:O30,"&gt;0")=7,"Assinar CRV",IF(COUNTIF(G30:O30,"&gt;0")=8,"Enviar Leiloeiro",IF(COUNTIF(G30:O30,"&gt;0")=9,"FINALIZADO")))))))))))</f>
        <v>FINALIZADO</v>
      </c>
      <c r="R30" s="77">
        <f>COUNTIF('CONTROLE LEILOES'!G30:N30,"&gt;0")</f>
        <v>1</v>
      </c>
    </row>
    <row r="31" spans="1:18" x14ac:dyDescent="0.3">
      <c r="A31" s="24">
        <v>29</v>
      </c>
      <c r="B31" s="23">
        <f>IF(SALVADOS!B31=0,"",SALVADOS!B31)</f>
        <v>8281901182</v>
      </c>
      <c r="C31" s="23" t="str">
        <f>IF(SALVADOS!G31=0,"",SALVADOS!G31)</f>
        <v>HCY6116</v>
      </c>
      <c r="D31" s="23" t="str">
        <f>IF(SALVADOS!L31=0,"",SALVADOS!L31)</f>
        <v>FREITAS</v>
      </c>
      <c r="E31" s="62">
        <f>IF(SALVADOS!K31=0,"",SALVADOS!K31)</f>
        <v>14063</v>
      </c>
      <c r="F31" s="63">
        <f t="shared" si="1"/>
        <v>0.14221716561188935</v>
      </c>
      <c r="G31" s="64">
        <f>IF(SALVADOS!AH31=0,"",SALVADOS!AH31)</f>
        <v>43664</v>
      </c>
      <c r="H31" s="65">
        <f>IF('CONTROLE LEILOES'!G31=0,"",'CONTROLE LEILOES'!G31)</f>
        <v>43732</v>
      </c>
      <c r="I31" s="65">
        <f>IF('CONTROLE LEILOES'!P31=0,"",'CONTROLE LEILOES'!P31)</f>
        <v>43746</v>
      </c>
      <c r="J31" s="15">
        <v>2000</v>
      </c>
      <c r="K31" s="29">
        <v>43753</v>
      </c>
      <c r="L31" s="29">
        <v>43753</v>
      </c>
      <c r="M31" s="29">
        <v>43760</v>
      </c>
      <c r="N31" s="29">
        <v>43763</v>
      </c>
      <c r="O31" s="29">
        <v>43766</v>
      </c>
      <c r="P31" s="35" t="str">
        <f>IF(SALVADOS!R31=0,"",SALVADOS!R31)</f>
        <v>MEDIA</v>
      </c>
      <c r="Q31" s="66" t="str">
        <f>IF(SALVADOS!C31=0,"",IF(COUNTIF(G31:O31,"&gt;=0")=0,"Não Disponível",IF(COUNTIF(G31:O31,"&gt;=0")=1,"Ag Loteamento",IF(COUNTIF(G31:O31,"&gt;=0")=2,"Data Leilão Venda",IF(COUNTIF(G31:O31,"&gt;=0")=3,"Inf Valor Venda",IF(COUNTIF(G31:O31,"&gt;0")=4,"Data Receb",IF(COUNTIF(G31:O31,"&gt;0")=5,"Ag. Fecham. Leiloeiro",IF(COUNTIF(G31:O31,"&gt;0")=6,"Ag. NF Saída",IF(COUNTIF(G31:O31,"&gt;0")=7,"Assinar CRV",IF(COUNTIF(G31:O31,"&gt;0")=8,"Enviar Leiloeiro",IF(COUNTIF(G31:O31,"&gt;0")=9,"FINALIZADO")))))))))))</f>
        <v>FINALIZADO</v>
      </c>
      <c r="R31" s="77">
        <f>COUNTIF('CONTROLE LEILOES'!G31:N31,"&gt;0")</f>
        <v>3</v>
      </c>
    </row>
    <row r="32" spans="1:18" x14ac:dyDescent="0.3">
      <c r="A32" s="24">
        <v>30</v>
      </c>
      <c r="B32" s="23">
        <f>IF(SALVADOS!B32=0,"",SALVADOS!B32)</f>
        <v>8281901390</v>
      </c>
      <c r="C32" s="23" t="str">
        <f>IF(SALVADOS!G32=0,"",SALVADOS!G32)</f>
        <v>PYJ8584</v>
      </c>
      <c r="D32" s="23" t="str">
        <f>IF(SALVADOS!L32=0,"",SALVADOS!L32)</f>
        <v>PALACIO</v>
      </c>
      <c r="E32" s="62">
        <f>IF(SALVADOS!K32=0,"",SALVADOS!K32)</f>
        <v>38550</v>
      </c>
      <c r="F32" s="63">
        <f t="shared" si="1"/>
        <v>0.32425421530479898</v>
      </c>
      <c r="G32" s="64">
        <f>IF(SALVADOS!AH32=0,"",SALVADOS!AH32)</f>
        <v>43724</v>
      </c>
      <c r="H32" s="65">
        <f>IF('CONTROLE LEILOES'!G32=0,"",'CONTROLE LEILOES'!G32)</f>
        <v>43735</v>
      </c>
      <c r="I32" s="65">
        <f>IF('CONTROLE LEILOES'!P32=0,"",'CONTROLE LEILOES'!P32)</f>
        <v>43735</v>
      </c>
      <c r="J32" s="15">
        <v>12500</v>
      </c>
      <c r="K32" s="29">
        <v>43742</v>
      </c>
      <c r="L32" s="29">
        <v>43746</v>
      </c>
      <c r="M32" s="29">
        <v>43753</v>
      </c>
      <c r="N32" s="29">
        <v>43763</v>
      </c>
      <c r="O32" s="29">
        <v>43763</v>
      </c>
      <c r="P32" s="35" t="str">
        <f>IF(SALVADOS!R32=0,"",SALVADOS!R32)</f>
        <v>MEDIA</v>
      </c>
      <c r="Q32" s="66" t="str">
        <f>IF(SALVADOS!C32=0,"",IF(COUNTIF(G32:O32,"&gt;=0")=0,"Não Disponível",IF(COUNTIF(G32:O32,"&gt;=0")=1,"Ag Loteamento",IF(COUNTIF(G32:O32,"&gt;=0")=2,"Data Leilão Venda",IF(COUNTIF(G32:O32,"&gt;=0")=3,"Inf Valor Venda",IF(COUNTIF(G32:O32,"&gt;0")=4,"Data Receb",IF(COUNTIF(G32:O32,"&gt;0")=5,"Ag. Fecham. Leiloeiro",IF(COUNTIF(G32:O32,"&gt;0")=6,"Ag. NF Saída",IF(COUNTIF(G32:O32,"&gt;0")=7,"Assinar CRV",IF(COUNTIF(G32:O32,"&gt;0")=8,"Enviar Leiloeiro",IF(COUNTIF(G32:O32,"&gt;0")=9,"FINALIZADO")))))))))))</f>
        <v>FINALIZADO</v>
      </c>
      <c r="R32" s="77">
        <f>COUNTIF('CONTROLE LEILOES'!G32:N32,"&gt;0")</f>
        <v>1</v>
      </c>
    </row>
    <row r="33" spans="1:18" x14ac:dyDescent="0.3">
      <c r="A33" s="24">
        <v>31</v>
      </c>
      <c r="B33" s="23">
        <f>IF(SALVADOS!B33=0,"",SALVADOS!B33)</f>
        <v>8281901660</v>
      </c>
      <c r="C33" s="23" t="str">
        <f>IF(SALVADOS!G33=0,"",SALVADOS!G33)</f>
        <v>FAR8662</v>
      </c>
      <c r="D33" s="23" t="str">
        <f>IF(SALVADOS!L33=0,"",SALVADOS!L33)</f>
        <v>FREITAS</v>
      </c>
      <c r="E33" s="62">
        <f>IF(SALVADOS!K33=0,"",SALVADOS!K33)</f>
        <v>19089</v>
      </c>
      <c r="F33" s="63">
        <f t="shared" si="1"/>
        <v>0.42956676620042955</v>
      </c>
      <c r="G33" s="64">
        <f>IF(SALVADOS!AH33=0,"",SALVADOS!AH33)</f>
        <v>43724</v>
      </c>
      <c r="H33" s="65">
        <f>IF('CONTROLE LEILOES'!G33=0,"",'CONTROLE LEILOES'!G33)</f>
        <v>43769</v>
      </c>
      <c r="I33" s="65">
        <f>IF('CONTROLE LEILOES'!P33=0,"",'CONTROLE LEILOES'!P33)</f>
        <v>43787</v>
      </c>
      <c r="J33" s="15">
        <v>8200</v>
      </c>
      <c r="K33" s="29">
        <v>43794</v>
      </c>
      <c r="L33" s="29">
        <v>43794</v>
      </c>
      <c r="M33" s="29">
        <v>43795</v>
      </c>
      <c r="N33" s="29">
        <v>43795</v>
      </c>
      <c r="O33" s="29">
        <v>43796</v>
      </c>
      <c r="P33" s="35" t="str">
        <f>IF(SALVADOS!R33=0,"",SALVADOS!R33)</f>
        <v>PEQUENA</v>
      </c>
      <c r="Q33" s="66" t="str">
        <f>IF(SALVADOS!C33=0,"",IF(COUNTIF(G33:O33,"&gt;=0")=0,"Não Disponível",IF(COUNTIF(G33:O33,"&gt;=0")=1,"Ag Loteamento",IF(COUNTIF(G33:O33,"&gt;=0")=2,"Data Leilão Venda",IF(COUNTIF(G33:O33,"&gt;=0")=3,"Inf Valor Venda",IF(COUNTIF(G33:O33,"&gt;0")=4,"Data Receb",IF(COUNTIF(G33:O33,"&gt;0")=5,"Ag. Fecham. Leiloeiro",IF(COUNTIF(G33:O33,"&gt;0")=6,"Ag. NF Saída",IF(COUNTIF(G33:O33,"&gt;0")=7,"Assinar CRV",IF(COUNTIF(G33:O33,"&gt;0")=8,"Enviar Leiloeiro",IF(COUNTIF(G33:O33,"&gt;0")=9,"FINALIZADO")))))))))))</f>
        <v>FINALIZADO</v>
      </c>
      <c r="R33" s="77">
        <f>COUNTIF('CONTROLE LEILOES'!G33:N33,"&gt;0")</f>
        <v>4</v>
      </c>
    </row>
    <row r="34" spans="1:18" x14ac:dyDescent="0.3">
      <c r="A34" s="24">
        <v>32</v>
      </c>
      <c r="B34" s="23">
        <f>IF(SALVADOS!B34=0,"",SALVADOS!B34)</f>
        <v>8281901656</v>
      </c>
      <c r="C34" s="23" t="str">
        <f>IF(SALVADOS!G34=0,"",SALVADOS!G34)</f>
        <v>JQU5132</v>
      </c>
      <c r="D34" s="23" t="str">
        <f>IF(SALVADOS!L34=0,"",SALVADOS!L34)</f>
        <v>PALACIO</v>
      </c>
      <c r="E34" s="62">
        <f>IF(SALVADOS!K34=0,"",SALVADOS!K34)</f>
        <v>14032</v>
      </c>
      <c r="F34" s="63">
        <f t="shared" si="1"/>
        <v>0.28506271379703535</v>
      </c>
      <c r="G34" s="64">
        <f>IF(SALVADOS!AH34=0,"",SALVADOS!AH34)</f>
        <v>43763</v>
      </c>
      <c r="H34" s="65">
        <f>IF('CONTROLE LEILOES'!G34=0,"",'CONTROLE LEILOES'!G34)</f>
        <v>43798</v>
      </c>
      <c r="I34" s="65">
        <f>IF('CONTROLE LEILOES'!P34=0,"",'CONTROLE LEILOES'!P34)</f>
        <v>43819</v>
      </c>
      <c r="J34" s="15">
        <v>4000</v>
      </c>
      <c r="K34" s="29">
        <v>43829</v>
      </c>
      <c r="L34" s="29">
        <v>43829</v>
      </c>
      <c r="M34" s="29">
        <v>43836</v>
      </c>
      <c r="N34" s="29">
        <v>43836</v>
      </c>
      <c r="O34" s="29">
        <v>43840</v>
      </c>
      <c r="P34" s="35" t="str">
        <f>IF(SALVADOS!R34=0,"",SALVADOS!R34)</f>
        <v>MEDIA</v>
      </c>
      <c r="Q34" s="66" t="str">
        <f>IF(SALVADOS!C34=0,"",IF(COUNTIF(G34:O34,"&gt;=0")=0,"Não Disponível",IF(COUNTIF(G34:O34,"&gt;=0")=1,"Ag Loteamento",IF(COUNTIF(G34:O34,"&gt;=0")=2,"Data Leilão Venda",IF(COUNTIF(G34:O34,"&gt;=0")=3,"Inf Valor Venda",IF(COUNTIF(G34:O34,"&gt;0")=4,"Data Receb",IF(COUNTIF(G34:O34,"&gt;0")=5,"Ag. Fecham. Leiloeiro",IF(COUNTIF(G34:O34,"&gt;0")=6,"Ag. NF Saída",IF(COUNTIF(G34:O34,"&gt;0")=7,"Assinar CRV",IF(COUNTIF(G34:O34,"&gt;0")=8,"Enviar Leiloeiro",IF(COUNTIF(G34:O34,"&gt;0")=9,"FINALIZADO")))))))))))</f>
        <v>FINALIZADO</v>
      </c>
      <c r="R34" s="77">
        <f>COUNTIF('CONTROLE LEILOES'!G34:N34,"&gt;0")</f>
        <v>3</v>
      </c>
    </row>
    <row r="35" spans="1:18" x14ac:dyDescent="0.3">
      <c r="A35" s="24">
        <v>33</v>
      </c>
      <c r="B35" s="23">
        <f>IF(SALVADOS!B35=0,"",SALVADOS!B35)</f>
        <v>8281901689</v>
      </c>
      <c r="C35" s="23" t="str">
        <f>IF(SALVADOS!G35=0,"",SALVADOS!G35)</f>
        <v>BJI4906</v>
      </c>
      <c r="D35" s="23" t="str">
        <f>IF(SALVADOS!L35=0,"",SALVADOS!L35)</f>
        <v>FREITAS</v>
      </c>
      <c r="E35" s="62">
        <f>IF(SALVADOS!K35=0,"",SALVADOS!K35)</f>
        <v>5262</v>
      </c>
      <c r="F35" s="63">
        <f t="shared" si="1"/>
        <v>3.3257316609654121E-2</v>
      </c>
      <c r="G35" s="64">
        <f>IF(SALVADOS!AH35=0,"",SALVADOS!AH35)</f>
        <v>43777</v>
      </c>
      <c r="H35" s="65">
        <f>IF('CONTROLE LEILOES'!G35=0,"",'CONTROLE LEILOES'!G35)</f>
        <v>43770</v>
      </c>
      <c r="I35" s="65">
        <f>IF('CONTROLE LEILOES'!P35=0,"",'CONTROLE LEILOES'!P35)</f>
        <v>43819</v>
      </c>
      <c r="J35" s="15">
        <v>175</v>
      </c>
      <c r="K35" s="29">
        <v>43829</v>
      </c>
      <c r="L35" s="29">
        <v>43829</v>
      </c>
      <c r="M35" s="29">
        <v>43836</v>
      </c>
      <c r="N35" s="29">
        <v>43840</v>
      </c>
      <c r="O35" s="29">
        <v>43840</v>
      </c>
      <c r="P35" s="35" t="str">
        <f>IF(SALVADOS!R35=0,"",SALVADOS!R35)</f>
        <v>GRANDE</v>
      </c>
      <c r="Q35" s="66" t="str">
        <f>IF(SALVADOS!C35=0,"",IF(COUNTIF(G35:O35,"&gt;=0")=0,"Não Disponível",IF(COUNTIF(G35:O35,"&gt;=0")=1,"Ag Loteamento",IF(COUNTIF(G35:O35,"&gt;=0")=2,"Data Leilão Venda",IF(COUNTIF(G35:O35,"&gt;=0")=3,"Inf Valor Venda",IF(COUNTIF(G35:O35,"&gt;0")=4,"Data Receb",IF(COUNTIF(G35:O35,"&gt;0")=5,"Ag. Fecham. Leiloeiro",IF(COUNTIF(G35:O35,"&gt;0")=6,"Ag. NF Saída",IF(COUNTIF(G35:O35,"&gt;0")=7,"Assinar CRV",IF(COUNTIF(G35:O35,"&gt;0")=8,"Enviar Leiloeiro",IF(COUNTIF(G35:O35,"&gt;0")=9,"FINALIZADO")))))))))))</f>
        <v>FINALIZADO</v>
      </c>
      <c r="R35" s="77">
        <f>COUNTIF('CONTROLE LEILOES'!G35:N35,"&gt;0")</f>
        <v>7</v>
      </c>
    </row>
    <row r="36" spans="1:18" x14ac:dyDescent="0.3">
      <c r="A36" s="24">
        <v>34</v>
      </c>
      <c r="B36" s="23">
        <f>IF(SALVADOS!B36=0,"",SALVADOS!B36)</f>
        <v>8281901799</v>
      </c>
      <c r="C36" s="23" t="str">
        <f>IF(SALVADOS!G36=0,"",SALVADOS!G36)</f>
        <v>CZZ1947</v>
      </c>
      <c r="D36" s="23" t="str">
        <f>IF(SALVADOS!L36=0,"",SALVADOS!L36)</f>
        <v>FREITAS</v>
      </c>
      <c r="E36" s="62">
        <f>IF(SALVADOS!K36=0,"",SALVADOS!K36)</f>
        <v>8599</v>
      </c>
      <c r="F36" s="63">
        <f t="shared" si="1"/>
        <v>0.11629259216187929</v>
      </c>
      <c r="G36" s="64">
        <f>IF(SALVADOS!AH36=0,"",SALVADOS!AH36)</f>
        <v>43763</v>
      </c>
      <c r="H36" s="65">
        <f>IF('CONTROLE LEILOES'!G36=0,"",'CONTROLE LEILOES'!G36)</f>
        <v>43944</v>
      </c>
      <c r="I36" s="65">
        <f>IF('CONTROLE LEILOES'!P36=0,"",'CONTROLE LEILOES'!P36)</f>
        <v>43944</v>
      </c>
      <c r="J36" s="15">
        <v>1000</v>
      </c>
      <c r="K36" s="29">
        <v>43956</v>
      </c>
      <c r="L36" s="29">
        <v>43971</v>
      </c>
      <c r="M36" s="29">
        <v>43976</v>
      </c>
      <c r="N36" s="29">
        <v>44022</v>
      </c>
      <c r="O36" s="29">
        <v>44022</v>
      </c>
      <c r="P36" s="35" t="str">
        <f>IF(SALVADOS!R36=0,"",SALVADOS!R36)</f>
        <v>MEDIA</v>
      </c>
      <c r="Q36" s="66" t="str">
        <f>IF(SALVADOS!C36=0,"",IF(COUNTIF(G36:O36,"&gt;=0")=0,"Não Disponível",IF(COUNTIF(G36:O36,"&gt;=0")=1,"Ag Loteamento",IF(COUNTIF(G36:O36,"&gt;=0")=2,"Data Leilão Venda",IF(COUNTIF(G36:O36,"&gt;=0")=3,"Inf Valor Venda",IF(COUNTIF(G36:O36,"&gt;0")=4,"Data Receb",IF(COUNTIF(G36:O36,"&gt;0")=5,"Ag. Fecham. Leiloeiro",IF(COUNTIF(G36:O36,"&gt;0")=6,"Ag. NF Saída",IF(COUNTIF(G36:O36,"&gt;0")=7,"Assinar CRV",IF(COUNTIF(G36:O36,"&gt;0")=8,"Enviar Leiloeiro",IF(COUNTIF(G36:O36,"&gt;0")=9,"FINALIZADO")))))))))))</f>
        <v>FINALIZADO</v>
      </c>
      <c r="R36" s="77">
        <f>COUNTIF('CONTROLE LEILOES'!G36:N36,"&gt;0")</f>
        <v>1</v>
      </c>
    </row>
    <row r="37" spans="1:18" x14ac:dyDescent="0.3">
      <c r="A37" s="24">
        <v>35</v>
      </c>
      <c r="B37" s="23">
        <f>IF(SALVADOS!B37=0,"",SALVADOS!B37)</f>
        <v>8281901643</v>
      </c>
      <c r="C37" s="23" t="str">
        <f>IF(SALVADOS!G37=0,"",SALVADOS!G37)</f>
        <v>OOZ2491</v>
      </c>
      <c r="D37" s="23" t="str">
        <f>IF(SALVADOS!L37=0,"",SALVADOS!L37)</f>
        <v>PALACIO</v>
      </c>
      <c r="E37" s="62">
        <f>IF(SALVADOS!K37=0,"",SALVADOS!K37)</f>
        <v>31053</v>
      </c>
      <c r="F37" s="63">
        <f t="shared" si="1"/>
        <v>0.33169097993752616</v>
      </c>
      <c r="G37" s="64">
        <f>IF(SALVADOS!AH37=0,"",SALVADOS!AH37)</f>
        <v>43935</v>
      </c>
      <c r="H37" s="65">
        <f>IF('CONTROLE LEILOES'!G37=0,"",'CONTROLE LEILOES'!G37)</f>
        <v>43769</v>
      </c>
      <c r="I37" s="65">
        <f>IF('CONTROLE LEILOES'!P37=0,"",'CONTROLE LEILOES'!P37)</f>
        <v>43780</v>
      </c>
      <c r="J37" s="15">
        <v>10300</v>
      </c>
      <c r="K37" s="29">
        <v>43788</v>
      </c>
      <c r="L37" s="29">
        <v>43788</v>
      </c>
      <c r="M37" s="29">
        <v>43791</v>
      </c>
      <c r="N37" s="29">
        <v>43791</v>
      </c>
      <c r="O37" s="29">
        <v>43791</v>
      </c>
      <c r="P37" s="35" t="str">
        <f>IF(SALVADOS!R37=0,"",SALVADOS!R37)</f>
        <v>MEDIA</v>
      </c>
      <c r="Q37" s="66" t="str">
        <f>IF(SALVADOS!C37=0,"",IF(COUNTIF(G37:O37,"&gt;=0")=0,"Não Disponível",IF(COUNTIF(G37:O37,"&gt;=0")=1,"Ag Loteamento",IF(COUNTIF(G37:O37,"&gt;=0")=2,"Data Leilão Venda",IF(COUNTIF(G37:O37,"&gt;=0")=3,"Inf Valor Venda",IF(COUNTIF(G37:O37,"&gt;0")=4,"Data Receb",IF(COUNTIF(G37:O37,"&gt;0")=5,"Ag. Fecham. Leiloeiro",IF(COUNTIF(G37:O37,"&gt;0")=6,"Ag. NF Saída",IF(COUNTIF(G37:O37,"&gt;0")=7,"Assinar CRV",IF(COUNTIF(G37:O37,"&gt;0")=8,"Enviar Leiloeiro",IF(COUNTIF(G37:O37,"&gt;0")=9,"FINALIZADO")))))))))))</f>
        <v>FINALIZADO</v>
      </c>
      <c r="R37" s="77">
        <f>COUNTIF('CONTROLE LEILOES'!G37:N37,"&gt;0")</f>
        <v>3</v>
      </c>
    </row>
    <row r="38" spans="1:18" x14ac:dyDescent="0.3">
      <c r="A38" s="24">
        <v>36</v>
      </c>
      <c r="B38" s="23">
        <f>IF(SALVADOS!B38=0,"",SALVADOS!B38)</f>
        <v>8281902153</v>
      </c>
      <c r="C38" s="23" t="str">
        <f>IF(SALVADOS!G38=0,"",SALVADOS!G38)</f>
        <v>IKJ2930</v>
      </c>
      <c r="D38" s="23" t="str">
        <f>IF(SALVADOS!L38=0,"",SALVADOS!L38)</f>
        <v>PALACIO</v>
      </c>
      <c r="E38" s="62">
        <f>IF(SALVADOS!K38=0,"",SALVADOS!K38)</f>
        <v>19355</v>
      </c>
      <c r="F38" s="63">
        <f t="shared" si="1"/>
        <v>0.27899767501937484</v>
      </c>
      <c r="G38" s="64">
        <f>IF(SALVADOS!AH38=0,"",SALVADOS!AH38)</f>
        <v>43763</v>
      </c>
      <c r="H38" s="65">
        <f>IF('CONTROLE LEILOES'!G38=0,"",'CONTROLE LEILOES'!G38)</f>
        <v>43775</v>
      </c>
      <c r="I38" s="65">
        <f>IF('CONTROLE LEILOES'!P38=0,"",'CONTROLE LEILOES'!P38)</f>
        <v>43775</v>
      </c>
      <c r="J38" s="15">
        <v>5400</v>
      </c>
      <c r="K38" s="29">
        <v>43782</v>
      </c>
      <c r="L38" s="29">
        <v>43483</v>
      </c>
      <c r="M38" s="29">
        <v>43791</v>
      </c>
      <c r="N38" s="29">
        <v>43791</v>
      </c>
      <c r="O38" s="29">
        <v>43791</v>
      </c>
      <c r="P38" s="35" t="str">
        <f>IF(SALVADOS!R38=0,"",SALVADOS!R38)</f>
        <v>MEDIA</v>
      </c>
      <c r="Q38" s="66" t="str">
        <f>IF(SALVADOS!C38=0,"",IF(COUNTIF(G38:O38,"&gt;=0")=0,"Não Disponível",IF(COUNTIF(G38:O38,"&gt;=0")=1,"Ag Loteamento",IF(COUNTIF(G38:O38,"&gt;=0")=2,"Data Leilão Venda",IF(COUNTIF(G38:O38,"&gt;=0")=3,"Inf Valor Venda",IF(COUNTIF(G38:O38,"&gt;0")=4,"Data Receb",IF(COUNTIF(G38:O38,"&gt;0")=5,"Ag. Fecham. Leiloeiro",IF(COUNTIF(G38:O38,"&gt;0")=6,"Ag. NF Saída",IF(COUNTIF(G38:O38,"&gt;0")=7,"Assinar CRV",IF(COUNTIF(G38:O38,"&gt;0")=8,"Enviar Leiloeiro",IF(COUNTIF(G38:O38,"&gt;0")=9,"FINALIZADO")))))))))))</f>
        <v>FINALIZADO</v>
      </c>
      <c r="R38" s="77">
        <f>COUNTIF('CONTROLE LEILOES'!G38:N38,"&gt;0")</f>
        <v>1</v>
      </c>
    </row>
    <row r="39" spans="1:18" x14ac:dyDescent="0.3">
      <c r="A39" s="24">
        <v>37</v>
      </c>
      <c r="B39" s="23">
        <f>IF(SALVADOS!B39=0,"",SALVADOS!B39)</f>
        <v>8281902023</v>
      </c>
      <c r="C39" s="23" t="str">
        <f>IF(SALVADOS!G39=0,"",SALVADOS!G39)</f>
        <v>DIJ4430</v>
      </c>
      <c r="D39" s="23" t="str">
        <f>IF(SALVADOS!L39=0,"",SALVADOS!L39)</f>
        <v>FREITAS</v>
      </c>
      <c r="E39" s="62">
        <f>IF(SALVADOS!K39=0,"",SALVADOS!K39)</f>
        <v>10578</v>
      </c>
      <c r="F39" s="63">
        <f t="shared" si="1"/>
        <v>0.49158631121194934</v>
      </c>
      <c r="G39" s="64">
        <f>IF(SALVADOS!AH39=0,"",SALVADOS!AH39)</f>
        <v>43763</v>
      </c>
      <c r="H39" s="65">
        <f>IF('CONTROLE LEILOES'!G39=0,"",'CONTROLE LEILOES'!G39)</f>
        <v>43769</v>
      </c>
      <c r="I39" s="65">
        <f>IF('CONTROLE LEILOES'!P39=0,"",'CONTROLE LEILOES'!P39)</f>
        <v>43769</v>
      </c>
      <c r="J39" s="15">
        <v>5200</v>
      </c>
      <c r="K39" s="29">
        <v>43776</v>
      </c>
      <c r="L39" s="29">
        <v>43776</v>
      </c>
      <c r="M39" s="29">
        <v>43777</v>
      </c>
      <c r="N39" s="29">
        <v>43791</v>
      </c>
      <c r="O39" s="29">
        <v>43791</v>
      </c>
      <c r="P39" s="35" t="str">
        <f>IF(SALVADOS!R39=0,"",SALVADOS!R39)</f>
        <v>MEDIA</v>
      </c>
      <c r="Q39" s="66" t="str">
        <f>IF(SALVADOS!C39=0,"",IF(COUNTIF(G39:O39,"&gt;=0")=0,"Não Disponível",IF(COUNTIF(G39:O39,"&gt;=0")=1,"Ag Loteamento",IF(COUNTIF(G39:O39,"&gt;=0")=2,"Data Leilão Venda",IF(COUNTIF(G39:O39,"&gt;=0")=3,"Inf Valor Venda",IF(COUNTIF(G39:O39,"&gt;0")=4,"Data Receb",IF(COUNTIF(G39:O39,"&gt;0")=5,"Ag. Fecham. Leiloeiro",IF(COUNTIF(G39:O39,"&gt;0")=6,"Ag. NF Saída",IF(COUNTIF(G39:O39,"&gt;0")=7,"Assinar CRV",IF(COUNTIF(G39:O39,"&gt;0")=8,"Enviar Leiloeiro",IF(COUNTIF(G39:O39,"&gt;0")=9,"FINALIZADO")))))))))))</f>
        <v>FINALIZADO</v>
      </c>
      <c r="R39" s="77">
        <f>COUNTIF('CONTROLE LEILOES'!G39:N39,"&gt;0")</f>
        <v>1</v>
      </c>
    </row>
    <row r="40" spans="1:18" x14ac:dyDescent="0.3">
      <c r="A40" s="24">
        <v>38</v>
      </c>
      <c r="B40" s="23">
        <f>IF(SALVADOS!B40=0,"",SALVADOS!B40)</f>
        <v>8281901488</v>
      </c>
      <c r="C40" s="23" t="str">
        <f>IF(SALVADOS!G40=0,"",SALVADOS!G40)</f>
        <v>QDZ3215</v>
      </c>
      <c r="D40" s="23" t="str">
        <f>IF(SALVADOS!L40=0,"",SALVADOS!L40)</f>
        <v>PALACIO</v>
      </c>
      <c r="E40" s="62">
        <f>IF(SALVADOS!K40=0,"",SALVADOS!K40)</f>
        <v>39862</v>
      </c>
      <c r="F40" s="63">
        <f t="shared" si="1"/>
        <v>0.39636746776378506</v>
      </c>
      <c r="G40" s="64">
        <f>IF(SALVADOS!AH40=0,"",SALVADOS!AH40)</f>
        <v>43763</v>
      </c>
      <c r="H40" s="65">
        <f>IF('CONTROLE LEILOES'!G40=0,"",'CONTROLE LEILOES'!G40)</f>
        <v>43787</v>
      </c>
      <c r="I40" s="65">
        <f>IF('CONTROLE LEILOES'!P40=0,"",'CONTROLE LEILOES'!P40)</f>
        <v>43787</v>
      </c>
      <c r="J40" s="15">
        <v>15800</v>
      </c>
      <c r="K40" s="29">
        <v>43794</v>
      </c>
      <c r="L40" s="29">
        <v>43794</v>
      </c>
      <c r="M40" s="29">
        <v>43795</v>
      </c>
      <c r="N40" s="29">
        <v>43795</v>
      </c>
      <c r="O40" s="29">
        <v>43796</v>
      </c>
      <c r="P40" s="35" t="str">
        <f>IF(SALVADOS!R40=0,"",SALVADOS!R40)</f>
        <v>MEDIA</v>
      </c>
      <c r="Q40" s="66" t="str">
        <f>IF(SALVADOS!C40=0,"",IF(COUNTIF(G40:O40,"&gt;=0")=0,"Não Disponível",IF(COUNTIF(G40:O40,"&gt;=0")=1,"Ag Loteamento",IF(COUNTIF(G40:O40,"&gt;=0")=2,"Data Leilão Venda",IF(COUNTIF(G40:O40,"&gt;=0")=3,"Inf Valor Venda",IF(COUNTIF(G40:O40,"&gt;0")=4,"Data Receb",IF(COUNTIF(G40:O40,"&gt;0")=5,"Ag. Fecham. Leiloeiro",IF(COUNTIF(G40:O40,"&gt;0")=6,"Ag. NF Saída",IF(COUNTIF(G40:O40,"&gt;0")=7,"Assinar CRV",IF(COUNTIF(G40:O40,"&gt;0")=8,"Enviar Leiloeiro",IF(COUNTIF(G40:O40,"&gt;0")=9,"FINALIZADO")))))))))))</f>
        <v>FINALIZADO</v>
      </c>
      <c r="R40" s="77">
        <f>COUNTIF('CONTROLE LEILOES'!G40:N40,"&gt;0")</f>
        <v>1</v>
      </c>
    </row>
    <row r="41" spans="1:18" x14ac:dyDescent="0.3">
      <c r="A41" s="24">
        <v>39</v>
      </c>
      <c r="B41" s="23">
        <f>IF(SALVADOS!B41=0,"",SALVADOS!B41)</f>
        <v>8281902161</v>
      </c>
      <c r="C41" s="23" t="str">
        <f>IF(SALVADOS!G41=0,"",SALVADOS!G41)</f>
        <v>JJT6869</v>
      </c>
      <c r="D41" s="23" t="str">
        <f>IF(SALVADOS!L41=0,"",SALVADOS!L41)</f>
        <v>PALACIO</v>
      </c>
      <c r="E41" s="62">
        <f>IF(SALVADOS!K41=0,"",SALVADOS!K41)</f>
        <v>18500</v>
      </c>
      <c r="F41" s="63">
        <f t="shared" si="1"/>
        <v>0.50270270270270268</v>
      </c>
      <c r="G41" s="64">
        <f>IF(SALVADOS!AH41=0,"",SALVADOS!AH41)</f>
        <v>43777</v>
      </c>
      <c r="H41" s="65">
        <f>IF('CONTROLE LEILOES'!G41=0,"",'CONTROLE LEILOES'!G41)</f>
        <v>43859</v>
      </c>
      <c r="I41" s="65">
        <v>43873</v>
      </c>
      <c r="J41" s="15">
        <v>9300</v>
      </c>
      <c r="K41" s="29">
        <v>43880</v>
      </c>
      <c r="L41" s="29">
        <v>43887</v>
      </c>
      <c r="M41" s="29">
        <v>43889</v>
      </c>
      <c r="N41" s="29">
        <v>43889</v>
      </c>
      <c r="O41" s="29">
        <v>43889</v>
      </c>
      <c r="P41" s="35" t="str">
        <f>IF(SALVADOS!R41=0,"",SALVADOS!R41)</f>
        <v>PEQUENA</v>
      </c>
      <c r="Q41" s="66" t="str">
        <f>IF(SALVADOS!C41=0,"",IF(COUNTIF(G41:O41,"&gt;=0")=0,"Não Disponível",IF(COUNTIF(G41:O41,"&gt;=0")=1,"Ag Loteamento",IF(COUNTIF(G41:O41,"&gt;=0")=2,"Data Leilão Venda",IF(COUNTIF(G41:O41,"&gt;=0")=3,"Inf Valor Venda",IF(COUNTIF(G41:O41,"&gt;0")=4,"Data Receb",IF(COUNTIF(G41:O41,"&gt;0")=5,"Ag. Fecham. Leiloeiro",IF(COUNTIF(G41:O41,"&gt;0")=6,"Ag. NF Saída",IF(COUNTIF(G41:O41,"&gt;0")=7,"Assinar CRV",IF(COUNTIF(G41:O41,"&gt;0")=8,"Enviar Leiloeiro",IF(COUNTIF(G41:O41,"&gt;0")=9,"FINALIZADO")))))))))))</f>
        <v>FINALIZADO</v>
      </c>
      <c r="R41" s="77">
        <f>COUNTIF('CONTROLE LEILOES'!G41:N41,"&gt;0")</f>
        <v>3</v>
      </c>
    </row>
    <row r="42" spans="1:18" x14ac:dyDescent="0.3">
      <c r="A42" s="24">
        <v>40</v>
      </c>
      <c r="B42" s="23">
        <f>IF(SALVADOS!B42=0,"",SALVADOS!B42)</f>
        <v>8281902400</v>
      </c>
      <c r="C42" s="23" t="str">
        <f>IF(SALVADOS!G42=0,"",SALVADOS!G42)</f>
        <v>BLX4732</v>
      </c>
      <c r="D42" s="23" t="str">
        <f>IF(SALVADOS!L42=0,"",SALVADOS!L42)</f>
        <v>FREITAS</v>
      </c>
      <c r="E42" s="62">
        <f>IF(SALVADOS!K42=0,"",SALVADOS!K42)</f>
        <v>4816</v>
      </c>
      <c r="F42" s="63">
        <f t="shared" si="1"/>
        <v>2.0764119601328904E-2</v>
      </c>
      <c r="G42" s="64">
        <f>IF(SALVADOS!AH42=0,"",SALVADOS!AH42)</f>
        <v>43838</v>
      </c>
      <c r="H42" s="65">
        <f>IF('CONTROLE LEILOES'!G42=0,"",'CONTROLE LEILOES'!G42)</f>
        <v>43866</v>
      </c>
      <c r="I42" s="65">
        <f>IF('CONTROLE LEILOES'!P42=0,"",'CONTROLE LEILOES'!P42)</f>
        <v>43866</v>
      </c>
      <c r="J42" s="15">
        <v>100</v>
      </c>
      <c r="K42" s="29">
        <v>43873</v>
      </c>
      <c r="L42" s="29">
        <v>43874</v>
      </c>
      <c r="M42" s="29">
        <v>43878</v>
      </c>
      <c r="N42" s="29">
        <v>43878</v>
      </c>
      <c r="O42" s="29">
        <v>43879</v>
      </c>
      <c r="P42" s="35" t="str">
        <f>IF(SALVADOS!R42=0,"",SALVADOS!R42)</f>
        <v>GRANDE</v>
      </c>
      <c r="Q42" s="66" t="str">
        <f>IF(SALVADOS!C42=0,"",IF(COUNTIF(G42:O42,"&gt;=0")=0,"Não Disponível",IF(COUNTIF(G42:O42,"&gt;=0")=1,"Ag Loteamento",IF(COUNTIF(G42:O42,"&gt;=0")=2,"Data Leilão Venda",IF(COUNTIF(G42:O42,"&gt;=0")=3,"Inf Valor Venda",IF(COUNTIF(G42:O42,"&gt;0")=4,"Data Receb",IF(COUNTIF(G42:O42,"&gt;0")=5,"Ag. Fecham. Leiloeiro",IF(COUNTIF(G42:O42,"&gt;0")=6,"Ag. NF Saída",IF(COUNTIF(G42:O42,"&gt;0")=7,"Assinar CRV",IF(COUNTIF(G42:O42,"&gt;0")=8,"Enviar Leiloeiro",IF(COUNTIF(G42:O42,"&gt;0")=9,"FINALIZADO")))))))))))</f>
        <v>FINALIZADO</v>
      </c>
      <c r="R42" s="77">
        <f>COUNTIF('CONTROLE LEILOES'!G42:N42,"&gt;0")</f>
        <v>1</v>
      </c>
    </row>
    <row r="43" spans="1:18" x14ac:dyDescent="0.3">
      <c r="A43" s="24">
        <v>41</v>
      </c>
      <c r="B43" s="23">
        <f>IF(SALVADOS!B43=0,"",SALVADOS!B43)</f>
        <v>8281901679</v>
      </c>
      <c r="C43" s="23" t="str">
        <f>IF(SALVADOS!G43=0,"",SALVADOS!G43)</f>
        <v>CQK3717</v>
      </c>
      <c r="D43" s="23" t="str">
        <f>IF(SALVADOS!L43=0,"",SALVADOS!L43)</f>
        <v>FREITAS</v>
      </c>
      <c r="E43" s="62">
        <f>IF(SALVADOS!K43=0,"",SALVADOS!K43)</f>
        <v>7703</v>
      </c>
      <c r="F43" s="63">
        <f t="shared" si="1"/>
        <v>0.20771128131896663</v>
      </c>
      <c r="G43" s="64">
        <f>IF(SALVADOS!AH43=0,"",SALVADOS!AH43)</f>
        <v>43847</v>
      </c>
      <c r="H43" s="65">
        <f>IF('CONTROLE LEILOES'!G43=0,"",'CONTROLE LEILOES'!G43)</f>
        <v>43872</v>
      </c>
      <c r="I43" s="65">
        <f>IF('CONTROLE LEILOES'!P43=0,"",'CONTROLE LEILOES'!P43)</f>
        <v>43893</v>
      </c>
      <c r="J43" s="15">
        <v>1600</v>
      </c>
      <c r="K43" s="29">
        <v>43900</v>
      </c>
      <c r="L43" s="29">
        <v>43906</v>
      </c>
      <c r="M43" s="29">
        <v>43907</v>
      </c>
      <c r="N43" s="29">
        <v>43907</v>
      </c>
      <c r="O43" s="29">
        <v>43907</v>
      </c>
      <c r="P43" s="35" t="str">
        <f>IF(SALVADOS!R43=0,"",SALVADOS!R43)</f>
        <v>GRANDE</v>
      </c>
      <c r="Q43" s="66" t="str">
        <f>IF(SALVADOS!C43=0,"",IF(COUNTIF(G43:O43,"&gt;=0")=0,"Não Disponível",IF(COUNTIF(G43:O43,"&gt;=0")=1,"Ag Loteamento",IF(COUNTIF(G43:O43,"&gt;=0")=2,"Data Leilão Venda",IF(COUNTIF(G43:O43,"&gt;=0")=3,"Inf Valor Venda",IF(COUNTIF(G43:O43,"&gt;0")=4,"Data Receb",IF(COUNTIF(G43:O43,"&gt;0")=5,"Ag. Fecham. Leiloeiro",IF(COUNTIF(G43:O43,"&gt;0")=6,"Ag. NF Saída",IF(COUNTIF(G43:O43,"&gt;0")=7,"Assinar CRV",IF(COUNTIF(G43:O43,"&gt;0")=8,"Enviar Leiloeiro",IF(COUNTIF(G43:O43,"&gt;0")=9,"FINALIZADO")))))))))))</f>
        <v>FINALIZADO</v>
      </c>
      <c r="R43" s="77">
        <f>COUNTIF('CONTROLE LEILOES'!G43:N43,"&gt;0")</f>
        <v>4</v>
      </c>
    </row>
    <row r="44" spans="1:18" x14ac:dyDescent="0.3">
      <c r="A44" s="24">
        <v>42</v>
      </c>
      <c r="B44" s="23">
        <f>IF(SALVADOS!B44=0,"",SALVADOS!B44)</f>
        <v>8281902606</v>
      </c>
      <c r="C44" s="23" t="str">
        <f>IF(SALVADOS!G44=0,"",SALVADOS!G44)</f>
        <v>JHD2061</v>
      </c>
      <c r="D44" s="23" t="str">
        <f>IF(SALVADOS!L44=0,"",SALVADOS!L44)</f>
        <v>PALACIO</v>
      </c>
      <c r="E44" s="62">
        <f>IF(SALVADOS!K44=0,"",SALVADOS!K44)</f>
        <v>22039</v>
      </c>
      <c r="F44" s="63">
        <f t="shared" si="1"/>
        <v>6.8061164299650617E-2</v>
      </c>
      <c r="G44" s="64">
        <f>IF(SALVADOS!AH44=0,"",SALVADOS!AH44)</f>
        <v>43866</v>
      </c>
      <c r="H44" s="65">
        <f>IF('CONTROLE LEILOES'!G44=0,"",'CONTROLE LEILOES'!G44)</f>
        <v>43893</v>
      </c>
      <c r="I44" s="65">
        <f>IF('CONTROLE LEILOES'!P44=0,"",'CONTROLE LEILOES'!P44)</f>
        <v>43893</v>
      </c>
      <c r="J44" s="15">
        <v>1500</v>
      </c>
      <c r="K44" s="29">
        <v>45111</v>
      </c>
      <c r="L44" s="29">
        <v>45111</v>
      </c>
      <c r="M44" s="29">
        <v>45118</v>
      </c>
      <c r="N44" s="29">
        <v>45141</v>
      </c>
      <c r="O44" s="29">
        <v>45141</v>
      </c>
      <c r="P44" s="35" t="str">
        <f>IF(SALVADOS!R44=0,"",SALVADOS!R44)</f>
        <v>MEDIA</v>
      </c>
      <c r="Q44" s="66" t="str">
        <f>IF(SALVADOS!C44=0,"",IF(COUNTIF(G44:O44,"&gt;=0")=0,"Não Disponível",IF(COUNTIF(G44:O44,"&gt;=0")=1,"Ag Loteamento",IF(COUNTIF(G44:O44,"&gt;=0")=2,"Data Leilão Venda",IF(COUNTIF(G44:O44,"&gt;=0")=3,"Inf Valor Venda",IF(COUNTIF(G44:O44,"&gt;0")=4,"Data Receb",IF(COUNTIF(G44:O44,"&gt;0")=5,"Ag. Fecham. Leiloeiro",IF(COUNTIF(G44:O44,"&gt;0")=6,"Ag. NF Saída",IF(COUNTIF(G44:O44,"&gt;0")=7,"Assinar CRV",IF(COUNTIF(G44:O44,"&gt;0")=8,"Enviar Leiloeiro",IF(COUNTIF(G44:O44,"&gt;0")=9,"FINALIZADO")))))))))))</f>
        <v>FINALIZADO</v>
      </c>
      <c r="R44" s="77">
        <f>COUNTIF('CONTROLE LEILOES'!G44:N44,"&gt;0")</f>
        <v>1</v>
      </c>
    </row>
    <row r="45" spans="1:18" x14ac:dyDescent="0.3">
      <c r="A45" s="24">
        <v>43</v>
      </c>
      <c r="B45" s="23">
        <f>IF(SALVADOS!B45=0,"",SALVADOS!B45)</f>
        <v>8281902272</v>
      </c>
      <c r="C45" s="23" t="str">
        <f>IF(SALVADOS!G45=0,"",SALVADOS!G45)</f>
        <v>GVM6482</v>
      </c>
      <c r="D45" s="23" t="str">
        <f>IF(SALVADOS!L45=0,"",SALVADOS!L45)</f>
        <v>PALACIO</v>
      </c>
      <c r="E45" s="62">
        <f>IF(SALVADOS!K45=0,"",SALVADOS!K45)</f>
        <v>9686</v>
      </c>
      <c r="F45" s="63">
        <f t="shared" si="1"/>
        <v>0.14453850918851952</v>
      </c>
      <c r="G45" s="64">
        <f>IF(SALVADOS!AH45=0,"",SALVADOS!AH45)</f>
        <v>45083</v>
      </c>
      <c r="H45" s="65">
        <f>IF('CONTROLE LEILOES'!G45=0,"",'CONTROLE LEILOES'!G45)</f>
        <v>43900</v>
      </c>
      <c r="I45" s="65">
        <f>IF('CONTROLE LEILOES'!P45=0,"",'CONTROLE LEILOES'!P45)</f>
        <v>43900</v>
      </c>
      <c r="J45" s="15">
        <v>1400</v>
      </c>
      <c r="K45" s="29">
        <v>43907</v>
      </c>
      <c r="L45" s="29">
        <v>43908</v>
      </c>
      <c r="M45" s="29">
        <v>43913</v>
      </c>
      <c r="N45" s="29">
        <v>43913</v>
      </c>
      <c r="O45" s="29">
        <v>43930</v>
      </c>
      <c r="P45" s="35" t="str">
        <f>IF(SALVADOS!R45=0,"",SALVADOS!R45)</f>
        <v>MEDIA</v>
      </c>
      <c r="Q45" s="66" t="str">
        <f>IF(SALVADOS!C45=0,"",IF(COUNTIF(G45:O45,"&gt;=0")=0,"Não Disponível",IF(COUNTIF(G45:O45,"&gt;=0")=1,"Ag Loteamento",IF(COUNTIF(G45:O45,"&gt;=0")=2,"Data Leilão Venda",IF(COUNTIF(G45:O45,"&gt;=0")=3,"Inf Valor Venda",IF(COUNTIF(G45:O45,"&gt;0")=4,"Data Receb",IF(COUNTIF(G45:O45,"&gt;0")=5,"Ag. Fecham. Leiloeiro",IF(COUNTIF(G45:O45,"&gt;0")=6,"Ag. NF Saída",IF(COUNTIF(G45:O45,"&gt;0")=7,"Assinar CRV",IF(COUNTIF(G45:O45,"&gt;0")=8,"Enviar Leiloeiro",IF(COUNTIF(G45:O45,"&gt;0")=9,"FINALIZADO")))))))))))</f>
        <v>FINALIZADO</v>
      </c>
      <c r="R45" s="77">
        <f>COUNTIF('CONTROLE LEILOES'!G45:N45,"&gt;0")</f>
        <v>1</v>
      </c>
    </row>
    <row r="46" spans="1:18" x14ac:dyDescent="0.3">
      <c r="A46" s="24">
        <v>44</v>
      </c>
      <c r="B46" s="23">
        <f>IF(SALVADOS!B46=0,"",SALVADOS!B46)</f>
        <v>8281902777</v>
      </c>
      <c r="C46" s="23" t="str">
        <f>IF(SALVADOS!G46=0,"",SALVADOS!G46)</f>
        <v>DNU1192</v>
      </c>
      <c r="D46" s="23" t="str">
        <f>IF(SALVADOS!L46=0,"",SALVADOS!L46)</f>
        <v>PALACIO</v>
      </c>
      <c r="E46" s="62">
        <f>IF(SALVADOS!K46=0,"",SALVADOS!K46)</f>
        <v>18186</v>
      </c>
      <c r="F46" s="63">
        <f t="shared" si="1"/>
        <v>7.1483558781480258E-2</v>
      </c>
      <c r="G46" s="64">
        <f>IF(SALVADOS!AH46=0,"",SALVADOS!AH46)</f>
        <v>43889</v>
      </c>
      <c r="H46" s="65">
        <f>IF('CONTROLE LEILOES'!G46=0,"",'CONTROLE LEILOES'!G46)</f>
        <v>43858</v>
      </c>
      <c r="I46" s="65">
        <f>IF('CONTROLE LEILOES'!P46=0,"",'CONTROLE LEILOES'!P46)</f>
        <v>43888</v>
      </c>
      <c r="J46" s="15">
        <v>1300</v>
      </c>
      <c r="K46" s="29">
        <v>43895</v>
      </c>
      <c r="L46" s="29">
        <v>43896</v>
      </c>
      <c r="M46" s="29">
        <v>43899</v>
      </c>
      <c r="N46" s="29">
        <v>43902</v>
      </c>
      <c r="O46" s="29">
        <v>43902</v>
      </c>
      <c r="P46" s="35" t="str">
        <f>IF(SALVADOS!R46=0,"",SALVADOS!R46)</f>
        <v>GRANDE</v>
      </c>
      <c r="Q46" s="66" t="str">
        <f>IF(SALVADOS!C46=0,"",IF(COUNTIF(G46:O46,"&gt;=0")=0,"Não Disponível",IF(COUNTIF(G46:O46,"&gt;=0")=1,"Ag Loteamento",IF(COUNTIF(G46:O46,"&gt;=0")=2,"Data Leilão Venda",IF(COUNTIF(G46:O46,"&gt;=0")=3,"Inf Valor Venda",IF(COUNTIF(G46:O46,"&gt;0")=4,"Data Receb",IF(COUNTIF(G46:O46,"&gt;0")=5,"Ag. Fecham. Leiloeiro",IF(COUNTIF(G46:O46,"&gt;0")=6,"Ag. NF Saída",IF(COUNTIF(G46:O46,"&gt;0")=7,"Assinar CRV",IF(COUNTIF(G46:O46,"&gt;0")=8,"Enviar Leiloeiro",IF(COUNTIF(G46:O46,"&gt;0")=9,"FINALIZADO")))))))))))</f>
        <v>FINALIZADO</v>
      </c>
      <c r="R46" s="77">
        <f>COUNTIF('CONTROLE LEILOES'!G46:N46,"&gt;0")</f>
        <v>5</v>
      </c>
    </row>
    <row r="47" spans="1:18" x14ac:dyDescent="0.3">
      <c r="A47" s="24">
        <v>45</v>
      </c>
      <c r="B47" s="23">
        <f>IF(SALVADOS!B47=0,"",SALVADOS!B47)</f>
        <v>8281902927</v>
      </c>
      <c r="C47" s="23" t="str">
        <f>IF(SALVADOS!G47=0,"",SALVADOS!G47)</f>
        <v>HDK7681</v>
      </c>
      <c r="D47" s="23" t="str">
        <f>IF(SALVADOS!L47=0,"",SALVADOS!L47)</f>
        <v>PALACIO</v>
      </c>
      <c r="E47" s="62">
        <f>IF(SALVADOS!K47=0,"",SALVADOS!K47)</f>
        <v>12365</v>
      </c>
      <c r="F47" s="63">
        <f t="shared" si="1"/>
        <v>0.16174686615446826</v>
      </c>
      <c r="G47" s="64">
        <f>IF(SALVADOS!AH47=0,"",SALVADOS!AH47)</f>
        <v>43852</v>
      </c>
      <c r="H47" s="65">
        <f>IF('CONTROLE LEILOES'!G47=0,"",'CONTROLE LEILOES'!G47)</f>
        <v>43858</v>
      </c>
      <c r="I47" s="65">
        <f>IF('CONTROLE LEILOES'!P47=0,"",'CONTROLE LEILOES'!P47)</f>
        <v>43858</v>
      </c>
      <c r="J47" s="15">
        <v>2000</v>
      </c>
      <c r="K47" s="29">
        <v>43865</v>
      </c>
      <c r="L47" s="29">
        <v>43866</v>
      </c>
      <c r="M47" s="29">
        <v>43867</v>
      </c>
      <c r="N47" s="29">
        <v>43873</v>
      </c>
      <c r="O47" s="29">
        <v>43878</v>
      </c>
      <c r="P47" s="35" t="str">
        <f>IF(SALVADOS!R47=0,"",SALVADOS!R47)</f>
        <v>MEDIA</v>
      </c>
      <c r="Q47" s="66" t="str">
        <f>IF(SALVADOS!C47=0,"",IF(COUNTIF(G47:O47,"&gt;=0")=0,"Não Disponível",IF(COUNTIF(G47:O47,"&gt;=0")=1,"Ag Loteamento",IF(COUNTIF(G47:O47,"&gt;=0")=2,"Data Leilão Venda",IF(COUNTIF(G47:O47,"&gt;=0")=3,"Inf Valor Venda",IF(COUNTIF(G47:O47,"&gt;0")=4,"Data Receb",IF(COUNTIF(G47:O47,"&gt;0")=5,"Ag. Fecham. Leiloeiro",IF(COUNTIF(G47:O47,"&gt;0")=6,"Ag. NF Saída",IF(COUNTIF(G47:O47,"&gt;0")=7,"Assinar CRV",IF(COUNTIF(G47:O47,"&gt;0")=8,"Enviar Leiloeiro",IF(COUNTIF(G47:O47,"&gt;0")=9,"FINALIZADO")))))))))))</f>
        <v>FINALIZADO</v>
      </c>
      <c r="R47" s="77">
        <f>COUNTIF('CONTROLE LEILOES'!G47:N47,"&gt;0")</f>
        <v>1</v>
      </c>
    </row>
    <row r="48" spans="1:18" x14ac:dyDescent="0.3">
      <c r="A48" s="24">
        <v>46</v>
      </c>
      <c r="B48" s="23">
        <f>IF(SALVADOS!B48=0,"",SALVADOS!B48)</f>
        <v>8281902933</v>
      </c>
      <c r="C48" s="23" t="str">
        <f>IF(SALVADOS!G48=0,"",SALVADOS!G48)</f>
        <v>HSI2604</v>
      </c>
      <c r="D48" s="23" t="str">
        <f>IF(SALVADOS!L48=0,"",SALVADOS!L48)</f>
        <v>PALACIO</v>
      </c>
      <c r="E48" s="62">
        <f>IF(SALVADOS!K48=0,"",SALVADOS!K48)</f>
        <v>19275</v>
      </c>
      <c r="F48" s="63">
        <f t="shared" si="1"/>
        <v>0.50843060959792474</v>
      </c>
      <c r="G48" s="64">
        <f>IF(SALVADOS!AH48=0,"",SALVADOS!AH48)</f>
        <v>43852</v>
      </c>
      <c r="H48" s="65">
        <f>IF('CONTROLE LEILOES'!G48=0,"",'CONTROLE LEILOES'!G48)</f>
        <v>43858</v>
      </c>
      <c r="I48" s="65">
        <f>IF('CONTROLE LEILOES'!P48=0,"",'CONTROLE LEILOES'!P48)</f>
        <v>43858</v>
      </c>
      <c r="J48" s="15">
        <v>9800</v>
      </c>
      <c r="K48" s="29">
        <v>43865</v>
      </c>
      <c r="L48" s="29">
        <v>43866</v>
      </c>
      <c r="M48" s="29">
        <v>43867</v>
      </c>
      <c r="N48" s="29">
        <v>43873</v>
      </c>
      <c r="O48" s="29">
        <v>43878</v>
      </c>
      <c r="P48" s="35" t="str">
        <f>IF(SALVADOS!R48=0,"",SALVADOS!R48)</f>
        <v>MEDIA</v>
      </c>
      <c r="Q48" s="66" t="str">
        <f>IF(SALVADOS!C48=0,"",IF(COUNTIF(G48:O48,"&gt;=0")=0,"Não Disponível",IF(COUNTIF(G48:O48,"&gt;=0")=1,"Ag Loteamento",IF(COUNTIF(G48:O48,"&gt;=0")=2,"Data Leilão Venda",IF(COUNTIF(G48:O48,"&gt;=0")=3,"Inf Valor Venda",IF(COUNTIF(G48:O48,"&gt;0")=4,"Data Receb",IF(COUNTIF(G48:O48,"&gt;0")=5,"Ag. Fecham. Leiloeiro",IF(COUNTIF(G48:O48,"&gt;0")=6,"Ag. NF Saída",IF(COUNTIF(G48:O48,"&gt;0")=7,"Assinar CRV",IF(COUNTIF(G48:O48,"&gt;0")=8,"Enviar Leiloeiro",IF(COUNTIF(G48:O48,"&gt;0")=9,"FINALIZADO")))))))))))</f>
        <v>FINALIZADO</v>
      </c>
      <c r="R48" s="77">
        <f>COUNTIF('CONTROLE LEILOES'!G48:N48,"&gt;0")</f>
        <v>1</v>
      </c>
    </row>
    <row r="49" spans="1:18" x14ac:dyDescent="0.3">
      <c r="A49" s="24">
        <v>47</v>
      </c>
      <c r="B49" s="23">
        <f>IF(SALVADOS!B49=0,"",SALVADOS!B49)</f>
        <v>8281902901</v>
      </c>
      <c r="C49" s="23" t="str">
        <f>IF(SALVADOS!G49=0,"",SALVADOS!G49)</f>
        <v>DSN8666</v>
      </c>
      <c r="D49" s="23" t="str">
        <f>IF(SALVADOS!L49=0,"",SALVADOS!L49)</f>
        <v>PALACIO</v>
      </c>
      <c r="E49" s="62">
        <f>IF(SALVADOS!K49=0,"",SALVADOS!K49)</f>
        <v>19074</v>
      </c>
      <c r="F49" s="63">
        <f t="shared" si="1"/>
        <v>0.26737967914438504</v>
      </c>
      <c r="G49" s="64">
        <f>IF(SALVADOS!AH49=0,"",SALVADOS!AH49)</f>
        <v>43852</v>
      </c>
      <c r="H49" s="65">
        <f>IF('CONTROLE LEILOES'!G49=0,"",'CONTROLE LEILOES'!G49)</f>
        <v>44579</v>
      </c>
      <c r="I49" s="65">
        <f>IF('CONTROLE LEILOES'!P49=0,"",'CONTROLE LEILOES'!P49)</f>
        <v>44586</v>
      </c>
      <c r="J49" s="15">
        <v>5100</v>
      </c>
      <c r="K49" s="29">
        <v>44593</v>
      </c>
      <c r="L49" s="29">
        <v>44593</v>
      </c>
      <c r="M49" s="29">
        <v>44594</v>
      </c>
      <c r="N49" s="29">
        <v>44594</v>
      </c>
      <c r="O49" s="29">
        <v>44594</v>
      </c>
      <c r="P49" s="35" t="str">
        <f>IF(SALVADOS!R49=0,"",SALVADOS!R49)</f>
        <v>PEQUENA</v>
      </c>
      <c r="Q49" s="66" t="str">
        <f>IF(SALVADOS!C49=0,"",IF(COUNTIF(G49:O49,"&gt;=0")=0,"Não Disponível",IF(COUNTIF(G49:O49,"&gt;=0")=1,"Ag Loteamento",IF(COUNTIF(G49:O49,"&gt;=0")=2,"Data Leilão Venda",IF(COUNTIF(G49:O49,"&gt;=0")=3,"Inf Valor Venda",IF(COUNTIF(G49:O49,"&gt;0")=4,"Data Receb",IF(COUNTIF(G49:O49,"&gt;0")=5,"Ag. Fecham. Leiloeiro",IF(COUNTIF(G49:O49,"&gt;0")=6,"Ag. NF Saída",IF(COUNTIF(G49:O49,"&gt;0")=7,"Assinar CRV",IF(COUNTIF(G49:O49,"&gt;0")=8,"Enviar Leiloeiro",IF(COUNTIF(G49:O49,"&gt;0")=9,"FINALIZADO")))))))))))</f>
        <v>FINALIZADO</v>
      </c>
      <c r="R49" s="77">
        <f>COUNTIF('CONTROLE LEILOES'!G49:N49,"&gt;0")</f>
        <v>2</v>
      </c>
    </row>
    <row r="50" spans="1:18" x14ac:dyDescent="0.3">
      <c r="A50" s="24">
        <v>48</v>
      </c>
      <c r="B50" s="23">
        <f>IF(SALVADOS!B50=0,"",SALVADOS!B50)</f>
        <v>8231900120</v>
      </c>
      <c r="C50" s="23" t="str">
        <f>IF(SALVADOS!G50=0,"",SALVADOS!G50)</f>
        <v>JQA6400</v>
      </c>
      <c r="D50" s="23" t="str">
        <f>IF(SALVADOS!L50=0,"",SALVADOS!L50)</f>
        <v>PALACIO</v>
      </c>
      <c r="E50" s="62">
        <f>IF(SALVADOS!K50=0,"",SALVADOS!K50)</f>
        <v>11596</v>
      </c>
      <c r="F50" s="63">
        <f t="shared" si="1"/>
        <v>9.4860296654018628E-2</v>
      </c>
      <c r="G50" s="64">
        <f>IF(SALVADOS!AH50=0,"",SALVADOS!AH50)</f>
        <v>44573</v>
      </c>
      <c r="H50" s="65">
        <f>IF('CONTROLE LEILOES'!G50=0,"",'CONTROLE LEILOES'!G50)</f>
        <v>43907</v>
      </c>
      <c r="I50" s="65">
        <f>IF('CONTROLE LEILOES'!P50=0,"",'CONTROLE LEILOES'!P50)</f>
        <v>43936</v>
      </c>
      <c r="J50" s="15">
        <v>1100</v>
      </c>
      <c r="K50" s="29">
        <v>43944</v>
      </c>
      <c r="L50" s="29">
        <v>43966</v>
      </c>
      <c r="M50" s="29">
        <v>43976</v>
      </c>
      <c r="N50" s="29">
        <v>43977</v>
      </c>
      <c r="O50" s="29">
        <v>43977</v>
      </c>
      <c r="P50" s="35" t="str">
        <f>IF(SALVADOS!R50=0,"",SALVADOS!R50)</f>
        <v>GRANDE</v>
      </c>
      <c r="Q50" s="66" t="str">
        <f>IF(SALVADOS!C50=0,"",IF(COUNTIF(G50:O50,"&gt;=0")=0,"Não Disponível",IF(COUNTIF(G50:O50,"&gt;=0")=1,"Ag Loteamento",IF(COUNTIF(G50:O50,"&gt;=0")=2,"Data Leilão Venda",IF(COUNTIF(G50:O50,"&gt;=0")=3,"Inf Valor Venda",IF(COUNTIF(G50:O50,"&gt;0")=4,"Data Receb",IF(COUNTIF(G50:O50,"&gt;0")=5,"Ag. Fecham. Leiloeiro",IF(COUNTIF(G50:O50,"&gt;0")=6,"Ag. NF Saída",IF(COUNTIF(G50:O50,"&gt;0")=7,"Assinar CRV",IF(COUNTIF(G50:O50,"&gt;0")=8,"Enviar Leiloeiro",IF(COUNTIF(G50:O50,"&gt;0")=9,"FINALIZADO")))))))))))</f>
        <v>FINALIZADO</v>
      </c>
      <c r="R50" s="77">
        <f>COUNTIF('CONTROLE LEILOES'!G50:N50,"&gt;0")</f>
        <v>4</v>
      </c>
    </row>
    <row r="51" spans="1:18" x14ac:dyDescent="0.3">
      <c r="A51" s="24">
        <v>49</v>
      </c>
      <c r="B51" s="23">
        <f>IF(SALVADOS!B51=0,"",SALVADOS!B51)</f>
        <v>8232000001</v>
      </c>
      <c r="C51" s="23" t="str">
        <f>IF(SALVADOS!G51=0,"",SALVADOS!G51)</f>
        <v>ACK5999</v>
      </c>
      <c r="D51" s="23" t="str">
        <f>IF(SALVADOS!L51=0,"",SALVADOS!L51)</f>
        <v>PALACIO</v>
      </c>
      <c r="E51" s="62">
        <f>IF(SALVADOS!K51=0,"",SALVADOS!K51)</f>
        <v>19000</v>
      </c>
      <c r="F51" s="63">
        <f t="shared" si="1"/>
        <v>0.29473684210526313</v>
      </c>
      <c r="G51" s="64">
        <f>IF(SALVADOS!AH51=0,"",SALVADOS!AH51)</f>
        <v>43903</v>
      </c>
      <c r="H51" s="65">
        <f>IF('CONTROLE LEILOES'!G51=0,"",'CONTROLE LEILOES'!G51)</f>
        <v>44355</v>
      </c>
      <c r="I51" s="65">
        <f>IF('CONTROLE LEILOES'!P51=0,"",'CONTROLE LEILOES'!P51)</f>
        <v>44369</v>
      </c>
      <c r="J51" s="15">
        <v>5600</v>
      </c>
      <c r="K51" s="29">
        <v>44377</v>
      </c>
      <c r="L51" s="29">
        <v>44376</v>
      </c>
      <c r="M51" s="29">
        <v>44378</v>
      </c>
      <c r="N51" s="29">
        <v>44414</v>
      </c>
      <c r="O51" s="29">
        <v>44414</v>
      </c>
      <c r="P51" s="35" t="str">
        <f>IF(SALVADOS!R51=0,"",SALVADOS!R51)</f>
        <v>MEDIA</v>
      </c>
      <c r="Q51" s="66" t="str">
        <f>IF(SALVADOS!C51=0,"",IF(COUNTIF(G51:O51,"&gt;=0")=0,"Não Disponível",IF(COUNTIF(G51:O51,"&gt;=0")=1,"Ag Loteamento",IF(COUNTIF(G51:O51,"&gt;=0")=2,"Data Leilão Venda",IF(COUNTIF(G51:O51,"&gt;=0")=3,"Inf Valor Venda",IF(COUNTIF(G51:O51,"&gt;0")=4,"Data Receb",IF(COUNTIF(G51:O51,"&gt;0")=5,"Ag. Fecham. Leiloeiro",IF(COUNTIF(G51:O51,"&gt;0")=6,"Ag. NF Saída",IF(COUNTIF(G51:O51,"&gt;0")=7,"Assinar CRV",IF(COUNTIF(G51:O51,"&gt;0")=8,"Enviar Leiloeiro",IF(COUNTIF(G51:O51,"&gt;0")=9,"FINALIZADO")))))))))))</f>
        <v>FINALIZADO</v>
      </c>
      <c r="R51" s="77">
        <f>COUNTIF('CONTROLE LEILOES'!G51:N51,"&gt;0")</f>
        <v>2</v>
      </c>
    </row>
    <row r="52" spans="1:18" x14ac:dyDescent="0.3">
      <c r="A52" s="24">
        <v>50</v>
      </c>
      <c r="B52" s="23">
        <f>IF(SALVADOS!B52=0,"",SALVADOS!B52)</f>
        <v>8282000029</v>
      </c>
      <c r="C52" s="23" t="str">
        <f>IF(SALVADOS!G52=0,"",SALVADOS!G52)</f>
        <v>MGR0039</v>
      </c>
      <c r="D52" s="23" t="str">
        <f>IF(SALVADOS!L52=0,"",SALVADOS!L52)</f>
        <v>PALACIO</v>
      </c>
      <c r="E52" s="62">
        <f>IF(SALVADOS!K52=0,"",SALVADOS!K52)</f>
        <v>21256</v>
      </c>
      <c r="F52" s="63">
        <f t="shared" si="1"/>
        <v>0.31990967256304104</v>
      </c>
      <c r="G52" s="64">
        <f>IF(SALVADOS!AH52=0,"",SALVADOS!AH52)</f>
        <v>44349</v>
      </c>
      <c r="H52" s="65">
        <f>IF('CONTROLE LEILOES'!G52=0,"",'CONTROLE LEILOES'!G52)</f>
        <v>44133</v>
      </c>
      <c r="I52" s="65">
        <f>IF('CONTROLE LEILOES'!P52=0,"",'CONTROLE LEILOES'!P52)</f>
        <v>44133</v>
      </c>
      <c r="J52" s="15">
        <v>6800</v>
      </c>
      <c r="K52" s="29">
        <v>44145</v>
      </c>
      <c r="L52" s="29">
        <v>44145</v>
      </c>
      <c r="M52" s="29">
        <v>44152</v>
      </c>
      <c r="N52" s="29">
        <v>44158</v>
      </c>
      <c r="O52" s="29">
        <v>44158</v>
      </c>
      <c r="P52" s="35" t="str">
        <f>IF(SALVADOS!R52=0,"",SALVADOS!R52)</f>
        <v>MEDIA</v>
      </c>
      <c r="Q52" s="66" t="str">
        <f>IF(SALVADOS!C52=0,"",IF(COUNTIF(G52:O52,"&gt;=0")=0,"Não Disponível",IF(COUNTIF(G52:O52,"&gt;=0")=1,"Ag Loteamento",IF(COUNTIF(G52:O52,"&gt;=0")=2,"Data Leilão Venda",IF(COUNTIF(G52:O52,"&gt;=0")=3,"Inf Valor Venda",IF(COUNTIF(G52:O52,"&gt;0")=4,"Data Receb",IF(COUNTIF(G52:O52,"&gt;0")=5,"Ag. Fecham. Leiloeiro",IF(COUNTIF(G52:O52,"&gt;0")=6,"Ag. NF Saída",IF(COUNTIF(G52:O52,"&gt;0")=7,"Assinar CRV",IF(COUNTIF(G52:O52,"&gt;0")=8,"Enviar Leiloeiro",IF(COUNTIF(G52:O52,"&gt;0")=9,"FINALIZADO")))))))))))</f>
        <v>FINALIZADO</v>
      </c>
      <c r="R52" s="77">
        <f>COUNTIF('CONTROLE LEILOES'!G52:N52,"&gt;0")</f>
        <v>1</v>
      </c>
    </row>
    <row r="53" spans="1:18" x14ac:dyDescent="0.3">
      <c r="A53" s="24">
        <v>51</v>
      </c>
      <c r="B53" s="23">
        <f>IF(SALVADOS!B53=0,"",SALVADOS!B53)</f>
        <v>8232000032</v>
      </c>
      <c r="C53" s="23" t="str">
        <f>IF(SALVADOS!G53=0,"",SALVADOS!G53)</f>
        <v>ENA6500</v>
      </c>
      <c r="D53" s="23" t="str">
        <f>IF(SALVADOS!L53=0,"",SALVADOS!L53)</f>
        <v>PALACIO</v>
      </c>
      <c r="E53" s="62">
        <f>IF(SALVADOS!K53=0,"",SALVADOS!K53)</f>
        <v>21279</v>
      </c>
      <c r="F53" s="63">
        <f t="shared" si="1"/>
        <v>0.10338831712016543</v>
      </c>
      <c r="G53" s="64">
        <f>IF(SALVADOS!AH53=0,"",SALVADOS!AH53)</f>
        <v>44131</v>
      </c>
      <c r="H53" s="65">
        <v>44194</v>
      </c>
      <c r="I53" s="65">
        <v>44194</v>
      </c>
      <c r="J53" s="15">
        <v>2200</v>
      </c>
      <c r="K53" s="29">
        <v>44203</v>
      </c>
      <c r="L53" s="29">
        <v>44203</v>
      </c>
      <c r="M53" s="29">
        <v>44222</v>
      </c>
      <c r="N53" s="29">
        <v>44231</v>
      </c>
      <c r="O53" s="29">
        <v>44231</v>
      </c>
      <c r="P53" s="35" t="str">
        <f>IF(SALVADOS!R53=0,"",SALVADOS!R53)</f>
        <v>GRANDE</v>
      </c>
      <c r="Q53" s="66" t="str">
        <f>IF(SALVADOS!C53=0,"",IF(COUNTIF(G53:O53,"&gt;=0")=0,"Não Disponível",IF(COUNTIF(G53:O53,"&gt;=0")=1,"Ag Loteamento",IF(COUNTIF(G53:O53,"&gt;=0")=2,"Data Leilão Venda",IF(COUNTIF(G53:O53,"&gt;=0")=3,"Inf Valor Venda",IF(COUNTIF(G53:O53,"&gt;0")=4,"Data Receb",IF(COUNTIF(G53:O53,"&gt;0")=5,"Ag. Fecham. Leiloeiro",IF(COUNTIF(G53:O53,"&gt;0")=6,"Ag. NF Saída",IF(COUNTIF(G53:O53,"&gt;0")=7,"Assinar CRV",IF(COUNTIF(G53:O53,"&gt;0")=8,"Enviar Leiloeiro",IF(COUNTIF(G53:O53,"&gt;0")=9,"FINALIZADO")))))))))))</f>
        <v>FINALIZADO</v>
      </c>
      <c r="R53" s="77">
        <f>COUNTIF('CONTROLE LEILOES'!G53:N53,"&gt;0")</f>
        <v>1</v>
      </c>
    </row>
    <row r="54" spans="1:18" x14ac:dyDescent="0.3">
      <c r="A54" s="24">
        <v>52</v>
      </c>
      <c r="B54" s="23">
        <f>IF(SALVADOS!B54=0,"",SALVADOS!B54)</f>
        <v>8282000189</v>
      </c>
      <c r="C54" s="23" t="str">
        <f>IF(SALVADOS!G54=0,"",SALVADOS!G54)</f>
        <v>GRG0871</v>
      </c>
      <c r="D54" s="23" t="str">
        <f>IF(SALVADOS!L54=0,"",SALVADOS!L54)</f>
        <v>PALACIO</v>
      </c>
      <c r="E54" s="62">
        <f>IF(SALVADOS!K54=0,"",SALVADOS!K54)</f>
        <v>6023</v>
      </c>
      <c r="F54" s="63">
        <f t="shared" si="1"/>
        <v>0.28225136974929438</v>
      </c>
      <c r="G54" s="64">
        <f>IF(SALVADOS!AH54=0,"",SALVADOS!AH54)</f>
        <v>44187</v>
      </c>
      <c r="H54" s="65">
        <f>IF('CONTROLE LEILOES'!G54=0,"",'CONTROLE LEILOES'!G54)</f>
        <v>44194</v>
      </c>
      <c r="I54" s="65">
        <f>IF('CONTROLE LEILOES'!P54=0,"",'CONTROLE LEILOES'!P54)</f>
        <v>44208</v>
      </c>
      <c r="J54" s="15">
        <v>1700</v>
      </c>
      <c r="K54" s="29">
        <v>44215</v>
      </c>
      <c r="L54" s="29">
        <v>44218</v>
      </c>
      <c r="M54" s="29">
        <v>44235</v>
      </c>
      <c r="N54" s="29">
        <v>44253</v>
      </c>
      <c r="O54" s="29">
        <v>44253</v>
      </c>
      <c r="P54" s="35" t="str">
        <f>IF(SALVADOS!R54=0,"",SALVADOS!R54)</f>
        <v>MEDIA</v>
      </c>
      <c r="Q54" s="66" t="str">
        <f>IF(SALVADOS!C54=0,"",IF(COUNTIF(G54:O54,"&gt;=0")=0,"Não Disponível",IF(COUNTIF(G54:O54,"&gt;=0")=1,"Ag Loteamento",IF(COUNTIF(G54:O54,"&gt;=0")=2,"Data Leilão Venda",IF(COUNTIF(G54:O54,"&gt;=0")=3,"Inf Valor Venda",IF(COUNTIF(G54:O54,"&gt;0")=4,"Data Receb",IF(COUNTIF(G54:O54,"&gt;0")=5,"Ag. Fecham. Leiloeiro",IF(COUNTIF(G54:O54,"&gt;0")=6,"Ag. NF Saída",IF(COUNTIF(G54:O54,"&gt;0")=7,"Assinar CRV",IF(COUNTIF(G54:O54,"&gt;0")=8,"Enviar Leiloeiro",IF(COUNTIF(G54:O54,"&gt;0")=9,"FINALIZADO")))))))))))</f>
        <v>FINALIZADO</v>
      </c>
      <c r="R54" s="77">
        <f>COUNTIF('CONTROLE LEILOES'!G54:N54,"&gt;0")</f>
        <v>3</v>
      </c>
    </row>
    <row r="55" spans="1:18" x14ac:dyDescent="0.3">
      <c r="A55" s="24">
        <v>53</v>
      </c>
      <c r="B55" s="23">
        <f>IF(SALVADOS!B55=0,"",SALVADOS!B55)</f>
        <v>8282000022</v>
      </c>
      <c r="C55" s="23" t="str">
        <f>IF(SALVADOS!G55=0,"",SALVADOS!G55)</f>
        <v>IWH2168</v>
      </c>
      <c r="D55" s="23" t="str">
        <f>IF(SALVADOS!L55=0,"",SALVADOS!L55)</f>
        <v>PALACIO</v>
      </c>
      <c r="E55" s="62">
        <f>IF(SALVADOS!K55=0,"",SALVADOS!K55)</f>
        <v>27348</v>
      </c>
      <c r="F55" s="63">
        <f t="shared" si="1"/>
        <v>0.30715225976305399</v>
      </c>
      <c r="G55" s="64">
        <f>IF(SALVADOS!AH55=0,"",SALVADOS!AH55)</f>
        <v>44187</v>
      </c>
      <c r="H55" s="65">
        <f>IF('CONTROLE LEILOES'!G55=0,"",'CONTROLE LEILOES'!G55)</f>
        <v>43903</v>
      </c>
      <c r="I55" s="65">
        <f>IF('CONTROLE LEILOES'!P55=0,"",'CONTROLE LEILOES'!P55)</f>
        <v>43903</v>
      </c>
      <c r="J55" s="15">
        <v>8400</v>
      </c>
      <c r="K55" s="29">
        <v>43910</v>
      </c>
      <c r="L55" s="29">
        <v>43915</v>
      </c>
      <c r="M55" s="29">
        <v>43923</v>
      </c>
      <c r="N55" s="29">
        <v>43930</v>
      </c>
      <c r="O55" s="29">
        <v>43930</v>
      </c>
      <c r="P55" s="35" t="str">
        <f>IF(SALVADOS!R55=0,"",SALVADOS!R55)</f>
        <v>MEDIA</v>
      </c>
      <c r="Q55" s="66" t="str">
        <f>IF(SALVADOS!C55=0,"",IF(COUNTIF(G55:O55,"&gt;=0")=0,"Não Disponível",IF(COUNTIF(G55:O55,"&gt;=0")=1,"Ag Loteamento",IF(COUNTIF(G55:O55,"&gt;=0")=2,"Data Leilão Venda",IF(COUNTIF(G55:O55,"&gt;=0")=3,"Inf Valor Venda",IF(COUNTIF(G55:O55,"&gt;0")=4,"Data Receb",IF(COUNTIF(G55:O55,"&gt;0")=5,"Ag. Fecham. Leiloeiro",IF(COUNTIF(G55:O55,"&gt;0")=6,"Ag. NF Saída",IF(COUNTIF(G55:O55,"&gt;0")=7,"Assinar CRV",IF(COUNTIF(G55:O55,"&gt;0")=8,"Enviar Leiloeiro",IF(COUNTIF(G55:O55,"&gt;0")=9,"FINALIZADO")))))))))))</f>
        <v>FINALIZADO</v>
      </c>
      <c r="R55" s="77">
        <f>COUNTIF('CONTROLE LEILOES'!G55:N55,"&gt;0")</f>
        <v>1</v>
      </c>
    </row>
    <row r="56" spans="1:18" x14ac:dyDescent="0.3">
      <c r="A56" s="24">
        <v>54</v>
      </c>
      <c r="B56" s="23">
        <f>IF(SALVADOS!B56=0,"",SALVADOS!B56)</f>
        <v>8282000256</v>
      </c>
      <c r="C56" s="23" t="str">
        <f>IF(SALVADOS!G56=0,"",SALVADOS!G56)</f>
        <v>ELL3738</v>
      </c>
      <c r="D56" s="23" t="str">
        <f>IF(SALVADOS!L56=0,"",SALVADOS!L56)</f>
        <v>FREITAS</v>
      </c>
      <c r="E56" s="62">
        <f>IF(SALVADOS!K56=0,"",SALVADOS!K56)</f>
        <v>30453</v>
      </c>
      <c r="F56" s="63">
        <f t="shared" si="1"/>
        <v>0.36121236003021051</v>
      </c>
      <c r="G56" s="64">
        <f>IF(SALVADOS!AH56=0,"",SALVADOS!AH56)</f>
        <v>43895</v>
      </c>
      <c r="H56" s="65">
        <f>IF('CONTROLE LEILOES'!G56=0,"",'CONTROLE LEILOES'!G56)</f>
        <v>43908</v>
      </c>
      <c r="I56" s="65">
        <f>IF('CONTROLE LEILOES'!P56=0,"",'CONTROLE LEILOES'!P56)</f>
        <v>43908</v>
      </c>
      <c r="J56" s="15">
        <v>11000</v>
      </c>
      <c r="K56" s="29">
        <v>43915</v>
      </c>
      <c r="L56" s="29">
        <v>43923</v>
      </c>
      <c r="M56" s="29">
        <v>43929</v>
      </c>
      <c r="N56" s="29">
        <v>43930</v>
      </c>
      <c r="O56" s="29">
        <v>43930</v>
      </c>
      <c r="P56" s="35" t="str">
        <f>IF(SALVADOS!R56=0,"",SALVADOS!R56)</f>
        <v>MEDIA</v>
      </c>
      <c r="Q56" s="66" t="str">
        <f>IF(SALVADOS!C56=0,"",IF(COUNTIF(G56:O56,"&gt;=0")=0,"Não Disponível",IF(COUNTIF(G56:O56,"&gt;=0")=1,"Ag Loteamento",IF(COUNTIF(G56:O56,"&gt;=0")=2,"Data Leilão Venda",IF(COUNTIF(G56:O56,"&gt;=0")=3,"Inf Valor Venda",IF(COUNTIF(G56:O56,"&gt;0")=4,"Data Receb",IF(COUNTIF(G56:O56,"&gt;0")=5,"Ag. Fecham. Leiloeiro",IF(COUNTIF(G56:O56,"&gt;0")=6,"Ag. NF Saída",IF(COUNTIF(G56:O56,"&gt;0")=7,"Assinar CRV",IF(COUNTIF(G56:O56,"&gt;0")=8,"Enviar Leiloeiro",IF(COUNTIF(G56:O56,"&gt;0")=9,"FINALIZADO")))))))))))</f>
        <v>FINALIZADO</v>
      </c>
      <c r="R56" s="77">
        <f>COUNTIF('CONTROLE LEILOES'!G56:N56,"&gt;0")</f>
        <v>1</v>
      </c>
    </row>
    <row r="57" spans="1:18" x14ac:dyDescent="0.3">
      <c r="A57" s="24">
        <v>55</v>
      </c>
      <c r="B57" s="23">
        <f>IF(SALVADOS!B57=0,"",SALVADOS!B57)</f>
        <v>8282000018</v>
      </c>
      <c r="C57" s="23" t="str">
        <f>IF(SALVADOS!G57=0,"",SALVADOS!G57)</f>
        <v>CYT3323</v>
      </c>
      <c r="D57" s="23" t="str">
        <f>IF(SALVADOS!L57=0,"",SALVADOS!L57)</f>
        <v>FREITAS</v>
      </c>
      <c r="E57" s="62">
        <f>IF(SALVADOS!K57=0,"",SALVADOS!K57)</f>
        <v>22720</v>
      </c>
      <c r="F57" s="63">
        <f t="shared" si="1"/>
        <v>0.22887323943661972</v>
      </c>
      <c r="G57" s="64">
        <f>IF(SALVADOS!AH57=0,"",SALVADOS!AH57)</f>
        <v>43895</v>
      </c>
      <c r="H57" s="65">
        <f>IF('CONTROLE LEILOES'!G57=0,"",'CONTROLE LEILOES'!G57)</f>
        <v>44355</v>
      </c>
      <c r="I57" s="65">
        <f>IF('CONTROLE LEILOES'!P57=0,"",'CONTROLE LEILOES'!P57)</f>
        <v>44355</v>
      </c>
      <c r="J57" s="15">
        <v>5200</v>
      </c>
      <c r="K57" s="29">
        <v>44363</v>
      </c>
      <c r="L57" s="29">
        <v>44362</v>
      </c>
      <c r="M57" s="29">
        <v>44364</v>
      </c>
      <c r="N57" s="29">
        <v>44414</v>
      </c>
      <c r="O57" s="29">
        <v>44414</v>
      </c>
      <c r="P57" s="35" t="str">
        <f>IF(SALVADOS!R57=0,"",SALVADOS!R57)</f>
        <v>MEDIA</v>
      </c>
      <c r="Q57" s="66" t="str">
        <f>IF(SALVADOS!C57=0,"",IF(COUNTIF(G57:O57,"&gt;=0")=0,"Não Disponível",IF(COUNTIF(G57:O57,"&gt;=0")=1,"Ag Loteamento",IF(COUNTIF(G57:O57,"&gt;=0")=2,"Data Leilão Venda",IF(COUNTIF(G57:O57,"&gt;=0")=3,"Inf Valor Venda",IF(COUNTIF(G57:O57,"&gt;0")=4,"Data Receb",IF(COUNTIF(G57:O57,"&gt;0")=5,"Ag. Fecham. Leiloeiro",IF(COUNTIF(G57:O57,"&gt;0")=6,"Ag. NF Saída",IF(COUNTIF(G57:O57,"&gt;0")=7,"Assinar CRV",IF(COUNTIF(G57:O57,"&gt;0")=8,"Enviar Leiloeiro",IF(COUNTIF(G57:O57,"&gt;0")=9,"FINALIZADO")))))))))))</f>
        <v>FINALIZADO</v>
      </c>
      <c r="R57" s="77">
        <f>COUNTIF('CONTROLE LEILOES'!G57:N57,"&gt;0")</f>
        <v>1</v>
      </c>
    </row>
    <row r="58" spans="1:18" x14ac:dyDescent="0.3">
      <c r="A58" s="24">
        <v>56</v>
      </c>
      <c r="B58" s="23">
        <f>IF(SALVADOS!B58=0,"",SALVADOS!B58)</f>
        <v>8282000217</v>
      </c>
      <c r="C58" s="23" t="str">
        <f>IF(SALVADOS!G58=0,"",SALVADOS!G58)</f>
        <v>HGT8554</v>
      </c>
      <c r="D58" s="23" t="str">
        <f>IF(SALVADOS!L58=0,"",SALVADOS!L58)</f>
        <v>PALACIO</v>
      </c>
      <c r="E58" s="62">
        <f>IF(SALVADOS!K58=0,"",SALVADOS!K58)</f>
        <v>2940</v>
      </c>
      <c r="F58" s="63">
        <f t="shared" si="1"/>
        <v>0.6462585034013606</v>
      </c>
      <c r="G58" s="64">
        <f>IF(SALVADOS!AH58=0,"",SALVADOS!AH58)</f>
        <v>44349</v>
      </c>
      <c r="H58" s="65">
        <f>IF('CONTROLE LEILOES'!G58=0,"",'CONTROLE LEILOES'!G58)</f>
        <v>44701</v>
      </c>
      <c r="I58" s="65">
        <f>IF('CONTROLE LEILOES'!P58=0,"",'CONTROLE LEILOES'!P58)</f>
        <v>44701</v>
      </c>
      <c r="J58" s="15">
        <v>1900</v>
      </c>
      <c r="K58" s="29">
        <v>44708</v>
      </c>
      <c r="L58" s="29">
        <v>44708</v>
      </c>
      <c r="M58" s="29">
        <v>44713</v>
      </c>
      <c r="N58" s="29">
        <v>44713</v>
      </c>
      <c r="O58" s="29">
        <v>44714</v>
      </c>
      <c r="P58" s="35" t="str">
        <f>IF(SALVADOS!R58=0,"",SALVADOS!R58)</f>
        <v>PEQUENA</v>
      </c>
      <c r="Q58" s="66" t="str">
        <f>IF(SALVADOS!C58=0,"",IF(COUNTIF(G58:O58,"&gt;=0")=0,"Não Disponível",IF(COUNTIF(G58:O58,"&gt;=0")=1,"Ag Loteamento",IF(COUNTIF(G58:O58,"&gt;=0")=2,"Data Leilão Venda",IF(COUNTIF(G58:O58,"&gt;=0")=3,"Inf Valor Venda",IF(COUNTIF(G58:O58,"&gt;0")=4,"Data Receb",IF(COUNTIF(G58:O58,"&gt;0")=5,"Ag. Fecham. Leiloeiro",IF(COUNTIF(G58:O58,"&gt;0")=6,"Ag. NF Saída",IF(COUNTIF(G58:O58,"&gt;0")=7,"Assinar CRV",IF(COUNTIF(G58:O58,"&gt;0")=8,"Enviar Leiloeiro",IF(COUNTIF(G58:O58,"&gt;0")=9,"FINALIZADO")))))))))))</f>
        <v>FINALIZADO</v>
      </c>
      <c r="R58" s="77">
        <f>COUNTIF('CONTROLE LEILOES'!G58:N58,"&gt;0")</f>
        <v>1</v>
      </c>
    </row>
    <row r="59" spans="1:18" x14ac:dyDescent="0.3">
      <c r="A59" s="24">
        <v>57</v>
      </c>
      <c r="B59" s="23">
        <f>IF(SALVADOS!B59=0,"",SALVADOS!B59)</f>
        <v>8281903294</v>
      </c>
      <c r="C59" s="23" t="str">
        <f>IF(SALVADOS!G59=0,"",SALVADOS!G59)</f>
        <v>CHR1184</v>
      </c>
      <c r="D59" s="23" t="str">
        <f>IF(SALVADOS!L59=0,"",SALVADOS!L59)</f>
        <v>FREITAS</v>
      </c>
      <c r="E59" s="62">
        <f>IF(SALVADOS!K59=0,"",SALVADOS!K59)</f>
        <v>24094</v>
      </c>
      <c r="F59" s="63">
        <f t="shared" si="1"/>
        <v>0.24902465344069064</v>
      </c>
      <c r="G59" s="64">
        <f>IF(SALVADOS!AH59=0,"",SALVADOS!AH59)</f>
        <v>44685</v>
      </c>
      <c r="H59" s="65">
        <f>IF('CONTROLE LEILOES'!G59=0,"",'CONTROLE LEILOES'!G59)</f>
        <v>44113</v>
      </c>
      <c r="I59" s="65">
        <f>IF('CONTROLE LEILOES'!P59=0,"",'CONTROLE LEILOES'!P59)</f>
        <v>44113</v>
      </c>
      <c r="J59" s="15">
        <v>6000</v>
      </c>
      <c r="K59" s="29">
        <v>44131</v>
      </c>
      <c r="L59" s="29">
        <v>44131</v>
      </c>
      <c r="M59" s="29">
        <v>44134</v>
      </c>
      <c r="N59" s="29">
        <v>44158</v>
      </c>
      <c r="O59" s="29">
        <v>44158</v>
      </c>
      <c r="P59" s="35" t="str">
        <f>IF(SALVADOS!R59=0,"",SALVADOS!R59)</f>
        <v>MEDIA</v>
      </c>
      <c r="Q59" s="66" t="str">
        <f>IF(SALVADOS!C59=0,"",IF(COUNTIF(G59:O59,"&gt;=0")=0,"Não Disponível",IF(COUNTIF(G59:O59,"&gt;=0")=1,"Ag Loteamento",IF(COUNTIF(G59:O59,"&gt;=0")=2,"Data Leilão Venda",IF(COUNTIF(G59:O59,"&gt;=0")=3,"Inf Valor Venda",IF(COUNTIF(G59:O59,"&gt;0")=4,"Data Receb",IF(COUNTIF(G59:O59,"&gt;0")=5,"Ag. Fecham. Leiloeiro",IF(COUNTIF(G59:O59,"&gt;0")=6,"Ag. NF Saída",IF(COUNTIF(G59:O59,"&gt;0")=7,"Assinar CRV",IF(COUNTIF(G59:O59,"&gt;0")=8,"Enviar Leiloeiro",IF(COUNTIF(G59:O59,"&gt;0")=9,"FINALIZADO")))))))))))</f>
        <v>FINALIZADO</v>
      </c>
      <c r="R59" s="77">
        <f>COUNTIF('CONTROLE LEILOES'!G59:N59,"&gt;0")</f>
        <v>1</v>
      </c>
    </row>
    <row r="60" spans="1:18" x14ac:dyDescent="0.3">
      <c r="A60" s="24">
        <v>58</v>
      </c>
      <c r="B60" s="23">
        <f>IF(SALVADOS!B60=0,"",SALVADOS!B60)</f>
        <v>8282000297</v>
      </c>
      <c r="C60" s="23" t="str">
        <f>IF(SALVADOS!G60=0,"",SALVADOS!G60)</f>
        <v>CPX5397</v>
      </c>
      <c r="D60" s="23" t="str">
        <f>IF(SALVADOS!L60=0,"",SALVADOS!L60)</f>
        <v>FREITAS</v>
      </c>
      <c r="E60" s="62">
        <f>IF(SALVADOS!K60=0,"",SALVADOS!K60)</f>
        <v>7195</v>
      </c>
      <c r="F60" s="63">
        <f t="shared" si="1"/>
        <v>0.13898540653231412</v>
      </c>
      <c r="G60" s="64">
        <f>IF(SALVADOS!AH60=0,"",SALVADOS!AH60)</f>
        <v>44083</v>
      </c>
      <c r="H60" s="65">
        <f>IF('CONTROLE LEILOES'!G60=0,"",'CONTROLE LEILOES'!G60)</f>
        <v>44180</v>
      </c>
      <c r="I60" s="65">
        <f>IF('CONTROLE LEILOES'!P60=0,"",'CONTROLE LEILOES'!P60)</f>
        <v>44180</v>
      </c>
      <c r="J60" s="15">
        <v>1000</v>
      </c>
      <c r="K60" s="29">
        <v>44187</v>
      </c>
      <c r="L60" s="29">
        <v>44218</v>
      </c>
      <c r="M60" s="29">
        <v>44235</v>
      </c>
      <c r="N60" s="29">
        <v>44266</v>
      </c>
      <c r="O60" s="29">
        <v>44266</v>
      </c>
      <c r="P60" s="35" t="str">
        <f>IF(SALVADOS!R60=0,"",SALVADOS!R60)</f>
        <v>MEDIA</v>
      </c>
      <c r="Q60" s="66" t="str">
        <f>IF(SALVADOS!C60=0,"",IF(COUNTIF(G60:O60,"&gt;=0")=0,"Não Disponível",IF(COUNTIF(G60:O60,"&gt;=0")=1,"Ag Loteamento",IF(COUNTIF(G60:O60,"&gt;=0")=2,"Data Leilão Venda",IF(COUNTIF(G60:O60,"&gt;=0")=3,"Inf Valor Venda",IF(COUNTIF(G60:O60,"&gt;0")=4,"Data Receb",IF(COUNTIF(G60:O60,"&gt;0")=5,"Ag. Fecham. Leiloeiro",IF(COUNTIF(G60:O60,"&gt;0")=6,"Ag. NF Saída",IF(COUNTIF(G60:O60,"&gt;0")=7,"Assinar CRV",IF(COUNTIF(G60:O60,"&gt;0")=8,"Enviar Leiloeiro",IF(COUNTIF(G60:O60,"&gt;0")=9,"FINALIZADO")))))))))))</f>
        <v>FINALIZADO</v>
      </c>
      <c r="R60" s="77">
        <f>COUNTIF('CONTROLE LEILOES'!G60:N60,"&gt;0")</f>
        <v>1</v>
      </c>
    </row>
    <row r="61" spans="1:18" x14ac:dyDescent="0.3">
      <c r="A61" s="24">
        <v>59</v>
      </c>
      <c r="B61" s="23">
        <f>IF(SALVADOS!B61=0,"",SALVADOS!B61)</f>
        <v>8282000016</v>
      </c>
      <c r="C61" s="23" t="str">
        <f>IF(SALVADOS!G61=0,"",SALVADOS!G61)</f>
        <v>GZM4914</v>
      </c>
      <c r="D61" s="23" t="str">
        <f>IF(SALVADOS!L61=0,"",SALVADOS!L61)</f>
        <v>PALACIO</v>
      </c>
      <c r="E61" s="62">
        <f>IF(SALVADOS!K61=0,"",SALVADOS!K61)</f>
        <v>18914</v>
      </c>
      <c r="F61" s="63">
        <f t="shared" si="1"/>
        <v>0.41768002537802684</v>
      </c>
      <c r="G61" s="64">
        <f>IF(SALVADOS!AH61=0,"",SALVADOS!AH61)</f>
        <v>44175</v>
      </c>
      <c r="H61" s="65">
        <f>IF('CONTROLE LEILOES'!G61=0,"",'CONTROLE LEILOES'!G61)</f>
        <v>44166</v>
      </c>
      <c r="I61" s="65">
        <f>IF('CONTROLE LEILOES'!P61=0,"",'CONTROLE LEILOES'!P61)</f>
        <v>44166</v>
      </c>
      <c r="J61" s="15">
        <v>7900</v>
      </c>
      <c r="K61" s="29">
        <v>44173</v>
      </c>
      <c r="L61" s="29">
        <v>44174</v>
      </c>
      <c r="M61" s="29">
        <v>44180</v>
      </c>
      <c r="N61" s="29">
        <v>44187</v>
      </c>
      <c r="O61" s="29">
        <v>44187</v>
      </c>
      <c r="P61" s="35" t="str">
        <f>IF(SALVADOS!R61=0,"",SALVADOS!R61)</f>
        <v>PEQUENA</v>
      </c>
      <c r="Q61" s="66" t="str">
        <f>IF(SALVADOS!C61=0,"",IF(COUNTIF(G61:O61,"&gt;=0")=0,"Não Disponível",IF(COUNTIF(G61:O61,"&gt;=0")=1,"Ag Loteamento",IF(COUNTIF(G61:O61,"&gt;=0")=2,"Data Leilão Venda",IF(COUNTIF(G61:O61,"&gt;=0")=3,"Inf Valor Venda",IF(COUNTIF(G61:O61,"&gt;0")=4,"Data Receb",IF(COUNTIF(G61:O61,"&gt;0")=5,"Ag. Fecham. Leiloeiro",IF(COUNTIF(G61:O61,"&gt;0")=6,"Ag. NF Saída",IF(COUNTIF(G61:O61,"&gt;0")=7,"Assinar CRV",IF(COUNTIF(G61:O61,"&gt;0")=8,"Enviar Leiloeiro",IF(COUNTIF(G61:O61,"&gt;0")=9,"FINALIZADO")))))))))))</f>
        <v>FINALIZADO</v>
      </c>
      <c r="R61" s="77">
        <f>COUNTIF('CONTROLE LEILOES'!G61:N61,"&gt;0")</f>
        <v>1</v>
      </c>
    </row>
    <row r="62" spans="1:18" x14ac:dyDescent="0.3">
      <c r="A62" s="24">
        <v>60</v>
      </c>
      <c r="B62" s="23">
        <f>IF(SALVADOS!B62=0,"",SALVADOS!B62)</f>
        <v>8282000308</v>
      </c>
      <c r="C62" s="23" t="str">
        <f>IF(SALVADOS!G62=0,"",SALVADOS!G62)</f>
        <v>NML3737</v>
      </c>
      <c r="D62" s="23" t="str">
        <f>IF(SALVADOS!L62=0,"",SALVADOS!L62)</f>
        <v>PALACIO</v>
      </c>
      <c r="E62" s="62">
        <f>IF(SALVADOS!K62=0,"",SALVADOS!K62)</f>
        <v>30791</v>
      </c>
      <c r="F62" s="63">
        <f t="shared" si="1"/>
        <v>0.41570588808418046</v>
      </c>
      <c r="G62" s="64">
        <f>IF(SALVADOS!AH62=0,"",SALVADOS!AH62)</f>
        <v>44120</v>
      </c>
      <c r="H62" s="65">
        <f>IF('CONTROLE LEILOES'!G62=0,"",'CONTROLE LEILOES'!G62)</f>
        <v>44362</v>
      </c>
      <c r="I62" s="65">
        <f>IF('CONTROLE LEILOES'!P62=0,"",'CONTROLE LEILOES'!P62)</f>
        <v>44369</v>
      </c>
      <c r="J62" s="15">
        <v>12800</v>
      </c>
      <c r="K62" s="29">
        <v>44377</v>
      </c>
      <c r="L62" s="29">
        <v>44376</v>
      </c>
      <c r="M62" s="29">
        <v>44378</v>
      </c>
      <c r="N62" s="29">
        <v>44628</v>
      </c>
      <c r="O62" s="29">
        <v>44628</v>
      </c>
      <c r="P62" s="35" t="str">
        <f>IF(SALVADOS!R62=0,"",SALVADOS!R62)</f>
        <v>MEDIA</v>
      </c>
      <c r="Q62" s="66" t="str">
        <f>IF(SALVADOS!C62=0,"",IF(COUNTIF(G62:O62,"&gt;=0")=0,"Não Disponível",IF(COUNTIF(G62:O62,"&gt;=0")=1,"Ag Loteamento",IF(COUNTIF(G62:O62,"&gt;=0")=2,"Data Leilão Venda",IF(COUNTIF(G62:O62,"&gt;=0")=3,"Inf Valor Venda",IF(COUNTIF(G62:O62,"&gt;0")=4,"Data Receb",IF(COUNTIF(G62:O62,"&gt;0")=5,"Ag. Fecham. Leiloeiro",IF(COUNTIF(G62:O62,"&gt;0")=6,"Ag. NF Saída",IF(COUNTIF(G62:O62,"&gt;0")=7,"Assinar CRV",IF(COUNTIF(G62:O62,"&gt;0")=8,"Enviar Leiloeiro",IF(COUNTIF(G62:O62,"&gt;0")=9,"FINALIZADO")))))))))))</f>
        <v>FINALIZADO</v>
      </c>
      <c r="R62" s="77">
        <f>COUNTIF('CONTROLE LEILOES'!G62:N62,"&gt;0")</f>
        <v>2</v>
      </c>
    </row>
    <row r="63" spans="1:18" x14ac:dyDescent="0.3">
      <c r="A63" s="24">
        <v>61</v>
      </c>
      <c r="B63" s="23">
        <f>IF(SALVADOS!B63=0,"",SALVADOS!B63)</f>
        <v>8232000084</v>
      </c>
      <c r="C63" s="23" t="str">
        <f>IF(SALVADOS!G63=0,"",SALVADOS!G63)</f>
        <v>ILW7880</v>
      </c>
      <c r="D63" s="23" t="str">
        <f>IF(SALVADOS!L63=0,"",SALVADOS!L63)</f>
        <v>PALACIO</v>
      </c>
      <c r="E63" s="62">
        <f>IF(SALVADOS!K63=0,"",SALVADOS!K63)</f>
        <v>16190</v>
      </c>
      <c r="F63" s="63">
        <f t="shared" si="1"/>
        <v>0.28412600370599134</v>
      </c>
      <c r="G63" s="64">
        <f>IF(SALVADOS!AH63=0,"",SALVADOS!AH63)</f>
        <v>44357</v>
      </c>
      <c r="H63" s="65">
        <f>IF('CONTROLE LEILOES'!G63=0,"",'CONTROLE LEILOES'!G63)</f>
        <v>44154</v>
      </c>
      <c r="I63" s="65">
        <f>IF('CONTROLE LEILOES'!P63=0,"",'CONTROLE LEILOES'!P63)</f>
        <v>44154</v>
      </c>
      <c r="J63" s="15">
        <v>4600</v>
      </c>
      <c r="K63" s="29">
        <v>44166</v>
      </c>
      <c r="L63" s="29">
        <v>44154</v>
      </c>
      <c r="M63" s="29">
        <v>44172</v>
      </c>
      <c r="N63" s="29">
        <v>44175</v>
      </c>
      <c r="O63" s="29">
        <v>44175</v>
      </c>
      <c r="P63" s="35" t="str">
        <f>IF(SALVADOS!R63=0,"",SALVADOS!R63)</f>
        <v>GRANDE</v>
      </c>
      <c r="Q63" s="66" t="str">
        <f>IF(SALVADOS!C63=0,"",IF(COUNTIF(G63:O63,"&gt;=0")=0,"Não Disponível",IF(COUNTIF(G63:O63,"&gt;=0")=1,"Ag Loteamento",IF(COUNTIF(G63:O63,"&gt;=0")=2,"Data Leilão Venda",IF(COUNTIF(G63:O63,"&gt;=0")=3,"Inf Valor Venda",IF(COUNTIF(G63:O63,"&gt;0")=4,"Data Receb",IF(COUNTIF(G63:O63,"&gt;0")=5,"Ag. Fecham. Leiloeiro",IF(COUNTIF(G63:O63,"&gt;0")=6,"Ag. NF Saída",IF(COUNTIF(G63:O63,"&gt;0")=7,"Assinar CRV",IF(COUNTIF(G63:O63,"&gt;0")=8,"Enviar Leiloeiro",IF(COUNTIF(G63:O63,"&gt;0")=9,"FINALIZADO")))))))))))</f>
        <v>FINALIZADO</v>
      </c>
      <c r="R63" s="77">
        <f>COUNTIF('CONTROLE LEILOES'!G63:N63,"&gt;0")</f>
        <v>1</v>
      </c>
    </row>
    <row r="64" spans="1:18" x14ac:dyDescent="0.3">
      <c r="A64" s="24">
        <v>62</v>
      </c>
      <c r="B64" s="23">
        <f>IF(SALVADOS!B64=0,"",SALVADOS!B64)</f>
        <v>8282000480</v>
      </c>
      <c r="C64" s="23" t="str">
        <f>IF(SALVADOS!G64=0,"",SALVADOS!G64)</f>
        <v>ONU9588</v>
      </c>
      <c r="D64" s="23" t="str">
        <f>IF(SALVADOS!L64=0,"",SALVADOS!L64)</f>
        <v>PALACIO</v>
      </c>
      <c r="E64" s="62">
        <f>IF(SALVADOS!K64=0,"",SALVADOS!K64)</f>
        <v>116098</v>
      </c>
      <c r="F64" s="63">
        <f t="shared" si="1"/>
        <v>0.69768643732019497</v>
      </c>
      <c r="G64" s="64">
        <f>IF(SALVADOS!AH64=0,"",SALVADOS!AH64)</f>
        <v>44152</v>
      </c>
      <c r="H64" s="65">
        <f>IF('CONTROLE LEILOES'!G64=0,"",'CONTROLE LEILOES'!G64)</f>
        <v>44112</v>
      </c>
      <c r="I64" s="65">
        <v>44112</v>
      </c>
      <c r="J64" s="15">
        <v>81000</v>
      </c>
      <c r="K64" s="29">
        <v>44123</v>
      </c>
      <c r="L64" s="29">
        <v>44120</v>
      </c>
      <c r="M64" s="29">
        <v>44125</v>
      </c>
      <c r="N64" s="29">
        <v>44158</v>
      </c>
      <c r="O64" s="29">
        <v>44158</v>
      </c>
      <c r="P64" s="35" t="str">
        <f>IF(SALVADOS!R64=0,"",SALVADOS!R64)</f>
        <v>MEDIA</v>
      </c>
      <c r="Q64" s="66" t="str">
        <f>IF(SALVADOS!C64=0,"",IF(COUNTIF(G64:O64,"&gt;=0")=0,"Não Disponível",IF(COUNTIF(G64:O64,"&gt;=0")=1,"Ag Loteamento",IF(COUNTIF(G64:O64,"&gt;=0")=2,"Data Leilão Venda",IF(COUNTIF(G64:O64,"&gt;=0")=3,"Inf Valor Venda",IF(COUNTIF(G64:O64,"&gt;0")=4,"Data Receb",IF(COUNTIF(G64:O64,"&gt;0")=5,"Ag. Fecham. Leiloeiro",IF(COUNTIF(G64:O64,"&gt;0")=6,"Ag. NF Saída",IF(COUNTIF(G64:O64,"&gt;0")=7,"Assinar CRV",IF(COUNTIF(G64:O64,"&gt;0")=8,"Enviar Leiloeiro",IF(COUNTIF(G64:O64,"&gt;0")=9,"FINALIZADO")))))))))))</f>
        <v>FINALIZADO</v>
      </c>
      <c r="R64" s="77">
        <f>COUNTIF('CONTROLE LEILOES'!G64:N64,"&gt;0")</f>
        <v>1</v>
      </c>
    </row>
    <row r="65" spans="1:18" x14ac:dyDescent="0.3">
      <c r="A65" s="24">
        <v>63</v>
      </c>
      <c r="B65" s="23">
        <f>IF(SALVADOS!B65=0,"",SALVADOS!B65)</f>
        <v>8282000733</v>
      </c>
      <c r="C65" s="23" t="str">
        <f>IF(SALVADOS!G65=0,"",SALVADOS!G65)</f>
        <v>BEM0774</v>
      </c>
      <c r="D65" s="23" t="str">
        <f>IF(SALVADOS!L65=0,"",SALVADOS!L65)</f>
        <v>PALACIO</v>
      </c>
      <c r="E65" s="62">
        <f>IF(SALVADOS!K65=0,"",SALVADOS!K65)</f>
        <v>19983</v>
      </c>
      <c r="F65" s="63">
        <f t="shared" si="1"/>
        <v>0.46039133263273785</v>
      </c>
      <c r="G65" s="64">
        <f>IF(SALVADOS!AH65=0,"",SALVADOS!AH65)</f>
        <v>44083</v>
      </c>
      <c r="H65" s="65">
        <f>IF('CONTROLE LEILOES'!G65=0,"",'CONTROLE LEILOES'!G65)</f>
        <v>44180</v>
      </c>
      <c r="I65" s="65">
        <f>IF('CONTROLE LEILOES'!P65=0,"",'CONTROLE LEILOES'!P65)</f>
        <v>44180</v>
      </c>
      <c r="J65" s="15">
        <v>9200</v>
      </c>
      <c r="K65" s="29">
        <v>44185</v>
      </c>
      <c r="L65" s="29">
        <v>44185</v>
      </c>
      <c r="M65" s="29">
        <v>44215</v>
      </c>
      <c r="N65" s="29">
        <v>44231</v>
      </c>
      <c r="O65" s="29">
        <v>44231</v>
      </c>
      <c r="P65" s="35" t="str">
        <f>IF(SALVADOS!R65=0,"",SALVADOS!R65)</f>
        <v>MEDIA</v>
      </c>
      <c r="Q65" s="66" t="str">
        <f>IF(SALVADOS!C65=0,"",IF(COUNTIF(G65:O65,"&gt;=0")=0,"Não Disponível",IF(COUNTIF(G65:O65,"&gt;=0")=1,"Ag Loteamento",IF(COUNTIF(G65:O65,"&gt;=0")=2,"Data Leilão Venda",IF(COUNTIF(G65:O65,"&gt;=0")=3,"Inf Valor Venda",IF(COUNTIF(G65:O65,"&gt;0")=4,"Data Receb",IF(COUNTIF(G65:O65,"&gt;0")=5,"Ag. Fecham. Leiloeiro",IF(COUNTIF(G65:O65,"&gt;0")=6,"Ag. NF Saída",IF(COUNTIF(G65:O65,"&gt;0")=7,"Assinar CRV",IF(COUNTIF(G65:O65,"&gt;0")=8,"Enviar Leiloeiro",IF(COUNTIF(G65:O65,"&gt;0")=9,"FINALIZADO")))))))))))</f>
        <v>FINALIZADO</v>
      </c>
      <c r="R65" s="77">
        <f>COUNTIF('CONTROLE LEILOES'!G65:N65,"&gt;0")</f>
        <v>1</v>
      </c>
    </row>
    <row r="66" spans="1:18" x14ac:dyDescent="0.3">
      <c r="A66" s="24">
        <v>64</v>
      </c>
      <c r="B66" s="23">
        <f>IF(SALVADOS!B66=0,"",SALVADOS!B66)</f>
        <v>8282000903</v>
      </c>
      <c r="C66" s="23" t="str">
        <f>IF(SALVADOS!G66=0,"",SALVADOS!G66)</f>
        <v>AMZ5649</v>
      </c>
      <c r="D66" s="23" t="str">
        <f>IF(SALVADOS!L66=0,"",SALVADOS!L66)</f>
        <v>FREITAS</v>
      </c>
      <c r="E66" s="62">
        <f>IF(SALVADOS!K66=0,"",SALVADOS!K66)</f>
        <v>12900</v>
      </c>
      <c r="F66" s="63">
        <f t="shared" si="1"/>
        <v>0.29457364341085274</v>
      </c>
      <c r="G66" s="64">
        <f>IF(SALVADOS!AH66=0,"",SALVADOS!AH66)</f>
        <v>44158</v>
      </c>
      <c r="H66" s="65">
        <f>IF('CONTROLE LEILOES'!G66=0,"",'CONTROLE LEILOES'!G66)</f>
        <v>44166</v>
      </c>
      <c r="I66" s="65">
        <f>IF('CONTROLE LEILOES'!P66=0,"",'CONTROLE LEILOES'!P66)</f>
        <v>44166</v>
      </c>
      <c r="J66" s="15">
        <v>3800</v>
      </c>
      <c r="K66" s="29">
        <v>44173</v>
      </c>
      <c r="L66" s="29">
        <v>44174</v>
      </c>
      <c r="M66" s="29">
        <v>44180</v>
      </c>
      <c r="N66" s="29">
        <v>44187</v>
      </c>
      <c r="O66" s="29">
        <v>44187</v>
      </c>
      <c r="P66" s="35" t="str">
        <f>IF(SALVADOS!R66=0,"",SALVADOS!R66)</f>
        <v>MEDIA</v>
      </c>
      <c r="Q66" s="66" t="str">
        <f>IF(SALVADOS!C66=0,"",IF(COUNTIF(G66:O66,"&gt;=0")=0,"Não Disponível",IF(COUNTIF(G66:O66,"&gt;=0")=1,"Ag Loteamento",IF(COUNTIF(G66:O66,"&gt;=0")=2,"Data Leilão Venda",IF(COUNTIF(G66:O66,"&gt;=0")=3,"Inf Valor Venda",IF(COUNTIF(G66:O66,"&gt;0")=4,"Data Receb",IF(COUNTIF(G66:O66,"&gt;0")=5,"Ag. Fecham. Leiloeiro",IF(COUNTIF(G66:O66,"&gt;0")=6,"Ag. NF Saída",IF(COUNTIF(G66:O66,"&gt;0")=7,"Assinar CRV",IF(COUNTIF(G66:O66,"&gt;0")=8,"Enviar Leiloeiro",IF(COUNTIF(G66:O66,"&gt;0")=9,"FINALIZADO")))))))))))</f>
        <v>FINALIZADO</v>
      </c>
      <c r="R66" s="77">
        <f>COUNTIF('CONTROLE LEILOES'!G66:N66,"&gt;0")</f>
        <v>1</v>
      </c>
    </row>
    <row r="67" spans="1:18" x14ac:dyDescent="0.3">
      <c r="A67" s="24">
        <v>65</v>
      </c>
      <c r="B67" s="23">
        <f>IF(SALVADOS!B67=0,"",SALVADOS!B67)</f>
        <v>8282000903</v>
      </c>
      <c r="C67" s="23" t="str">
        <f>IF(SALVADOS!G67=0,"",SALVADOS!G67)</f>
        <v>CJJ7221</v>
      </c>
      <c r="D67" s="23" t="str">
        <f>IF(SALVADOS!L67=0,"",SALVADOS!L67)</f>
        <v>PALACIO</v>
      </c>
      <c r="E67" s="62">
        <f>IF(SALVADOS!K67=0,"",SALVADOS!K67)</f>
        <v>6890</v>
      </c>
      <c r="F67" s="63">
        <f t="shared" ref="F67:F130" si="2">IFERROR(J67/E67,"")</f>
        <v>0.20319303338171263</v>
      </c>
      <c r="G67" s="64">
        <f>IF(SALVADOS!AH67=0,"",SALVADOS!AH67)</f>
        <v>44891</v>
      </c>
      <c r="H67" s="65">
        <f>IF('CONTROLE LEILOES'!G67=0,"",'CONTROLE LEILOES'!G67)</f>
        <v>44334</v>
      </c>
      <c r="I67" s="65">
        <f>IF('CONTROLE LEILOES'!P67=0,"",'CONTROLE LEILOES'!P67)</f>
        <v>44334</v>
      </c>
      <c r="J67" s="15">
        <v>1400</v>
      </c>
      <c r="K67" s="29">
        <v>44341</v>
      </c>
      <c r="L67" s="29">
        <v>44341</v>
      </c>
      <c r="M67" s="29">
        <v>44364</v>
      </c>
      <c r="N67" s="29">
        <v>44414</v>
      </c>
      <c r="O67" s="29">
        <v>44414</v>
      </c>
      <c r="P67" s="35" t="str">
        <f>IF(SALVADOS!R67=0,"",SALVADOS!R67)</f>
        <v>GRANDE</v>
      </c>
      <c r="Q67" s="66" t="str">
        <f>IF(SALVADOS!C67=0,"",IF(COUNTIF(G67:O67,"&gt;=0")=0,"Não Disponível",IF(COUNTIF(G67:O67,"&gt;=0")=1,"Ag Loteamento",IF(COUNTIF(G67:O67,"&gt;=0")=2,"Data Leilão Venda",IF(COUNTIF(G67:O67,"&gt;=0")=3,"Inf Valor Venda",IF(COUNTIF(G67:O67,"&gt;0")=4,"Data Receb",IF(COUNTIF(G67:O67,"&gt;0")=5,"Ag. Fecham. Leiloeiro",IF(COUNTIF(G67:O67,"&gt;0")=6,"Ag. NF Saída",IF(COUNTIF(G67:O67,"&gt;0")=7,"Assinar CRV",IF(COUNTIF(G67:O67,"&gt;0")=8,"Enviar Leiloeiro",IF(COUNTIF(G67:O67,"&gt;0")=9,"FINALIZADO")))))))))))</f>
        <v>FINALIZADO</v>
      </c>
      <c r="R67" s="77">
        <f>COUNTIF('CONTROLE LEILOES'!G67:N67,"&gt;0")</f>
        <v>1</v>
      </c>
    </row>
    <row r="68" spans="1:18" x14ac:dyDescent="0.3">
      <c r="A68" s="24">
        <v>66</v>
      </c>
      <c r="B68" s="23">
        <f>IF(SALVADOS!B68=0,"",SALVADOS!B68)</f>
        <v>8231900036</v>
      </c>
      <c r="C68" s="23" t="str">
        <f>IF(SALVADOS!G68=0,"",SALVADOS!G68)</f>
        <v>DLA1938</v>
      </c>
      <c r="D68" s="23" t="str">
        <f>IF(SALVADOS!L68=0,"",SALVADOS!L68)</f>
        <v>PALACIO</v>
      </c>
      <c r="E68" s="62">
        <f>IF(SALVADOS!K68=0,"",SALVADOS!K68)</f>
        <v>39250</v>
      </c>
      <c r="F68" s="63">
        <f t="shared" si="2"/>
        <v>0.46624203821656052</v>
      </c>
      <c r="G68" s="64">
        <f>IF(SALVADOS!AH68=0,"",SALVADOS!AH68)</f>
        <v>44329</v>
      </c>
      <c r="H68" s="65">
        <f>IF('CONTROLE LEILOES'!G68=0,"",'CONTROLE LEILOES'!G68)</f>
        <v>44133</v>
      </c>
      <c r="I68" s="65">
        <f>IF('CONTROLE LEILOES'!P68=0,"",'CONTROLE LEILOES'!P68)</f>
        <v>44133</v>
      </c>
      <c r="J68" s="15">
        <v>18300</v>
      </c>
      <c r="K68" s="29">
        <v>44145</v>
      </c>
      <c r="L68" s="29">
        <v>44145</v>
      </c>
      <c r="M68" s="29">
        <v>44152</v>
      </c>
      <c r="N68" s="29">
        <v>44158</v>
      </c>
      <c r="O68" s="29">
        <v>44158</v>
      </c>
      <c r="P68" s="35" t="str">
        <f>IF(SALVADOS!R68=0,"",SALVADOS!R68)</f>
        <v>MEDIA</v>
      </c>
      <c r="Q68" s="66" t="str">
        <f>IF(SALVADOS!C68=0,"",IF(COUNTIF(G68:O68,"&gt;=0")=0,"Não Disponível",IF(COUNTIF(G68:O68,"&gt;=0")=1,"Ag Loteamento",IF(COUNTIF(G68:O68,"&gt;=0")=2,"Data Leilão Venda",IF(COUNTIF(G68:O68,"&gt;=0")=3,"Inf Valor Venda",IF(COUNTIF(G68:O68,"&gt;0")=4,"Data Receb",IF(COUNTIF(G68:O68,"&gt;0")=5,"Ag. Fecham. Leiloeiro",IF(COUNTIF(G68:O68,"&gt;0")=6,"Ag. NF Saída",IF(COUNTIF(G68:O68,"&gt;0")=7,"Assinar CRV",IF(COUNTIF(G68:O68,"&gt;0")=8,"Enviar Leiloeiro",IF(COUNTIF(G68:O68,"&gt;0")=9,"FINALIZADO")))))))))))</f>
        <v>FINALIZADO</v>
      </c>
      <c r="R68" s="77">
        <f>COUNTIF('CONTROLE LEILOES'!G68:N68,"&gt;0")</f>
        <v>1</v>
      </c>
    </row>
    <row r="69" spans="1:18" x14ac:dyDescent="0.3">
      <c r="A69" s="24">
        <v>67</v>
      </c>
      <c r="B69" s="23">
        <f>IF(SALVADOS!B69=0,"",SALVADOS!B69)</f>
        <v>8282000829</v>
      </c>
      <c r="C69" s="23" t="str">
        <f>IF(SALVADOS!G69=0,"",SALVADOS!G69)</f>
        <v>QVD0B92</v>
      </c>
      <c r="D69" s="23" t="str">
        <f>IF(SALVADOS!L69=0,"",SALVADOS!L69)</f>
        <v>PALACIO</v>
      </c>
      <c r="E69" s="62">
        <f>IF(SALVADOS!K69=0,"",SALVADOS!K69)</f>
        <v>6232</v>
      </c>
      <c r="F69" s="63">
        <f t="shared" si="2"/>
        <v>0.40115532734274711</v>
      </c>
      <c r="G69" s="64">
        <f>IF(SALVADOS!AH69=0,"",SALVADOS!AH69)</f>
        <v>44131</v>
      </c>
      <c r="H69" s="65">
        <f>IF('CONTROLE LEILOES'!G69=0,"",'CONTROLE LEILOES'!G69)</f>
        <v>44112</v>
      </c>
      <c r="I69" s="65">
        <v>44112</v>
      </c>
      <c r="J69" s="15">
        <v>2500</v>
      </c>
      <c r="K69" s="29">
        <v>44123</v>
      </c>
      <c r="L69" s="29">
        <v>44120</v>
      </c>
      <c r="M69" s="29">
        <v>44125</v>
      </c>
      <c r="N69" s="29">
        <v>44158</v>
      </c>
      <c r="O69" s="29">
        <v>44158</v>
      </c>
      <c r="P69" s="35" t="str">
        <f>IF(SALVADOS!R69=0,"",SALVADOS!R69)</f>
        <v>MEDIA</v>
      </c>
      <c r="Q69" s="66" t="str">
        <f>IF(SALVADOS!C69=0,"",IF(COUNTIF(G69:O69,"&gt;=0")=0,"Não Disponível",IF(COUNTIF(G69:O69,"&gt;=0")=1,"Ag Loteamento",IF(COUNTIF(G69:O69,"&gt;=0")=2,"Data Leilão Venda",IF(COUNTIF(G69:O69,"&gt;=0")=3,"Inf Valor Venda",IF(COUNTIF(G69:O69,"&gt;0")=4,"Data Receb",IF(COUNTIF(G69:O69,"&gt;0")=5,"Ag. Fecham. Leiloeiro",IF(COUNTIF(G69:O69,"&gt;0")=6,"Ag. NF Saída",IF(COUNTIF(G69:O69,"&gt;0")=7,"Assinar CRV",IF(COUNTIF(G69:O69,"&gt;0")=8,"Enviar Leiloeiro",IF(COUNTIF(G69:O69,"&gt;0")=9,"FINALIZADO")))))))))))</f>
        <v>FINALIZADO</v>
      </c>
      <c r="R69" s="77">
        <f>COUNTIF('CONTROLE LEILOES'!G69:N69,"&gt;0")</f>
        <v>1</v>
      </c>
    </row>
    <row r="70" spans="1:18" x14ac:dyDescent="0.3">
      <c r="A70" s="24">
        <v>68</v>
      </c>
      <c r="B70" s="23">
        <f>IF(SALVADOS!B70=0,"",SALVADOS!B70)</f>
        <v>8282000956</v>
      </c>
      <c r="C70" s="23" t="str">
        <f>IF(SALVADOS!G70=0,"",SALVADOS!G70)</f>
        <v>EUN0976</v>
      </c>
      <c r="D70" s="23" t="str">
        <f>IF(SALVADOS!L70=0,"",SALVADOS!L70)</f>
        <v>PALACIO</v>
      </c>
      <c r="E70" s="62">
        <f>IF(SALVADOS!K70=0,"",SALVADOS!K70)</f>
        <v>17819</v>
      </c>
      <c r="F70" s="63">
        <f t="shared" si="2"/>
        <v>0.42089904035018799</v>
      </c>
      <c r="G70" s="64">
        <f>IF(SALVADOS!AH70=0,"",SALVADOS!AH70)</f>
        <v>44083</v>
      </c>
      <c r="H70" s="65">
        <f>IF('CONTROLE LEILOES'!G70=0,"",'CONTROLE LEILOES'!G70)</f>
        <v>44113</v>
      </c>
      <c r="I70" s="65">
        <f>IF('CONTROLE LEILOES'!P70=0,"",'CONTROLE LEILOES'!P70)</f>
        <v>44112</v>
      </c>
      <c r="J70" s="15">
        <v>7500</v>
      </c>
      <c r="K70" s="29">
        <v>44131</v>
      </c>
      <c r="L70" s="29">
        <v>44131</v>
      </c>
      <c r="M70" s="29">
        <v>44134</v>
      </c>
      <c r="N70" s="29">
        <v>44158</v>
      </c>
      <c r="O70" s="29">
        <v>44158</v>
      </c>
      <c r="P70" s="35" t="str">
        <f>IF(SALVADOS!R70=0,"",SALVADOS!R70)</f>
        <v>MEDIA</v>
      </c>
      <c r="Q70" s="66" t="str">
        <f>IF(SALVADOS!C70=0,"",IF(COUNTIF(G70:O70,"&gt;=0")=0,"Não Disponível",IF(COUNTIF(G70:O70,"&gt;=0")=1,"Ag Loteamento",IF(COUNTIF(G70:O70,"&gt;=0")=2,"Data Leilão Venda",IF(COUNTIF(G70:O70,"&gt;=0")=3,"Inf Valor Venda",IF(COUNTIF(G70:O70,"&gt;0")=4,"Data Receb",IF(COUNTIF(G70:O70,"&gt;0")=5,"Ag. Fecham. Leiloeiro",IF(COUNTIF(G70:O70,"&gt;0")=6,"Ag. NF Saída",IF(COUNTIF(G70:O70,"&gt;0")=7,"Assinar CRV",IF(COUNTIF(G70:O70,"&gt;0")=8,"Enviar Leiloeiro",IF(COUNTIF(G70:O70,"&gt;0")=9,"FINALIZADO")))))))))))</f>
        <v>FINALIZADO</v>
      </c>
      <c r="R70" s="77">
        <f>COUNTIF('CONTROLE LEILOES'!G70:N70,"&gt;0")</f>
        <v>1</v>
      </c>
    </row>
    <row r="71" spans="1:18" x14ac:dyDescent="0.3">
      <c r="A71" s="24">
        <v>69</v>
      </c>
      <c r="B71" s="23">
        <f>IF(SALVADOS!B71=0,"",SALVADOS!B71)</f>
        <v>8282000943</v>
      </c>
      <c r="C71" s="23" t="str">
        <f>IF(SALVADOS!G71=0,"",SALVADOS!G71)</f>
        <v>FVY8510</v>
      </c>
      <c r="D71" s="23" t="str">
        <f>IF(SALVADOS!L71=0,"",SALVADOS!L71)</f>
        <v>FREITAS</v>
      </c>
      <c r="E71" s="62">
        <f>IF(SALVADOS!K71=0,"",SALVADOS!K71)</f>
        <v>43238</v>
      </c>
      <c r="F71" s="63">
        <f t="shared" si="2"/>
        <v>0.64757851889541607</v>
      </c>
      <c r="G71" s="64">
        <f>IF(SALVADOS!AH71=0,"",SALVADOS!AH71)</f>
        <v>44083</v>
      </c>
      <c r="H71" s="65">
        <f>IF('CONTROLE LEILOES'!G71=0,"",'CONTROLE LEILOES'!G71)</f>
        <v>44166</v>
      </c>
      <c r="I71" s="65">
        <f>IF('CONTROLE LEILOES'!P71=0,"",'CONTROLE LEILOES'!P71)</f>
        <v>44166</v>
      </c>
      <c r="J71" s="15">
        <v>28000</v>
      </c>
      <c r="K71" s="29">
        <v>44173</v>
      </c>
      <c r="L71" s="29">
        <v>44174</v>
      </c>
      <c r="M71" s="29">
        <v>44180</v>
      </c>
      <c r="N71" s="29">
        <v>44187</v>
      </c>
      <c r="O71" s="29">
        <v>44187</v>
      </c>
      <c r="P71" s="35" t="str">
        <f>IF(SALVADOS!R71=0,"",SALVADOS!R71)</f>
        <v>PEQUENA</v>
      </c>
      <c r="Q71" s="66" t="str">
        <f>IF(SALVADOS!C71=0,"",IF(COUNTIF(G71:O71,"&gt;=0")=0,"Não Disponível",IF(COUNTIF(G71:O71,"&gt;=0")=1,"Ag Loteamento",IF(COUNTIF(G71:O71,"&gt;=0")=2,"Data Leilão Venda",IF(COUNTIF(G71:O71,"&gt;=0")=3,"Inf Valor Venda",IF(COUNTIF(G71:O71,"&gt;0")=4,"Data Receb",IF(COUNTIF(G71:O71,"&gt;0")=5,"Ag. Fecham. Leiloeiro",IF(COUNTIF(G71:O71,"&gt;0")=6,"Ag. NF Saída",IF(COUNTIF(G71:O71,"&gt;0")=7,"Assinar CRV",IF(COUNTIF(G71:O71,"&gt;0")=8,"Enviar Leiloeiro",IF(COUNTIF(G71:O71,"&gt;0")=9,"FINALIZADO")))))))))))</f>
        <v>FINALIZADO</v>
      </c>
      <c r="R71" s="77">
        <f>COUNTIF('CONTROLE LEILOES'!G71:N71,"&gt;0")</f>
        <v>1</v>
      </c>
    </row>
    <row r="72" spans="1:18" x14ac:dyDescent="0.3">
      <c r="A72" s="24">
        <v>70</v>
      </c>
      <c r="B72" s="23">
        <f>IF(SALVADOS!B72=0,"",SALVADOS!B72)</f>
        <v>8282000950</v>
      </c>
      <c r="C72" s="23" t="str">
        <f>IF(SALVADOS!G72=0,"",SALVADOS!G72)</f>
        <v>AXA0887</v>
      </c>
      <c r="D72" s="23" t="str">
        <f>IF(SALVADOS!L72=0,"",SALVADOS!L72)</f>
        <v>PALACIO</v>
      </c>
      <c r="E72" s="62">
        <f>IF(SALVADOS!K72=0,"",SALVADOS!K72)</f>
        <v>17819</v>
      </c>
      <c r="F72" s="63">
        <f t="shared" si="2"/>
        <v>0.33110724507548123</v>
      </c>
      <c r="G72" s="64">
        <f>IF(SALVADOS!AH72=0,"",SALVADOS!AH72)</f>
        <v>44152</v>
      </c>
      <c r="H72" s="65">
        <f>IF('CONTROLE LEILOES'!G72=0,"",'CONTROLE LEILOES'!G72)</f>
        <v>44162</v>
      </c>
      <c r="I72" s="65">
        <f>IF('CONTROLE LEILOES'!P72=0,"",'CONTROLE LEILOES'!P72)</f>
        <v>44295</v>
      </c>
      <c r="J72" s="15">
        <v>5900</v>
      </c>
      <c r="K72" s="29">
        <v>44302</v>
      </c>
      <c r="L72" s="29">
        <v>44305</v>
      </c>
      <c r="M72" s="29">
        <v>44319</v>
      </c>
      <c r="N72" s="29">
        <v>44341</v>
      </c>
      <c r="O72" s="29">
        <v>44460</v>
      </c>
      <c r="P72" s="35" t="str">
        <f>IF(SALVADOS!R72=0,"",SALVADOS!R72)</f>
        <v>MEDIA</v>
      </c>
      <c r="Q72" s="66" t="str">
        <f>IF(SALVADOS!C72=0,"",IF(COUNTIF(G72:O72,"&gt;=0")=0,"Não Disponível",IF(COUNTIF(G72:O72,"&gt;=0")=1,"Ag Loteamento",IF(COUNTIF(G72:O72,"&gt;=0")=2,"Data Leilão Venda",IF(COUNTIF(G72:O72,"&gt;=0")=3,"Inf Valor Venda",IF(COUNTIF(G72:O72,"&gt;0")=4,"Data Receb",IF(COUNTIF(G72:O72,"&gt;0")=5,"Ag. Fecham. Leiloeiro",IF(COUNTIF(G72:O72,"&gt;0")=6,"Ag. NF Saída",IF(COUNTIF(G72:O72,"&gt;0")=7,"Assinar CRV",IF(COUNTIF(G72:O72,"&gt;0")=8,"Enviar Leiloeiro",IF(COUNTIF(G72:O72,"&gt;0")=9,"FINALIZADO")))))))))))</f>
        <v>FINALIZADO</v>
      </c>
      <c r="R72" s="77">
        <f>COUNTIF('CONTROLE LEILOES'!G72:N72,"&gt;0")</f>
        <v>5</v>
      </c>
    </row>
    <row r="73" spans="1:18" x14ac:dyDescent="0.3">
      <c r="A73" s="24">
        <v>71</v>
      </c>
      <c r="B73" s="23">
        <f>IF(SALVADOS!B73=0,"",SALVADOS!B73)</f>
        <v>8282000269</v>
      </c>
      <c r="C73" s="23" t="str">
        <f>IF(SALVADOS!G73=0,"",SALVADOS!G73)</f>
        <v>DYH2395</v>
      </c>
      <c r="D73" s="23" t="str">
        <f>IF(SALVADOS!L73=0,"",SALVADOS!L73)</f>
        <v>FREITAS</v>
      </c>
      <c r="E73" s="62">
        <f>IF(SALVADOS!K73=0,"",SALVADOS!K73)</f>
        <v>16473</v>
      </c>
      <c r="F73" s="63">
        <f t="shared" si="2"/>
        <v>0.29138590420688398</v>
      </c>
      <c r="G73" s="64">
        <f>IF(SALVADOS!AH73=0,"",SALVADOS!AH73)</f>
        <v>44152</v>
      </c>
      <c r="H73" s="65">
        <f>IF('CONTROLE LEILOES'!G73=0,"",'CONTROLE LEILOES'!G73)</f>
        <v>44154</v>
      </c>
      <c r="I73" s="65">
        <v>44173</v>
      </c>
      <c r="J73" s="15">
        <v>4800</v>
      </c>
      <c r="K73" s="29">
        <v>44218</v>
      </c>
      <c r="L73" s="29">
        <v>44218</v>
      </c>
      <c r="M73" s="29">
        <v>44259</v>
      </c>
      <c r="N73" s="29">
        <v>44266</v>
      </c>
      <c r="O73" s="29">
        <v>44266</v>
      </c>
      <c r="P73" s="35" t="str">
        <f>IF(SALVADOS!R73=0,"",SALVADOS!R73)</f>
        <v>MEDIA</v>
      </c>
      <c r="Q73" s="66" t="str">
        <f>IF(SALVADOS!C73=0,"",IF(COUNTIF(G73:O73,"&gt;=0")=0,"Não Disponível",IF(COUNTIF(G73:O73,"&gt;=0")=1,"Ag Loteamento",IF(COUNTIF(G73:O73,"&gt;=0")=2,"Data Leilão Venda",IF(COUNTIF(G73:O73,"&gt;=0")=3,"Inf Valor Venda",IF(COUNTIF(G73:O73,"&gt;0")=4,"Data Receb",IF(COUNTIF(G73:O73,"&gt;0")=5,"Ag. Fecham. Leiloeiro",IF(COUNTIF(G73:O73,"&gt;0")=6,"Ag. NF Saída",IF(COUNTIF(G73:O73,"&gt;0")=7,"Assinar CRV",IF(COUNTIF(G73:O73,"&gt;0")=8,"Enviar Leiloeiro",IF(COUNTIF(G73:O73,"&gt;0")=9,"FINALIZADO")))))))))))</f>
        <v>FINALIZADO</v>
      </c>
      <c r="R73" s="77">
        <f>COUNTIF('CONTROLE LEILOES'!G73:N73,"&gt;0")</f>
        <v>3</v>
      </c>
    </row>
    <row r="74" spans="1:18" x14ac:dyDescent="0.3">
      <c r="A74" s="24">
        <v>72</v>
      </c>
      <c r="B74" s="23">
        <f>IF(SALVADOS!B74=0,"",SALVADOS!B74)</f>
        <v>8282001220</v>
      </c>
      <c r="C74" s="23" t="str">
        <f>IF(SALVADOS!G74=0,"",SALVADOS!G74)</f>
        <v>BYN0656</v>
      </c>
      <c r="D74" s="23" t="str">
        <f>IF(SALVADOS!L74=0,"",SALVADOS!L74)</f>
        <v>PALACIO</v>
      </c>
      <c r="E74" s="62">
        <f>IF(SALVADOS!K74=0,"",SALVADOS!K74)</f>
        <v>7351</v>
      </c>
      <c r="F74" s="63">
        <f t="shared" si="2"/>
        <v>0.16324309617739083</v>
      </c>
      <c r="G74" s="64">
        <f>IF(SALVADOS!AH74=0,"",SALVADOS!AH74)</f>
        <v>44152</v>
      </c>
      <c r="H74" s="65">
        <f>IF('CONTROLE LEILOES'!G74=0,"",'CONTROLE LEILOES'!G74)</f>
        <v>44257</v>
      </c>
      <c r="I74" s="65">
        <v>44257</v>
      </c>
      <c r="J74" s="15">
        <v>1200</v>
      </c>
      <c r="K74" s="29">
        <v>44264</v>
      </c>
      <c r="L74" s="29">
        <v>44265</v>
      </c>
      <c r="M74" s="29">
        <v>44271</v>
      </c>
      <c r="N74" s="29">
        <v>44292</v>
      </c>
      <c r="O74" s="29">
        <v>44292</v>
      </c>
      <c r="P74" s="35" t="str">
        <f>IF(SALVADOS!R74=0,"",SALVADOS!R74)</f>
        <v>MEDIA</v>
      </c>
      <c r="Q74" s="66" t="str">
        <f>IF(SALVADOS!C74=0,"",IF(COUNTIF(G74:O74,"&gt;=0")=0,"Não Disponível",IF(COUNTIF(G74:O74,"&gt;=0")=1,"Ag Loteamento",IF(COUNTIF(G74:O74,"&gt;=0")=2,"Data Leilão Venda",IF(COUNTIF(G74:O74,"&gt;=0")=3,"Inf Valor Venda",IF(COUNTIF(G74:O74,"&gt;0")=4,"Data Receb",IF(COUNTIF(G74:O74,"&gt;0")=5,"Ag. Fecham. Leiloeiro",IF(COUNTIF(G74:O74,"&gt;0")=6,"Ag. NF Saída",IF(COUNTIF(G74:O74,"&gt;0")=7,"Assinar CRV",IF(COUNTIF(G74:O74,"&gt;0")=8,"Enviar Leiloeiro",IF(COUNTIF(G74:O74,"&gt;0")=9,"FINALIZADO")))))))))))</f>
        <v>FINALIZADO</v>
      </c>
      <c r="R74" s="77">
        <f>COUNTIF('CONTROLE LEILOES'!G74:N74,"&gt;0")</f>
        <v>1</v>
      </c>
    </row>
    <row r="75" spans="1:18" x14ac:dyDescent="0.3">
      <c r="A75" s="24">
        <v>73</v>
      </c>
      <c r="B75" s="23">
        <f>IF(SALVADOS!B75=0,"",SALVADOS!B75)</f>
        <v>8232000138</v>
      </c>
      <c r="C75" s="23" t="str">
        <f>IF(SALVADOS!G75=0,"",SALVADOS!G75)</f>
        <v>JKD8504</v>
      </c>
      <c r="D75" s="23" t="str">
        <f>IF(SALVADOS!L75=0,"",SALVADOS!L75)</f>
        <v>PALACIO</v>
      </c>
      <c r="E75" s="62">
        <f>IF(SALVADOS!K75=0,"",SALVADOS!K75)</f>
        <v>21263</v>
      </c>
      <c r="F75" s="63">
        <f t="shared" si="2"/>
        <v>0.43267648027089312</v>
      </c>
      <c r="G75" s="64">
        <f>IF(SALVADOS!AH75=0,"",SALVADOS!AH75)</f>
        <v>44253</v>
      </c>
      <c r="H75" s="65">
        <f>IF('CONTROLE LEILOES'!G75=0,"",'CONTROLE LEILOES'!G75)</f>
        <v>44204</v>
      </c>
      <c r="I75" s="65">
        <f>IF('CONTROLE LEILOES'!P75=0,"",'CONTROLE LEILOES'!P75)</f>
        <v>44204</v>
      </c>
      <c r="J75" s="15">
        <v>9200</v>
      </c>
      <c r="K75" s="29">
        <v>44211</v>
      </c>
      <c r="L75" s="29">
        <v>44211</v>
      </c>
      <c r="M75" s="29">
        <v>44215</v>
      </c>
      <c r="N75" s="29">
        <v>44231</v>
      </c>
      <c r="O75" s="29">
        <v>44231</v>
      </c>
      <c r="P75" s="35" t="str">
        <f>IF(SALVADOS!R75=0,"",SALVADOS!R75)</f>
        <v>MEDIA</v>
      </c>
      <c r="Q75" s="66" t="str">
        <f>IF(SALVADOS!C75=0,"",IF(COUNTIF(G75:O75,"&gt;=0")=0,"Não Disponível",IF(COUNTIF(G75:O75,"&gt;=0")=1,"Ag Loteamento",IF(COUNTIF(G75:O75,"&gt;=0")=2,"Data Leilão Venda",IF(COUNTIF(G75:O75,"&gt;=0")=3,"Inf Valor Venda",IF(COUNTIF(G75:O75,"&gt;0")=4,"Data Receb",IF(COUNTIF(G75:O75,"&gt;0")=5,"Ag. Fecham. Leiloeiro",IF(COUNTIF(G75:O75,"&gt;0")=6,"Ag. NF Saída",IF(COUNTIF(G75:O75,"&gt;0")=7,"Assinar CRV",IF(COUNTIF(G75:O75,"&gt;0")=8,"Enviar Leiloeiro",IF(COUNTIF(G75:O75,"&gt;0")=9,"FINALIZADO")))))))))))</f>
        <v>FINALIZADO</v>
      </c>
      <c r="R75" s="77">
        <f>COUNTIF('CONTROLE LEILOES'!G75:N75,"&gt;0")</f>
        <v>1</v>
      </c>
    </row>
    <row r="76" spans="1:18" x14ac:dyDescent="0.3">
      <c r="A76" s="24">
        <v>74</v>
      </c>
      <c r="B76" s="23">
        <f>IF(SALVADOS!B76=0,"",SALVADOS!B76)</f>
        <v>8282001174</v>
      </c>
      <c r="C76" s="23" t="str">
        <f>IF(SALVADOS!G76=0,"",SALVADOS!G76)</f>
        <v>EEG4467</v>
      </c>
      <c r="D76" s="23" t="str">
        <f>IF(SALVADOS!L76=0,"",SALVADOS!L76)</f>
        <v>FREITAS</v>
      </c>
      <c r="E76" s="62">
        <f>IF(SALVADOS!K76=0,"",SALVADOS!K76)</f>
        <v>21816</v>
      </c>
      <c r="F76" s="63">
        <f t="shared" si="2"/>
        <v>0.50421708837550416</v>
      </c>
      <c r="G76" s="64">
        <f>IF(SALVADOS!AH76=0,"",SALVADOS!AH76)</f>
        <v>44187</v>
      </c>
      <c r="H76" s="65">
        <f>IF('CONTROLE LEILOES'!G76=0,"",'CONTROLE LEILOES'!G76)</f>
        <v>44334</v>
      </c>
      <c r="I76" s="65">
        <f>IF('CONTROLE LEILOES'!P76=0,"",'CONTROLE LEILOES'!P76)</f>
        <v>44378</v>
      </c>
      <c r="J76" s="15">
        <v>11000</v>
      </c>
      <c r="K76" s="29">
        <v>44385</v>
      </c>
      <c r="L76" s="29">
        <v>44385</v>
      </c>
      <c r="M76" s="29">
        <v>44391</v>
      </c>
      <c r="N76" s="29">
        <v>44427</v>
      </c>
      <c r="O76" s="29">
        <v>44440</v>
      </c>
      <c r="P76" s="35" t="str">
        <f>IF(SALVADOS!R76=0,"",SALVADOS!R76)</f>
        <v>MEDIA</v>
      </c>
      <c r="Q76" s="66" t="str">
        <f>IF(SALVADOS!C76=0,"",IF(COUNTIF(G76:O76,"&gt;=0")=0,"Não Disponível",IF(COUNTIF(G76:O76,"&gt;=0")=1,"Ag Loteamento",IF(COUNTIF(G76:O76,"&gt;=0")=2,"Data Leilão Venda",IF(COUNTIF(G76:O76,"&gt;=0")=3,"Inf Valor Venda",IF(COUNTIF(G76:O76,"&gt;0")=4,"Data Receb",IF(COUNTIF(G76:O76,"&gt;0")=5,"Ag. Fecham. Leiloeiro",IF(COUNTIF(G76:O76,"&gt;0")=6,"Ag. NF Saída",IF(COUNTIF(G76:O76,"&gt;0")=7,"Assinar CRV",IF(COUNTIF(G76:O76,"&gt;0")=8,"Enviar Leiloeiro",IF(COUNTIF(G76:O76,"&gt;0")=9,"FINALIZADO")))))))))))</f>
        <v>FINALIZADO</v>
      </c>
      <c r="R76" s="77">
        <f>COUNTIF('CONTROLE LEILOES'!G76:N76,"&gt;0")</f>
        <v>6</v>
      </c>
    </row>
    <row r="77" spans="1:18" x14ac:dyDescent="0.3">
      <c r="A77" s="24">
        <v>75</v>
      </c>
      <c r="B77" s="23">
        <f>IF(SALVADOS!B77=0,"",SALVADOS!B77)</f>
        <v>8282001290</v>
      </c>
      <c r="C77" s="23" t="str">
        <f>IF(SALVADOS!G77=0,"",SALVADOS!G77)</f>
        <v>EUO7130</v>
      </c>
      <c r="D77" s="23" t="str">
        <f>IF(SALVADOS!L77=0,"",SALVADOS!L77)</f>
        <v>PALACIO</v>
      </c>
      <c r="E77" s="62">
        <f>IF(SALVADOS!K77=0,"",SALVADOS!K77)</f>
        <v>14360</v>
      </c>
      <c r="F77" s="63">
        <f t="shared" si="2"/>
        <v>0.46657381615598886</v>
      </c>
      <c r="G77" s="64">
        <f>IF(SALVADOS!AH77=0,"",SALVADOS!AH77)</f>
        <v>44329</v>
      </c>
      <c r="H77" s="65">
        <f>IF('CONTROLE LEILOES'!G77=0,"",'CONTROLE LEILOES'!G77)</f>
        <v>44334</v>
      </c>
      <c r="I77" s="65">
        <f>IF('CONTROLE LEILOES'!P77=0,"",'CONTROLE LEILOES'!P77)</f>
        <v>44334</v>
      </c>
      <c r="J77" s="15">
        <v>6700</v>
      </c>
      <c r="K77" s="29">
        <v>44341</v>
      </c>
      <c r="L77" s="29">
        <v>44341</v>
      </c>
      <c r="M77" s="29">
        <v>44364</v>
      </c>
      <c r="N77" s="29">
        <v>44414</v>
      </c>
      <c r="O77" s="29">
        <v>44414</v>
      </c>
      <c r="P77" s="35" t="str">
        <f>IF(SALVADOS!R77=0,"",SALVADOS!R77)</f>
        <v>MEDIA</v>
      </c>
      <c r="Q77" s="66" t="str">
        <f>IF(SALVADOS!C77=0,"",IF(COUNTIF(G77:O77,"&gt;=0")=0,"Não Disponível",IF(COUNTIF(G77:O77,"&gt;=0")=1,"Ag Loteamento",IF(COUNTIF(G77:O77,"&gt;=0")=2,"Data Leilão Venda",IF(COUNTIF(G77:O77,"&gt;=0")=3,"Inf Valor Venda",IF(COUNTIF(G77:O77,"&gt;0")=4,"Data Receb",IF(COUNTIF(G77:O77,"&gt;0")=5,"Ag. Fecham. Leiloeiro",IF(COUNTIF(G77:O77,"&gt;0")=6,"Ag. NF Saída",IF(COUNTIF(G77:O77,"&gt;0")=7,"Assinar CRV",IF(COUNTIF(G77:O77,"&gt;0")=8,"Enviar Leiloeiro",IF(COUNTIF(G77:O77,"&gt;0")=9,"FINALIZADO")))))))))))</f>
        <v>FINALIZADO</v>
      </c>
      <c r="R77" s="77">
        <f>COUNTIF('CONTROLE LEILOES'!G77:N77,"&gt;0")</f>
        <v>1</v>
      </c>
    </row>
    <row r="78" spans="1:18" x14ac:dyDescent="0.3">
      <c r="A78" s="24">
        <v>76</v>
      </c>
      <c r="B78" s="23">
        <f>IF(SALVADOS!B78=0,"",SALVADOS!B78)</f>
        <v>8282001428</v>
      </c>
      <c r="C78" s="23" t="str">
        <f>IF(SALVADOS!G78=0,"",SALVADOS!G78)</f>
        <v>OLR6189</v>
      </c>
      <c r="D78" s="23" t="str">
        <f>IF(SALVADOS!L78=0,"",SALVADOS!L78)</f>
        <v>PALACIO</v>
      </c>
      <c r="E78" s="62">
        <f>IF(SALVADOS!K78=0,"",SALVADOS!K78)</f>
        <v>21258</v>
      </c>
      <c r="F78" s="63">
        <f t="shared" si="2"/>
        <v>0.5174522532693574</v>
      </c>
      <c r="G78" s="64">
        <f>IF(SALVADOS!AH78=0,"",SALVADOS!AH78)</f>
        <v>44187</v>
      </c>
      <c r="H78" s="65">
        <f>IF('CONTROLE LEILOES'!G78=0,"",'CONTROLE LEILOES'!G78)</f>
        <v>44194</v>
      </c>
      <c r="I78" s="65">
        <f>IF('CONTROLE LEILOES'!P78=0,"",'CONTROLE LEILOES'!P78)</f>
        <v>44194</v>
      </c>
      <c r="J78" s="15">
        <v>11000</v>
      </c>
      <c r="K78" s="29">
        <v>44203</v>
      </c>
      <c r="L78" s="29">
        <v>44203</v>
      </c>
      <c r="M78" s="29">
        <v>44222</v>
      </c>
      <c r="N78" s="29">
        <v>44231</v>
      </c>
      <c r="O78" s="29">
        <v>44231</v>
      </c>
      <c r="P78" s="35" t="str">
        <f>IF(SALVADOS!R78=0,"",SALVADOS!R78)</f>
        <v>MEDIA</v>
      </c>
      <c r="Q78" s="66" t="str">
        <f>IF(SALVADOS!C78=0,"",IF(COUNTIF(G78:O78,"&gt;=0")=0,"Não Disponível",IF(COUNTIF(G78:O78,"&gt;=0")=1,"Ag Loteamento",IF(COUNTIF(G78:O78,"&gt;=0")=2,"Data Leilão Venda",IF(COUNTIF(G78:O78,"&gt;=0")=3,"Inf Valor Venda",IF(COUNTIF(G78:O78,"&gt;0")=4,"Data Receb",IF(COUNTIF(G78:O78,"&gt;0")=5,"Ag. Fecham. Leiloeiro",IF(COUNTIF(G78:O78,"&gt;0")=6,"Ag. NF Saída",IF(COUNTIF(G78:O78,"&gt;0")=7,"Assinar CRV",IF(COUNTIF(G78:O78,"&gt;0")=8,"Enviar Leiloeiro",IF(COUNTIF(G78:O78,"&gt;0")=9,"FINALIZADO")))))))))))</f>
        <v>FINALIZADO</v>
      </c>
      <c r="R78" s="77">
        <f>COUNTIF('CONTROLE LEILOES'!G78:N78,"&gt;0")</f>
        <v>1</v>
      </c>
    </row>
    <row r="79" spans="1:18" x14ac:dyDescent="0.3">
      <c r="A79" s="24">
        <v>77</v>
      </c>
      <c r="B79" s="23">
        <f>IF(SALVADOS!B79=0,"",SALVADOS!B79)</f>
        <v>8282001485</v>
      </c>
      <c r="C79" s="23" t="str">
        <f>IF(SALVADOS!G79=0,"",SALVADOS!G79)</f>
        <v>ETR0311</v>
      </c>
      <c r="D79" s="23" t="str">
        <f>IF(SALVADOS!L79=0,"",SALVADOS!L79)</f>
        <v>FREITAS</v>
      </c>
      <c r="E79" s="62">
        <f>IF(SALVADOS!K79=0,"",SALVADOS!K79)</f>
        <v>31293</v>
      </c>
      <c r="F79" s="63">
        <f t="shared" si="2"/>
        <v>0.6199469529926821</v>
      </c>
      <c r="G79" s="64">
        <f>IF(SALVADOS!AH79=0,"",SALVADOS!AH79)</f>
        <v>44175</v>
      </c>
      <c r="H79" s="65">
        <f>IF('CONTROLE LEILOES'!G79=0,"",'CONTROLE LEILOES'!G79)</f>
        <v>44180</v>
      </c>
      <c r="I79" s="65">
        <f>IF('CONTROLE LEILOES'!P79=0,"",'CONTROLE LEILOES'!P79)</f>
        <v>44180</v>
      </c>
      <c r="J79" s="15">
        <v>19400</v>
      </c>
      <c r="K79" s="29">
        <v>44187</v>
      </c>
      <c r="L79" s="29">
        <v>44187</v>
      </c>
      <c r="M79" s="29">
        <v>44215</v>
      </c>
      <c r="N79" s="29">
        <v>44231</v>
      </c>
      <c r="O79" s="29">
        <v>44231</v>
      </c>
      <c r="P79" s="35" t="str">
        <f>IF(SALVADOS!R79=0,"",SALVADOS!R79)</f>
        <v>PEQUENA</v>
      </c>
      <c r="Q79" s="66" t="str">
        <f>IF(SALVADOS!C79=0,"",IF(COUNTIF(G79:O79,"&gt;=0")=0,"Não Disponível",IF(COUNTIF(G79:O79,"&gt;=0")=1,"Ag Loteamento",IF(COUNTIF(G79:O79,"&gt;=0")=2,"Data Leilão Venda",IF(COUNTIF(G79:O79,"&gt;=0")=3,"Inf Valor Venda",IF(COUNTIF(G79:O79,"&gt;0")=4,"Data Receb",IF(COUNTIF(G79:O79,"&gt;0")=5,"Ag. Fecham. Leiloeiro",IF(COUNTIF(G79:O79,"&gt;0")=6,"Ag. NF Saída",IF(COUNTIF(G79:O79,"&gt;0")=7,"Assinar CRV",IF(COUNTIF(G79:O79,"&gt;0")=8,"Enviar Leiloeiro",IF(COUNTIF(G79:O79,"&gt;0")=9,"FINALIZADO")))))))))))</f>
        <v>FINALIZADO</v>
      </c>
      <c r="R79" s="77">
        <f>COUNTIF('CONTROLE LEILOES'!G79:N79,"&gt;0")</f>
        <v>1</v>
      </c>
    </row>
    <row r="80" spans="1:18" x14ac:dyDescent="0.3">
      <c r="A80" s="24">
        <v>78</v>
      </c>
      <c r="B80" s="23">
        <f>IF(SALVADOS!B80=0,"",SALVADOS!B80)</f>
        <v>8282001464</v>
      </c>
      <c r="C80" s="23" t="str">
        <f>IF(SALVADOS!G80=0,"",SALVADOS!G80)</f>
        <v>HGM2F89</v>
      </c>
      <c r="D80" s="23" t="str">
        <f>IF(SALVADOS!L80=0,"",SALVADOS!L80)</f>
        <v>PALACIO</v>
      </c>
      <c r="E80" s="62">
        <f>IF(SALVADOS!K80=0,"",SALVADOS!K80)</f>
        <v>6359</v>
      </c>
      <c r="F80" s="63">
        <f t="shared" si="2"/>
        <v>0.56612674948891339</v>
      </c>
      <c r="G80" s="64">
        <f>IF(SALVADOS!AH80=0,"",SALVADOS!AH80)</f>
        <v>44175</v>
      </c>
      <c r="H80" s="65">
        <f>IF('CONTROLE LEILOES'!G80=0,"",'CONTROLE LEILOES'!G80)</f>
        <v>44180</v>
      </c>
      <c r="I80" s="65">
        <f>IF('CONTROLE LEILOES'!P80=0,"",'CONTROLE LEILOES'!P80)</f>
        <v>44180</v>
      </c>
      <c r="J80" s="15">
        <v>3600</v>
      </c>
      <c r="K80" s="29">
        <v>44187</v>
      </c>
      <c r="L80" s="29">
        <v>44218</v>
      </c>
      <c r="M80" s="29">
        <v>44235</v>
      </c>
      <c r="N80" s="29">
        <v>44266</v>
      </c>
      <c r="O80" s="29">
        <v>44266</v>
      </c>
      <c r="P80" s="35" t="str">
        <f>IF(SALVADOS!R80=0,"",SALVADOS!R80)</f>
        <v>MEDIA</v>
      </c>
      <c r="Q80" s="66" t="str">
        <f>IF(SALVADOS!C80=0,"",IF(COUNTIF(G80:O80,"&gt;=0")=0,"Não Disponível",IF(COUNTIF(G80:O80,"&gt;=0")=1,"Ag Loteamento",IF(COUNTIF(G80:O80,"&gt;=0")=2,"Data Leilão Venda",IF(COUNTIF(G80:O80,"&gt;=0")=3,"Inf Valor Venda",IF(COUNTIF(G80:O80,"&gt;0")=4,"Data Receb",IF(COUNTIF(G80:O80,"&gt;0")=5,"Ag. Fecham. Leiloeiro",IF(COUNTIF(G80:O80,"&gt;0")=6,"Ag. NF Saída",IF(COUNTIF(G80:O80,"&gt;0")=7,"Assinar CRV",IF(COUNTIF(G80:O80,"&gt;0")=8,"Enviar Leiloeiro",IF(COUNTIF(G80:O80,"&gt;0")=9,"FINALIZADO")))))))))))</f>
        <v>FINALIZADO</v>
      </c>
      <c r="R80" s="77">
        <f>COUNTIF('CONTROLE LEILOES'!G80:N80,"&gt;0")</f>
        <v>1</v>
      </c>
    </row>
    <row r="81" spans="1:18" x14ac:dyDescent="0.3">
      <c r="A81" s="24">
        <v>79</v>
      </c>
      <c r="B81" s="23">
        <f>IF(SALVADOS!B81=0,"",SALVADOS!B81)</f>
        <v>8282001539</v>
      </c>
      <c r="C81" s="23" t="str">
        <f>IF(SALVADOS!G81=0,"",SALVADOS!G81)</f>
        <v>MBR0278</v>
      </c>
      <c r="D81" s="23" t="str">
        <f>IF(SALVADOS!L81=0,"",SALVADOS!L81)</f>
        <v>PALACIO</v>
      </c>
      <c r="E81" s="62">
        <f>IF(SALVADOS!K81=0,"",SALVADOS!K81)</f>
        <v>3378</v>
      </c>
      <c r="F81" s="63">
        <f t="shared" si="2"/>
        <v>0.53285968028419184</v>
      </c>
      <c r="G81" s="64">
        <f>IF(SALVADOS!AH81=0,"",SALVADOS!AH81)</f>
        <v>44187</v>
      </c>
      <c r="H81" s="65">
        <v>44194</v>
      </c>
      <c r="I81" s="65">
        <v>44194</v>
      </c>
      <c r="J81" s="15">
        <v>1800</v>
      </c>
      <c r="K81" s="29">
        <v>44203</v>
      </c>
      <c r="L81" s="29">
        <v>44204</v>
      </c>
      <c r="M81" s="29">
        <v>44215</v>
      </c>
      <c r="N81" s="29">
        <v>44231</v>
      </c>
      <c r="O81" s="29">
        <v>44231</v>
      </c>
      <c r="P81" s="35" t="str">
        <f>IF(SALVADOS!R81=0,"",SALVADOS!R81)</f>
        <v>MEDIA</v>
      </c>
      <c r="Q81" s="66" t="str">
        <f>IF(SALVADOS!C81=0,"",IF(COUNTIF(G81:O81,"&gt;=0")=0,"Não Disponível",IF(COUNTIF(G81:O81,"&gt;=0")=1,"Ag Loteamento",IF(COUNTIF(G81:O81,"&gt;=0")=2,"Data Leilão Venda",IF(COUNTIF(G81:O81,"&gt;=0")=3,"Inf Valor Venda",IF(COUNTIF(G81:O81,"&gt;0")=4,"Data Receb",IF(COUNTIF(G81:O81,"&gt;0")=5,"Ag. Fecham. Leiloeiro",IF(COUNTIF(G81:O81,"&gt;0")=6,"Ag. NF Saída",IF(COUNTIF(G81:O81,"&gt;0")=7,"Assinar CRV",IF(COUNTIF(G81:O81,"&gt;0")=8,"Enviar Leiloeiro",IF(COUNTIF(G81:O81,"&gt;0")=9,"FINALIZADO")))))))))))</f>
        <v>FINALIZADO</v>
      </c>
      <c r="R81" s="77">
        <f>COUNTIF('CONTROLE LEILOES'!G81:N81,"&gt;0")</f>
        <v>1</v>
      </c>
    </row>
    <row r="82" spans="1:18" x14ac:dyDescent="0.3">
      <c r="A82" s="24">
        <v>80</v>
      </c>
      <c r="B82" s="23">
        <f>IF(SALVADOS!B82=0,"",SALVADOS!B82)</f>
        <v>8282001570</v>
      </c>
      <c r="C82" s="23" t="str">
        <f>IF(SALVADOS!G82=0,"",SALVADOS!G82)</f>
        <v>FSO8244</v>
      </c>
      <c r="D82" s="23" t="str">
        <f>IF(SALVADOS!L82=0,"",SALVADOS!L82)</f>
        <v>PALACIO</v>
      </c>
      <c r="E82" s="62">
        <f>IF(SALVADOS!K82=0,"",SALVADOS!K82)</f>
        <v>41696</v>
      </c>
      <c r="F82" s="63">
        <f t="shared" si="2"/>
        <v>0.16788181120491175</v>
      </c>
      <c r="G82" s="64">
        <f>IF(SALVADOS!AH82=0,"",SALVADOS!AH82)</f>
        <v>44231</v>
      </c>
      <c r="H82" s="65">
        <f>IF('CONTROLE LEILOES'!G82=0,"",'CONTROLE LEILOES'!G82)</f>
        <v>44236</v>
      </c>
      <c r="I82" s="65">
        <f>IF('CONTROLE LEILOES'!P82=0,"",'CONTROLE LEILOES'!P82)</f>
        <v>44236</v>
      </c>
      <c r="J82" s="15">
        <v>7000</v>
      </c>
      <c r="K82" s="29">
        <v>44245</v>
      </c>
      <c r="L82" s="29">
        <v>44245</v>
      </c>
      <c r="M82" s="29">
        <v>44292</v>
      </c>
      <c r="N82" s="29">
        <v>44292</v>
      </c>
      <c r="O82" s="29">
        <v>44292</v>
      </c>
      <c r="P82" s="35" t="str">
        <f>IF(SALVADOS!R82=0,"",SALVADOS!R82)</f>
        <v>GRANDE</v>
      </c>
      <c r="Q82" s="66" t="str">
        <f>IF(SALVADOS!C82=0,"",IF(COUNTIF(G82:O82,"&gt;=0")=0,"Não Disponível",IF(COUNTIF(G82:O82,"&gt;=0")=1,"Ag Loteamento",IF(COUNTIF(G82:O82,"&gt;=0")=2,"Data Leilão Venda",IF(COUNTIF(G82:O82,"&gt;=0")=3,"Inf Valor Venda",IF(COUNTIF(G82:O82,"&gt;0")=4,"Data Receb",IF(COUNTIF(G82:O82,"&gt;0")=5,"Ag. Fecham. Leiloeiro",IF(COUNTIF(G82:O82,"&gt;0")=6,"Ag. NF Saída",IF(COUNTIF(G82:O82,"&gt;0")=7,"Assinar CRV",IF(COUNTIF(G82:O82,"&gt;0")=8,"Enviar Leiloeiro",IF(COUNTIF(G82:O82,"&gt;0")=9,"FINALIZADO")))))))))))</f>
        <v>FINALIZADO</v>
      </c>
      <c r="R82" s="77">
        <f>COUNTIF('CONTROLE LEILOES'!G82:N82,"&gt;0")</f>
        <v>1</v>
      </c>
    </row>
    <row r="83" spans="1:18" x14ac:dyDescent="0.3">
      <c r="A83" s="24">
        <v>81</v>
      </c>
      <c r="B83" s="23">
        <f>IF(SALVADOS!B83=0,"",SALVADOS!B83)</f>
        <v>8282001585</v>
      </c>
      <c r="C83" s="23" t="str">
        <f>IF(SALVADOS!G83=0,"",SALVADOS!G83)</f>
        <v>PYS3724</v>
      </c>
      <c r="D83" s="23" t="str">
        <f>IF(SALVADOS!L83=0,"",SALVADOS!L83)</f>
        <v>PALACIO</v>
      </c>
      <c r="E83" s="62">
        <f>IF(SALVADOS!K83=0,"",SALVADOS!K83)</f>
        <v>32396</v>
      </c>
      <c r="F83" s="63">
        <f t="shared" si="2"/>
        <v>0.59266576120508707</v>
      </c>
      <c r="G83" s="64">
        <f>IF(SALVADOS!AH83=0,"",SALVADOS!AH83)</f>
        <v>44253</v>
      </c>
      <c r="H83" s="65">
        <f>IF('CONTROLE LEILOES'!G83=0,"",'CONTROLE LEILOES'!G83)</f>
        <v>44257</v>
      </c>
      <c r="I83" s="65">
        <f>IF('CONTROLE LEILOES'!P83=0,"",'CONTROLE LEILOES'!P83)</f>
        <v>44257</v>
      </c>
      <c r="J83" s="15">
        <v>19200</v>
      </c>
      <c r="K83" s="29">
        <v>44264</v>
      </c>
      <c r="L83" s="29">
        <v>44265</v>
      </c>
      <c r="M83" s="29">
        <v>44271</v>
      </c>
      <c r="N83" s="29">
        <v>44292</v>
      </c>
      <c r="O83" s="29">
        <v>44292</v>
      </c>
      <c r="P83" s="35" t="str">
        <f>IF(SALVADOS!R83=0,"",SALVADOS!R83)</f>
        <v>MEDIA</v>
      </c>
      <c r="Q83" s="66" t="str">
        <f>IF(SALVADOS!C83=0,"",IF(COUNTIF(G83:O83,"&gt;=0")=0,"Não Disponível",IF(COUNTIF(G83:O83,"&gt;=0")=1,"Ag Loteamento",IF(COUNTIF(G83:O83,"&gt;=0")=2,"Data Leilão Venda",IF(COUNTIF(G83:O83,"&gt;=0")=3,"Inf Valor Venda",IF(COUNTIF(G83:O83,"&gt;0")=4,"Data Receb",IF(COUNTIF(G83:O83,"&gt;0")=5,"Ag. Fecham. Leiloeiro",IF(COUNTIF(G83:O83,"&gt;0")=6,"Ag. NF Saída",IF(COUNTIF(G83:O83,"&gt;0")=7,"Assinar CRV",IF(COUNTIF(G83:O83,"&gt;0")=8,"Enviar Leiloeiro",IF(COUNTIF(G83:O83,"&gt;0")=9,"FINALIZADO")))))))))))</f>
        <v>FINALIZADO</v>
      </c>
      <c r="R83" s="77">
        <f>COUNTIF('CONTROLE LEILOES'!G83:N83,"&gt;0")</f>
        <v>1</v>
      </c>
    </row>
    <row r="84" spans="1:18" x14ac:dyDescent="0.3">
      <c r="A84" s="24">
        <v>82</v>
      </c>
      <c r="B84" s="23">
        <f>IF(SALVADOS!B84=0,"",SALVADOS!B84)</f>
        <v>8232000221</v>
      </c>
      <c r="C84" s="23" t="str">
        <f>IF(SALVADOS!G84=0,"",SALVADOS!G84)</f>
        <v>PBA1659</v>
      </c>
      <c r="D84" s="23" t="str">
        <f>IF(SALVADOS!L84=0,"",SALVADOS!L84)</f>
        <v>PALACIO</v>
      </c>
      <c r="E84" s="62">
        <f>IF(SALVADOS!K84=0,"",SALVADOS!K84)</f>
        <v>36464</v>
      </c>
      <c r="F84" s="63">
        <f t="shared" si="2"/>
        <v>0.57316805616498467</v>
      </c>
      <c r="G84" s="64">
        <f>IF(SALVADOS!AH84=0,"",SALVADOS!AH84)</f>
        <v>44299</v>
      </c>
      <c r="H84" s="65">
        <f>IF('CONTROLE LEILOES'!G84=0,"",'CONTROLE LEILOES'!G84)</f>
        <v>44301</v>
      </c>
      <c r="I84" s="65">
        <f>IF('CONTROLE LEILOES'!P84=0,"",'CONTROLE LEILOES'!P84)</f>
        <v>44301</v>
      </c>
      <c r="J84" s="15">
        <v>20900</v>
      </c>
      <c r="K84" s="29">
        <v>44309</v>
      </c>
      <c r="L84" s="29">
        <v>44309</v>
      </c>
      <c r="M84" s="29">
        <v>44319</v>
      </c>
      <c r="N84" s="29">
        <v>44337</v>
      </c>
      <c r="O84" s="29">
        <v>44337</v>
      </c>
      <c r="P84" s="35" t="str">
        <f>IF(SALVADOS!R84=0,"",SALVADOS!R84)</f>
        <v>MEDIA</v>
      </c>
      <c r="Q84" s="66" t="str">
        <f>IF(SALVADOS!C84=0,"",IF(COUNTIF(G84:O84,"&gt;=0")=0,"Não Disponível",IF(COUNTIF(G84:O84,"&gt;=0")=1,"Ag Loteamento",IF(COUNTIF(G84:O84,"&gt;=0")=2,"Data Leilão Venda",IF(COUNTIF(G84:O84,"&gt;=0")=3,"Inf Valor Venda",IF(COUNTIF(G84:O84,"&gt;0")=4,"Data Receb",IF(COUNTIF(G84:O84,"&gt;0")=5,"Ag. Fecham. Leiloeiro",IF(COUNTIF(G84:O84,"&gt;0")=6,"Ag. NF Saída",IF(COUNTIF(G84:O84,"&gt;0")=7,"Assinar CRV",IF(COUNTIF(G84:O84,"&gt;0")=8,"Enviar Leiloeiro",IF(COUNTIF(G84:O84,"&gt;0")=9,"FINALIZADO")))))))))))</f>
        <v>FINALIZADO</v>
      </c>
      <c r="R84" s="77">
        <f>COUNTIF('CONTROLE LEILOES'!G84:N84,"&gt;0")</f>
        <v>1</v>
      </c>
    </row>
    <row r="85" spans="1:18" x14ac:dyDescent="0.3">
      <c r="A85" s="24">
        <v>83</v>
      </c>
      <c r="B85" s="23">
        <f>IF(SALVADOS!B85=0,"",SALVADOS!B85)</f>
        <v>8282001664</v>
      </c>
      <c r="C85" s="23" t="str">
        <f>IF(SALVADOS!G85=0,"",SALVADOS!G85)</f>
        <v>DQV5281</v>
      </c>
      <c r="D85" s="23" t="str">
        <f>IF(SALVADOS!L85=0,"",SALVADOS!L85)</f>
        <v>PALACIO</v>
      </c>
      <c r="E85" s="62">
        <f>IF(SALVADOS!K85=0,"",SALVADOS!K85)</f>
        <v>20141</v>
      </c>
      <c r="F85" s="63">
        <f t="shared" si="2"/>
        <v>0.37733975472915943</v>
      </c>
      <c r="G85" s="64">
        <f>IF(SALVADOS!AH85=0,"",SALVADOS!AH85)</f>
        <v>44253</v>
      </c>
      <c r="H85" s="65">
        <f>IF('CONTROLE LEILOES'!G85=0,"",'CONTROLE LEILOES'!G85)</f>
        <v>44257</v>
      </c>
      <c r="I85" s="65">
        <f>IF('CONTROLE LEILOES'!P85=0,"",'CONTROLE LEILOES'!P85)</f>
        <v>44257</v>
      </c>
      <c r="J85" s="15">
        <v>7600</v>
      </c>
      <c r="K85" s="29">
        <v>44264</v>
      </c>
      <c r="L85" s="29">
        <v>44265</v>
      </c>
      <c r="M85" s="29">
        <v>44271</v>
      </c>
      <c r="N85" s="29">
        <v>44292</v>
      </c>
      <c r="O85" s="29">
        <v>44292</v>
      </c>
      <c r="P85" s="35" t="str">
        <f>IF(SALVADOS!R85=0,"",SALVADOS!R85)</f>
        <v>MEDIA</v>
      </c>
      <c r="Q85" s="66" t="str">
        <f>IF(SALVADOS!C85=0,"",IF(COUNTIF(G85:O85,"&gt;=0")=0,"Não Disponível",IF(COUNTIF(G85:O85,"&gt;=0")=1,"Ag Loteamento",IF(COUNTIF(G85:O85,"&gt;=0")=2,"Data Leilão Venda",IF(COUNTIF(G85:O85,"&gt;=0")=3,"Inf Valor Venda",IF(COUNTIF(G85:O85,"&gt;0")=4,"Data Receb",IF(COUNTIF(G85:O85,"&gt;0")=5,"Ag. Fecham. Leiloeiro",IF(COUNTIF(G85:O85,"&gt;0")=6,"Ag. NF Saída",IF(COUNTIF(G85:O85,"&gt;0")=7,"Assinar CRV",IF(COUNTIF(G85:O85,"&gt;0")=8,"Enviar Leiloeiro",IF(COUNTIF(G85:O85,"&gt;0")=9,"FINALIZADO")))))))))))</f>
        <v>FINALIZADO</v>
      </c>
      <c r="R85" s="77">
        <f>COUNTIF('CONTROLE LEILOES'!G85:N85,"&gt;0")</f>
        <v>1</v>
      </c>
    </row>
    <row r="86" spans="1:18" x14ac:dyDescent="0.3">
      <c r="A86" s="24">
        <v>84</v>
      </c>
      <c r="B86" s="23">
        <f>IF(SALVADOS!B86=0,"",SALVADOS!B86)</f>
        <v>8282001677</v>
      </c>
      <c r="C86" s="23" t="str">
        <f>IF(SALVADOS!G86=0,"",SALVADOS!G86)</f>
        <v>ERA9270</v>
      </c>
      <c r="D86" s="23" t="str">
        <f>IF(SALVADOS!L86=0,"",SALVADOS!L86)</f>
        <v>FREITAS</v>
      </c>
      <c r="E86" s="62">
        <f>IF(SALVADOS!K86=0,"",SALVADOS!K86)</f>
        <v>20827</v>
      </c>
      <c r="F86" s="63">
        <f t="shared" si="2"/>
        <v>0.67220435012243718</v>
      </c>
      <c r="G86" s="64">
        <f>IF(SALVADOS!AH86=0,"",SALVADOS!AH86)</f>
        <v>44253</v>
      </c>
      <c r="H86" s="65">
        <f>IF('CONTROLE LEILOES'!G86=0,"",'CONTROLE LEILOES'!G86)</f>
        <v>44260</v>
      </c>
      <c r="I86" s="65">
        <f>IF('CONTROLE LEILOES'!P86=0,"",'CONTROLE LEILOES'!P86)</f>
        <v>44274</v>
      </c>
      <c r="J86" s="15">
        <v>14000</v>
      </c>
      <c r="K86" s="29">
        <v>44280</v>
      </c>
      <c r="L86" s="29">
        <v>44280</v>
      </c>
      <c r="M86" s="29">
        <v>44292</v>
      </c>
      <c r="N86" s="29">
        <v>44315</v>
      </c>
      <c r="O86" s="29">
        <v>44315</v>
      </c>
      <c r="P86" s="35" t="str">
        <f>IF(SALVADOS!R86=0,"",SALVADOS!R86)</f>
        <v>MEDIA</v>
      </c>
      <c r="Q86" s="66" t="str">
        <f>IF(SALVADOS!C86=0,"",IF(COUNTIF(G86:O86,"&gt;=0")=0,"Não Disponível",IF(COUNTIF(G86:O86,"&gt;=0")=1,"Ag Loteamento",IF(COUNTIF(G86:O86,"&gt;=0")=2,"Data Leilão Venda",IF(COUNTIF(G86:O86,"&gt;=0")=3,"Inf Valor Venda",IF(COUNTIF(G86:O86,"&gt;0")=4,"Data Receb",IF(COUNTIF(G86:O86,"&gt;0")=5,"Ag. Fecham. Leiloeiro",IF(COUNTIF(G86:O86,"&gt;0")=6,"Ag. NF Saída",IF(COUNTIF(G86:O86,"&gt;0")=7,"Assinar CRV",IF(COUNTIF(G86:O86,"&gt;0")=8,"Enviar Leiloeiro",IF(COUNTIF(G86:O86,"&gt;0")=9,"FINALIZADO")))))))))))</f>
        <v>FINALIZADO</v>
      </c>
      <c r="R86" s="77">
        <f>COUNTIF('CONTROLE LEILOES'!G86:N86,"&gt;0")</f>
        <v>2</v>
      </c>
    </row>
    <row r="87" spans="1:18" x14ac:dyDescent="0.3">
      <c r="A87" s="24">
        <v>85</v>
      </c>
      <c r="B87" s="23">
        <f>IF(SALVADOS!B87=0,"",SALVADOS!B87)</f>
        <v>8282001572</v>
      </c>
      <c r="C87" s="23" t="str">
        <f>IF(SALVADOS!G87=0,"",SALVADOS!G87)</f>
        <v>MRR3H72</v>
      </c>
      <c r="D87" s="23" t="str">
        <f>IF(SALVADOS!L87=0,"",SALVADOS!L87)</f>
        <v>PALACIO</v>
      </c>
      <c r="E87" s="62">
        <f>IF(SALVADOS!K87=0,"",SALVADOS!K87)</f>
        <v>16382</v>
      </c>
      <c r="F87" s="63">
        <f t="shared" si="2"/>
        <v>0.18312782322060797</v>
      </c>
      <c r="G87" s="64">
        <f>IF(SALVADOS!AH87=0,"",SALVADOS!AH87)</f>
        <v>44539</v>
      </c>
      <c r="H87" s="65">
        <f>IF('CONTROLE LEILOES'!G87=0,"",'CONTROLE LEILOES'!G87)</f>
        <v>44544</v>
      </c>
      <c r="I87" s="65">
        <f>IF('CONTROLE LEILOES'!P87=0,"",'CONTROLE LEILOES'!P87)</f>
        <v>44550</v>
      </c>
      <c r="J87" s="15">
        <v>3000</v>
      </c>
      <c r="K87" s="29">
        <v>44558</v>
      </c>
      <c r="L87" s="29">
        <v>44558</v>
      </c>
      <c r="M87" s="29">
        <v>44559</v>
      </c>
      <c r="N87" s="29">
        <v>44628</v>
      </c>
      <c r="O87" s="29">
        <v>44628</v>
      </c>
      <c r="P87" s="35" t="str">
        <f>IF(SALVADOS!R87=0,"",SALVADOS!R87)</f>
        <v>GRANDE</v>
      </c>
      <c r="Q87" s="66" t="str">
        <f>IF(SALVADOS!C87=0,"",IF(COUNTIF(G87:O87,"&gt;=0")=0,"Não Disponível",IF(COUNTIF(G87:O87,"&gt;=0")=1,"Ag Loteamento",IF(COUNTIF(G87:O87,"&gt;=0")=2,"Data Leilão Venda",IF(COUNTIF(G87:O87,"&gt;=0")=3,"Inf Valor Venda",IF(COUNTIF(G87:O87,"&gt;0")=4,"Data Receb",IF(COUNTIF(G87:O87,"&gt;0")=5,"Ag. Fecham. Leiloeiro",IF(COUNTIF(G87:O87,"&gt;0")=6,"Ag. NF Saída",IF(COUNTIF(G87:O87,"&gt;0")=7,"Assinar CRV",IF(COUNTIF(G87:O87,"&gt;0")=8,"Enviar Leiloeiro",IF(COUNTIF(G87:O87,"&gt;0")=9,"FINALIZADO")))))))))))</f>
        <v>FINALIZADO</v>
      </c>
      <c r="R87" s="77">
        <f>COUNTIF('CONTROLE LEILOES'!G87:N87,"&gt;0")</f>
        <v>2</v>
      </c>
    </row>
    <row r="88" spans="1:18" x14ac:dyDescent="0.3">
      <c r="A88" s="24">
        <v>86</v>
      </c>
      <c r="B88" s="23">
        <f>IF(SALVADOS!B88=0,"",SALVADOS!B88)</f>
        <v>8282001733</v>
      </c>
      <c r="C88" s="23" t="str">
        <f>IF(SALVADOS!G88=0,"",SALVADOS!G88)</f>
        <v>GYO8488</v>
      </c>
      <c r="D88" s="23" t="str">
        <f>IF(SALVADOS!L88=0,"",SALVADOS!L88)</f>
        <v>PALACIO</v>
      </c>
      <c r="E88" s="62">
        <f>IF(SALVADOS!K88=0,"",SALVADOS!K88)</f>
        <v>10071</v>
      </c>
      <c r="F88" s="63">
        <f t="shared" si="2"/>
        <v>0.25816701419918581</v>
      </c>
      <c r="G88" s="64">
        <f>IF(SALVADOS!AH88=0,"",SALVADOS!AH88)</f>
        <v>44358</v>
      </c>
      <c r="H88" s="65">
        <f>IF('CONTROLE LEILOES'!G88=0,"",'CONTROLE LEILOES'!G88)</f>
        <v>44362</v>
      </c>
      <c r="I88" s="65">
        <f>IF('CONTROLE LEILOES'!P88=0,"",'CONTROLE LEILOES'!P88)</f>
        <v>44369</v>
      </c>
      <c r="J88" s="15">
        <v>2600</v>
      </c>
      <c r="K88" s="29">
        <v>44377</v>
      </c>
      <c r="L88" s="29">
        <v>44376</v>
      </c>
      <c r="M88" s="29">
        <v>44378</v>
      </c>
      <c r="N88" s="29">
        <v>44413</v>
      </c>
      <c r="O88" s="29">
        <v>44413</v>
      </c>
      <c r="P88" s="35" t="str">
        <f>IF(SALVADOS!R88=0,"",SALVADOS!R88)</f>
        <v>MEDIA</v>
      </c>
      <c r="Q88" s="66" t="str">
        <f>IF(SALVADOS!C88=0,"",IF(COUNTIF(G88:O88,"&gt;=0")=0,"Não Disponível",IF(COUNTIF(G88:O88,"&gt;=0")=1,"Ag Loteamento",IF(COUNTIF(G88:O88,"&gt;=0")=2,"Data Leilão Venda",IF(COUNTIF(G88:O88,"&gt;=0")=3,"Inf Valor Venda",IF(COUNTIF(G88:O88,"&gt;0")=4,"Data Receb",IF(COUNTIF(G88:O88,"&gt;0")=5,"Ag. Fecham. Leiloeiro",IF(COUNTIF(G88:O88,"&gt;0")=6,"Ag. NF Saída",IF(COUNTIF(G88:O88,"&gt;0")=7,"Assinar CRV",IF(COUNTIF(G88:O88,"&gt;0")=8,"Enviar Leiloeiro",IF(COUNTIF(G88:O88,"&gt;0")=9,"FINALIZADO")))))))))))</f>
        <v>FINALIZADO</v>
      </c>
      <c r="R88" s="77">
        <f>COUNTIF('CONTROLE LEILOES'!G88:N88,"&gt;0")</f>
        <v>2</v>
      </c>
    </row>
    <row r="89" spans="1:18" x14ac:dyDescent="0.3">
      <c r="A89" s="24">
        <v>87</v>
      </c>
      <c r="B89" s="23">
        <f>IF(SALVADOS!B89=0,"",SALVADOS!B89)</f>
        <v>8282001874</v>
      </c>
      <c r="C89" s="23" t="str">
        <f>IF(SALVADOS!G89=0,"",SALVADOS!G89)</f>
        <v>BXL0487</v>
      </c>
      <c r="D89" s="23" t="str">
        <f>IF(SALVADOS!L89=0,"",SALVADOS!L89)</f>
        <v>PALACIO</v>
      </c>
      <c r="E89" s="62">
        <f>IF(SALVADOS!K89=0,"",SALVADOS!K89)</f>
        <v>19256</v>
      </c>
      <c r="F89" s="63">
        <f t="shared" si="2"/>
        <v>0.64914831740756129</v>
      </c>
      <c r="G89" s="64">
        <f>IF(SALVADOS!AH89=0,"",SALVADOS!AH89)</f>
        <v>44567</v>
      </c>
      <c r="H89" s="65">
        <f>IF('CONTROLE LEILOES'!G89=0,"",'CONTROLE LEILOES'!G89)</f>
        <v>44572</v>
      </c>
      <c r="I89" s="65">
        <f>IF('CONTROLE LEILOES'!P89=0,"",'CONTROLE LEILOES'!P89)</f>
        <v>44572</v>
      </c>
      <c r="J89" s="15">
        <v>12500</v>
      </c>
      <c r="K89" s="29">
        <v>44579</v>
      </c>
      <c r="L89" s="29">
        <v>44581</v>
      </c>
      <c r="M89" s="29">
        <v>44587</v>
      </c>
      <c r="N89" s="29">
        <v>44628</v>
      </c>
      <c r="O89" s="29">
        <v>44628</v>
      </c>
      <c r="P89" s="35" t="str">
        <f>IF(SALVADOS!R89=0,"",SALVADOS!R89)</f>
        <v>GRANDE</v>
      </c>
      <c r="Q89" s="66" t="str">
        <f>IF(SALVADOS!C89=0,"",IF(COUNTIF(G89:O89,"&gt;=0")=0,"Não Disponível",IF(COUNTIF(G89:O89,"&gt;=0")=1,"Ag Loteamento",IF(COUNTIF(G89:O89,"&gt;=0")=2,"Data Leilão Venda",IF(COUNTIF(G89:O89,"&gt;=0")=3,"Inf Valor Venda",IF(COUNTIF(G89:O89,"&gt;0")=4,"Data Receb",IF(COUNTIF(G89:O89,"&gt;0")=5,"Ag. Fecham. Leiloeiro",IF(COUNTIF(G89:O89,"&gt;0")=6,"Ag. NF Saída",IF(COUNTIF(G89:O89,"&gt;0")=7,"Assinar CRV",IF(COUNTIF(G89:O89,"&gt;0")=8,"Enviar Leiloeiro",IF(COUNTIF(G89:O89,"&gt;0")=9,"FINALIZADO")))))))))))</f>
        <v>FINALIZADO</v>
      </c>
      <c r="R89" s="77">
        <f>COUNTIF('CONTROLE LEILOES'!G89:N89,"&gt;0")</f>
        <v>1</v>
      </c>
    </row>
    <row r="90" spans="1:18" x14ac:dyDescent="0.3">
      <c r="A90" s="24">
        <v>88</v>
      </c>
      <c r="B90" s="23">
        <f>IF(SALVADOS!B90=0,"",SALVADOS!B90)</f>
        <v>8282002039</v>
      </c>
      <c r="C90" s="23" t="str">
        <f>IF(SALVADOS!G90=0,"",SALVADOS!G90)</f>
        <v>DHT7835</v>
      </c>
      <c r="D90" s="23" t="str">
        <f>IF(SALVADOS!L90=0,"",SALVADOS!L90)</f>
        <v>PALACIO</v>
      </c>
      <c r="E90" s="62">
        <f>IF(SALVADOS!K90=0,"",SALVADOS!K90)</f>
        <v>15268</v>
      </c>
      <c r="F90" s="63">
        <f t="shared" si="2"/>
        <v>0.54362064448519776</v>
      </c>
      <c r="G90" s="64">
        <f>IF(SALVADOS!AH90=0,"",SALVADOS!AH90)</f>
        <v>44309</v>
      </c>
      <c r="H90" s="65">
        <f>IF('CONTROLE LEILOES'!G90=0,"",'CONTROLE LEILOES'!G90)</f>
        <v>44315</v>
      </c>
      <c r="I90" s="65">
        <f>IF('CONTROLE LEILOES'!P90=0,"",'CONTROLE LEILOES'!P90)</f>
        <v>44315</v>
      </c>
      <c r="J90" s="15">
        <v>8300</v>
      </c>
      <c r="K90" s="29">
        <v>44322</v>
      </c>
      <c r="L90" s="29">
        <v>44322</v>
      </c>
      <c r="M90" s="29">
        <v>44336</v>
      </c>
      <c r="N90" s="29">
        <v>44337</v>
      </c>
      <c r="O90" s="29">
        <v>44337</v>
      </c>
      <c r="P90" s="35" t="str">
        <f>IF(SALVADOS!R90=0,"",SALVADOS!R90)</f>
        <v>MEDIA</v>
      </c>
      <c r="Q90" s="66" t="str">
        <f>IF(SALVADOS!C90=0,"",IF(COUNTIF(G90:O90,"&gt;=0")=0,"Não Disponível",IF(COUNTIF(G90:O90,"&gt;=0")=1,"Ag Loteamento",IF(COUNTIF(G90:O90,"&gt;=0")=2,"Data Leilão Venda",IF(COUNTIF(G90:O90,"&gt;=0")=3,"Inf Valor Venda",IF(COUNTIF(G90:O90,"&gt;0")=4,"Data Receb",IF(COUNTIF(G90:O90,"&gt;0")=5,"Ag. Fecham. Leiloeiro",IF(COUNTIF(G90:O90,"&gt;0")=6,"Ag. NF Saída",IF(COUNTIF(G90:O90,"&gt;0")=7,"Assinar CRV",IF(COUNTIF(G90:O90,"&gt;0")=8,"Enviar Leiloeiro",IF(COUNTIF(G90:O90,"&gt;0")=9,"FINALIZADO")))))))))))</f>
        <v>FINALIZADO</v>
      </c>
      <c r="R90" s="77">
        <f>COUNTIF('CONTROLE LEILOES'!G90:N90,"&gt;0")</f>
        <v>1</v>
      </c>
    </row>
    <row r="91" spans="1:18" x14ac:dyDescent="0.3">
      <c r="A91" s="24">
        <v>89</v>
      </c>
      <c r="B91" s="23">
        <f>IF(SALVADOS!B91=0,"",SALVADOS!B91)</f>
        <v>8282100063</v>
      </c>
      <c r="C91" s="23" t="str">
        <f>IF(SALVADOS!G91=0,"",SALVADOS!G91)</f>
        <v>OQS4189</v>
      </c>
      <c r="D91" s="23" t="str">
        <f>IF(SALVADOS!L91=0,"",SALVADOS!L91)</f>
        <v>PALACIO</v>
      </c>
      <c r="E91" s="62">
        <f>IF(SALVADOS!K91=0,"",SALVADOS!K91)</f>
        <v>32653</v>
      </c>
      <c r="F91" s="63">
        <f t="shared" si="2"/>
        <v>0.45018834410314518</v>
      </c>
      <c r="G91" s="64">
        <f>IF(SALVADOS!AH91=0,"",SALVADOS!AH91)</f>
        <v>44292</v>
      </c>
      <c r="H91" s="65">
        <f>IF('CONTROLE LEILOES'!G91=0,"",'CONTROLE LEILOES'!G91)</f>
        <v>44294</v>
      </c>
      <c r="I91" s="65">
        <f>IF('CONTROLE LEILOES'!P91=0,"",'CONTROLE LEILOES'!P91)</f>
        <v>44294</v>
      </c>
      <c r="J91" s="15">
        <v>14700</v>
      </c>
      <c r="K91" s="29">
        <v>44301</v>
      </c>
      <c r="L91" s="29">
        <v>44301</v>
      </c>
      <c r="M91" s="29">
        <v>44306</v>
      </c>
      <c r="N91" s="29">
        <v>44316</v>
      </c>
      <c r="O91" s="29">
        <v>44316</v>
      </c>
      <c r="P91" s="35" t="str">
        <f>IF(SALVADOS!R91=0,"",SALVADOS!R91)</f>
        <v>PEQUENA</v>
      </c>
      <c r="Q91" s="66" t="str">
        <f>IF(SALVADOS!C91=0,"",IF(COUNTIF(G91:O91,"&gt;=0")=0,"Não Disponível",IF(COUNTIF(G91:O91,"&gt;=0")=1,"Ag Loteamento",IF(COUNTIF(G91:O91,"&gt;=0")=2,"Data Leilão Venda",IF(COUNTIF(G91:O91,"&gt;=0")=3,"Inf Valor Venda",IF(COUNTIF(G91:O91,"&gt;0")=4,"Data Receb",IF(COUNTIF(G91:O91,"&gt;0")=5,"Ag. Fecham. Leiloeiro",IF(COUNTIF(G91:O91,"&gt;0")=6,"Ag. NF Saída",IF(COUNTIF(G91:O91,"&gt;0")=7,"Assinar CRV",IF(COUNTIF(G91:O91,"&gt;0")=8,"Enviar Leiloeiro",IF(COUNTIF(G91:O91,"&gt;0")=9,"FINALIZADO")))))))))))</f>
        <v>FINALIZADO</v>
      </c>
      <c r="R91" s="77">
        <f>COUNTIF('CONTROLE LEILOES'!G91:N91,"&gt;0")</f>
        <v>1</v>
      </c>
    </row>
    <row r="92" spans="1:18" x14ac:dyDescent="0.3">
      <c r="A92" s="24">
        <v>90</v>
      </c>
      <c r="B92" s="23">
        <f>IF(SALVADOS!B92=0,"",SALVADOS!B92)</f>
        <v>8282100011</v>
      </c>
      <c r="C92" s="23" t="str">
        <f>IF(SALVADOS!G92=0,"",SALVADOS!G92)</f>
        <v>BCZ6J53</v>
      </c>
      <c r="D92" s="23" t="str">
        <f>IF(SALVADOS!L92=0,"",SALVADOS!L92)</f>
        <v>PALACIO</v>
      </c>
      <c r="E92" s="62">
        <f>IF(SALVADOS!K92=0,"",SALVADOS!K92)</f>
        <v>9513</v>
      </c>
      <c r="F92" s="63">
        <f t="shared" si="2"/>
        <v>0.23126248291811205</v>
      </c>
      <c r="G92" s="64">
        <f>IF(SALVADOS!AH92=0,"",SALVADOS!AH92)</f>
        <v>44564</v>
      </c>
      <c r="H92" s="65">
        <f>IF('CONTROLE LEILOES'!G92=0,"",'CONTROLE LEILOES'!G92)</f>
        <v>44566</v>
      </c>
      <c r="I92" s="65">
        <f>IF('CONTROLE LEILOES'!P92=0,"",'CONTROLE LEILOES'!P92)</f>
        <v>44566</v>
      </c>
      <c r="J92" s="15">
        <v>2200</v>
      </c>
      <c r="K92" s="29">
        <v>44573</v>
      </c>
      <c r="L92" s="29">
        <v>44573</v>
      </c>
      <c r="M92" s="29">
        <v>44575</v>
      </c>
      <c r="N92" s="29">
        <v>44628</v>
      </c>
      <c r="O92" s="29">
        <v>44628</v>
      </c>
      <c r="P92" s="35" t="str">
        <f>IF(SALVADOS!R92=0,"",SALVADOS!R92)</f>
        <v>GRANDE</v>
      </c>
      <c r="Q92" s="66" t="str">
        <f>IF(SALVADOS!C92=0,"",IF(COUNTIF(G92:O92,"&gt;=0")=0,"Não Disponível",IF(COUNTIF(G92:O92,"&gt;=0")=1,"Ag Loteamento",IF(COUNTIF(G92:O92,"&gt;=0")=2,"Data Leilão Venda",IF(COUNTIF(G92:O92,"&gt;=0")=3,"Inf Valor Venda",IF(COUNTIF(G92:O92,"&gt;0")=4,"Data Receb",IF(COUNTIF(G92:O92,"&gt;0")=5,"Ag. Fecham. Leiloeiro",IF(COUNTIF(G92:O92,"&gt;0")=6,"Ag. NF Saída",IF(COUNTIF(G92:O92,"&gt;0")=7,"Assinar CRV",IF(COUNTIF(G92:O92,"&gt;0")=8,"Enviar Leiloeiro",IF(COUNTIF(G92:O92,"&gt;0")=9,"FINALIZADO")))))))))))</f>
        <v>FINALIZADO</v>
      </c>
      <c r="R92" s="77">
        <f>COUNTIF('CONTROLE LEILOES'!G92:N92,"&gt;0")</f>
        <v>1</v>
      </c>
    </row>
    <row r="93" spans="1:18" x14ac:dyDescent="0.3">
      <c r="A93" s="24">
        <v>91</v>
      </c>
      <c r="B93" s="23">
        <f>IF(SALVADOS!B93=0,"",SALVADOS!B93)</f>
        <v>8282002045</v>
      </c>
      <c r="C93" s="23" t="str">
        <f>IF(SALVADOS!G93=0,"",SALVADOS!G93)</f>
        <v>DLP6349</v>
      </c>
      <c r="D93" s="23" t="str">
        <f>IF(SALVADOS!L93=0,"",SALVADOS!L93)</f>
        <v>PALACIO</v>
      </c>
      <c r="E93" s="62">
        <f>IF(SALVADOS!K93=0,"",SALVADOS!K93)</f>
        <v>13045</v>
      </c>
      <c r="F93" s="63">
        <f t="shared" si="2"/>
        <v>0.39862016098121889</v>
      </c>
      <c r="G93" s="64">
        <f>IF(SALVADOS!AH93=0,"",SALVADOS!AH93)</f>
        <v>44306</v>
      </c>
      <c r="H93" s="65">
        <f>IF('CONTROLE LEILOES'!G93=0,"",'CONTROLE LEILOES'!G93)</f>
        <v>44308</v>
      </c>
      <c r="I93" s="65">
        <f>IF('CONTROLE LEILOES'!P93=0,"",'CONTROLE LEILOES'!P93)</f>
        <v>44308</v>
      </c>
      <c r="J93" s="15">
        <v>5200</v>
      </c>
      <c r="K93" s="29">
        <v>44315</v>
      </c>
      <c r="L93" s="29">
        <v>44315</v>
      </c>
      <c r="M93" s="29">
        <v>44336</v>
      </c>
      <c r="N93" s="29">
        <v>44337</v>
      </c>
      <c r="O93" s="29">
        <v>44344</v>
      </c>
      <c r="P93" s="35" t="str">
        <f>IF(SALVADOS!R93=0,"",SALVADOS!R93)</f>
        <v>PEQUENA</v>
      </c>
      <c r="Q93" s="66" t="str">
        <f>IF(SALVADOS!C93=0,"",IF(COUNTIF(G93:O93,"&gt;=0")=0,"Não Disponível",IF(COUNTIF(G93:O93,"&gt;=0")=1,"Ag Loteamento",IF(COUNTIF(G93:O93,"&gt;=0")=2,"Data Leilão Venda",IF(COUNTIF(G93:O93,"&gt;=0")=3,"Inf Valor Venda",IF(COUNTIF(G93:O93,"&gt;0")=4,"Data Receb",IF(COUNTIF(G93:O93,"&gt;0")=5,"Ag. Fecham. Leiloeiro",IF(COUNTIF(G93:O93,"&gt;0")=6,"Ag. NF Saída",IF(COUNTIF(G93:O93,"&gt;0")=7,"Assinar CRV",IF(COUNTIF(G93:O93,"&gt;0")=8,"Enviar Leiloeiro",IF(COUNTIF(G93:O93,"&gt;0")=9,"FINALIZADO")))))))))))</f>
        <v>FINALIZADO</v>
      </c>
      <c r="R93" s="77">
        <f>COUNTIF('CONTROLE LEILOES'!G93:N93,"&gt;0")</f>
        <v>1</v>
      </c>
    </row>
    <row r="94" spans="1:18" x14ac:dyDescent="0.3">
      <c r="A94" s="24">
        <v>92</v>
      </c>
      <c r="B94" s="23">
        <f>IF(SALVADOS!B94=0,"",SALVADOS!B94)</f>
        <v>8282100253</v>
      </c>
      <c r="C94" s="23" t="str">
        <f>IF(SALVADOS!G94=0,"",SALVADOS!G94)</f>
        <v>DMS2518</v>
      </c>
      <c r="D94" s="23" t="str">
        <f>IF(SALVADOS!L94=0,"",SALVADOS!L94)</f>
        <v>PALACIO</v>
      </c>
      <c r="E94" s="62">
        <f>IF(SALVADOS!K94=0,"",SALVADOS!K94)</f>
        <v>12966</v>
      </c>
      <c r="F94" s="63">
        <f t="shared" si="2"/>
        <v>0.29307419404596635</v>
      </c>
      <c r="G94" s="64">
        <f>IF(SALVADOS!AH94=0,"",SALVADOS!AH94)</f>
        <v>44329</v>
      </c>
      <c r="H94" s="65">
        <f>IF('CONTROLE LEILOES'!G94=0,"",'CONTROLE LEILOES'!G94)</f>
        <v>44355</v>
      </c>
      <c r="I94" s="65">
        <f>IF('CONTROLE LEILOES'!P94=0,"",'CONTROLE LEILOES'!P94)</f>
        <v>44355</v>
      </c>
      <c r="J94" s="15">
        <v>3800</v>
      </c>
      <c r="K94" s="29">
        <v>44363</v>
      </c>
      <c r="L94" s="29">
        <v>44362</v>
      </c>
      <c r="M94" s="29">
        <v>44364</v>
      </c>
      <c r="N94" s="29">
        <v>44414</v>
      </c>
      <c r="O94" s="29">
        <v>44414</v>
      </c>
      <c r="P94" s="35" t="str">
        <f>IF(SALVADOS!R94=0,"",SALVADOS!R94)</f>
        <v>MEDIA</v>
      </c>
      <c r="Q94" s="66" t="str">
        <f>IF(SALVADOS!C94=0,"",IF(COUNTIF(G94:O94,"&gt;=0")=0,"Não Disponível",IF(COUNTIF(G94:O94,"&gt;=0")=1,"Ag Loteamento",IF(COUNTIF(G94:O94,"&gt;=0")=2,"Data Leilão Venda",IF(COUNTIF(G94:O94,"&gt;=0")=3,"Inf Valor Venda",IF(COUNTIF(G94:O94,"&gt;0")=4,"Data Receb",IF(COUNTIF(G94:O94,"&gt;0")=5,"Ag. Fecham. Leiloeiro",IF(COUNTIF(G94:O94,"&gt;0")=6,"Ag. NF Saída",IF(COUNTIF(G94:O94,"&gt;0")=7,"Assinar CRV",IF(COUNTIF(G94:O94,"&gt;0")=8,"Enviar Leiloeiro",IF(COUNTIF(G94:O94,"&gt;0")=9,"FINALIZADO")))))))))))</f>
        <v>FINALIZADO</v>
      </c>
      <c r="R94" s="77">
        <f>COUNTIF('CONTROLE LEILOES'!G94:N94,"&gt;0")</f>
        <v>1</v>
      </c>
    </row>
    <row r="95" spans="1:18" x14ac:dyDescent="0.3">
      <c r="A95" s="24">
        <v>93</v>
      </c>
      <c r="B95" s="23">
        <f>IF(SALVADOS!B95=0,"",SALVADOS!B95)</f>
        <v>8282100136</v>
      </c>
      <c r="C95" s="23" t="str">
        <f>IF(SALVADOS!G95=0,"",SALVADOS!G95)</f>
        <v>HDC4822</v>
      </c>
      <c r="D95" s="23" t="str">
        <f>IF(SALVADOS!L95=0,"",SALVADOS!L95)</f>
        <v>PALACIO</v>
      </c>
      <c r="E95" s="62">
        <f>IF(SALVADOS!K95=0,"",SALVADOS!K95)</f>
        <v>6134</v>
      </c>
      <c r="F95" s="63">
        <f t="shared" si="2"/>
        <v>0.13042060645582002</v>
      </c>
      <c r="G95" s="64">
        <f>IF(SALVADOS!AH95=0,"",SALVADOS!AH95)</f>
        <v>45051</v>
      </c>
      <c r="H95" s="65">
        <f>IF('CONTROLE LEILOES'!G95=0,"",'CONTROLE LEILOES'!G95)</f>
        <v>45055</v>
      </c>
      <c r="I95" s="65">
        <f>IF('CONTROLE LEILOES'!P95=0,"",'CONTROLE LEILOES'!P95)</f>
        <v>45055</v>
      </c>
      <c r="J95" s="15">
        <v>800</v>
      </c>
      <c r="K95" s="29">
        <v>45055</v>
      </c>
      <c r="L95" s="29">
        <v>45062</v>
      </c>
      <c r="M95" s="29">
        <v>45063</v>
      </c>
      <c r="N95" s="29">
        <v>45063</v>
      </c>
      <c r="O95" s="29">
        <v>45063</v>
      </c>
      <c r="P95" s="35" t="str">
        <f>IF(SALVADOS!R95=0,"",SALVADOS!R95)</f>
        <v>GRANDE</v>
      </c>
      <c r="Q95" s="66" t="str">
        <f>IF(SALVADOS!C95=0,"",IF(COUNTIF(G95:O95,"&gt;=0")=0,"Não Disponível",IF(COUNTIF(G95:O95,"&gt;=0")=1,"Ag Loteamento",IF(COUNTIF(G95:O95,"&gt;=0")=2,"Data Leilão Venda",IF(COUNTIF(G95:O95,"&gt;=0")=3,"Inf Valor Venda",IF(COUNTIF(G95:O95,"&gt;0")=4,"Data Receb",IF(COUNTIF(G95:O95,"&gt;0")=5,"Ag. Fecham. Leiloeiro",IF(COUNTIF(G95:O95,"&gt;0")=6,"Ag. NF Saída",IF(COUNTIF(G95:O95,"&gt;0")=7,"Assinar CRV",IF(COUNTIF(G95:O95,"&gt;0")=8,"Enviar Leiloeiro",IF(COUNTIF(G95:O95,"&gt;0")=9,"FINALIZADO")))))))))))</f>
        <v>FINALIZADO</v>
      </c>
      <c r="R95" s="77">
        <f>COUNTIF('CONTROLE LEILOES'!G95:N95,"&gt;0")</f>
        <v>1</v>
      </c>
    </row>
    <row r="96" spans="1:18" x14ac:dyDescent="0.3">
      <c r="A96" s="24">
        <v>94</v>
      </c>
      <c r="B96" s="23">
        <f>IF(SALVADOS!B96=0,"",SALVADOS!B96)</f>
        <v>8282100365</v>
      </c>
      <c r="C96" s="23" t="str">
        <f>IF(SALVADOS!G96=0,"",SALVADOS!G96)</f>
        <v>EUK0494</v>
      </c>
      <c r="D96" s="23" t="str">
        <f>IF(SALVADOS!L96=0,"",SALVADOS!L96)</f>
        <v>PALACIO</v>
      </c>
      <c r="E96" s="62">
        <f>IF(SALVADOS!K96=0,"",SALVADOS!K96)</f>
        <v>24595</v>
      </c>
      <c r="F96" s="63">
        <f t="shared" si="2"/>
        <v>0.42285017279934944</v>
      </c>
      <c r="G96" s="64">
        <f>IF(SALVADOS!AH96=0,"",SALVADOS!AH96)</f>
        <v>44349</v>
      </c>
      <c r="H96" s="65">
        <f>IF('CONTROLE LEILOES'!G96=0,"",'CONTROLE LEILOES'!G96)</f>
        <v>44355</v>
      </c>
      <c r="I96" s="65">
        <f>IF('CONTROLE LEILOES'!P96=0,"",'CONTROLE LEILOES'!P96)</f>
        <v>44355</v>
      </c>
      <c r="J96" s="15">
        <v>10400</v>
      </c>
      <c r="K96" s="29">
        <v>44363</v>
      </c>
      <c r="L96" s="29">
        <v>44362</v>
      </c>
      <c r="M96" s="29">
        <v>44364</v>
      </c>
      <c r="N96" s="29">
        <v>44414</v>
      </c>
      <c r="O96" s="29">
        <v>44414</v>
      </c>
      <c r="P96" s="35" t="str">
        <f>IF(SALVADOS!R96=0,"",SALVADOS!R96)</f>
        <v>MEDIA</v>
      </c>
      <c r="Q96" s="66" t="str">
        <f>IF(SALVADOS!C96=0,"",IF(COUNTIF(G96:O96,"&gt;=0")=0,"Não Disponível",IF(COUNTIF(G96:O96,"&gt;=0")=1,"Ag Loteamento",IF(COUNTIF(G96:O96,"&gt;=0")=2,"Data Leilão Venda",IF(COUNTIF(G96:O96,"&gt;=0")=3,"Inf Valor Venda",IF(COUNTIF(G96:O96,"&gt;0")=4,"Data Receb",IF(COUNTIF(G96:O96,"&gt;0")=5,"Ag. Fecham. Leiloeiro",IF(COUNTIF(G96:O96,"&gt;0")=6,"Ag. NF Saída",IF(COUNTIF(G96:O96,"&gt;0")=7,"Assinar CRV",IF(COUNTIF(G96:O96,"&gt;0")=8,"Enviar Leiloeiro",IF(COUNTIF(G96:O96,"&gt;0")=9,"FINALIZADO")))))))))))</f>
        <v>FINALIZADO</v>
      </c>
      <c r="R96" s="77">
        <f>COUNTIF('CONTROLE LEILOES'!G96:N96,"&gt;0")</f>
        <v>1</v>
      </c>
    </row>
    <row r="97" spans="1:18" x14ac:dyDescent="0.3">
      <c r="A97" s="24">
        <v>95</v>
      </c>
      <c r="B97" s="23">
        <f>IF(SALVADOS!B97=0,"",SALVADOS!B97)</f>
        <v>8282100254</v>
      </c>
      <c r="C97" s="23" t="str">
        <f>IF(SALVADOS!G97=0,"",SALVADOS!G97)</f>
        <v>HDI0486</v>
      </c>
      <c r="D97" s="23" t="str">
        <f>IF(SALVADOS!L97=0,"",SALVADOS!L97)</f>
        <v>PALACIO</v>
      </c>
      <c r="E97" s="62">
        <f>IF(SALVADOS!K97=0,"",SALVADOS!K97)</f>
        <v>24941</v>
      </c>
      <c r="F97" s="63">
        <f t="shared" si="2"/>
        <v>0.28467182550819936</v>
      </c>
      <c r="G97" s="64">
        <f>IF(SALVADOS!AH97=0,"",SALVADOS!AH97)</f>
        <v>44424</v>
      </c>
      <c r="H97" s="65">
        <f>IF('CONTROLE LEILOES'!G97=0,"",'CONTROLE LEILOES'!G97)</f>
        <v>44427</v>
      </c>
      <c r="I97" s="65">
        <f>IF('CONTROLE LEILOES'!P97=0,"",'CONTROLE LEILOES'!P97)</f>
        <v>44432</v>
      </c>
      <c r="J97" s="15">
        <v>7100</v>
      </c>
      <c r="K97" s="29">
        <v>44439</v>
      </c>
      <c r="L97" s="29">
        <v>44439</v>
      </c>
      <c r="M97" s="29">
        <v>44447</v>
      </c>
      <c r="N97" s="29">
        <v>44462</v>
      </c>
      <c r="O97" s="29">
        <v>44462</v>
      </c>
      <c r="P97" s="35" t="str">
        <f>IF(SALVADOS!R97=0,"",SALVADOS!R97)</f>
        <v>GRANDE</v>
      </c>
      <c r="Q97" s="66" t="str">
        <f>IF(SALVADOS!C97=0,"",IF(COUNTIF(G97:O97,"&gt;=0")=0,"Não Disponível",IF(COUNTIF(G97:O97,"&gt;=0")=1,"Ag Loteamento",IF(COUNTIF(G97:O97,"&gt;=0")=2,"Data Leilão Venda",IF(COUNTIF(G97:O97,"&gt;=0")=3,"Inf Valor Venda",IF(COUNTIF(G97:O97,"&gt;0")=4,"Data Receb",IF(COUNTIF(G97:O97,"&gt;0")=5,"Ag. Fecham. Leiloeiro",IF(COUNTIF(G97:O97,"&gt;0")=6,"Ag. NF Saída",IF(COUNTIF(G97:O97,"&gt;0")=7,"Assinar CRV",IF(COUNTIF(G97:O97,"&gt;0")=8,"Enviar Leiloeiro",IF(COUNTIF(G97:O97,"&gt;0")=9,"FINALIZADO")))))))))))</f>
        <v>FINALIZADO</v>
      </c>
      <c r="R97" s="77">
        <f>COUNTIF('CONTROLE LEILOES'!G97:N97,"&gt;0")</f>
        <v>2</v>
      </c>
    </row>
    <row r="98" spans="1:18" x14ac:dyDescent="0.3">
      <c r="A98" s="24">
        <v>96</v>
      </c>
      <c r="B98" s="23">
        <f>IF(SALVADOS!B98=0,"",SALVADOS!B98)</f>
        <v>8232100012</v>
      </c>
      <c r="C98" s="23" t="str">
        <f>IF(SALVADOS!G98=0,"",SALVADOS!G98)</f>
        <v>GVJ1703</v>
      </c>
      <c r="D98" s="23" t="str">
        <f>IF(SALVADOS!L98=0,"",SALVADOS!L98)</f>
        <v>PALACIO</v>
      </c>
      <c r="E98" s="62">
        <f>IF(SALVADOS!K98=0,"",SALVADOS!K98)</f>
        <v>17869</v>
      </c>
      <c r="F98" s="63">
        <f t="shared" si="2"/>
        <v>0.11192568134758521</v>
      </c>
      <c r="G98" s="64">
        <f>IF(SALVADOS!AH98=0,"",SALVADOS!AH98)</f>
        <v>44455</v>
      </c>
      <c r="H98" s="65">
        <f>IF('CONTROLE LEILOES'!G98=0,"",'CONTROLE LEILOES'!G98)</f>
        <v>44467</v>
      </c>
      <c r="I98" s="65">
        <f>IF('CONTROLE LEILOES'!P98=0,"",'CONTROLE LEILOES'!P98)</f>
        <v>44467</v>
      </c>
      <c r="J98" s="15">
        <v>2000</v>
      </c>
      <c r="K98" s="29">
        <v>44474</v>
      </c>
      <c r="L98" s="29">
        <v>44474</v>
      </c>
      <c r="M98" s="29">
        <v>44475</v>
      </c>
      <c r="N98" s="29">
        <v>44524</v>
      </c>
      <c r="O98" s="29">
        <v>44524</v>
      </c>
      <c r="P98" s="35" t="str">
        <f>IF(SALVADOS!R98=0,"",SALVADOS!R98)</f>
        <v>GRANDE</v>
      </c>
      <c r="Q98" s="66" t="str">
        <f>IF(SALVADOS!C98=0,"",IF(COUNTIF(G98:O98,"&gt;=0")=0,"Não Disponível",IF(COUNTIF(G98:O98,"&gt;=0")=1,"Ag Loteamento",IF(COUNTIF(G98:O98,"&gt;=0")=2,"Data Leilão Venda",IF(COUNTIF(G98:O98,"&gt;=0")=3,"Inf Valor Venda",IF(COUNTIF(G98:O98,"&gt;0")=4,"Data Receb",IF(COUNTIF(G98:O98,"&gt;0")=5,"Ag. Fecham. Leiloeiro",IF(COUNTIF(G98:O98,"&gt;0")=6,"Ag. NF Saída",IF(COUNTIF(G98:O98,"&gt;0")=7,"Assinar CRV",IF(COUNTIF(G98:O98,"&gt;0")=8,"Enviar Leiloeiro",IF(COUNTIF(G98:O98,"&gt;0")=9,"FINALIZADO")))))))))))</f>
        <v>FINALIZADO</v>
      </c>
      <c r="R98" s="77">
        <f>COUNTIF('CONTROLE LEILOES'!G98:N98,"&gt;0")</f>
        <v>1</v>
      </c>
    </row>
    <row r="99" spans="1:18" x14ac:dyDescent="0.3">
      <c r="A99" s="24">
        <v>97</v>
      </c>
      <c r="B99" s="23">
        <f>IF(SALVADOS!B99=0,"",SALVADOS!B99)</f>
        <v>8282100430</v>
      </c>
      <c r="C99" s="23" t="str">
        <f>IF(SALVADOS!G99=0,"",SALVADOS!G99)</f>
        <v>AWC3F46</v>
      </c>
      <c r="D99" s="23" t="str">
        <f>IF(SALVADOS!L99=0,"",SALVADOS!L99)</f>
        <v>PALACIO</v>
      </c>
      <c r="E99" s="62">
        <f>IF(SALVADOS!K99=0,"",SALVADOS!K99)</f>
        <v>4269</v>
      </c>
      <c r="F99" s="63">
        <f t="shared" si="2"/>
        <v>0.60904193019442487</v>
      </c>
      <c r="G99" s="64">
        <f>IF(SALVADOS!AH99=0,"",SALVADOS!AH99)</f>
        <v>44375</v>
      </c>
      <c r="H99" s="65">
        <f>IF('CONTROLE LEILOES'!G99=0,"",'CONTROLE LEILOES'!G99)</f>
        <v>44378</v>
      </c>
      <c r="I99" s="65">
        <f>IF('CONTROLE LEILOES'!P99=0,"",'CONTROLE LEILOES'!P99)</f>
        <v>44378</v>
      </c>
      <c r="J99" s="15">
        <v>2600</v>
      </c>
      <c r="K99" s="29">
        <v>44385</v>
      </c>
      <c r="L99" s="29">
        <v>44385</v>
      </c>
      <c r="M99" s="29">
        <v>44391</v>
      </c>
      <c r="N99" s="29">
        <v>44414</v>
      </c>
      <c r="O99" s="29">
        <v>44414</v>
      </c>
      <c r="P99" s="35" t="str">
        <f>IF(SALVADOS!R99=0,"",SALVADOS!R99)</f>
        <v>PEQUENA</v>
      </c>
      <c r="Q99" s="66" t="str">
        <f>IF(SALVADOS!C99=0,"",IF(COUNTIF(G99:O99,"&gt;=0")=0,"Não Disponível",IF(COUNTIF(G99:O99,"&gt;=0")=1,"Ag Loteamento",IF(COUNTIF(G99:O99,"&gt;=0")=2,"Data Leilão Venda",IF(COUNTIF(G99:O99,"&gt;=0")=3,"Inf Valor Venda",IF(COUNTIF(G99:O99,"&gt;0")=4,"Data Receb",IF(COUNTIF(G99:O99,"&gt;0")=5,"Ag. Fecham. Leiloeiro",IF(COUNTIF(G99:O99,"&gt;0")=6,"Ag. NF Saída",IF(COUNTIF(G99:O99,"&gt;0")=7,"Assinar CRV",IF(COUNTIF(G99:O99,"&gt;0")=8,"Enviar Leiloeiro",IF(COUNTIF(G99:O99,"&gt;0")=9,"FINALIZADO")))))))))))</f>
        <v>FINALIZADO</v>
      </c>
      <c r="R99" s="77">
        <f>COUNTIF('CONTROLE LEILOES'!G99:N99,"&gt;0")</f>
        <v>1</v>
      </c>
    </row>
    <row r="100" spans="1:18" x14ac:dyDescent="0.3">
      <c r="A100" s="24">
        <v>98</v>
      </c>
      <c r="B100" s="23">
        <f>IF(SALVADOS!B100=0,"",SALVADOS!B100)</f>
        <v>8282100463</v>
      </c>
      <c r="C100" s="23" t="str">
        <f>IF(SALVADOS!G100=0,"",SALVADOS!G100)</f>
        <v>ESQ8216</v>
      </c>
      <c r="D100" s="23" t="str">
        <f>IF(SALVADOS!L100=0,"",SALVADOS!L100)</f>
        <v>PALACIO</v>
      </c>
      <c r="E100" s="62">
        <f>IF(SALVADOS!K100=0,"",SALVADOS!K100)</f>
        <v>7019</v>
      </c>
      <c r="F100" s="63">
        <f t="shared" si="2"/>
        <v>0.85482262430545664</v>
      </c>
      <c r="G100" s="64">
        <f>IF(SALVADOS!AH100=0,"",SALVADOS!AH100)</f>
        <v>44424</v>
      </c>
      <c r="H100" s="65">
        <f>IF('CONTROLE LEILOES'!G100=0,"",'CONTROLE LEILOES'!G100)</f>
        <v>44427</v>
      </c>
      <c r="I100" s="65">
        <f>IF('CONTROLE LEILOES'!P100=0,"",'CONTROLE LEILOES'!P100)</f>
        <v>44427</v>
      </c>
      <c r="J100" s="15">
        <v>6000</v>
      </c>
      <c r="K100" s="29">
        <v>44434</v>
      </c>
      <c r="L100" s="29">
        <v>44434</v>
      </c>
      <c r="M100" s="29">
        <v>44447</v>
      </c>
      <c r="N100" s="29">
        <v>44503</v>
      </c>
      <c r="O100" s="29">
        <v>44503</v>
      </c>
      <c r="P100" s="35" t="str">
        <f>IF(SALVADOS!R100=0,"",SALVADOS!R100)</f>
        <v>PEQUENA</v>
      </c>
      <c r="Q100" s="66" t="str">
        <f>IF(SALVADOS!C100=0,"",IF(COUNTIF(G100:O100,"&gt;=0")=0,"Não Disponível",IF(COUNTIF(G100:O100,"&gt;=0")=1,"Ag Loteamento",IF(COUNTIF(G100:O100,"&gt;=0")=2,"Data Leilão Venda",IF(COUNTIF(G100:O100,"&gt;=0")=3,"Inf Valor Venda",IF(COUNTIF(G100:O100,"&gt;0")=4,"Data Receb",IF(COUNTIF(G100:O100,"&gt;0")=5,"Ag. Fecham. Leiloeiro",IF(COUNTIF(G100:O100,"&gt;0")=6,"Ag. NF Saída",IF(COUNTIF(G100:O100,"&gt;0")=7,"Assinar CRV",IF(COUNTIF(G100:O100,"&gt;0")=8,"Enviar Leiloeiro",IF(COUNTIF(G100:O100,"&gt;0")=9,"FINALIZADO")))))))))))</f>
        <v>FINALIZADO</v>
      </c>
      <c r="R100" s="77">
        <f>COUNTIF('CONTROLE LEILOES'!G100:N100,"&gt;0")</f>
        <v>1</v>
      </c>
    </row>
    <row r="101" spans="1:18" x14ac:dyDescent="0.3">
      <c r="A101" s="24">
        <v>99</v>
      </c>
      <c r="B101" s="23">
        <f>IF(SALVADOS!B101=0,"",SALVADOS!B101)</f>
        <v>8282100470</v>
      </c>
      <c r="C101" s="23" t="str">
        <f>IF(SALVADOS!G101=0,"",SALVADOS!G101)</f>
        <v>ABY0532</v>
      </c>
      <c r="D101" s="23" t="str">
        <f>IF(SALVADOS!L101=0,"",SALVADOS!L101)</f>
        <v>PALACIO</v>
      </c>
      <c r="E101" s="62">
        <f>IF(SALVADOS!K101=0,"",SALVADOS!K101)</f>
        <v>10742</v>
      </c>
      <c r="F101" s="63">
        <f t="shared" si="2"/>
        <v>0.40029789610873207</v>
      </c>
      <c r="G101" s="64">
        <f>IF(SALVADOS!AH101=0,"",SALVADOS!AH101)</f>
        <v>44462</v>
      </c>
      <c r="H101" s="65">
        <f>IF('CONTROLE LEILOES'!G101=0,"",'CONTROLE LEILOES'!G101)</f>
        <v>44469</v>
      </c>
      <c r="I101" s="65">
        <f>IF('CONTROLE LEILOES'!P101=0,"",'CONTROLE LEILOES'!P101)</f>
        <v>44469</v>
      </c>
      <c r="J101" s="15">
        <v>4300</v>
      </c>
      <c r="K101" s="29">
        <v>44476</v>
      </c>
      <c r="L101" s="29">
        <v>44476</v>
      </c>
      <c r="M101" s="29">
        <v>44482</v>
      </c>
      <c r="N101" s="29">
        <v>44522</v>
      </c>
      <c r="O101" s="29">
        <v>44522</v>
      </c>
      <c r="P101" s="35" t="str">
        <f>IF(SALVADOS!R101=0,"",SALVADOS!R101)</f>
        <v>MEDIA</v>
      </c>
      <c r="Q101" s="66" t="str">
        <f>IF(SALVADOS!C101=0,"",IF(COUNTIF(G101:O101,"&gt;=0")=0,"Não Disponível",IF(COUNTIF(G101:O101,"&gt;=0")=1,"Ag Loteamento",IF(COUNTIF(G101:O101,"&gt;=0")=2,"Data Leilão Venda",IF(COUNTIF(G101:O101,"&gt;=0")=3,"Inf Valor Venda",IF(COUNTIF(G101:O101,"&gt;0")=4,"Data Receb",IF(COUNTIF(G101:O101,"&gt;0")=5,"Ag. Fecham. Leiloeiro",IF(COUNTIF(G101:O101,"&gt;0")=6,"Ag. NF Saída",IF(COUNTIF(G101:O101,"&gt;0")=7,"Assinar CRV",IF(COUNTIF(G101:O101,"&gt;0")=8,"Enviar Leiloeiro",IF(COUNTIF(G101:O101,"&gt;0")=9,"FINALIZADO")))))))))))</f>
        <v>FINALIZADO</v>
      </c>
      <c r="R101" s="77">
        <f>COUNTIF('CONTROLE LEILOES'!G101:N101,"&gt;0")</f>
        <v>1</v>
      </c>
    </row>
    <row r="102" spans="1:18" x14ac:dyDescent="0.3">
      <c r="A102" s="24">
        <v>100</v>
      </c>
      <c r="B102" s="23">
        <f>IF(SALVADOS!B102=0,"",SALVADOS!B102)</f>
        <v>8282100600</v>
      </c>
      <c r="C102" s="23" t="str">
        <f>IF(SALVADOS!G102=0,"",SALVADOS!G102)</f>
        <v>DIH4546</v>
      </c>
      <c r="D102" s="23" t="str">
        <f>IF(SALVADOS!L102=0,"",SALVADOS!L102)</f>
        <v>PALACIO</v>
      </c>
      <c r="E102" s="62">
        <f>IF(SALVADOS!K102=0,"",SALVADOS!K102)</f>
        <v>11496</v>
      </c>
      <c r="F102" s="63">
        <f t="shared" si="2"/>
        <v>0.39144050104384132</v>
      </c>
      <c r="G102" s="64">
        <f>IF(SALVADOS!AH102=0,"",SALVADOS!AH102)</f>
        <v>44427</v>
      </c>
      <c r="H102" s="65">
        <f>IF('CONTROLE LEILOES'!G102=0,"",'CONTROLE LEILOES'!G102)</f>
        <v>44432</v>
      </c>
      <c r="I102" s="65">
        <f>IF('CONTROLE LEILOES'!P102=0,"",'CONTROLE LEILOES'!P102)</f>
        <v>44432</v>
      </c>
      <c r="J102" s="15">
        <v>4500</v>
      </c>
      <c r="K102" s="29">
        <v>44439</v>
      </c>
      <c r="L102" s="29">
        <v>44439</v>
      </c>
      <c r="M102" s="29">
        <v>44447</v>
      </c>
      <c r="N102" s="29">
        <v>44503</v>
      </c>
      <c r="O102" s="29">
        <v>44503</v>
      </c>
      <c r="P102" s="35" t="str">
        <f>IF(SALVADOS!R102=0,"",SALVADOS!R102)</f>
        <v>MEDIA</v>
      </c>
      <c r="Q102" s="66" t="str">
        <f>IF(SALVADOS!C102=0,"",IF(COUNTIF(G102:O102,"&gt;=0")=0,"Não Disponível",IF(COUNTIF(G102:O102,"&gt;=0")=1,"Ag Loteamento",IF(COUNTIF(G102:O102,"&gt;=0")=2,"Data Leilão Venda",IF(COUNTIF(G102:O102,"&gt;=0")=3,"Inf Valor Venda",IF(COUNTIF(G102:O102,"&gt;0")=4,"Data Receb",IF(COUNTIF(G102:O102,"&gt;0")=5,"Ag. Fecham. Leiloeiro",IF(COUNTIF(G102:O102,"&gt;0")=6,"Ag. NF Saída",IF(COUNTIF(G102:O102,"&gt;0")=7,"Assinar CRV",IF(COUNTIF(G102:O102,"&gt;0")=8,"Enviar Leiloeiro",IF(COUNTIF(G102:O102,"&gt;0")=9,"FINALIZADO")))))))))))</f>
        <v>FINALIZADO</v>
      </c>
      <c r="R102" s="77">
        <f>COUNTIF('CONTROLE LEILOES'!G102:N102,"&gt;0")</f>
        <v>1</v>
      </c>
    </row>
    <row r="103" spans="1:18" x14ac:dyDescent="0.3">
      <c r="A103" s="24">
        <v>101</v>
      </c>
      <c r="B103" s="23">
        <f>IF(SALVADOS!B103=0,"",SALVADOS!B103)</f>
        <v>8282100681</v>
      </c>
      <c r="C103" s="23" t="str">
        <f>IF(SALVADOS!G103=0,"",SALVADOS!G103)</f>
        <v>MNW8058</v>
      </c>
      <c r="D103" s="23" t="str">
        <f>IF(SALVADOS!L103=0,"",SALVADOS!L103)</f>
        <v>PALACIO</v>
      </c>
      <c r="E103" s="62">
        <f>IF(SALVADOS!K103=0,"",SALVADOS!K103)</f>
        <v>17434</v>
      </c>
      <c r="F103" s="63">
        <f t="shared" si="2"/>
        <v>0.49328897556498796</v>
      </c>
      <c r="G103" s="64">
        <f>IF(SALVADOS!AH103=0,"",SALVADOS!AH103)</f>
        <v>44400</v>
      </c>
      <c r="H103" s="65">
        <f>IF('CONTROLE LEILOES'!G103=0,"",'CONTROLE LEILOES'!G103)</f>
        <v>44404</v>
      </c>
      <c r="I103" s="65">
        <f>IF('CONTROLE LEILOES'!P103=0,"",'CONTROLE LEILOES'!P103)</f>
        <v>44404</v>
      </c>
      <c r="J103" s="15">
        <v>8600</v>
      </c>
      <c r="K103" s="29">
        <v>44411</v>
      </c>
      <c r="L103" s="29">
        <v>44411</v>
      </c>
      <c r="M103" s="29">
        <v>44414</v>
      </c>
      <c r="N103" s="29">
        <v>44448</v>
      </c>
      <c r="O103" s="29">
        <v>44448</v>
      </c>
      <c r="P103" s="35" t="str">
        <f>IF(SALVADOS!R103=0,"",SALVADOS!R103)</f>
        <v>MEDIA</v>
      </c>
      <c r="Q103" s="66" t="str">
        <f>IF(SALVADOS!C103=0,"",IF(COUNTIF(G103:O103,"&gt;=0")=0,"Não Disponível",IF(COUNTIF(G103:O103,"&gt;=0")=1,"Ag Loteamento",IF(COUNTIF(G103:O103,"&gt;=0")=2,"Data Leilão Venda",IF(COUNTIF(G103:O103,"&gt;=0")=3,"Inf Valor Venda",IF(COUNTIF(G103:O103,"&gt;0")=4,"Data Receb",IF(COUNTIF(G103:O103,"&gt;0")=5,"Ag. Fecham. Leiloeiro",IF(COUNTIF(G103:O103,"&gt;0")=6,"Ag. NF Saída",IF(COUNTIF(G103:O103,"&gt;0")=7,"Assinar CRV",IF(COUNTIF(G103:O103,"&gt;0")=8,"Enviar Leiloeiro",IF(COUNTIF(G103:O103,"&gt;0")=9,"FINALIZADO")))))))))))</f>
        <v>FINALIZADO</v>
      </c>
      <c r="R103" s="77">
        <f>COUNTIF('CONTROLE LEILOES'!G103:N103,"&gt;0")</f>
        <v>1</v>
      </c>
    </row>
    <row r="104" spans="1:18" x14ac:dyDescent="0.3">
      <c r="A104" s="24">
        <v>102</v>
      </c>
      <c r="B104" s="23">
        <f>IF(SALVADOS!B104=0,"",SALVADOS!B104)</f>
        <v>8282100717</v>
      </c>
      <c r="C104" s="23" t="str">
        <f>IF(SALVADOS!G104=0,"",SALVADOS!G104)</f>
        <v>MCH2875</v>
      </c>
      <c r="D104" s="23" t="str">
        <f>IF(SALVADOS!L104=0,"",SALVADOS!L104)</f>
        <v>PALACIO</v>
      </c>
      <c r="E104" s="62">
        <f>IF(SALVADOS!K104=0,"",SALVADOS!K104)</f>
        <v>3905</v>
      </c>
      <c r="F104" s="63">
        <f t="shared" si="2"/>
        <v>0.6402048655569782</v>
      </c>
      <c r="G104" s="64">
        <f>IF(SALVADOS!AH104=0,"",SALVADOS!AH104)</f>
        <v>44467</v>
      </c>
      <c r="H104" s="65">
        <f>IF('CONTROLE LEILOES'!G104=0,"",'CONTROLE LEILOES'!G104)</f>
        <v>44469</v>
      </c>
      <c r="I104" s="65">
        <f>IF('CONTROLE LEILOES'!P104=0,"",'CONTROLE LEILOES'!P104)</f>
        <v>44469</v>
      </c>
      <c r="J104" s="15">
        <v>2500</v>
      </c>
      <c r="K104" s="29">
        <v>44476</v>
      </c>
      <c r="L104" s="29">
        <v>44476</v>
      </c>
      <c r="M104" s="29">
        <v>44482</v>
      </c>
      <c r="N104" s="29">
        <v>44522</v>
      </c>
      <c r="O104" s="29">
        <v>44522</v>
      </c>
      <c r="P104" s="35" t="str">
        <f>IF(SALVADOS!R104=0,"",SALVADOS!R104)</f>
        <v>MEDIA</v>
      </c>
      <c r="Q104" s="66" t="str">
        <f>IF(SALVADOS!C104=0,"",IF(COUNTIF(G104:O104,"&gt;=0")=0,"Não Disponível",IF(COUNTIF(G104:O104,"&gt;=0")=1,"Ag Loteamento",IF(COUNTIF(G104:O104,"&gt;=0")=2,"Data Leilão Venda",IF(COUNTIF(G104:O104,"&gt;=0")=3,"Inf Valor Venda",IF(COUNTIF(G104:O104,"&gt;0")=4,"Data Receb",IF(COUNTIF(G104:O104,"&gt;0")=5,"Ag. Fecham. Leiloeiro",IF(COUNTIF(G104:O104,"&gt;0")=6,"Ag. NF Saída",IF(COUNTIF(G104:O104,"&gt;0")=7,"Assinar CRV",IF(COUNTIF(G104:O104,"&gt;0")=8,"Enviar Leiloeiro",IF(COUNTIF(G104:O104,"&gt;0")=9,"FINALIZADO")))))))))))</f>
        <v>FINALIZADO</v>
      </c>
      <c r="R104" s="77">
        <f>COUNTIF('CONTROLE LEILOES'!G104:N104,"&gt;0")</f>
        <v>1</v>
      </c>
    </row>
    <row r="105" spans="1:18" x14ac:dyDescent="0.3">
      <c r="A105" s="24">
        <v>103</v>
      </c>
      <c r="B105" s="23">
        <f>IF(SALVADOS!B105=0,"",SALVADOS!B105)</f>
        <v>8282100681</v>
      </c>
      <c r="C105" s="23" t="str">
        <f>IF(SALVADOS!G105=0,"",SALVADOS!G105)</f>
        <v>PYQ8207</v>
      </c>
      <c r="D105" s="23" t="str">
        <f>IF(SALVADOS!L105=0,"",SALVADOS!L105)</f>
        <v>PALACIO</v>
      </c>
      <c r="E105" s="62">
        <f>IF(SALVADOS!K105=0,"",SALVADOS!K105)</f>
        <v>78954</v>
      </c>
      <c r="F105" s="63">
        <f t="shared" si="2"/>
        <v>0.64087949945537903</v>
      </c>
      <c r="G105" s="64">
        <f>IF(SALVADOS!AH105=0,"",SALVADOS!AH105)</f>
        <v>44432</v>
      </c>
      <c r="H105" s="65">
        <f>IF('CONTROLE LEILOES'!G105=0,"",'CONTROLE LEILOES'!G105)</f>
        <v>44434</v>
      </c>
      <c r="I105" s="65">
        <f>IF('CONTROLE LEILOES'!P105=0,"",'CONTROLE LEILOES'!P105)</f>
        <v>44449</v>
      </c>
      <c r="J105" s="15">
        <v>50600</v>
      </c>
      <c r="K105" s="29">
        <v>44459</v>
      </c>
      <c r="L105" s="29">
        <v>44456</v>
      </c>
      <c r="M105" s="29">
        <v>44466</v>
      </c>
      <c r="N105" s="29">
        <v>44522</v>
      </c>
      <c r="O105" s="29">
        <v>44522</v>
      </c>
      <c r="P105" s="35" t="str">
        <f>IF(SALVADOS!R105=0,"",SALVADOS!R105)</f>
        <v>MEDIA</v>
      </c>
      <c r="Q105" s="66" t="str">
        <f>IF(SALVADOS!C105=0,"",IF(COUNTIF(G105:O105,"&gt;=0")=0,"Não Disponível",IF(COUNTIF(G105:O105,"&gt;=0")=1,"Ag Loteamento",IF(COUNTIF(G105:O105,"&gt;=0")=2,"Data Leilão Venda",IF(COUNTIF(G105:O105,"&gt;=0")=3,"Inf Valor Venda",IF(COUNTIF(G105:O105,"&gt;0")=4,"Data Receb",IF(COUNTIF(G105:O105,"&gt;0")=5,"Ag. Fecham. Leiloeiro",IF(COUNTIF(G105:O105,"&gt;0")=6,"Ag. NF Saída",IF(COUNTIF(G105:O105,"&gt;0")=7,"Assinar CRV",IF(COUNTIF(G105:O105,"&gt;0")=8,"Enviar Leiloeiro",IF(COUNTIF(G105:O105,"&gt;0")=9,"FINALIZADO")))))))))))</f>
        <v>FINALIZADO</v>
      </c>
      <c r="R105" s="77">
        <f>COUNTIF('CONTROLE LEILOES'!G105:N105,"&gt;0")</f>
        <v>2</v>
      </c>
    </row>
    <row r="106" spans="1:18" x14ac:dyDescent="0.3">
      <c r="A106" s="24">
        <v>104</v>
      </c>
      <c r="B106" s="23">
        <f>IF(SALVADOS!B106=0,"",SALVADOS!B106)</f>
        <v>8282100702</v>
      </c>
      <c r="C106" s="23" t="str">
        <f>IF(SALVADOS!G106=0,"",SALVADOS!G106)</f>
        <v>ARZ7542</v>
      </c>
      <c r="D106" s="23" t="str">
        <f>IF(SALVADOS!L106=0,"",SALVADOS!L106)</f>
        <v>PALACIO</v>
      </c>
      <c r="E106" s="62">
        <f>IF(SALVADOS!K106=0,"",SALVADOS!K106)</f>
        <v>19484</v>
      </c>
      <c r="F106" s="63">
        <f t="shared" si="2"/>
        <v>0.35926914391295423</v>
      </c>
      <c r="G106" s="64">
        <f>IF(SALVADOS!AH106=0,"",SALVADOS!AH106)</f>
        <v>44608</v>
      </c>
      <c r="H106" s="65">
        <f>IF('CONTROLE LEILOES'!G106=0,"",'CONTROLE LEILOES'!G106)</f>
        <v>44616</v>
      </c>
      <c r="I106" s="65">
        <f>IF('CONTROLE LEILOES'!P106=0,"",'CONTROLE LEILOES'!P106)</f>
        <v>44616</v>
      </c>
      <c r="J106" s="15">
        <v>7000</v>
      </c>
      <c r="K106" s="29">
        <v>44627</v>
      </c>
      <c r="L106" s="29">
        <v>44627</v>
      </c>
      <c r="M106" s="29">
        <v>44643</v>
      </c>
      <c r="N106" s="29">
        <v>44644</v>
      </c>
      <c r="O106" s="29">
        <v>44670</v>
      </c>
      <c r="P106" s="35" t="str">
        <f>IF(SALVADOS!R106=0,"",SALVADOS!R106)</f>
        <v>MEDIA</v>
      </c>
      <c r="Q106" s="66" t="str">
        <f>IF(SALVADOS!C106=0,"",IF(COUNTIF(G106:O106,"&gt;=0")=0,"Não Disponível",IF(COUNTIF(G106:O106,"&gt;=0")=1,"Ag Loteamento",IF(COUNTIF(G106:O106,"&gt;=0")=2,"Data Leilão Venda",IF(COUNTIF(G106:O106,"&gt;=0")=3,"Inf Valor Venda",IF(COUNTIF(G106:O106,"&gt;0")=4,"Data Receb",IF(COUNTIF(G106:O106,"&gt;0")=5,"Ag. Fecham. Leiloeiro",IF(COUNTIF(G106:O106,"&gt;0")=6,"Ag. NF Saída",IF(COUNTIF(G106:O106,"&gt;0")=7,"Assinar CRV",IF(COUNTIF(G106:O106,"&gt;0")=8,"Enviar Leiloeiro",IF(COUNTIF(G106:O106,"&gt;0")=9,"FINALIZADO")))))))))))</f>
        <v>FINALIZADO</v>
      </c>
      <c r="R106" s="77">
        <f>COUNTIF('CONTROLE LEILOES'!G106:N106,"&gt;0")</f>
        <v>1</v>
      </c>
    </row>
    <row r="107" spans="1:18" x14ac:dyDescent="0.3">
      <c r="A107" s="24">
        <v>105</v>
      </c>
      <c r="B107" s="23">
        <f>IF(SALVADOS!B107=0,"",SALVADOS!B107)</f>
        <v>8282100709</v>
      </c>
      <c r="C107" s="23" t="str">
        <f>IF(SALVADOS!G107=0,"",SALVADOS!G107)</f>
        <v>KRO8063</v>
      </c>
      <c r="D107" s="23" t="str">
        <f>IF(SALVADOS!L107=0,"",SALVADOS!L107)</f>
        <v>PALACIO</v>
      </c>
      <c r="E107" s="62">
        <f>IF(SALVADOS!K107=0,"",SALVADOS!K107)</f>
        <v>28951</v>
      </c>
      <c r="F107" s="63">
        <f t="shared" si="2"/>
        <v>0.56302027563814716</v>
      </c>
      <c r="G107" s="64">
        <f>IF(SALVADOS!AH107=0,"",SALVADOS!AH107)</f>
        <v>44467</v>
      </c>
      <c r="H107" s="65">
        <f>IF('CONTROLE LEILOES'!G107=0,"",'CONTROLE LEILOES'!G107)</f>
        <v>44469</v>
      </c>
      <c r="I107" s="65">
        <f>IF('CONTROLE LEILOES'!P107=0,"",'CONTROLE LEILOES'!P107)</f>
        <v>44469</v>
      </c>
      <c r="J107" s="15">
        <v>16300</v>
      </c>
      <c r="K107" s="29">
        <v>44476</v>
      </c>
      <c r="L107" s="29">
        <v>44476</v>
      </c>
      <c r="M107" s="29">
        <v>44482</v>
      </c>
      <c r="N107" s="29">
        <v>44522</v>
      </c>
      <c r="O107" s="29">
        <v>44522</v>
      </c>
      <c r="P107" s="35" t="str">
        <f>IF(SALVADOS!R107=0,"",SALVADOS!R107)</f>
        <v>MEDIA</v>
      </c>
      <c r="Q107" s="66" t="str">
        <f>IF(SALVADOS!C107=0,"",IF(COUNTIF(G107:O107,"&gt;=0")=0,"Não Disponível",IF(COUNTIF(G107:O107,"&gt;=0")=1,"Ag Loteamento",IF(COUNTIF(G107:O107,"&gt;=0")=2,"Data Leilão Venda",IF(COUNTIF(G107:O107,"&gt;=0")=3,"Inf Valor Venda",IF(COUNTIF(G107:O107,"&gt;0")=4,"Data Receb",IF(COUNTIF(G107:O107,"&gt;0")=5,"Ag. Fecham. Leiloeiro",IF(COUNTIF(G107:O107,"&gt;0")=6,"Ag. NF Saída",IF(COUNTIF(G107:O107,"&gt;0")=7,"Assinar CRV",IF(COUNTIF(G107:O107,"&gt;0")=8,"Enviar Leiloeiro",IF(COUNTIF(G107:O107,"&gt;0")=9,"FINALIZADO")))))))))))</f>
        <v>FINALIZADO</v>
      </c>
      <c r="R107" s="77">
        <f>COUNTIF('CONTROLE LEILOES'!G107:N107,"&gt;0")</f>
        <v>1</v>
      </c>
    </row>
    <row r="108" spans="1:18" x14ac:dyDescent="0.3">
      <c r="A108" s="24">
        <v>106</v>
      </c>
      <c r="B108" s="23">
        <f>IF(SALVADOS!B108=0,"",SALVADOS!B108)</f>
        <v>8282100752</v>
      </c>
      <c r="C108" s="23" t="str">
        <f>IF(SALVADOS!G108=0,"",SALVADOS!G108)</f>
        <v>DPN5E22</v>
      </c>
      <c r="D108" s="23" t="str">
        <f>IF(SALVADOS!L108=0,"",SALVADOS!L108)</f>
        <v>PALACIO</v>
      </c>
      <c r="E108" s="62">
        <f>IF(SALVADOS!K108=0,"",SALVADOS!K108)</f>
        <v>44574</v>
      </c>
      <c r="F108" s="63">
        <f t="shared" si="2"/>
        <v>0.4285009198187284</v>
      </c>
      <c r="G108" s="64">
        <f>IF(SALVADOS!AH108=0,"",SALVADOS!AH108)</f>
        <v>44460</v>
      </c>
      <c r="H108" s="65">
        <f>IF('CONTROLE LEILOES'!G108=0,"",'CONTROLE LEILOES'!G108)</f>
        <v>44467</v>
      </c>
      <c r="I108" s="65">
        <f>IF('CONTROLE LEILOES'!P108=0,"",'CONTROLE LEILOES'!P108)</f>
        <v>44467</v>
      </c>
      <c r="J108" s="15">
        <v>19100</v>
      </c>
      <c r="K108" s="29">
        <v>44474</v>
      </c>
      <c r="L108" s="29">
        <v>44474</v>
      </c>
      <c r="M108" s="29">
        <v>44475</v>
      </c>
      <c r="N108" s="29">
        <v>44522</v>
      </c>
      <c r="O108" s="29">
        <v>44522</v>
      </c>
      <c r="P108" s="35" t="str">
        <f>IF(SALVADOS!R108=0,"",SALVADOS!R108)</f>
        <v>MEDIA</v>
      </c>
      <c r="Q108" s="66" t="str">
        <f>IF(SALVADOS!C108=0,"",IF(COUNTIF(G108:O108,"&gt;=0")=0,"Não Disponível",IF(COUNTIF(G108:O108,"&gt;=0")=1,"Ag Loteamento",IF(COUNTIF(G108:O108,"&gt;=0")=2,"Data Leilão Venda",IF(COUNTIF(G108:O108,"&gt;=0")=3,"Inf Valor Venda",IF(COUNTIF(G108:O108,"&gt;0")=4,"Data Receb",IF(COUNTIF(G108:O108,"&gt;0")=5,"Ag. Fecham. Leiloeiro",IF(COUNTIF(G108:O108,"&gt;0")=6,"Ag. NF Saída",IF(COUNTIF(G108:O108,"&gt;0")=7,"Assinar CRV",IF(COUNTIF(G108:O108,"&gt;0")=8,"Enviar Leiloeiro",IF(COUNTIF(G108:O108,"&gt;0")=9,"FINALIZADO")))))))))))</f>
        <v>FINALIZADO</v>
      </c>
      <c r="R108" s="77">
        <f>COUNTIF('CONTROLE LEILOES'!G108:N108,"&gt;0")</f>
        <v>1</v>
      </c>
    </row>
    <row r="109" spans="1:18" x14ac:dyDescent="0.3">
      <c r="A109" s="24">
        <v>107</v>
      </c>
      <c r="B109" s="23">
        <f>IF(SALVADOS!B109=0,"",SALVADOS!B109)</f>
        <v>8282100798</v>
      </c>
      <c r="C109" s="23" t="str">
        <f>IF(SALVADOS!G109=0,"",SALVADOS!G109)</f>
        <v>NUB8783</v>
      </c>
      <c r="D109" s="23" t="str">
        <f>IF(SALVADOS!L109=0,"",SALVADOS!L109)</f>
        <v>PALACIO</v>
      </c>
      <c r="E109" s="62">
        <f>IF(SALVADOS!K109=0,"",SALVADOS!K109)</f>
        <v>22173</v>
      </c>
      <c r="F109" s="63">
        <f t="shared" si="2"/>
        <v>0.67649844405357873</v>
      </c>
      <c r="G109" s="64">
        <f>IF(SALVADOS!AH109=0,"",SALVADOS!AH109)</f>
        <v>44475</v>
      </c>
      <c r="H109" s="65">
        <f>IF('CONTROLE LEILOES'!G109=0,"",'CONTROLE LEILOES'!G109)</f>
        <v>44482</v>
      </c>
      <c r="I109" s="65">
        <f>IF('CONTROLE LEILOES'!P109=0,"",'CONTROLE LEILOES'!P109)</f>
        <v>44482</v>
      </c>
      <c r="J109" s="15">
        <v>15000</v>
      </c>
      <c r="K109" s="29">
        <v>44490</v>
      </c>
      <c r="L109" s="29">
        <v>44489</v>
      </c>
      <c r="M109" s="29">
        <v>44503</v>
      </c>
      <c r="N109" s="29">
        <v>44544</v>
      </c>
      <c r="O109" s="29">
        <v>44544</v>
      </c>
      <c r="P109" s="35" t="str">
        <f>IF(SALVADOS!R109=0,"",SALVADOS!R109)</f>
        <v>PEQUENA</v>
      </c>
      <c r="Q109" s="66" t="str">
        <f>IF(SALVADOS!C109=0,"",IF(COUNTIF(G109:O109,"&gt;=0")=0,"Não Disponível",IF(COUNTIF(G109:O109,"&gt;=0")=1,"Ag Loteamento",IF(COUNTIF(G109:O109,"&gt;=0")=2,"Data Leilão Venda",IF(COUNTIF(G109:O109,"&gt;=0")=3,"Inf Valor Venda",IF(COUNTIF(G109:O109,"&gt;0")=4,"Data Receb",IF(COUNTIF(G109:O109,"&gt;0")=5,"Ag. Fecham. Leiloeiro",IF(COUNTIF(G109:O109,"&gt;0")=6,"Ag. NF Saída",IF(COUNTIF(G109:O109,"&gt;0")=7,"Assinar CRV",IF(COUNTIF(G109:O109,"&gt;0")=8,"Enviar Leiloeiro",IF(COUNTIF(G109:O109,"&gt;0")=9,"FINALIZADO")))))))))))</f>
        <v>FINALIZADO</v>
      </c>
      <c r="R109" s="77">
        <f>COUNTIF('CONTROLE LEILOES'!G109:N109,"&gt;0")</f>
        <v>1</v>
      </c>
    </row>
    <row r="110" spans="1:18" x14ac:dyDescent="0.3">
      <c r="A110" s="24">
        <v>108</v>
      </c>
      <c r="B110" s="23">
        <f>IF(SALVADOS!B110=0,"",SALVADOS!B110)</f>
        <v>8282100855</v>
      </c>
      <c r="C110" s="23" t="str">
        <f>IF(SALVADOS!G110=0,"",SALVADOS!G110)</f>
        <v>DIB2902</v>
      </c>
      <c r="D110" s="23" t="str">
        <f>IF(SALVADOS!L110=0,"",SALVADOS!L110)</f>
        <v>PALACIO</v>
      </c>
      <c r="E110" s="62">
        <f>IF(SALVADOS!K110=0,"",SALVADOS!K110)</f>
        <v>10421</v>
      </c>
      <c r="F110" s="63">
        <f t="shared" si="2"/>
        <v>0.30707225794069665</v>
      </c>
      <c r="G110" s="64">
        <f>IF(SALVADOS!AH110=0,"",SALVADOS!AH110)</f>
        <v>44447</v>
      </c>
      <c r="H110" s="65">
        <f>IF('CONTROLE LEILOES'!G110=0,"",'CONTROLE LEILOES'!G110)</f>
        <v>44449</v>
      </c>
      <c r="I110" s="65">
        <f>IF('CONTROLE LEILOES'!P110=0,"",'CONTROLE LEILOES'!P110)</f>
        <v>44449</v>
      </c>
      <c r="J110" s="15">
        <v>3200</v>
      </c>
      <c r="K110" s="29">
        <v>44459</v>
      </c>
      <c r="L110" s="29">
        <v>44456</v>
      </c>
      <c r="M110" s="29">
        <v>44466</v>
      </c>
      <c r="N110" s="29">
        <v>44522</v>
      </c>
      <c r="O110" s="29">
        <v>44522</v>
      </c>
      <c r="P110" s="35" t="str">
        <f>IF(SALVADOS!R110=0,"",SALVADOS!R110)</f>
        <v>MEDIA</v>
      </c>
      <c r="Q110" s="66" t="str">
        <f>IF(SALVADOS!C110=0,"",IF(COUNTIF(G110:O110,"&gt;=0")=0,"Não Disponível",IF(COUNTIF(G110:O110,"&gt;=0")=1,"Ag Loteamento",IF(COUNTIF(G110:O110,"&gt;=0")=2,"Data Leilão Venda",IF(COUNTIF(G110:O110,"&gt;=0")=3,"Inf Valor Venda",IF(COUNTIF(G110:O110,"&gt;0")=4,"Data Receb",IF(COUNTIF(G110:O110,"&gt;0")=5,"Ag. Fecham. Leiloeiro",IF(COUNTIF(G110:O110,"&gt;0")=6,"Ag. NF Saída",IF(COUNTIF(G110:O110,"&gt;0")=7,"Assinar CRV",IF(COUNTIF(G110:O110,"&gt;0")=8,"Enviar Leiloeiro",IF(COUNTIF(G110:O110,"&gt;0")=9,"FINALIZADO")))))))))))</f>
        <v>FINALIZADO</v>
      </c>
      <c r="R110" s="77">
        <f>COUNTIF('CONTROLE LEILOES'!G110:N110,"&gt;0")</f>
        <v>1</v>
      </c>
    </row>
    <row r="111" spans="1:18" x14ac:dyDescent="0.3">
      <c r="A111" s="24">
        <v>109</v>
      </c>
      <c r="B111" s="23">
        <f>IF(SALVADOS!B111=0,"",SALVADOS!B111)</f>
        <v>8232100104</v>
      </c>
      <c r="C111" s="23" t="str">
        <f>IF(SALVADOS!G111=0,"",SALVADOS!G111)</f>
        <v>AHI5636</v>
      </c>
      <c r="D111" s="23" t="str">
        <f>IF(SALVADOS!L111=0,"",SALVADOS!L111)</f>
        <v>PALACIO</v>
      </c>
      <c r="E111" s="62">
        <f>IF(SALVADOS!K111=0,"",SALVADOS!K111)</f>
        <v>10022</v>
      </c>
      <c r="F111" s="63">
        <f t="shared" si="2"/>
        <v>0.15964877270005987</v>
      </c>
      <c r="G111" s="64">
        <f>IF(SALVADOS!AH111=0,"",SALVADOS!AH111)</f>
        <v>44497</v>
      </c>
      <c r="H111" s="65">
        <f>IF('CONTROLE LEILOES'!G111=0,"",'CONTROLE LEILOES'!G111)</f>
        <v>44544</v>
      </c>
      <c r="I111" s="65">
        <f>IF('CONTROLE LEILOES'!P111=0,"",'CONTROLE LEILOES'!P111)</f>
        <v>44550</v>
      </c>
      <c r="J111" s="15">
        <v>1600</v>
      </c>
      <c r="K111" s="29">
        <v>44558</v>
      </c>
      <c r="L111" s="29">
        <v>44558</v>
      </c>
      <c r="M111" s="29">
        <v>44559</v>
      </c>
      <c r="N111" s="29">
        <v>44628</v>
      </c>
      <c r="O111" s="29">
        <v>44628</v>
      </c>
      <c r="P111" s="35" t="str">
        <f>IF(SALVADOS!R111=0,"",SALVADOS!R111)</f>
        <v>GRANDE</v>
      </c>
      <c r="Q111" s="66" t="str">
        <f>IF(SALVADOS!C111=0,"",IF(COUNTIF(G111:O111,"&gt;=0")=0,"Não Disponível",IF(COUNTIF(G111:O111,"&gt;=0")=1,"Ag Loteamento",IF(COUNTIF(G111:O111,"&gt;=0")=2,"Data Leilão Venda",IF(COUNTIF(G111:O111,"&gt;=0")=3,"Inf Valor Venda",IF(COUNTIF(G111:O111,"&gt;0")=4,"Data Receb",IF(COUNTIF(G111:O111,"&gt;0")=5,"Ag. Fecham. Leiloeiro",IF(COUNTIF(G111:O111,"&gt;0")=6,"Ag. NF Saída",IF(COUNTIF(G111:O111,"&gt;0")=7,"Assinar CRV",IF(COUNTIF(G111:O111,"&gt;0")=8,"Enviar Leiloeiro",IF(COUNTIF(G111:O111,"&gt;0")=9,"FINALIZADO")))))))))))</f>
        <v>FINALIZADO</v>
      </c>
      <c r="R111" s="77">
        <f>COUNTIF('CONTROLE LEILOES'!G111:N111,"&gt;0")</f>
        <v>2</v>
      </c>
    </row>
    <row r="112" spans="1:18" x14ac:dyDescent="0.3">
      <c r="A112" s="24">
        <v>110</v>
      </c>
      <c r="B112" s="23">
        <f>IF(SALVADOS!B112=0,"",SALVADOS!B112)</f>
        <v>8282100871</v>
      </c>
      <c r="C112" s="23" t="str">
        <f>IF(SALVADOS!G112=0,"",SALVADOS!G112)</f>
        <v>MPG7F16</v>
      </c>
      <c r="D112" s="23" t="str">
        <f>IF(SALVADOS!L112=0,"",SALVADOS!L112)</f>
        <v>PALACIO</v>
      </c>
      <c r="E112" s="62">
        <f>IF(SALVADOS!K112=0,"",SALVADOS!K112)</f>
        <v>8582</v>
      </c>
      <c r="F112" s="63">
        <f t="shared" si="2"/>
        <v>0.32626427406199021</v>
      </c>
      <c r="G112" s="64">
        <f>IF(SALVADOS!AH112=0,"",SALVADOS!AH112)</f>
        <v>44432</v>
      </c>
      <c r="H112" s="65">
        <f>IF('CONTROLE LEILOES'!G112=0,"",'CONTROLE LEILOES'!G112)</f>
        <v>44434</v>
      </c>
      <c r="I112" s="65">
        <f>IF('CONTROLE LEILOES'!P112=0,"",'CONTROLE LEILOES'!P112)</f>
        <v>44434</v>
      </c>
      <c r="J112" s="15">
        <v>2800</v>
      </c>
      <c r="K112" s="29">
        <v>44441</v>
      </c>
      <c r="L112" s="29">
        <v>44441</v>
      </c>
      <c r="M112" s="29">
        <v>44455</v>
      </c>
      <c r="N112" s="29">
        <v>44522</v>
      </c>
      <c r="O112" s="29">
        <v>44522</v>
      </c>
      <c r="P112" s="35" t="str">
        <f>IF(SALVADOS!R112=0,"",SALVADOS!R112)</f>
        <v>MEDIA</v>
      </c>
      <c r="Q112" s="66" t="str">
        <f>IF(SALVADOS!C112=0,"",IF(COUNTIF(G112:O112,"&gt;=0")=0,"Não Disponível",IF(COUNTIF(G112:O112,"&gt;=0")=1,"Ag Loteamento",IF(COUNTIF(G112:O112,"&gt;=0")=2,"Data Leilão Venda",IF(COUNTIF(G112:O112,"&gt;=0")=3,"Inf Valor Venda",IF(COUNTIF(G112:O112,"&gt;0")=4,"Data Receb",IF(COUNTIF(G112:O112,"&gt;0")=5,"Ag. Fecham. Leiloeiro",IF(COUNTIF(G112:O112,"&gt;0")=6,"Ag. NF Saída",IF(COUNTIF(G112:O112,"&gt;0")=7,"Assinar CRV",IF(COUNTIF(G112:O112,"&gt;0")=8,"Enviar Leiloeiro",IF(COUNTIF(G112:O112,"&gt;0")=9,"FINALIZADO")))))))))))</f>
        <v>FINALIZADO</v>
      </c>
      <c r="R112" s="77">
        <f>COUNTIF('CONTROLE LEILOES'!G112:N112,"&gt;0")</f>
        <v>1</v>
      </c>
    </row>
    <row r="113" spans="1:18" x14ac:dyDescent="0.3">
      <c r="A113" s="24">
        <v>111</v>
      </c>
      <c r="B113" s="23">
        <f>IF(SALVADOS!B113=0,"",SALVADOS!B113)</f>
        <v>8282100591</v>
      </c>
      <c r="C113" s="23" t="str">
        <f>IF(SALVADOS!G113=0,"",SALVADOS!G113)</f>
        <v>OWO9C35</v>
      </c>
      <c r="D113" s="23" t="str">
        <f>IF(SALVADOS!L113=0,"",SALVADOS!L113)</f>
        <v>PALACIO</v>
      </c>
      <c r="E113" s="62">
        <f>IF(SALVADOS!K113=0,"",SALVADOS!K113)</f>
        <v>13381</v>
      </c>
      <c r="F113" s="63">
        <f t="shared" si="2"/>
        <v>0.18683207533069277</v>
      </c>
      <c r="G113" s="64">
        <f>IF(SALVADOS!AH113=0,"",SALVADOS!AH113)</f>
        <v>44767</v>
      </c>
      <c r="H113" s="65">
        <f>IF('CONTROLE LEILOES'!G113=0,"",'CONTROLE LEILOES'!G113)</f>
        <v>44775</v>
      </c>
      <c r="I113" s="65">
        <f>IF('CONTROLE LEILOES'!P113=0,"",'CONTROLE LEILOES'!P113)</f>
        <v>44775</v>
      </c>
      <c r="J113" s="15">
        <v>2500</v>
      </c>
      <c r="K113" s="29">
        <v>44782</v>
      </c>
      <c r="L113" s="29">
        <v>44782</v>
      </c>
      <c r="M113" s="29">
        <v>44785</v>
      </c>
      <c r="N113" s="29">
        <v>44785</v>
      </c>
      <c r="O113" s="29">
        <v>44785</v>
      </c>
      <c r="P113" s="35" t="str">
        <f>IF(SALVADOS!R113=0,"",SALVADOS!R113)</f>
        <v>MEDIA</v>
      </c>
      <c r="Q113" s="66" t="str">
        <f>IF(SALVADOS!C113=0,"",IF(COUNTIF(G113:O113,"&gt;=0")=0,"Não Disponível",IF(COUNTIF(G113:O113,"&gt;=0")=1,"Ag Loteamento",IF(COUNTIF(G113:O113,"&gt;=0")=2,"Data Leilão Venda",IF(COUNTIF(G113:O113,"&gt;=0")=3,"Inf Valor Venda",IF(COUNTIF(G113:O113,"&gt;0")=4,"Data Receb",IF(COUNTIF(G113:O113,"&gt;0")=5,"Ag. Fecham. Leiloeiro",IF(COUNTIF(G113:O113,"&gt;0")=6,"Ag. NF Saída",IF(COUNTIF(G113:O113,"&gt;0")=7,"Assinar CRV",IF(COUNTIF(G113:O113,"&gt;0")=8,"Enviar Leiloeiro",IF(COUNTIF(G113:O113,"&gt;0")=9,"FINALIZADO")))))))))))</f>
        <v>FINALIZADO</v>
      </c>
      <c r="R113" s="77">
        <f>COUNTIF('CONTROLE LEILOES'!G113:N113,"&gt;0")</f>
        <v>1</v>
      </c>
    </row>
    <row r="114" spans="1:18" x14ac:dyDescent="0.3">
      <c r="A114" s="24">
        <v>112</v>
      </c>
      <c r="B114" s="23">
        <f>IF(SALVADOS!B114=0,"",SALVADOS!B114)</f>
        <v>8282100988</v>
      </c>
      <c r="C114" s="23" t="str">
        <f>IF(SALVADOS!G114=0,"",SALVADOS!G114)</f>
        <v>DJA8H10</v>
      </c>
      <c r="D114" s="23" t="str">
        <f>IF(SALVADOS!L114=0,"",SALVADOS!L114)</f>
        <v>FREITAS</v>
      </c>
      <c r="E114" s="62">
        <f>IF(SALVADOS!K114=0,"",SALVADOS!K114)</f>
        <v>18293</v>
      </c>
      <c r="F114" s="63">
        <f t="shared" si="2"/>
        <v>0.42639260919477395</v>
      </c>
      <c r="G114" s="64">
        <f>IF(SALVADOS!AH114=0,"",SALVADOS!AH114)</f>
        <v>44599</v>
      </c>
      <c r="H114" s="65">
        <f>IF('CONTROLE LEILOES'!G114=0,"",'CONTROLE LEILOES'!G114)</f>
        <v>44603</v>
      </c>
      <c r="I114" s="65">
        <f>IF('CONTROLE LEILOES'!P114=0,"",'CONTROLE LEILOES'!P114)</f>
        <v>44603</v>
      </c>
      <c r="J114" s="15">
        <v>7800</v>
      </c>
      <c r="K114" s="29">
        <v>44610</v>
      </c>
      <c r="L114" s="29">
        <v>44610</v>
      </c>
      <c r="M114" s="29">
        <v>44613</v>
      </c>
      <c r="N114" s="29">
        <v>44628</v>
      </c>
      <c r="O114" s="29">
        <v>44670</v>
      </c>
      <c r="P114" s="35" t="str">
        <f>IF(SALVADOS!R114=0,"",SALVADOS!R114)</f>
        <v>MEDIA</v>
      </c>
      <c r="Q114" s="66" t="str">
        <f>IF(SALVADOS!C114=0,"",IF(COUNTIF(G114:O114,"&gt;=0")=0,"Não Disponível",IF(COUNTIF(G114:O114,"&gt;=0")=1,"Ag Loteamento",IF(COUNTIF(G114:O114,"&gt;=0")=2,"Data Leilão Venda",IF(COUNTIF(G114:O114,"&gt;=0")=3,"Inf Valor Venda",IF(COUNTIF(G114:O114,"&gt;0")=4,"Data Receb",IF(COUNTIF(G114:O114,"&gt;0")=5,"Ag. Fecham. Leiloeiro",IF(COUNTIF(G114:O114,"&gt;0")=6,"Ag. NF Saída",IF(COUNTIF(G114:O114,"&gt;0")=7,"Assinar CRV",IF(COUNTIF(G114:O114,"&gt;0")=8,"Enviar Leiloeiro",IF(COUNTIF(G114:O114,"&gt;0")=9,"FINALIZADO")))))))))))</f>
        <v>FINALIZADO</v>
      </c>
      <c r="R114" s="77">
        <f>COUNTIF('CONTROLE LEILOES'!G114:N114,"&gt;0")</f>
        <v>1</v>
      </c>
    </row>
    <row r="115" spans="1:18" x14ac:dyDescent="0.3">
      <c r="A115" s="24">
        <v>113</v>
      </c>
      <c r="B115" s="23">
        <f>IF(SALVADOS!B115=0,"",SALVADOS!B115)</f>
        <v>8282100970</v>
      </c>
      <c r="C115" s="23" t="str">
        <f>IF(SALVADOS!G115=0,"",SALVADOS!G115)</f>
        <v>IKX4759</v>
      </c>
      <c r="D115" s="23" t="str">
        <f>IF(SALVADOS!L115=0,"",SALVADOS!L115)</f>
        <v>PALACIO</v>
      </c>
      <c r="E115" s="62">
        <f>IF(SALVADOS!K115=0,"",SALVADOS!K115)</f>
        <v>10246</v>
      </c>
      <c r="F115" s="63">
        <f t="shared" si="2"/>
        <v>0.29279718914698422</v>
      </c>
      <c r="G115" s="64">
        <f>IF(SALVADOS!AH115=0,"",SALVADOS!AH115)</f>
        <v>44494</v>
      </c>
      <c r="H115" s="65">
        <f>IF('CONTROLE LEILOES'!G115=0,"",'CONTROLE LEILOES'!G115)</f>
        <v>44505</v>
      </c>
      <c r="I115" s="65">
        <f>IF('CONTROLE LEILOES'!P115=0,"",'CONTROLE LEILOES'!P115)</f>
        <v>44505</v>
      </c>
      <c r="J115" s="15">
        <v>3000</v>
      </c>
      <c r="K115" s="29">
        <v>44512</v>
      </c>
      <c r="L115" s="29">
        <v>44512</v>
      </c>
      <c r="M115" s="29">
        <v>44524</v>
      </c>
      <c r="N115" s="29">
        <v>44544</v>
      </c>
      <c r="O115" s="29">
        <v>44544</v>
      </c>
      <c r="P115" s="35" t="str">
        <f>IF(SALVADOS!R115=0,"",SALVADOS!R115)</f>
        <v>MEDIA</v>
      </c>
      <c r="Q115" s="66" t="str">
        <f>IF(SALVADOS!C115=0,"",IF(COUNTIF(G115:O115,"&gt;=0")=0,"Não Disponível",IF(COUNTIF(G115:O115,"&gt;=0")=1,"Ag Loteamento",IF(COUNTIF(G115:O115,"&gt;=0")=2,"Data Leilão Venda",IF(COUNTIF(G115:O115,"&gt;=0")=3,"Inf Valor Venda",IF(COUNTIF(G115:O115,"&gt;0")=4,"Data Receb",IF(COUNTIF(G115:O115,"&gt;0")=5,"Ag. Fecham. Leiloeiro",IF(COUNTIF(G115:O115,"&gt;0")=6,"Ag. NF Saída",IF(COUNTIF(G115:O115,"&gt;0")=7,"Assinar CRV",IF(COUNTIF(G115:O115,"&gt;0")=8,"Enviar Leiloeiro",IF(COUNTIF(G115:O115,"&gt;0")=9,"FINALIZADO")))))))))))</f>
        <v>FINALIZADO</v>
      </c>
      <c r="R115" s="77">
        <f>COUNTIF('CONTROLE LEILOES'!G115:N115,"&gt;0")</f>
        <v>1</v>
      </c>
    </row>
    <row r="116" spans="1:18" x14ac:dyDescent="0.3">
      <c r="A116" s="24">
        <v>114</v>
      </c>
      <c r="B116" s="23">
        <f>IF(SALVADOS!B116=0,"",SALVADOS!B116)</f>
        <v>8282101031</v>
      </c>
      <c r="C116" s="23" t="str">
        <f>IF(SALVADOS!G116=0,"",SALVADOS!G116)</f>
        <v>FEX6274</v>
      </c>
      <c r="D116" s="23" t="str">
        <f>IF(SALVADOS!L116=0,"",SALVADOS!L116)</f>
        <v>FREITAS</v>
      </c>
      <c r="E116" s="62">
        <f>IF(SALVADOS!K116=0,"",SALVADOS!K116)</f>
        <v>45390</v>
      </c>
      <c r="F116" s="63">
        <f t="shared" si="2"/>
        <v>0.45164133068957918</v>
      </c>
      <c r="G116" s="64">
        <f>IF(SALVADOS!AH116=0,"",SALVADOS!AH116)</f>
        <v>44537</v>
      </c>
      <c r="H116" s="65">
        <f>IF('CONTROLE LEILOES'!G116=0,"",'CONTROLE LEILOES'!G116)</f>
        <v>44540</v>
      </c>
      <c r="I116" s="65">
        <f>IF('CONTROLE LEILOES'!P116=0,"",'CONTROLE LEILOES'!P116)</f>
        <v>44540</v>
      </c>
      <c r="J116" s="15">
        <v>20500</v>
      </c>
      <c r="K116" s="29">
        <v>44547</v>
      </c>
      <c r="L116" s="29">
        <v>44547</v>
      </c>
      <c r="M116" s="29">
        <v>44552</v>
      </c>
      <c r="N116" s="29">
        <v>44614</v>
      </c>
      <c r="O116" s="29">
        <v>44617</v>
      </c>
      <c r="P116" s="35" t="str">
        <f>IF(SALVADOS!R116=0,"",SALVADOS!R116)</f>
        <v>MEDIA</v>
      </c>
      <c r="Q116" s="66" t="str">
        <f>IF(SALVADOS!C116=0,"",IF(COUNTIF(G116:O116,"&gt;=0")=0,"Não Disponível",IF(COUNTIF(G116:O116,"&gt;=0")=1,"Ag Loteamento",IF(COUNTIF(G116:O116,"&gt;=0")=2,"Data Leilão Venda",IF(COUNTIF(G116:O116,"&gt;=0")=3,"Inf Valor Venda",IF(COUNTIF(G116:O116,"&gt;0")=4,"Data Receb",IF(COUNTIF(G116:O116,"&gt;0")=5,"Ag. Fecham. Leiloeiro",IF(COUNTIF(G116:O116,"&gt;0")=6,"Ag. NF Saída",IF(COUNTIF(G116:O116,"&gt;0")=7,"Assinar CRV",IF(COUNTIF(G116:O116,"&gt;0")=8,"Enviar Leiloeiro",IF(COUNTIF(G116:O116,"&gt;0")=9,"FINALIZADO")))))))))))</f>
        <v>FINALIZADO</v>
      </c>
      <c r="R116" s="77">
        <f>COUNTIF('CONTROLE LEILOES'!G116:N116,"&gt;0")</f>
        <v>1</v>
      </c>
    </row>
    <row r="117" spans="1:18" x14ac:dyDescent="0.3">
      <c r="A117" s="24">
        <v>115</v>
      </c>
      <c r="B117" s="23">
        <f>IF(SALVADOS!B117=0,"",SALVADOS!B117)</f>
        <v>8282101382</v>
      </c>
      <c r="C117" s="23" t="str">
        <f>IF(SALVADOS!G117=0,"",SALVADOS!G117)</f>
        <v>DEO9252</v>
      </c>
      <c r="D117" s="23" t="str">
        <f>IF(SALVADOS!L117=0,"",SALVADOS!L117)</f>
        <v>PALACIO</v>
      </c>
      <c r="E117" s="62">
        <f>IF(SALVADOS!K117=0,"",SALVADOS!K117)</f>
        <v>2855</v>
      </c>
      <c r="F117" s="63">
        <f t="shared" si="2"/>
        <v>0.59544658493870406</v>
      </c>
      <c r="G117" s="64">
        <f>IF(SALVADOS!AH117=0,"",SALVADOS!AH117)</f>
        <v>44531</v>
      </c>
      <c r="H117" s="65">
        <f>IF('CONTROLE LEILOES'!G117=0,"",'CONTROLE LEILOES'!G117)</f>
        <v>44537</v>
      </c>
      <c r="I117" s="65">
        <f>IF('CONTROLE LEILOES'!P117=0,"",'CONTROLE LEILOES'!P117)</f>
        <v>44566</v>
      </c>
      <c r="J117" s="15">
        <v>1700</v>
      </c>
      <c r="K117" s="29">
        <v>44573</v>
      </c>
      <c r="L117" s="29">
        <v>44573</v>
      </c>
      <c r="M117" s="29">
        <v>44575</v>
      </c>
      <c r="N117" s="29">
        <v>44617</v>
      </c>
      <c r="O117" s="29">
        <v>44627</v>
      </c>
      <c r="P117" s="35" t="str">
        <f>IF(SALVADOS!R117=0,"",SALVADOS!R117)</f>
        <v>MEDIA</v>
      </c>
      <c r="Q117" s="66" t="str">
        <f>IF(SALVADOS!C117=0,"",IF(COUNTIF(G117:O117,"&gt;=0")=0,"Não Disponível",IF(COUNTIF(G117:O117,"&gt;=0")=1,"Ag Loteamento",IF(COUNTIF(G117:O117,"&gt;=0")=2,"Data Leilão Venda",IF(COUNTIF(G117:O117,"&gt;=0")=3,"Inf Valor Venda",IF(COUNTIF(G117:O117,"&gt;0")=4,"Data Receb",IF(COUNTIF(G117:O117,"&gt;0")=5,"Ag. Fecham. Leiloeiro",IF(COUNTIF(G117:O117,"&gt;0")=6,"Ag. NF Saída",IF(COUNTIF(G117:O117,"&gt;0")=7,"Assinar CRV",IF(COUNTIF(G117:O117,"&gt;0")=8,"Enviar Leiloeiro",IF(COUNTIF(G117:O117,"&gt;0")=9,"FINALIZADO")))))))))))</f>
        <v>FINALIZADO</v>
      </c>
      <c r="R117" s="77">
        <f>COUNTIF('CONTROLE LEILOES'!G117:N117,"&gt;0")</f>
        <v>2</v>
      </c>
    </row>
    <row r="118" spans="1:18" x14ac:dyDescent="0.3">
      <c r="A118" s="24">
        <v>116</v>
      </c>
      <c r="B118" s="23">
        <f>IF(SALVADOS!B118=0,"",SALVADOS!B118)</f>
        <v>8282100884</v>
      </c>
      <c r="C118" s="23" t="str">
        <f>IF(SALVADOS!G118=0,"",SALVADOS!G118)</f>
        <v>PMV5597</v>
      </c>
      <c r="D118" s="23" t="str">
        <f>IF(SALVADOS!L118=0,"",SALVADOS!L118)</f>
        <v>PALACIO</v>
      </c>
      <c r="E118" s="62">
        <f>IF(SALVADOS!K118=0,"",SALVADOS!K118)</f>
        <v>9342</v>
      </c>
      <c r="F118" s="63">
        <f t="shared" si="2"/>
        <v>0.36394776279169344</v>
      </c>
      <c r="G118" s="64">
        <f>IF(SALVADOS!AH118=0,"",SALVADOS!AH118)</f>
        <v>45127</v>
      </c>
      <c r="H118" s="65">
        <f>IF('CONTROLE LEILOES'!G118=0,"",'CONTROLE LEILOES'!G118)</f>
        <v>45132</v>
      </c>
      <c r="I118" s="65">
        <v>45132</v>
      </c>
      <c r="J118" s="15">
        <v>3400</v>
      </c>
      <c r="K118" s="29">
        <v>45139</v>
      </c>
      <c r="L118" s="29">
        <v>45132</v>
      </c>
      <c r="M118" s="29">
        <v>45149</v>
      </c>
      <c r="N118" s="29">
        <v>45210</v>
      </c>
      <c r="O118" s="29">
        <v>45210</v>
      </c>
      <c r="P118" s="35" t="str">
        <f>IF(SALVADOS!R118=0,"",SALVADOS!R118)</f>
        <v>PEQUENA</v>
      </c>
      <c r="Q118" s="66" t="str">
        <f>IF(SALVADOS!C118=0,"",IF(COUNTIF(G118:O118,"&gt;=0")=0,"Não Disponível",IF(COUNTIF(G118:O118,"&gt;=0")=1,"Ag Loteamento",IF(COUNTIF(G118:O118,"&gt;=0")=2,"Data Leilão Venda",IF(COUNTIF(G118:O118,"&gt;=0")=3,"Inf Valor Venda",IF(COUNTIF(G118:O118,"&gt;0")=4,"Data Receb",IF(COUNTIF(G118:O118,"&gt;0")=5,"Ag. Fecham. Leiloeiro",IF(COUNTIF(G118:O118,"&gt;0")=6,"Ag. NF Saída",IF(COUNTIF(G118:O118,"&gt;0")=7,"Assinar CRV",IF(COUNTIF(G118:O118,"&gt;0")=8,"Enviar Leiloeiro",IF(COUNTIF(G118:O118,"&gt;0")=9,"FINALIZADO")))))))))))</f>
        <v>FINALIZADO</v>
      </c>
      <c r="R118" s="77">
        <f>COUNTIF('CONTROLE LEILOES'!G118:N118,"&gt;0")</f>
        <v>1</v>
      </c>
    </row>
    <row r="119" spans="1:18" x14ac:dyDescent="0.3">
      <c r="A119" s="24">
        <v>117</v>
      </c>
      <c r="B119" s="23">
        <f>IF(SALVADOS!B119=0,"",SALVADOS!B119)</f>
        <v>8282101396</v>
      </c>
      <c r="C119" s="23" t="str">
        <f>IF(SALVADOS!G119=0,"",SALVADOS!G119)</f>
        <v>PZL2167</v>
      </c>
      <c r="D119" s="23" t="str">
        <f>IF(SALVADOS!L119=0,"",SALVADOS!L119)</f>
        <v>PALACIO</v>
      </c>
      <c r="E119" s="62">
        <f>IF(SALVADOS!K119=0,"",SALVADOS!K119)</f>
        <v>46953</v>
      </c>
      <c r="F119" s="63">
        <f t="shared" si="2"/>
        <v>0.42382808340255151</v>
      </c>
      <c r="G119" s="64">
        <f>IF(SALVADOS!AH119=0,"",SALVADOS!AH119)</f>
        <v>44539</v>
      </c>
      <c r="H119" s="65">
        <f>IF('CONTROLE LEILOES'!G119=0,"",'CONTROLE LEILOES'!G119)</f>
        <v>44544</v>
      </c>
      <c r="I119" s="65">
        <f>IF('CONTROLE LEILOES'!P119=0,"",'CONTROLE LEILOES'!P119)</f>
        <v>44544</v>
      </c>
      <c r="J119" s="15">
        <v>19900</v>
      </c>
      <c r="K119" s="29">
        <v>44551</v>
      </c>
      <c r="L119" s="29">
        <v>44551</v>
      </c>
      <c r="M119" s="29">
        <v>44917</v>
      </c>
      <c r="N119" s="29">
        <v>44617</v>
      </c>
      <c r="O119" s="29">
        <v>44627</v>
      </c>
      <c r="P119" s="35" t="str">
        <f>IF(SALVADOS!R119=0,"",SALVADOS!R119)</f>
        <v>MEDIA</v>
      </c>
      <c r="Q119" s="66" t="str">
        <f>IF(SALVADOS!C119=0,"",IF(COUNTIF(G119:O119,"&gt;=0")=0,"Não Disponível",IF(COUNTIF(G119:O119,"&gt;=0")=1,"Ag Loteamento",IF(COUNTIF(G119:O119,"&gt;=0")=2,"Data Leilão Venda",IF(COUNTIF(G119:O119,"&gt;=0")=3,"Inf Valor Venda",IF(COUNTIF(G119:O119,"&gt;0")=4,"Data Receb",IF(COUNTIF(G119:O119,"&gt;0")=5,"Ag. Fecham. Leiloeiro",IF(COUNTIF(G119:O119,"&gt;0")=6,"Ag. NF Saída",IF(COUNTIF(G119:O119,"&gt;0")=7,"Assinar CRV",IF(COUNTIF(G119:O119,"&gt;0")=8,"Enviar Leiloeiro",IF(COUNTIF(G119:O119,"&gt;0")=9,"FINALIZADO")))))))))))</f>
        <v>FINALIZADO</v>
      </c>
      <c r="R119" s="77">
        <f>COUNTIF('CONTROLE LEILOES'!G119:N119,"&gt;0")</f>
        <v>1</v>
      </c>
    </row>
    <row r="120" spans="1:18" x14ac:dyDescent="0.3">
      <c r="A120" s="24">
        <v>118</v>
      </c>
      <c r="B120" s="23">
        <f>IF(SALVADOS!B120=0,"",SALVADOS!B120)</f>
        <v>8232100197</v>
      </c>
      <c r="C120" s="23" t="str">
        <f>IF(SALVADOS!G120=0,"",SALVADOS!G120)</f>
        <v>NNB5115</v>
      </c>
      <c r="D120" s="23" t="str">
        <f>IF(SALVADOS!L120=0,"",SALVADOS!L120)</f>
        <v>PALACIO</v>
      </c>
      <c r="E120" s="62">
        <f>IF(SALVADOS!K120=0,"",SALVADOS!K120)</f>
        <v>28166</v>
      </c>
      <c r="F120" s="63">
        <f t="shared" si="2"/>
        <v>0.33728608961158846</v>
      </c>
      <c r="G120" s="64">
        <f>IF(SALVADOS!AH120=0,"",SALVADOS!AH120)</f>
        <v>44613</v>
      </c>
      <c r="H120" s="65">
        <f>IF('CONTROLE LEILOES'!G120=0,"",'CONTROLE LEILOES'!G120)</f>
        <v>44616</v>
      </c>
      <c r="I120" s="65">
        <f>IF('CONTROLE LEILOES'!P120=0,"",'CONTROLE LEILOES'!P120)</f>
        <v>44616</v>
      </c>
      <c r="J120" s="15">
        <v>9500</v>
      </c>
      <c r="K120" s="29">
        <v>44627</v>
      </c>
      <c r="L120" s="29">
        <v>44627</v>
      </c>
      <c r="M120" s="29">
        <v>44643</v>
      </c>
      <c r="N120" s="29">
        <v>44644</v>
      </c>
      <c r="O120" s="29">
        <v>44670</v>
      </c>
      <c r="P120" s="35" t="str">
        <f>IF(SALVADOS!R120=0,"",SALVADOS!R120)</f>
        <v>MEDIA</v>
      </c>
      <c r="Q120" s="66" t="str">
        <f>IF(SALVADOS!C120=0,"",IF(COUNTIF(G120:O120,"&gt;=0")=0,"Não Disponível",IF(COUNTIF(G120:O120,"&gt;=0")=1,"Ag Loteamento",IF(COUNTIF(G120:O120,"&gt;=0")=2,"Data Leilão Venda",IF(COUNTIF(G120:O120,"&gt;=0")=3,"Inf Valor Venda",IF(COUNTIF(G120:O120,"&gt;0")=4,"Data Receb",IF(COUNTIF(G120:O120,"&gt;0")=5,"Ag. Fecham. Leiloeiro",IF(COUNTIF(G120:O120,"&gt;0")=6,"Ag. NF Saída",IF(COUNTIF(G120:O120,"&gt;0")=7,"Assinar CRV",IF(COUNTIF(G120:O120,"&gt;0")=8,"Enviar Leiloeiro",IF(COUNTIF(G120:O120,"&gt;0")=9,"FINALIZADO")))))))))))</f>
        <v>FINALIZADO</v>
      </c>
      <c r="R120" s="77">
        <f>COUNTIF('CONTROLE LEILOES'!G120:N120,"&gt;0")</f>
        <v>1</v>
      </c>
    </row>
    <row r="121" spans="1:18" x14ac:dyDescent="0.3">
      <c r="A121" s="24">
        <v>119</v>
      </c>
      <c r="B121" s="23">
        <f>IF(SALVADOS!B121=0,"",SALVADOS!B121)</f>
        <v>8282101562</v>
      </c>
      <c r="C121" s="23" t="str">
        <f>IF(SALVADOS!G121=0,"",SALVADOS!G121)</f>
        <v>LYP8869</v>
      </c>
      <c r="D121" s="23" t="str">
        <f>IF(SALVADOS!L121=0,"",SALVADOS!L121)</f>
        <v>PALACIO</v>
      </c>
      <c r="E121" s="62">
        <f>IF(SALVADOS!K121=0,"",SALVADOS!K121)</f>
        <v>11752</v>
      </c>
      <c r="F121" s="63">
        <f t="shared" si="2"/>
        <v>0.17018379850238258</v>
      </c>
      <c r="G121" s="64">
        <f>IF(SALVADOS!AH121=0,"",SALVADOS!AH121)</f>
        <v>44613</v>
      </c>
      <c r="H121" s="65">
        <f>IF('CONTROLE LEILOES'!G121=0,"",'CONTROLE LEILOES'!G121)</f>
        <v>44616</v>
      </c>
      <c r="I121" s="65">
        <f>IF('CONTROLE LEILOES'!P121=0,"",'CONTROLE LEILOES'!P121)</f>
        <v>44644</v>
      </c>
      <c r="J121" s="15">
        <v>2000</v>
      </c>
      <c r="K121" s="29">
        <v>44651</v>
      </c>
      <c r="L121" s="29">
        <v>44651</v>
      </c>
      <c r="M121" s="29">
        <v>44664</v>
      </c>
      <c r="N121" s="29">
        <v>44693</v>
      </c>
      <c r="O121" s="29">
        <v>44693</v>
      </c>
      <c r="P121" s="35" t="str">
        <f>IF(SALVADOS!R121=0,"",SALVADOS!R121)</f>
        <v>MEDIA</v>
      </c>
      <c r="Q121" s="66" t="str">
        <f>IF(SALVADOS!C121=0,"",IF(COUNTIF(G121:O121,"&gt;=0")=0,"Não Disponível",IF(COUNTIF(G121:O121,"&gt;=0")=1,"Ag Loteamento",IF(COUNTIF(G121:O121,"&gt;=0")=2,"Data Leilão Venda",IF(COUNTIF(G121:O121,"&gt;=0")=3,"Inf Valor Venda",IF(COUNTIF(G121:O121,"&gt;0")=4,"Data Receb",IF(COUNTIF(G121:O121,"&gt;0")=5,"Ag. Fecham. Leiloeiro",IF(COUNTIF(G121:O121,"&gt;0")=6,"Ag. NF Saída",IF(COUNTIF(G121:O121,"&gt;0")=7,"Assinar CRV",IF(COUNTIF(G121:O121,"&gt;0")=8,"Enviar Leiloeiro",IF(COUNTIF(G121:O121,"&gt;0")=9,"FINALIZADO")))))))))))</f>
        <v>FINALIZADO</v>
      </c>
      <c r="R121" s="77">
        <f>COUNTIF('CONTROLE LEILOES'!G121:N121,"&gt;0")</f>
        <v>3</v>
      </c>
    </row>
    <row r="122" spans="1:18" x14ac:dyDescent="0.3">
      <c r="A122" s="24">
        <v>120</v>
      </c>
      <c r="B122" s="23">
        <f>IF(SALVADOS!B122=0,"",SALVADOS!B122)</f>
        <v>8282101670</v>
      </c>
      <c r="C122" s="23" t="str">
        <f>IF(SALVADOS!G122=0,"",SALVADOS!G122)</f>
        <v>EHU3F85</v>
      </c>
      <c r="D122" s="23" t="str">
        <f>IF(SALVADOS!L122=0,"",SALVADOS!L122)</f>
        <v>FREITAS</v>
      </c>
      <c r="E122" s="62">
        <f>IF(SALVADOS!K122=0,"",SALVADOS!K122)</f>
        <v>7674</v>
      </c>
      <c r="F122" s="63">
        <f t="shared" si="2"/>
        <v>0.7036747458952306</v>
      </c>
      <c r="G122" s="64">
        <f>IF(SALVADOS!AH122=0,"",SALVADOS!AH122)</f>
        <v>44575</v>
      </c>
      <c r="H122" s="65">
        <f>IF('CONTROLE LEILOES'!G122=0,"",'CONTROLE LEILOES'!G122)</f>
        <v>44582</v>
      </c>
      <c r="I122" s="65">
        <f>IF('CONTROLE LEILOES'!P122=0,"",'CONTROLE LEILOES'!P122)</f>
        <v>44582</v>
      </c>
      <c r="J122" s="15">
        <v>5400</v>
      </c>
      <c r="K122" s="29">
        <v>37284</v>
      </c>
      <c r="L122" s="29">
        <v>44589</v>
      </c>
      <c r="M122" s="29">
        <v>44594</v>
      </c>
      <c r="N122" s="29">
        <v>44645</v>
      </c>
      <c r="O122" s="29">
        <v>44627</v>
      </c>
      <c r="P122" s="35" t="str">
        <f>IF(SALVADOS!R122=0,"",SALVADOS!R122)</f>
        <v>MEDIA</v>
      </c>
      <c r="Q122" s="66" t="str">
        <f>IF(SALVADOS!C122=0,"",IF(COUNTIF(G122:O122,"&gt;=0")=0,"Não Disponível",IF(COUNTIF(G122:O122,"&gt;=0")=1,"Ag Loteamento",IF(COUNTIF(G122:O122,"&gt;=0")=2,"Data Leilão Venda",IF(COUNTIF(G122:O122,"&gt;=0")=3,"Inf Valor Venda",IF(COUNTIF(G122:O122,"&gt;0")=4,"Data Receb",IF(COUNTIF(G122:O122,"&gt;0")=5,"Ag. Fecham. Leiloeiro",IF(COUNTIF(G122:O122,"&gt;0")=6,"Ag. NF Saída",IF(COUNTIF(G122:O122,"&gt;0")=7,"Assinar CRV",IF(COUNTIF(G122:O122,"&gt;0")=8,"Enviar Leiloeiro",IF(COUNTIF(G122:O122,"&gt;0")=9,"FINALIZADO")))))))))))</f>
        <v>FINALIZADO</v>
      </c>
      <c r="R122" s="77">
        <f>COUNTIF('CONTROLE LEILOES'!G122:N122,"&gt;0")</f>
        <v>1</v>
      </c>
    </row>
    <row r="123" spans="1:18" x14ac:dyDescent="0.3">
      <c r="A123" s="24">
        <v>121</v>
      </c>
      <c r="B123" s="23">
        <f>IF(SALVADOS!B123=0,"",SALVADOS!B123)</f>
        <v>8282101499</v>
      </c>
      <c r="C123" s="23" t="str">
        <f>IF(SALVADOS!G123=0,"",SALVADOS!G123)</f>
        <v>ATH6855</v>
      </c>
      <c r="D123" s="23" t="str">
        <f>IF(SALVADOS!L123=0,"",SALVADOS!L123)</f>
        <v>PALACIO</v>
      </c>
      <c r="E123" s="62">
        <f>IF(SALVADOS!K123=0,"",SALVADOS!K123)</f>
        <v>18411</v>
      </c>
      <c r="F123" s="63">
        <f t="shared" si="2"/>
        <v>0.48883819455760141</v>
      </c>
      <c r="G123" s="64">
        <f>IF(SALVADOS!AH123=0,"",SALVADOS!AH123)</f>
        <v>44565</v>
      </c>
      <c r="H123" s="65">
        <f>IF('CONTROLE LEILOES'!G123=0,"",'CONTROLE LEILOES'!G123)</f>
        <v>44572</v>
      </c>
      <c r="I123" s="65">
        <f>IF('CONTROLE LEILOES'!P123=0,"",'CONTROLE LEILOES'!P123)</f>
        <v>44572</v>
      </c>
      <c r="J123" s="15">
        <v>9000</v>
      </c>
      <c r="K123" s="29">
        <v>44579</v>
      </c>
      <c r="L123" s="29">
        <v>44579</v>
      </c>
      <c r="M123" s="29">
        <v>44587</v>
      </c>
      <c r="N123" s="29">
        <v>44617</v>
      </c>
      <c r="O123" s="29">
        <v>44627</v>
      </c>
      <c r="P123" s="35" t="str">
        <f>IF(SALVADOS!R123=0,"",SALVADOS!R123)</f>
        <v>PEQUENA</v>
      </c>
      <c r="Q123" s="66" t="str">
        <f>IF(SALVADOS!C123=0,"",IF(COUNTIF(G123:O123,"&gt;=0")=0,"Não Disponível",IF(COUNTIF(G123:O123,"&gt;=0")=1,"Ag Loteamento",IF(COUNTIF(G123:O123,"&gt;=0")=2,"Data Leilão Venda",IF(COUNTIF(G123:O123,"&gt;=0")=3,"Inf Valor Venda",IF(COUNTIF(G123:O123,"&gt;0")=4,"Data Receb",IF(COUNTIF(G123:O123,"&gt;0")=5,"Ag. Fecham. Leiloeiro",IF(COUNTIF(G123:O123,"&gt;0")=6,"Ag. NF Saída",IF(COUNTIF(G123:O123,"&gt;0")=7,"Assinar CRV",IF(COUNTIF(G123:O123,"&gt;0")=8,"Enviar Leiloeiro",IF(COUNTIF(G123:O123,"&gt;0")=9,"FINALIZADO")))))))))))</f>
        <v>FINALIZADO</v>
      </c>
      <c r="R123" s="77">
        <f>COUNTIF('CONTROLE LEILOES'!G123:N123,"&gt;0")</f>
        <v>1</v>
      </c>
    </row>
    <row r="124" spans="1:18" x14ac:dyDescent="0.3">
      <c r="A124" s="24">
        <v>122</v>
      </c>
      <c r="B124" s="23">
        <f>IF(SALVADOS!B124=0,"",SALVADOS!B124)</f>
        <v>8282101820</v>
      </c>
      <c r="C124" s="23" t="str">
        <f>IF(SALVADOS!G124=0,"",SALVADOS!G124)</f>
        <v>HEE9839</v>
      </c>
      <c r="D124" s="23" t="str">
        <f>IF(SALVADOS!L124=0,"",SALVADOS!L124)</f>
        <v>PALACIO</v>
      </c>
      <c r="E124" s="62">
        <f>IF(SALVADOS!K124=0,"",SALVADOS!K124)</f>
        <v>39325</v>
      </c>
      <c r="F124" s="63">
        <f t="shared" si="2"/>
        <v>0.34075015893197713</v>
      </c>
      <c r="G124" s="64">
        <f>IF(SALVADOS!AH124=0,"",SALVADOS!AH124)</f>
        <v>44910</v>
      </c>
      <c r="H124" s="65">
        <f>IF('CONTROLE LEILOES'!G124=0,"",'CONTROLE LEILOES'!G124)</f>
        <v>44915</v>
      </c>
      <c r="I124" s="65">
        <f>IF('CONTROLE LEILOES'!P124=0,"",'CONTROLE LEILOES'!P124)</f>
        <v>44915</v>
      </c>
      <c r="J124" s="15">
        <v>13400</v>
      </c>
      <c r="K124" s="29">
        <v>44922</v>
      </c>
      <c r="L124" s="29">
        <v>44922</v>
      </c>
      <c r="M124" s="29">
        <v>44937</v>
      </c>
      <c r="N124" s="29">
        <v>44953</v>
      </c>
      <c r="O124" s="29">
        <v>44953</v>
      </c>
      <c r="P124" s="35" t="str">
        <f>IF(SALVADOS!R124=0,"",SALVADOS!R124)</f>
        <v>MEDIA</v>
      </c>
      <c r="Q124" s="66" t="str">
        <f>IF(SALVADOS!C124=0,"",IF(COUNTIF(G124:O124,"&gt;=0")=0,"Não Disponível",IF(COUNTIF(G124:O124,"&gt;=0")=1,"Ag Loteamento",IF(COUNTIF(G124:O124,"&gt;=0")=2,"Data Leilão Venda",IF(COUNTIF(G124:O124,"&gt;=0")=3,"Inf Valor Venda",IF(COUNTIF(G124:O124,"&gt;0")=4,"Data Receb",IF(COUNTIF(G124:O124,"&gt;0")=5,"Ag. Fecham. Leiloeiro",IF(COUNTIF(G124:O124,"&gt;0")=6,"Ag. NF Saída",IF(COUNTIF(G124:O124,"&gt;0")=7,"Assinar CRV",IF(COUNTIF(G124:O124,"&gt;0")=8,"Enviar Leiloeiro",IF(COUNTIF(G124:O124,"&gt;0")=9,"FINALIZADO")))))))))))</f>
        <v>FINALIZADO</v>
      </c>
      <c r="R124" s="77">
        <f>COUNTIF('CONTROLE LEILOES'!G124:N124,"&gt;0")</f>
        <v>1</v>
      </c>
    </row>
    <row r="125" spans="1:18" x14ac:dyDescent="0.3">
      <c r="A125" s="24">
        <v>123</v>
      </c>
      <c r="B125" s="23">
        <f>IF(SALVADOS!B125=0,"",SALVADOS!B125)</f>
        <v>8232100264</v>
      </c>
      <c r="C125" s="23" t="str">
        <f>IF(SALVADOS!G125=0,"",SALVADOS!G125)</f>
        <v>ODI1G18</v>
      </c>
      <c r="D125" s="23" t="str">
        <f>IF(SALVADOS!L125=0,"",SALVADOS!L125)</f>
        <v>FREITAS</v>
      </c>
      <c r="E125" s="62">
        <f>IF(SALVADOS!K125=0,"",SALVADOS!K125)</f>
        <v>29657</v>
      </c>
      <c r="F125" s="63">
        <f t="shared" si="2"/>
        <v>0.39113868563914084</v>
      </c>
      <c r="G125" s="64">
        <f>IF(SALVADOS!AH125=0,"",SALVADOS!AH125)</f>
        <v>44644</v>
      </c>
      <c r="H125" s="65">
        <f>IF('CONTROLE LEILOES'!G125=0,"",'CONTROLE LEILOES'!G125)</f>
        <v>44649</v>
      </c>
      <c r="I125" s="65">
        <f>IF('CONTROLE LEILOES'!P125=0,"",'CONTROLE LEILOES'!P125)</f>
        <v>44649</v>
      </c>
      <c r="J125" s="15">
        <v>11600</v>
      </c>
      <c r="K125" s="29">
        <v>44656</v>
      </c>
      <c r="L125" s="29">
        <v>44656</v>
      </c>
      <c r="M125" s="29">
        <v>44664</v>
      </c>
      <c r="N125" s="29">
        <v>44693</v>
      </c>
      <c r="O125" s="29">
        <v>44693</v>
      </c>
      <c r="P125" s="35" t="str">
        <f>IF(SALVADOS!R125=0,"",SALVADOS!R125)</f>
        <v>MEDIA</v>
      </c>
      <c r="Q125" s="66" t="str">
        <f>IF(SALVADOS!C125=0,"",IF(COUNTIF(G125:O125,"&gt;=0")=0,"Não Disponível",IF(COUNTIF(G125:O125,"&gt;=0")=1,"Ag Loteamento",IF(COUNTIF(G125:O125,"&gt;=0")=2,"Data Leilão Venda",IF(COUNTIF(G125:O125,"&gt;=0")=3,"Inf Valor Venda",IF(COUNTIF(G125:O125,"&gt;0")=4,"Data Receb",IF(COUNTIF(G125:O125,"&gt;0")=5,"Ag. Fecham. Leiloeiro",IF(COUNTIF(G125:O125,"&gt;0")=6,"Ag. NF Saída",IF(COUNTIF(G125:O125,"&gt;0")=7,"Assinar CRV",IF(COUNTIF(G125:O125,"&gt;0")=8,"Enviar Leiloeiro",IF(COUNTIF(G125:O125,"&gt;0")=9,"FINALIZADO")))))))))))</f>
        <v>FINALIZADO</v>
      </c>
      <c r="R125" s="77">
        <f>COUNTIF('CONTROLE LEILOES'!G125:N125,"&gt;0")</f>
        <v>1</v>
      </c>
    </row>
    <row r="126" spans="1:18" x14ac:dyDescent="0.3">
      <c r="A126" s="24">
        <v>124</v>
      </c>
      <c r="B126" s="23">
        <f>IF(SALVADOS!B126=0,"",SALVADOS!B126)</f>
        <v>8282101974</v>
      </c>
      <c r="C126" s="23" t="str">
        <f>IF(SALVADOS!G126=0,"",SALVADOS!G126)</f>
        <v>AWB4B84</v>
      </c>
      <c r="D126" s="23" t="str">
        <f>IF(SALVADOS!L126=0,"",SALVADOS!L126)</f>
        <v>PALACIO</v>
      </c>
      <c r="E126" s="62">
        <f>IF(SALVADOS!K126=0,"",SALVADOS!K126)</f>
        <v>26622</v>
      </c>
      <c r="F126" s="63">
        <f t="shared" si="2"/>
        <v>0.39816692960709188</v>
      </c>
      <c r="G126" s="64">
        <f>IF(SALVADOS!AH126=0,"",SALVADOS!AH126)</f>
        <v>44658</v>
      </c>
      <c r="H126" s="65">
        <f>IF('CONTROLE LEILOES'!G126=0,"",'CONTROLE LEILOES'!G126)</f>
        <v>44663</v>
      </c>
      <c r="I126" s="65">
        <f>IF('CONTROLE LEILOES'!P126=0,"",'CONTROLE LEILOES'!P126)</f>
        <v>44663</v>
      </c>
      <c r="J126" s="15">
        <v>10600</v>
      </c>
      <c r="K126" s="29">
        <v>44671</v>
      </c>
      <c r="L126" s="29">
        <v>44671</v>
      </c>
      <c r="M126" s="29">
        <v>44678</v>
      </c>
      <c r="N126" s="29">
        <v>44693</v>
      </c>
      <c r="O126" s="29">
        <v>44693</v>
      </c>
      <c r="P126" s="35" t="str">
        <f>IF(SALVADOS!R126=0,"",SALVADOS!R126)</f>
        <v>PEQUENA</v>
      </c>
      <c r="Q126" s="66" t="str">
        <f>IF(SALVADOS!C126=0,"",IF(COUNTIF(G126:O126,"&gt;=0")=0,"Não Disponível",IF(COUNTIF(G126:O126,"&gt;=0")=1,"Ag Loteamento",IF(COUNTIF(G126:O126,"&gt;=0")=2,"Data Leilão Venda",IF(COUNTIF(G126:O126,"&gt;=0")=3,"Inf Valor Venda",IF(COUNTIF(G126:O126,"&gt;0")=4,"Data Receb",IF(COUNTIF(G126:O126,"&gt;0")=5,"Ag. Fecham. Leiloeiro",IF(COUNTIF(G126:O126,"&gt;0")=6,"Ag. NF Saída",IF(COUNTIF(G126:O126,"&gt;0")=7,"Assinar CRV",IF(COUNTIF(G126:O126,"&gt;0")=8,"Enviar Leiloeiro",IF(COUNTIF(G126:O126,"&gt;0")=9,"FINALIZADO")))))))))))</f>
        <v>FINALIZADO</v>
      </c>
      <c r="R126" s="77">
        <f>COUNTIF('CONTROLE LEILOES'!G126:N126,"&gt;0")</f>
        <v>1</v>
      </c>
    </row>
    <row r="127" spans="1:18" x14ac:dyDescent="0.3">
      <c r="A127" s="24">
        <v>125</v>
      </c>
      <c r="B127" s="23">
        <f>IF(SALVADOS!B127=0,"",SALVADOS!B127)</f>
        <v>8282102161</v>
      </c>
      <c r="C127" s="23" t="str">
        <f>IF(SALVADOS!G127=0,"",SALVADOS!G127)</f>
        <v>EKI0966</v>
      </c>
      <c r="D127" s="23" t="str">
        <f>IF(SALVADOS!L127=0,"",SALVADOS!L127)</f>
        <v>PALACIO</v>
      </c>
      <c r="E127" s="62">
        <f>IF(SALVADOS!K127=0,"",SALVADOS!K127)</f>
        <v>11151</v>
      </c>
      <c r="F127" s="63">
        <f t="shared" si="2"/>
        <v>0.68155322392610529</v>
      </c>
      <c r="G127" s="64">
        <f>IF(SALVADOS!AH127=0,"",SALVADOS!AH127)</f>
        <v>44665</v>
      </c>
      <c r="H127" s="65">
        <f>IF('CONTROLE LEILOES'!G127=0,"",'CONTROLE LEILOES'!G127)</f>
        <v>44671</v>
      </c>
      <c r="I127" s="65">
        <f>IF('CONTROLE LEILOES'!P127=0,"",'CONTROLE LEILOES'!P127)</f>
        <v>44671</v>
      </c>
      <c r="J127" s="15">
        <v>7600</v>
      </c>
      <c r="K127" s="29">
        <v>44679</v>
      </c>
      <c r="L127" s="29">
        <v>44679</v>
      </c>
      <c r="M127" s="29">
        <v>44686</v>
      </c>
      <c r="N127" s="29">
        <v>44715</v>
      </c>
      <c r="O127" s="29">
        <v>44718</v>
      </c>
      <c r="P127" s="35" t="str">
        <f>IF(SALVADOS!R127=0,"",SALVADOS!R127)</f>
        <v>PEQUENA</v>
      </c>
      <c r="Q127" s="66" t="str">
        <f>IF(SALVADOS!C127=0,"",IF(COUNTIF(G127:O127,"&gt;=0")=0,"Não Disponível",IF(COUNTIF(G127:O127,"&gt;=0")=1,"Ag Loteamento",IF(COUNTIF(G127:O127,"&gt;=0")=2,"Data Leilão Venda",IF(COUNTIF(G127:O127,"&gt;=0")=3,"Inf Valor Venda",IF(COUNTIF(G127:O127,"&gt;0")=4,"Data Receb",IF(COUNTIF(G127:O127,"&gt;0")=5,"Ag. Fecham. Leiloeiro",IF(COUNTIF(G127:O127,"&gt;0")=6,"Ag. NF Saída",IF(COUNTIF(G127:O127,"&gt;0")=7,"Assinar CRV",IF(COUNTIF(G127:O127,"&gt;0")=8,"Enviar Leiloeiro",IF(COUNTIF(G127:O127,"&gt;0")=9,"FINALIZADO")))))))))))</f>
        <v>FINALIZADO</v>
      </c>
      <c r="R127" s="77">
        <f>COUNTIF('CONTROLE LEILOES'!G127:N127,"&gt;0")</f>
        <v>1</v>
      </c>
    </row>
    <row r="128" spans="1:18" x14ac:dyDescent="0.3">
      <c r="A128" s="24">
        <v>126</v>
      </c>
      <c r="B128" s="23">
        <f>IF(SALVADOS!B128=0,"",SALVADOS!B128)</f>
        <v>8282102025</v>
      </c>
      <c r="C128" s="23" t="str">
        <f>IF(SALVADOS!G128=0,"",SALVADOS!G128)</f>
        <v>NXX6121</v>
      </c>
      <c r="D128" s="23" t="str">
        <f>IF(SALVADOS!L128=0,"",SALVADOS!L128)</f>
        <v>FREITAS</v>
      </c>
      <c r="E128" s="62">
        <f>IF(SALVADOS!K128=0,"",SALVADOS!K128)</f>
        <v>41040</v>
      </c>
      <c r="F128" s="63">
        <f t="shared" si="2"/>
        <v>0.49707602339181284</v>
      </c>
      <c r="G128" s="64">
        <f>IF(SALVADOS!AH128=0,"",SALVADOS!AH128)</f>
        <v>44644</v>
      </c>
      <c r="H128" s="65">
        <f>IF('CONTROLE LEILOES'!G128=0,"",'CONTROLE LEILOES'!G128)</f>
        <v>44649</v>
      </c>
      <c r="I128" s="65">
        <f>IF('CONTROLE LEILOES'!P128=0,"",'CONTROLE LEILOES'!P128)</f>
        <v>44649</v>
      </c>
      <c r="J128" s="15">
        <v>20400</v>
      </c>
      <c r="K128" s="29">
        <v>44656</v>
      </c>
      <c r="L128" s="29">
        <v>44656</v>
      </c>
      <c r="M128" s="29">
        <v>44664</v>
      </c>
      <c r="N128" s="29">
        <v>44693</v>
      </c>
      <c r="O128" s="29">
        <v>44693</v>
      </c>
      <c r="P128" s="35" t="str">
        <f>IF(SALVADOS!R128=0,"",SALVADOS!R128)</f>
        <v>MEDIA</v>
      </c>
      <c r="Q128" s="66" t="str">
        <f>IF(SALVADOS!C128=0,"",IF(COUNTIF(G128:O128,"&gt;=0")=0,"Não Disponível",IF(COUNTIF(G128:O128,"&gt;=0")=1,"Ag Loteamento",IF(COUNTIF(G128:O128,"&gt;=0")=2,"Data Leilão Venda",IF(COUNTIF(G128:O128,"&gt;=0")=3,"Inf Valor Venda",IF(COUNTIF(G128:O128,"&gt;0")=4,"Data Receb",IF(COUNTIF(G128:O128,"&gt;0")=5,"Ag. Fecham. Leiloeiro",IF(COUNTIF(G128:O128,"&gt;0")=6,"Ag. NF Saída",IF(COUNTIF(G128:O128,"&gt;0")=7,"Assinar CRV",IF(COUNTIF(G128:O128,"&gt;0")=8,"Enviar Leiloeiro",IF(COUNTIF(G128:O128,"&gt;0")=9,"FINALIZADO")))))))))))</f>
        <v>FINALIZADO</v>
      </c>
      <c r="R128" s="77">
        <f>COUNTIF('CONTROLE LEILOES'!G128:N128,"&gt;0")</f>
        <v>1</v>
      </c>
    </row>
    <row r="129" spans="1:18" x14ac:dyDescent="0.3">
      <c r="A129" s="24">
        <v>127</v>
      </c>
      <c r="B129" s="23">
        <f>IF(SALVADOS!B129=0,"",SALVADOS!B129)</f>
        <v>8282102128</v>
      </c>
      <c r="C129" s="23" t="str">
        <f>IF(SALVADOS!G129=0,"",SALVADOS!G129)</f>
        <v>PGZ2A62</v>
      </c>
      <c r="D129" s="23" t="str">
        <f>IF(SALVADOS!L129=0,"",SALVADOS!L129)</f>
        <v>FREITAS</v>
      </c>
      <c r="E129" s="62">
        <f>IF(SALVADOS!K129=0,"",SALVADOS!K129)</f>
        <v>69143</v>
      </c>
      <c r="F129" s="63">
        <f t="shared" si="2"/>
        <v>0.59297398145871605</v>
      </c>
      <c r="G129" s="64">
        <f>IF(SALVADOS!AH129=0,"",SALVADOS!AH129)</f>
        <v>45048</v>
      </c>
      <c r="H129" s="65">
        <f>IF('CONTROLE LEILOES'!G129=0,"",'CONTROLE LEILOES'!G129)</f>
        <v>45055</v>
      </c>
      <c r="I129" s="65">
        <f>IF('CONTROLE LEILOES'!P129=0,"",'CONTROLE LEILOES'!P129)</f>
        <v>45055</v>
      </c>
      <c r="J129" s="15">
        <v>41000</v>
      </c>
      <c r="K129" s="29">
        <v>45055</v>
      </c>
      <c r="L129" s="29">
        <v>45062</v>
      </c>
      <c r="M129" s="29">
        <v>45063</v>
      </c>
      <c r="N129" s="29">
        <v>45069</v>
      </c>
      <c r="O129" s="29">
        <v>45070</v>
      </c>
      <c r="P129" s="35" t="str">
        <f>IF(SALVADOS!R129=0,"",SALVADOS!R129)</f>
        <v>PEQUENA</v>
      </c>
      <c r="Q129" s="66" t="str">
        <f>IF(SALVADOS!C129=0,"",IF(COUNTIF(G129:O129,"&gt;=0")=0,"Não Disponível",IF(COUNTIF(G129:O129,"&gt;=0")=1,"Ag Loteamento",IF(COUNTIF(G129:O129,"&gt;=0")=2,"Data Leilão Venda",IF(COUNTIF(G129:O129,"&gt;=0")=3,"Inf Valor Venda",IF(COUNTIF(G129:O129,"&gt;0")=4,"Data Receb",IF(COUNTIF(G129:O129,"&gt;0")=5,"Ag. Fecham. Leiloeiro",IF(COUNTIF(G129:O129,"&gt;0")=6,"Ag. NF Saída",IF(COUNTIF(G129:O129,"&gt;0")=7,"Assinar CRV",IF(COUNTIF(G129:O129,"&gt;0")=8,"Enviar Leiloeiro",IF(COUNTIF(G129:O129,"&gt;0")=9,"FINALIZADO")))))))))))</f>
        <v>FINALIZADO</v>
      </c>
      <c r="R129" s="77">
        <f>COUNTIF('CONTROLE LEILOES'!G129:N129,"&gt;0")</f>
        <v>1</v>
      </c>
    </row>
    <row r="130" spans="1:18" x14ac:dyDescent="0.3">
      <c r="A130" s="24">
        <v>128</v>
      </c>
      <c r="B130" s="23">
        <f>IF(SALVADOS!B130=0,"",SALVADOS!B130)</f>
        <v>8282102037</v>
      </c>
      <c r="C130" s="23" t="str">
        <f>IF(SALVADOS!G130=0,"",SALVADOS!G130)</f>
        <v>JVU1638</v>
      </c>
      <c r="D130" s="23" t="str">
        <f>IF(SALVADOS!L130=0,"",SALVADOS!L130)</f>
        <v>PALACIO</v>
      </c>
      <c r="E130" s="62">
        <f>IF(SALVADOS!K130=0,"",SALVADOS!K130)</f>
        <v>40623</v>
      </c>
      <c r="F130" s="63">
        <f t="shared" si="2"/>
        <v>0.34463235113113261</v>
      </c>
      <c r="G130" s="64">
        <f>IF(SALVADOS!AH130=0,"",SALVADOS!AH130)</f>
        <v>44665</v>
      </c>
      <c r="H130" s="65">
        <f>IF('CONTROLE LEILOES'!G130=0,"",'CONTROLE LEILOES'!G130)</f>
        <v>44671</v>
      </c>
      <c r="I130" s="65">
        <f>IF('CONTROLE LEILOES'!P130=0,"",'CONTROLE LEILOES'!P130)</f>
        <v>44671</v>
      </c>
      <c r="J130" s="15">
        <v>14000</v>
      </c>
      <c r="K130" s="29">
        <v>44679</v>
      </c>
      <c r="L130" s="29">
        <v>44679</v>
      </c>
      <c r="M130" s="29">
        <v>44686</v>
      </c>
      <c r="N130" s="29">
        <v>44715</v>
      </c>
      <c r="O130" s="29">
        <v>44718</v>
      </c>
      <c r="P130" s="35" t="str">
        <f>IF(SALVADOS!R130=0,"",SALVADOS!R130)</f>
        <v>MEDIA</v>
      </c>
      <c r="Q130" s="66" t="str">
        <f>IF(SALVADOS!C130=0,"",IF(COUNTIF(G130:O130,"&gt;=0")=0,"Não Disponível",IF(COUNTIF(G130:O130,"&gt;=0")=1,"Ag Loteamento",IF(COUNTIF(G130:O130,"&gt;=0")=2,"Data Leilão Venda",IF(COUNTIF(G130:O130,"&gt;=0")=3,"Inf Valor Venda",IF(COUNTIF(G130:O130,"&gt;0")=4,"Data Receb",IF(COUNTIF(G130:O130,"&gt;0")=5,"Ag. Fecham. Leiloeiro",IF(COUNTIF(G130:O130,"&gt;0")=6,"Ag. NF Saída",IF(COUNTIF(G130:O130,"&gt;0")=7,"Assinar CRV",IF(COUNTIF(G130:O130,"&gt;0")=8,"Enviar Leiloeiro",IF(COUNTIF(G130:O130,"&gt;0")=9,"FINALIZADO")))))))))))</f>
        <v>FINALIZADO</v>
      </c>
      <c r="R130" s="77">
        <f>COUNTIF('CONTROLE LEILOES'!G130:N130,"&gt;0")</f>
        <v>1</v>
      </c>
    </row>
    <row r="131" spans="1:18" x14ac:dyDescent="0.3">
      <c r="A131" s="24">
        <v>129</v>
      </c>
      <c r="B131" s="23">
        <f>IF(SALVADOS!B131=0,"",SALVADOS!B131)</f>
        <v>8282200040</v>
      </c>
      <c r="C131" s="23" t="str">
        <f>IF(SALVADOS!G131=0,"",SALVADOS!G131)</f>
        <v>EUE1788</v>
      </c>
      <c r="D131" s="23" t="str">
        <f>IF(SALVADOS!L131=0,"",SALVADOS!L131)</f>
        <v>PALACIO</v>
      </c>
      <c r="E131" s="62">
        <f>IF(SALVADOS!K131=0,"",SALVADOS!K131)</f>
        <v>35371</v>
      </c>
      <c r="F131" s="63">
        <f t="shared" ref="F131:F194" si="3">IFERROR(J131/E131,"")</f>
        <v>0.3533968505272681</v>
      </c>
      <c r="G131" s="64">
        <f>IF(SALVADOS!AH131=0,"",SALVADOS!AH131)</f>
        <v>44741</v>
      </c>
      <c r="H131" s="65">
        <f>IF('CONTROLE LEILOES'!G131=0,"",'CONTROLE LEILOES'!G131)</f>
        <v>44747</v>
      </c>
      <c r="I131" s="65">
        <f>IF('CONTROLE LEILOES'!P131=0,"",'CONTROLE LEILOES'!P131)</f>
        <v>44754</v>
      </c>
      <c r="J131" s="15">
        <v>12500</v>
      </c>
      <c r="K131" s="29">
        <v>44762</v>
      </c>
      <c r="L131" s="29">
        <v>44761</v>
      </c>
      <c r="M131" s="29">
        <v>44764</v>
      </c>
      <c r="N131" s="29">
        <v>44767</v>
      </c>
      <c r="O131" s="29">
        <v>44797</v>
      </c>
      <c r="P131" s="35" t="str">
        <f>IF(SALVADOS!R131=0,"",SALVADOS!R131)</f>
        <v>PEQUENA</v>
      </c>
      <c r="Q131" s="66" t="str">
        <f>IF(SALVADOS!C131=0,"",IF(COUNTIF(G131:O131,"&gt;=0")=0,"Não Disponível",IF(COUNTIF(G131:O131,"&gt;=0")=1,"Ag Loteamento",IF(COUNTIF(G131:O131,"&gt;=0")=2,"Data Leilão Venda",IF(COUNTIF(G131:O131,"&gt;=0")=3,"Inf Valor Venda",IF(COUNTIF(G131:O131,"&gt;0")=4,"Data Receb",IF(COUNTIF(G131:O131,"&gt;0")=5,"Ag. Fecham. Leiloeiro",IF(COUNTIF(G131:O131,"&gt;0")=6,"Ag. NF Saída",IF(COUNTIF(G131:O131,"&gt;0")=7,"Assinar CRV",IF(COUNTIF(G131:O131,"&gt;0")=8,"Enviar Leiloeiro",IF(COUNTIF(G131:O131,"&gt;0")=9,"FINALIZADO")))))))))))</f>
        <v>FINALIZADO</v>
      </c>
      <c r="R131" s="77">
        <f>COUNTIF('CONTROLE LEILOES'!G131:N131,"&gt;0")</f>
        <v>2</v>
      </c>
    </row>
    <row r="132" spans="1:18" x14ac:dyDescent="0.3">
      <c r="A132" s="24">
        <v>130</v>
      </c>
      <c r="B132" s="23">
        <f>IF(SALVADOS!B132=0,"",SALVADOS!B132)</f>
        <v>8232200008</v>
      </c>
      <c r="C132" s="23" t="str">
        <f>IF(SALVADOS!G132=0,"",SALVADOS!G132)</f>
        <v>HNV7132</v>
      </c>
      <c r="D132" s="23" t="str">
        <f>IF(SALVADOS!L132=0,"",SALVADOS!L132)</f>
        <v>PALACIO</v>
      </c>
      <c r="E132" s="62">
        <f>IF(SALVADOS!K132=0,"",SALVADOS!K132)</f>
        <v>38026</v>
      </c>
      <c r="F132" s="63">
        <f t="shared" si="3"/>
        <v>0.3208331141850313</v>
      </c>
      <c r="G132" s="64">
        <f>IF(SALVADOS!AH132=0,"",SALVADOS!AH132)</f>
        <v>44655</v>
      </c>
      <c r="H132" s="65">
        <f>IF('CONTROLE LEILOES'!G132=0,"",'CONTROLE LEILOES'!G132)</f>
        <v>44658</v>
      </c>
      <c r="I132" s="65">
        <f>IF('CONTROLE LEILOES'!P132=0,"",'CONTROLE LEILOES'!P132)</f>
        <v>44658</v>
      </c>
      <c r="J132" s="15">
        <v>12200</v>
      </c>
      <c r="K132" s="29">
        <v>44665</v>
      </c>
      <c r="L132" s="29">
        <v>44665</v>
      </c>
      <c r="M132" s="29">
        <v>44678</v>
      </c>
      <c r="N132" s="29">
        <v>44678</v>
      </c>
      <c r="O132" s="29">
        <v>44678</v>
      </c>
      <c r="P132" s="35" t="str">
        <f>IF(SALVADOS!R132=0,"",SALVADOS!R132)</f>
        <v>GRANDE</v>
      </c>
      <c r="Q132" s="66" t="str">
        <f>IF(SALVADOS!C132=0,"",IF(COUNTIF(G132:O132,"&gt;=0")=0,"Não Disponível",IF(COUNTIF(G132:O132,"&gt;=0")=1,"Ag Loteamento",IF(COUNTIF(G132:O132,"&gt;=0")=2,"Data Leilão Venda",IF(COUNTIF(G132:O132,"&gt;=0")=3,"Inf Valor Venda",IF(COUNTIF(G132:O132,"&gt;0")=4,"Data Receb",IF(COUNTIF(G132:O132,"&gt;0")=5,"Ag. Fecham. Leiloeiro",IF(COUNTIF(G132:O132,"&gt;0")=6,"Ag. NF Saída",IF(COUNTIF(G132:O132,"&gt;0")=7,"Assinar CRV",IF(COUNTIF(G132:O132,"&gt;0")=8,"Enviar Leiloeiro",IF(COUNTIF(G132:O132,"&gt;0")=9,"FINALIZADO")))))))))))</f>
        <v>FINALIZADO</v>
      </c>
      <c r="R132" s="77">
        <f>COUNTIF('CONTROLE LEILOES'!G132:N132,"&gt;0")</f>
        <v>1</v>
      </c>
    </row>
    <row r="133" spans="1:18" x14ac:dyDescent="0.3">
      <c r="A133" s="24">
        <v>131</v>
      </c>
      <c r="B133" s="23">
        <f>IF(SALVADOS!B133=0,"",SALVADOS!B133)</f>
        <v>8282200062</v>
      </c>
      <c r="C133" s="23" t="str">
        <f>IF(SALVADOS!G133=0,"",SALVADOS!G133)</f>
        <v>DAP8348</v>
      </c>
      <c r="D133" s="23" t="str">
        <f>IF(SALVADOS!L133=0,"",SALVADOS!L133)</f>
        <v>FREITAS</v>
      </c>
      <c r="E133" s="62">
        <f>IF(SALVADOS!K133=0,"",SALVADOS!K133)</f>
        <v>12662</v>
      </c>
      <c r="F133" s="63">
        <f t="shared" si="3"/>
        <v>0.12636234402148161</v>
      </c>
      <c r="G133" s="64">
        <f>IF(SALVADOS!AH133=0,"",SALVADOS!AH133)</f>
        <v>45000</v>
      </c>
      <c r="H133" s="65">
        <f>IF('CONTROLE LEILOES'!G133=0,"",'CONTROLE LEILOES'!G133)</f>
        <v>45016</v>
      </c>
      <c r="I133" s="65">
        <f>IF('CONTROLE LEILOES'!P133=0,"",'CONTROLE LEILOES'!P133)</f>
        <v>45016</v>
      </c>
      <c r="J133" s="15">
        <v>1600</v>
      </c>
      <c r="K133" s="29">
        <v>45027</v>
      </c>
      <c r="L133" s="29">
        <v>45027</v>
      </c>
      <c r="M133" s="29">
        <v>45028</v>
      </c>
      <c r="N133" s="29">
        <v>45028</v>
      </c>
      <c r="O133" s="29">
        <v>45028</v>
      </c>
      <c r="P133" s="35" t="str">
        <f>IF(SALVADOS!R133=0,"",SALVADOS!R133)</f>
        <v>MEDIA</v>
      </c>
      <c r="Q133" s="66" t="str">
        <f>IF(SALVADOS!C133=0,"",IF(COUNTIF(G133:O133,"&gt;=0")=0,"Não Disponível",IF(COUNTIF(G133:O133,"&gt;=0")=1,"Ag Loteamento",IF(COUNTIF(G133:O133,"&gt;=0")=2,"Data Leilão Venda",IF(COUNTIF(G133:O133,"&gt;=0")=3,"Inf Valor Venda",IF(COUNTIF(G133:O133,"&gt;0")=4,"Data Receb",IF(COUNTIF(G133:O133,"&gt;0")=5,"Ag. Fecham. Leiloeiro",IF(COUNTIF(G133:O133,"&gt;0")=6,"Ag. NF Saída",IF(COUNTIF(G133:O133,"&gt;0")=7,"Assinar CRV",IF(COUNTIF(G133:O133,"&gt;0")=8,"Enviar Leiloeiro",IF(COUNTIF(G133:O133,"&gt;0")=9,"FINALIZADO")))))))))))</f>
        <v>FINALIZADO</v>
      </c>
      <c r="R133" s="77">
        <f>COUNTIF('CONTROLE LEILOES'!G133:N133,"&gt;0")</f>
        <v>1</v>
      </c>
    </row>
    <row r="134" spans="1:18" x14ac:dyDescent="0.3">
      <c r="A134" s="24">
        <v>132</v>
      </c>
      <c r="B134" s="23">
        <f>IF(SALVADOS!B134=0,"",SALVADOS!B134)</f>
        <v>8232100323</v>
      </c>
      <c r="C134" s="23" t="str">
        <f>IF(SALVADOS!G134=0,"",SALVADOS!G134)</f>
        <v>QTR1038</v>
      </c>
      <c r="D134" s="23" t="str">
        <f>IF(SALVADOS!L134=0,"",SALVADOS!L134)</f>
        <v>PALACIO</v>
      </c>
      <c r="E134" s="62">
        <f>IF(SALVADOS!K134=0,"",SALVADOS!K134)</f>
        <v>60953</v>
      </c>
      <c r="F134" s="63">
        <f t="shared" si="3"/>
        <v>0.41015208439289286</v>
      </c>
      <c r="G134" s="64">
        <f>IF(SALVADOS!AH134=0,"",SALVADOS!AH134)</f>
        <v>44644</v>
      </c>
      <c r="H134" s="65">
        <f>IF('CONTROLE LEILOES'!G134=0,"",'CONTROLE LEILOES'!G134)</f>
        <v>44649</v>
      </c>
      <c r="I134" s="65">
        <f>IF('CONTROLE LEILOES'!P134=0,"",'CONTROLE LEILOES'!P134)</f>
        <v>44649</v>
      </c>
      <c r="J134" s="15">
        <v>25000</v>
      </c>
      <c r="K134" s="29">
        <v>44656</v>
      </c>
      <c r="L134" s="29">
        <v>44657</v>
      </c>
      <c r="M134" s="29">
        <v>44664</v>
      </c>
      <c r="N134" s="29">
        <v>44693</v>
      </c>
      <c r="O134" s="29">
        <v>44693</v>
      </c>
      <c r="P134" s="35" t="str">
        <f>IF(SALVADOS!R134=0,"",SALVADOS!R134)</f>
        <v>MEDIA</v>
      </c>
      <c r="Q134" s="66" t="str">
        <f>IF(SALVADOS!C134=0,"",IF(COUNTIF(G134:O134,"&gt;=0")=0,"Não Disponível",IF(COUNTIF(G134:O134,"&gt;=0")=1,"Ag Loteamento",IF(COUNTIF(G134:O134,"&gt;=0")=2,"Data Leilão Venda",IF(COUNTIF(G134:O134,"&gt;=0")=3,"Inf Valor Venda",IF(COUNTIF(G134:O134,"&gt;0")=4,"Data Receb",IF(COUNTIF(G134:O134,"&gt;0")=5,"Ag. Fecham. Leiloeiro",IF(COUNTIF(G134:O134,"&gt;0")=6,"Ag. NF Saída",IF(COUNTIF(G134:O134,"&gt;0")=7,"Assinar CRV",IF(COUNTIF(G134:O134,"&gt;0")=8,"Enviar Leiloeiro",IF(COUNTIF(G134:O134,"&gt;0")=9,"FINALIZADO")))))))))))</f>
        <v>FINALIZADO</v>
      </c>
      <c r="R134" s="77">
        <f>COUNTIF('CONTROLE LEILOES'!G134:N134,"&gt;0")</f>
        <v>1</v>
      </c>
    </row>
    <row r="135" spans="1:18" x14ac:dyDescent="0.3">
      <c r="A135" s="24">
        <v>133</v>
      </c>
      <c r="B135" s="23">
        <f>IF(SALVADOS!B135=0,"",SALVADOS!B135)</f>
        <v>8282102041</v>
      </c>
      <c r="C135" s="23" t="str">
        <f>IF(SALVADOS!G135=0,"",SALVADOS!G135)</f>
        <v>NJT1161</v>
      </c>
      <c r="D135" s="23" t="str">
        <f>IF(SALVADOS!L135=0,"",SALVADOS!L135)</f>
        <v>PALACIO</v>
      </c>
      <c r="E135" s="62">
        <f>IF(SALVADOS!K135=0,"",SALVADOS!K135)</f>
        <v>28112</v>
      </c>
      <c r="F135" s="63">
        <f t="shared" si="3"/>
        <v>0.30236198064883324</v>
      </c>
      <c r="G135" s="64">
        <f>IF(SALVADOS!AH135=0,"",SALVADOS!AH135)</f>
        <v>44711</v>
      </c>
      <c r="H135" s="65">
        <f>IF('CONTROLE LEILOES'!G135=0,"",'CONTROLE LEILOES'!G135)</f>
        <v>44714</v>
      </c>
      <c r="I135" s="65">
        <f>IF('CONTROLE LEILOES'!P135=0,"",'CONTROLE LEILOES'!P135)</f>
        <v>44721</v>
      </c>
      <c r="J135" s="15">
        <v>8500</v>
      </c>
      <c r="K135" s="29">
        <v>44729</v>
      </c>
      <c r="L135" s="29">
        <v>44729</v>
      </c>
      <c r="M135" s="29">
        <v>44734</v>
      </c>
      <c r="N135" s="29">
        <v>44741</v>
      </c>
      <c r="O135" s="29">
        <v>44743</v>
      </c>
      <c r="P135" s="35" t="str">
        <f>IF(SALVADOS!R135=0,"",SALVADOS!R135)</f>
        <v>MEDIA</v>
      </c>
      <c r="Q135" s="66" t="str">
        <f>IF(SALVADOS!C135=0,"",IF(COUNTIF(G135:O135,"&gt;=0")=0,"Não Disponível",IF(COUNTIF(G135:O135,"&gt;=0")=1,"Ag Loteamento",IF(COUNTIF(G135:O135,"&gt;=0")=2,"Data Leilão Venda",IF(COUNTIF(G135:O135,"&gt;=0")=3,"Inf Valor Venda",IF(COUNTIF(G135:O135,"&gt;0")=4,"Data Receb",IF(COUNTIF(G135:O135,"&gt;0")=5,"Ag. Fecham. Leiloeiro",IF(COUNTIF(G135:O135,"&gt;0")=6,"Ag. NF Saída",IF(COUNTIF(G135:O135,"&gt;0")=7,"Assinar CRV",IF(COUNTIF(G135:O135,"&gt;0")=8,"Enviar Leiloeiro",IF(COUNTIF(G135:O135,"&gt;0")=9,"FINALIZADO")))))))))))</f>
        <v>FINALIZADO</v>
      </c>
      <c r="R135" s="77">
        <f>COUNTIF('CONTROLE LEILOES'!G135:N135,"&gt;0")</f>
        <v>2</v>
      </c>
    </row>
    <row r="136" spans="1:18" x14ac:dyDescent="0.3">
      <c r="A136" s="24">
        <v>134</v>
      </c>
      <c r="B136" s="23">
        <f>IF(SALVADOS!B136=0,"",SALVADOS!B136)</f>
        <v>8282200192</v>
      </c>
      <c r="C136" s="23" t="str">
        <f>IF(SALVADOS!G136=0,"",SALVADOS!G136)</f>
        <v>AVG0071</v>
      </c>
      <c r="D136" s="23" t="str">
        <f>IF(SALVADOS!L136=0,"",SALVADOS!L136)</f>
        <v>FREITAS</v>
      </c>
      <c r="E136" s="62">
        <f>IF(SALVADOS!K136=0,"",SALVADOS!K136)</f>
        <v>22357</v>
      </c>
      <c r="F136" s="63">
        <f t="shared" si="3"/>
        <v>0.37572125061501993</v>
      </c>
      <c r="G136" s="64">
        <f>IF(SALVADOS!AH136=0,"",SALVADOS!AH136)</f>
        <v>44644</v>
      </c>
      <c r="H136" s="65">
        <f>IF('CONTROLE LEILOES'!G136=0,"",'CONTROLE LEILOES'!G136)</f>
        <v>44649</v>
      </c>
      <c r="I136" s="65">
        <f>IF('CONTROLE LEILOES'!P136=0,"",'CONTROLE LEILOES'!P136)</f>
        <v>44649</v>
      </c>
      <c r="J136" s="15">
        <v>8400</v>
      </c>
      <c r="K136" s="29">
        <v>44656</v>
      </c>
      <c r="L136" s="29">
        <v>44656</v>
      </c>
      <c r="M136" s="29">
        <v>44664</v>
      </c>
      <c r="N136" s="29">
        <v>44693</v>
      </c>
      <c r="O136" s="29">
        <v>44693</v>
      </c>
      <c r="P136" s="35" t="str">
        <f>IF(SALVADOS!R136=0,"",SALVADOS!R136)</f>
        <v>PEQUENA</v>
      </c>
      <c r="Q136" s="66" t="str">
        <f>IF(SALVADOS!C136=0,"",IF(COUNTIF(G136:O136,"&gt;=0")=0,"Não Disponível",IF(COUNTIF(G136:O136,"&gt;=0")=1,"Ag Loteamento",IF(COUNTIF(G136:O136,"&gt;=0")=2,"Data Leilão Venda",IF(COUNTIF(G136:O136,"&gt;=0")=3,"Inf Valor Venda",IF(COUNTIF(G136:O136,"&gt;0")=4,"Data Receb",IF(COUNTIF(G136:O136,"&gt;0")=5,"Ag. Fecham. Leiloeiro",IF(COUNTIF(G136:O136,"&gt;0")=6,"Ag. NF Saída",IF(COUNTIF(G136:O136,"&gt;0")=7,"Assinar CRV",IF(COUNTIF(G136:O136,"&gt;0")=8,"Enviar Leiloeiro",IF(COUNTIF(G136:O136,"&gt;0")=9,"FINALIZADO")))))))))))</f>
        <v>FINALIZADO</v>
      </c>
      <c r="R136" s="77">
        <f>COUNTIF('CONTROLE LEILOES'!G136:N136,"&gt;0")</f>
        <v>1</v>
      </c>
    </row>
    <row r="137" spans="1:18" x14ac:dyDescent="0.3">
      <c r="A137" s="24">
        <v>135</v>
      </c>
      <c r="B137" s="23">
        <f>IF(SALVADOS!B137=0,"",SALVADOS!B137)</f>
        <v>8282102048</v>
      </c>
      <c r="C137" s="23" t="str">
        <f>IF(SALVADOS!G137=0,"",SALVADOS!G137)</f>
        <v>PUP9390</v>
      </c>
      <c r="D137" s="23" t="str">
        <f>IF(SALVADOS!L137=0,"",SALVADOS!L137)</f>
        <v>PALACIO</v>
      </c>
      <c r="E137" s="62">
        <f>IF(SALVADOS!K137=0,"",SALVADOS!K137)</f>
        <v>39094</v>
      </c>
      <c r="F137" s="63">
        <f t="shared" si="3"/>
        <v>0.40671202742108764</v>
      </c>
      <c r="G137" s="64">
        <f>IF(SALVADOS!AH137=0,"",SALVADOS!AH137)</f>
        <v>45000</v>
      </c>
      <c r="H137" s="65">
        <f>IF('CONTROLE LEILOES'!G137=0,"",'CONTROLE LEILOES'!G137)</f>
        <v>45005</v>
      </c>
      <c r="I137" s="65">
        <f>IF('CONTROLE LEILOES'!P137=0,"",'CONTROLE LEILOES'!P137)</f>
        <v>45005</v>
      </c>
      <c r="J137" s="15">
        <v>15900</v>
      </c>
      <c r="K137" s="29">
        <v>45013</v>
      </c>
      <c r="L137" s="29">
        <v>45012</v>
      </c>
      <c r="M137" s="29">
        <v>45014</v>
      </c>
      <c r="N137" s="29">
        <v>45029</v>
      </c>
      <c r="O137" s="29">
        <v>45040</v>
      </c>
      <c r="P137" s="35" t="str">
        <f>IF(SALVADOS!R137=0,"",SALVADOS!R137)</f>
        <v>MEDIA</v>
      </c>
      <c r="Q137" s="66" t="str">
        <f>IF(SALVADOS!C137=0,"",IF(COUNTIF(G137:O137,"&gt;=0")=0,"Não Disponível",IF(COUNTIF(G137:O137,"&gt;=0")=1,"Ag Loteamento",IF(COUNTIF(G137:O137,"&gt;=0")=2,"Data Leilão Venda",IF(COUNTIF(G137:O137,"&gt;=0")=3,"Inf Valor Venda",IF(COUNTIF(G137:O137,"&gt;0")=4,"Data Receb",IF(COUNTIF(G137:O137,"&gt;0")=5,"Ag. Fecham. Leiloeiro",IF(COUNTIF(G137:O137,"&gt;0")=6,"Ag. NF Saída",IF(COUNTIF(G137:O137,"&gt;0")=7,"Assinar CRV",IF(COUNTIF(G137:O137,"&gt;0")=8,"Enviar Leiloeiro",IF(COUNTIF(G137:O137,"&gt;0")=9,"FINALIZADO")))))))))))</f>
        <v>FINALIZADO</v>
      </c>
      <c r="R137" s="77">
        <f>COUNTIF('CONTROLE LEILOES'!G137:N137,"&gt;0")</f>
        <v>1</v>
      </c>
    </row>
    <row r="138" spans="1:18" x14ac:dyDescent="0.3">
      <c r="A138" s="24">
        <v>136</v>
      </c>
      <c r="B138" s="23">
        <f>IF(SALVADOS!B138=0,"",SALVADOS!B138)</f>
        <v>8282200385</v>
      </c>
      <c r="C138" s="23" t="str">
        <f>IF(SALVADOS!G138=0,"",SALVADOS!G138)</f>
        <v>DFT6516</v>
      </c>
      <c r="D138" s="23" t="str">
        <f>IF(SALVADOS!L138=0,"",SALVADOS!L138)</f>
        <v>PALACIO</v>
      </c>
      <c r="E138" s="62">
        <f>IF(SALVADOS!K138=0,"",SALVADOS!K138)</f>
        <v>15800</v>
      </c>
      <c r="F138" s="63">
        <f t="shared" si="3"/>
        <v>0.13924050632911392</v>
      </c>
      <c r="G138" s="64">
        <f>IF(SALVADOS!AH138=0,"",SALVADOS!AH138)</f>
        <v>45076</v>
      </c>
      <c r="H138" s="65">
        <f>IF('CONTROLE LEILOES'!G138=0,"",'CONTROLE LEILOES'!G138)</f>
        <v>45083</v>
      </c>
      <c r="I138" s="65">
        <f>IF('CONTROLE LEILOES'!P138=0,"",'CONTROLE LEILOES'!P138)</f>
        <v>45083</v>
      </c>
      <c r="J138" s="15">
        <v>2200</v>
      </c>
      <c r="K138" s="29">
        <v>45091</v>
      </c>
      <c r="L138" s="29">
        <v>45091</v>
      </c>
      <c r="M138" s="29">
        <v>45096</v>
      </c>
      <c r="N138" s="29">
        <v>45096</v>
      </c>
      <c r="O138" s="29">
        <v>45096</v>
      </c>
      <c r="P138" s="35" t="str">
        <f>IF(SALVADOS!R138=0,"",SALVADOS!R138)</f>
        <v>MEDIA</v>
      </c>
      <c r="Q138" s="66" t="str">
        <f>IF(SALVADOS!C138=0,"",IF(COUNTIF(G138:O138,"&gt;=0")=0,"Não Disponível",IF(COUNTIF(G138:O138,"&gt;=0")=1,"Ag Loteamento",IF(COUNTIF(G138:O138,"&gt;=0")=2,"Data Leilão Venda",IF(COUNTIF(G138:O138,"&gt;=0")=3,"Inf Valor Venda",IF(COUNTIF(G138:O138,"&gt;0")=4,"Data Receb",IF(COUNTIF(G138:O138,"&gt;0")=5,"Ag. Fecham. Leiloeiro",IF(COUNTIF(G138:O138,"&gt;0")=6,"Ag. NF Saída",IF(COUNTIF(G138:O138,"&gt;0")=7,"Assinar CRV",IF(COUNTIF(G138:O138,"&gt;0")=8,"Enviar Leiloeiro",IF(COUNTIF(G138:O138,"&gt;0")=9,"FINALIZADO")))))))))))</f>
        <v>FINALIZADO</v>
      </c>
      <c r="R138" s="77">
        <f>COUNTIF('CONTROLE LEILOES'!G138:N138,"&gt;0")</f>
        <v>1</v>
      </c>
    </row>
    <row r="139" spans="1:18" x14ac:dyDescent="0.3">
      <c r="A139" s="24">
        <v>137</v>
      </c>
      <c r="B139" s="23">
        <f>IF(SALVADOS!B139=0,"",SALVADOS!B139)</f>
        <v>8282200269</v>
      </c>
      <c r="C139" s="23" t="str">
        <f>IF(SALVADOS!G139=0,"",SALVADOS!G139)</f>
        <v>EZM6F91</v>
      </c>
      <c r="D139" s="23" t="str">
        <f>IF(SALVADOS!L139=0,"",SALVADOS!L139)</f>
        <v>PALACIO</v>
      </c>
      <c r="E139" s="62">
        <f>IF(SALVADOS!K139=0,"",SALVADOS!K139)</f>
        <v>33939</v>
      </c>
      <c r="F139" s="63">
        <f t="shared" si="3"/>
        <v>0.16500191520080143</v>
      </c>
      <c r="G139" s="64">
        <f>IF(SALVADOS!AH139=0,"",SALVADOS!AH139)</f>
        <v>44698</v>
      </c>
      <c r="H139" s="65">
        <f>IF('CONTROLE LEILOES'!G139=0,"",'CONTROLE LEILOES'!G139)</f>
        <v>44705</v>
      </c>
      <c r="I139" s="65">
        <f>IF('CONTROLE LEILOES'!P139=0,"",'CONTROLE LEILOES'!P139)</f>
        <v>44705</v>
      </c>
      <c r="J139" s="15">
        <v>5600</v>
      </c>
      <c r="K139" s="29">
        <v>44712</v>
      </c>
      <c r="L139" s="29">
        <v>44712</v>
      </c>
      <c r="M139" s="29">
        <v>44713</v>
      </c>
      <c r="N139" s="29">
        <v>44733</v>
      </c>
      <c r="O139" s="29">
        <v>44733</v>
      </c>
      <c r="P139" s="35" t="str">
        <f>IF(SALVADOS!R139=0,"",SALVADOS!R139)</f>
        <v>GRANDE</v>
      </c>
      <c r="Q139" s="66" t="str">
        <f>IF(SALVADOS!C139=0,"",IF(COUNTIF(G139:O139,"&gt;=0")=0,"Não Disponível",IF(COUNTIF(G139:O139,"&gt;=0")=1,"Ag Loteamento",IF(COUNTIF(G139:O139,"&gt;=0")=2,"Data Leilão Venda",IF(COUNTIF(G139:O139,"&gt;=0")=3,"Inf Valor Venda",IF(COUNTIF(G139:O139,"&gt;0")=4,"Data Receb",IF(COUNTIF(G139:O139,"&gt;0")=5,"Ag. Fecham. Leiloeiro",IF(COUNTIF(G139:O139,"&gt;0")=6,"Ag. NF Saída",IF(COUNTIF(G139:O139,"&gt;0")=7,"Assinar CRV",IF(COUNTIF(G139:O139,"&gt;0")=8,"Enviar Leiloeiro",IF(COUNTIF(G139:O139,"&gt;0")=9,"FINALIZADO")))))))))))</f>
        <v>FINALIZADO</v>
      </c>
      <c r="R139" s="77">
        <f>COUNTIF('CONTROLE LEILOES'!G139:N139,"&gt;0")</f>
        <v>1</v>
      </c>
    </row>
    <row r="140" spans="1:18" x14ac:dyDescent="0.3">
      <c r="A140" s="24">
        <v>138</v>
      </c>
      <c r="B140" s="23">
        <f>IF(SALVADOS!B140=0,"",SALVADOS!B140)</f>
        <v>8282200548</v>
      </c>
      <c r="C140" s="23" t="str">
        <f>IF(SALVADOS!G140=0,"",SALVADOS!G140)</f>
        <v>DJZ0808</v>
      </c>
      <c r="D140" s="23" t="str">
        <f>IF(SALVADOS!L140=0,"",SALVADOS!L140)</f>
        <v>FREITAS</v>
      </c>
      <c r="E140" s="62">
        <f>IF(SALVADOS!K140=0,"",SALVADOS!K140)</f>
        <v>11587</v>
      </c>
      <c r="F140" s="63">
        <f t="shared" si="3"/>
        <v>0.54371278156554759</v>
      </c>
      <c r="G140" s="64">
        <f>IF(SALVADOS!AH140=0,"",SALVADOS!AH140)</f>
        <v>44698</v>
      </c>
      <c r="H140" s="65">
        <f>IF('CONTROLE LEILOES'!G140=0,"",'CONTROLE LEILOES'!G140)</f>
        <v>44706</v>
      </c>
      <c r="I140" s="65">
        <f>IF('CONTROLE LEILOES'!P140=0,"",'CONTROLE LEILOES'!P140)</f>
        <v>44706</v>
      </c>
      <c r="J140" s="15">
        <v>6300</v>
      </c>
      <c r="K140" s="29">
        <v>44713</v>
      </c>
      <c r="L140" s="29">
        <v>44713</v>
      </c>
      <c r="M140" s="29">
        <v>44720</v>
      </c>
      <c r="N140" s="29">
        <v>44733</v>
      </c>
      <c r="O140" s="29">
        <v>44746</v>
      </c>
      <c r="P140" s="35" t="str">
        <f>IF(SALVADOS!R140=0,"",SALVADOS!R140)</f>
        <v>MEDIA</v>
      </c>
      <c r="Q140" s="66" t="str">
        <f>IF(SALVADOS!C140=0,"",IF(COUNTIF(G140:O140,"&gt;=0")=0,"Não Disponível",IF(COUNTIF(G140:O140,"&gt;=0")=1,"Ag Loteamento",IF(COUNTIF(G140:O140,"&gt;=0")=2,"Data Leilão Venda",IF(COUNTIF(G140:O140,"&gt;=0")=3,"Inf Valor Venda",IF(COUNTIF(G140:O140,"&gt;0")=4,"Data Receb",IF(COUNTIF(G140:O140,"&gt;0")=5,"Ag. Fecham. Leiloeiro",IF(COUNTIF(G140:O140,"&gt;0")=6,"Ag. NF Saída",IF(COUNTIF(G140:O140,"&gt;0")=7,"Assinar CRV",IF(COUNTIF(G140:O140,"&gt;0")=8,"Enviar Leiloeiro",IF(COUNTIF(G140:O140,"&gt;0")=9,"FINALIZADO")))))))))))</f>
        <v>FINALIZADO</v>
      </c>
      <c r="R140" s="77">
        <f>COUNTIF('CONTROLE LEILOES'!G140:N140,"&gt;0")</f>
        <v>1</v>
      </c>
    </row>
    <row r="141" spans="1:18" x14ac:dyDescent="0.3">
      <c r="A141" s="24">
        <v>139</v>
      </c>
      <c r="B141" s="23">
        <f>IF(SALVADOS!B141=0,"",SALVADOS!B141)</f>
        <v>8282200600</v>
      </c>
      <c r="C141" s="23" t="str">
        <f>IF(SALVADOS!G141=0,"",SALVADOS!G141)</f>
        <v>DDB0103</v>
      </c>
      <c r="D141" s="23" t="str">
        <f>IF(SALVADOS!L141=0,"",SALVADOS!L141)</f>
        <v>FREITAS</v>
      </c>
      <c r="E141" s="62">
        <f>IF(SALVADOS!K141=0,"",SALVADOS!K141)</f>
        <v>19290</v>
      </c>
      <c r="F141" s="63">
        <f t="shared" si="3"/>
        <v>0.58061171591498184</v>
      </c>
      <c r="G141" s="64">
        <f>IF(SALVADOS!AH141=0,"",SALVADOS!AH141)</f>
        <v>44698</v>
      </c>
      <c r="H141" s="65">
        <f>IF('CONTROLE LEILOES'!G141=0,"",'CONTROLE LEILOES'!G141)</f>
        <v>44708</v>
      </c>
      <c r="I141" s="65">
        <f>IF('CONTROLE LEILOES'!P141=0,"",'CONTROLE LEILOES'!P141)</f>
        <v>44708</v>
      </c>
      <c r="J141" s="15">
        <v>11200</v>
      </c>
      <c r="K141" s="29">
        <v>44715</v>
      </c>
      <c r="L141" s="29">
        <v>44715</v>
      </c>
      <c r="M141" s="29">
        <v>44720</v>
      </c>
      <c r="N141" s="29">
        <v>44733</v>
      </c>
      <c r="O141" s="29">
        <v>44746</v>
      </c>
      <c r="P141" s="35" t="str">
        <f>IF(SALVADOS!R141=0,"",SALVADOS!R141)</f>
        <v>MEDIA</v>
      </c>
      <c r="Q141" s="66" t="str">
        <f>IF(SALVADOS!C141=0,"",IF(COUNTIF(G141:O141,"&gt;=0")=0,"Não Disponível",IF(COUNTIF(G141:O141,"&gt;=0")=1,"Ag Loteamento",IF(COUNTIF(G141:O141,"&gt;=0")=2,"Data Leilão Venda",IF(COUNTIF(G141:O141,"&gt;=0")=3,"Inf Valor Venda",IF(COUNTIF(G141:O141,"&gt;0")=4,"Data Receb",IF(COUNTIF(G141:O141,"&gt;0")=5,"Ag. Fecham. Leiloeiro",IF(COUNTIF(G141:O141,"&gt;0")=6,"Ag. NF Saída",IF(COUNTIF(G141:O141,"&gt;0")=7,"Assinar CRV",IF(COUNTIF(G141:O141,"&gt;0")=8,"Enviar Leiloeiro",IF(COUNTIF(G141:O141,"&gt;0")=9,"FINALIZADO")))))))))))</f>
        <v>FINALIZADO</v>
      </c>
      <c r="R141" s="77">
        <f>COUNTIF('CONTROLE LEILOES'!G141:N141,"&gt;0")</f>
        <v>1</v>
      </c>
    </row>
    <row r="142" spans="1:18" x14ac:dyDescent="0.3">
      <c r="A142" s="24">
        <v>140</v>
      </c>
      <c r="B142" s="23">
        <f>IF(SALVADOS!B142=0,"",SALVADOS!B142)</f>
        <v>8282200336</v>
      </c>
      <c r="C142" s="23" t="str">
        <f>IF(SALVADOS!G142=0,"",SALVADOS!G142)</f>
        <v>KNY0706</v>
      </c>
      <c r="D142" s="23" t="str">
        <f>IF(SALVADOS!L142=0,"",SALVADOS!L142)</f>
        <v>PALACIO</v>
      </c>
      <c r="E142" s="62">
        <f>IF(SALVADOS!K142=0,"",SALVADOS!K142)</f>
        <v>19915</v>
      </c>
      <c r="F142" s="63">
        <f t="shared" si="3"/>
        <v>0.23098167210645243</v>
      </c>
      <c r="G142" s="64">
        <f>IF(SALVADOS!AH142=0,"",SALVADOS!AH142)</f>
        <v>44823</v>
      </c>
      <c r="H142" s="65">
        <f>IF('CONTROLE LEILOES'!G142=0,"",'CONTROLE LEILOES'!G142)</f>
        <v>44838</v>
      </c>
      <c r="I142" s="65">
        <f>IF('CONTROLE LEILOES'!P142=0,"",'CONTROLE LEILOES'!P142)</f>
        <v>44838</v>
      </c>
      <c r="J142" s="15">
        <v>4600</v>
      </c>
      <c r="K142" s="29">
        <v>44847</v>
      </c>
      <c r="L142" s="29">
        <v>44845</v>
      </c>
      <c r="M142" s="29">
        <v>44854</v>
      </c>
      <c r="N142" s="29">
        <v>44838</v>
      </c>
      <c r="O142" s="29">
        <v>44838</v>
      </c>
      <c r="P142" s="35" t="str">
        <f>IF(SALVADOS!R142=0,"",SALVADOS!R142)</f>
        <v>GRANDE</v>
      </c>
      <c r="Q142" s="66" t="str">
        <f>IF(SALVADOS!C142=0,"",IF(COUNTIF(G142:O142,"&gt;=0")=0,"Não Disponível",IF(COUNTIF(G142:O142,"&gt;=0")=1,"Ag Loteamento",IF(COUNTIF(G142:O142,"&gt;=0")=2,"Data Leilão Venda",IF(COUNTIF(G142:O142,"&gt;=0")=3,"Inf Valor Venda",IF(COUNTIF(G142:O142,"&gt;0")=4,"Data Receb",IF(COUNTIF(G142:O142,"&gt;0")=5,"Ag. Fecham. Leiloeiro",IF(COUNTIF(G142:O142,"&gt;0")=6,"Ag. NF Saída",IF(COUNTIF(G142:O142,"&gt;0")=7,"Assinar CRV",IF(COUNTIF(G142:O142,"&gt;0")=8,"Enviar Leiloeiro",IF(COUNTIF(G142:O142,"&gt;0")=9,"FINALIZADO")))))))))))</f>
        <v>FINALIZADO</v>
      </c>
      <c r="R142" s="77">
        <f>COUNTIF('CONTROLE LEILOES'!G142:N142,"&gt;0")</f>
        <v>1</v>
      </c>
    </row>
    <row r="143" spans="1:18" x14ac:dyDescent="0.3">
      <c r="A143" s="24">
        <v>141</v>
      </c>
      <c r="B143" s="23">
        <f>IF(SALVADOS!B143=0,"",SALVADOS!B143)</f>
        <v>8282102003</v>
      </c>
      <c r="C143" s="23" t="str">
        <f>IF(SALVADOS!G143=0,"",SALVADOS!G143)</f>
        <v>PJS5388</v>
      </c>
      <c r="D143" s="23" t="str">
        <f>IF(SALVADOS!L143=0,"",SALVADOS!L143)</f>
        <v>PALACIO</v>
      </c>
      <c r="E143" s="62">
        <f>IF(SALVADOS!K143=0,"",SALVADOS!K143)</f>
        <v>39552</v>
      </c>
      <c r="F143" s="63">
        <f t="shared" si="3"/>
        <v>0.30339805825242716</v>
      </c>
      <c r="G143" s="64">
        <f>IF(SALVADOS!AH143=0,"",SALVADOS!AH143)</f>
        <v>44734</v>
      </c>
      <c r="H143" s="65">
        <f>IF('CONTROLE LEILOES'!G143=0,"",'CONTROLE LEILOES'!G143)</f>
        <v>44747</v>
      </c>
      <c r="I143" s="65">
        <f>IF('CONTROLE LEILOES'!P143=0,"",'CONTROLE LEILOES'!P143)</f>
        <v>44754</v>
      </c>
      <c r="J143" s="15">
        <v>12000</v>
      </c>
      <c r="K143" s="29">
        <v>44761</v>
      </c>
      <c r="L143" s="29">
        <v>44761</v>
      </c>
      <c r="M143" s="29">
        <v>44764</v>
      </c>
      <c r="N143" s="29">
        <v>44767</v>
      </c>
      <c r="O143" s="29">
        <v>44795</v>
      </c>
      <c r="P143" s="35" t="str">
        <f>IF(SALVADOS!R143=0,"",SALVADOS!R143)</f>
        <v>MEDIA</v>
      </c>
      <c r="Q143" s="66" t="str">
        <f>IF(SALVADOS!C143=0,"",IF(COUNTIF(G143:O143,"&gt;=0")=0,"Não Disponível",IF(COUNTIF(G143:O143,"&gt;=0")=1,"Ag Loteamento",IF(COUNTIF(G143:O143,"&gt;=0")=2,"Data Leilão Venda",IF(COUNTIF(G143:O143,"&gt;=0")=3,"Inf Valor Venda",IF(COUNTIF(G143:O143,"&gt;0")=4,"Data Receb",IF(COUNTIF(G143:O143,"&gt;0")=5,"Ag. Fecham. Leiloeiro",IF(COUNTIF(G143:O143,"&gt;0")=6,"Ag. NF Saída",IF(COUNTIF(G143:O143,"&gt;0")=7,"Assinar CRV",IF(COUNTIF(G143:O143,"&gt;0")=8,"Enviar Leiloeiro",IF(COUNTIF(G143:O143,"&gt;0")=9,"FINALIZADO")))))))))))</f>
        <v>FINALIZADO</v>
      </c>
      <c r="R143" s="77">
        <f>COUNTIF('CONTROLE LEILOES'!G143:N143,"&gt;0")</f>
        <v>2</v>
      </c>
    </row>
    <row r="144" spans="1:18" x14ac:dyDescent="0.3">
      <c r="A144" s="24">
        <v>142</v>
      </c>
      <c r="B144" s="23">
        <f>IF(SALVADOS!B144=0,"",SALVADOS!B144)</f>
        <v>8232200118</v>
      </c>
      <c r="C144" s="23" t="str">
        <f>IF(SALVADOS!G144=0,"",SALVADOS!G144)</f>
        <v>HEX7E40</v>
      </c>
      <c r="D144" s="23" t="str">
        <f>IF(SALVADOS!L144=0,"",SALVADOS!L144)</f>
        <v>PALACIO</v>
      </c>
      <c r="E144" s="62">
        <f>IF(SALVADOS!K144=0,"",SALVADOS!K144)</f>
        <v>35193</v>
      </c>
      <c r="F144" s="63">
        <f t="shared" si="3"/>
        <v>0.60807546955360436</v>
      </c>
      <c r="G144" s="64">
        <f>IF(SALVADOS!AH144=0,"",SALVADOS!AH144)</f>
        <v>44749</v>
      </c>
      <c r="H144" s="65">
        <f>IF('CONTROLE LEILOES'!G144=0,"",'CONTROLE LEILOES'!G144)</f>
        <v>44754</v>
      </c>
      <c r="I144" s="65">
        <f>IF('CONTROLE LEILOES'!P144=0,"",'CONTROLE LEILOES'!P144)</f>
        <v>44754</v>
      </c>
      <c r="J144" s="15">
        <v>21400</v>
      </c>
      <c r="K144" s="29">
        <v>44761</v>
      </c>
      <c r="L144" s="29">
        <v>44761</v>
      </c>
      <c r="M144" s="29">
        <v>44764</v>
      </c>
      <c r="N144" s="29">
        <v>44767</v>
      </c>
      <c r="O144" s="29">
        <v>44795</v>
      </c>
      <c r="P144" s="35" t="str">
        <f>IF(SALVADOS!R144=0,"",SALVADOS!R144)</f>
        <v>PEQUENA</v>
      </c>
      <c r="Q144" s="66" t="str">
        <f>IF(SALVADOS!C144=0,"",IF(COUNTIF(G144:O144,"&gt;=0")=0,"Não Disponível",IF(COUNTIF(G144:O144,"&gt;=0")=1,"Ag Loteamento",IF(COUNTIF(G144:O144,"&gt;=0")=2,"Data Leilão Venda",IF(COUNTIF(G144:O144,"&gt;=0")=3,"Inf Valor Venda",IF(COUNTIF(G144:O144,"&gt;0")=4,"Data Receb",IF(COUNTIF(G144:O144,"&gt;0")=5,"Ag. Fecham. Leiloeiro",IF(COUNTIF(G144:O144,"&gt;0")=6,"Ag. NF Saída",IF(COUNTIF(G144:O144,"&gt;0")=7,"Assinar CRV",IF(COUNTIF(G144:O144,"&gt;0")=8,"Enviar Leiloeiro",IF(COUNTIF(G144:O144,"&gt;0")=9,"FINALIZADO")))))))))))</f>
        <v>FINALIZADO</v>
      </c>
      <c r="R144" s="77">
        <f>COUNTIF('CONTROLE LEILOES'!G144:N144,"&gt;0")</f>
        <v>1</v>
      </c>
    </row>
    <row r="145" spans="1:18" x14ac:dyDescent="0.3">
      <c r="A145" s="24">
        <v>143</v>
      </c>
      <c r="B145" s="23" t="str">
        <f>IF(SALVADOS!B145=0,"",SALVADOS!B145)</f>
        <v xml:space="preserve">8282200764	</v>
      </c>
      <c r="C145" s="23" t="str">
        <f>IF(SALVADOS!G145=0,"",SALVADOS!G145)</f>
        <v>FRB1348</v>
      </c>
      <c r="D145" s="23" t="str">
        <f>IF(SALVADOS!L145=0,"",SALVADOS!L145)</f>
        <v>FREITAS</v>
      </c>
      <c r="E145" s="62">
        <f>IF(SALVADOS!K145=0,"",SALVADOS!K145)</f>
        <v>34593</v>
      </c>
      <c r="F145" s="63">
        <f t="shared" si="3"/>
        <v>0.40470615442430552</v>
      </c>
      <c r="G145" s="64">
        <f>IF(SALVADOS!AH145=0,"",SALVADOS!AH145)</f>
        <v>44734</v>
      </c>
      <c r="H145" s="65">
        <f>IF('CONTROLE LEILOES'!G145=0,"",'CONTROLE LEILOES'!G145)</f>
        <v>44750</v>
      </c>
      <c r="I145" s="65">
        <f>IF('CONTROLE LEILOES'!P145=0,"",'CONTROLE LEILOES'!P145)</f>
        <v>44750</v>
      </c>
      <c r="J145" s="15">
        <v>14000</v>
      </c>
      <c r="K145" s="29">
        <v>44750</v>
      </c>
      <c r="L145" s="29">
        <v>44750</v>
      </c>
      <c r="M145" s="29">
        <v>44760</v>
      </c>
      <c r="N145" s="29">
        <v>44761</v>
      </c>
      <c r="O145" s="29">
        <v>44792</v>
      </c>
      <c r="P145" s="35" t="str">
        <f>IF(SALVADOS!R145=0,"",SALVADOS!R145)</f>
        <v>MEDIA</v>
      </c>
      <c r="Q145" s="66" t="str">
        <f>IF(SALVADOS!C145=0,"",IF(COUNTIF(G145:O145,"&gt;=0")=0,"Não Disponível",IF(COUNTIF(G145:O145,"&gt;=0")=1,"Ag Loteamento",IF(COUNTIF(G145:O145,"&gt;=0")=2,"Data Leilão Venda",IF(COUNTIF(G145:O145,"&gt;=0")=3,"Inf Valor Venda",IF(COUNTIF(G145:O145,"&gt;0")=4,"Data Receb",IF(COUNTIF(G145:O145,"&gt;0")=5,"Ag. Fecham. Leiloeiro",IF(COUNTIF(G145:O145,"&gt;0")=6,"Ag. NF Saída",IF(COUNTIF(G145:O145,"&gt;0")=7,"Assinar CRV",IF(COUNTIF(G145:O145,"&gt;0")=8,"Enviar Leiloeiro",IF(COUNTIF(G145:O145,"&gt;0")=9,"FINALIZADO")))))))))))</f>
        <v>FINALIZADO</v>
      </c>
      <c r="R145" s="77">
        <f>COUNTIF('CONTROLE LEILOES'!G145:N145,"&gt;0")</f>
        <v>1</v>
      </c>
    </row>
    <row r="146" spans="1:18" x14ac:dyDescent="0.3">
      <c r="A146" s="24">
        <v>144</v>
      </c>
      <c r="B146" s="23">
        <f>IF(SALVADOS!B146=0,"",SALVADOS!B146)</f>
        <v>8282200809</v>
      </c>
      <c r="C146" s="23" t="str">
        <f>IF(SALVADOS!G146=0,"",SALVADOS!G146)</f>
        <v>HOB6325</v>
      </c>
      <c r="D146" s="23" t="str">
        <f>IF(SALVADOS!L146=0,"",SALVADOS!L146)</f>
        <v>PALACIO</v>
      </c>
      <c r="E146" s="62">
        <f>IF(SALVADOS!K146=0,"",SALVADOS!K146)</f>
        <v>32440</v>
      </c>
      <c r="F146" s="63">
        <f t="shared" si="3"/>
        <v>0.4007398273736128</v>
      </c>
      <c r="G146" s="64">
        <f>IF(SALVADOS!AH146=0,"",SALVADOS!AH146)</f>
        <v>44741</v>
      </c>
      <c r="H146" s="65">
        <f>IF('CONTROLE LEILOES'!G146=0,"",'CONTROLE LEILOES'!G146)</f>
        <v>44747</v>
      </c>
      <c r="I146" s="65">
        <f>IF('CONTROLE LEILOES'!P146=0,"",'CONTROLE LEILOES'!P146)</f>
        <v>44754</v>
      </c>
      <c r="J146" s="15">
        <v>13000</v>
      </c>
      <c r="K146" s="29">
        <v>44761</v>
      </c>
      <c r="L146" s="29">
        <v>44761</v>
      </c>
      <c r="M146" s="29">
        <v>44764</v>
      </c>
      <c r="N146" s="29">
        <v>44767</v>
      </c>
      <c r="O146" s="29">
        <v>44795</v>
      </c>
      <c r="P146" s="35" t="str">
        <f>IF(SALVADOS!R146=0,"",SALVADOS!R146)</f>
        <v>MEDIA</v>
      </c>
      <c r="Q146" s="66" t="str">
        <f>IF(SALVADOS!C146=0,"",IF(COUNTIF(G146:O146,"&gt;=0")=0,"Não Disponível",IF(COUNTIF(G146:O146,"&gt;=0")=1,"Ag Loteamento",IF(COUNTIF(G146:O146,"&gt;=0")=2,"Data Leilão Venda",IF(COUNTIF(G146:O146,"&gt;=0")=3,"Inf Valor Venda",IF(COUNTIF(G146:O146,"&gt;0")=4,"Data Receb",IF(COUNTIF(G146:O146,"&gt;0")=5,"Ag. Fecham. Leiloeiro",IF(COUNTIF(G146:O146,"&gt;0")=6,"Ag. NF Saída",IF(COUNTIF(G146:O146,"&gt;0")=7,"Assinar CRV",IF(COUNTIF(G146:O146,"&gt;0")=8,"Enviar Leiloeiro",IF(COUNTIF(G146:O146,"&gt;0")=9,"FINALIZADO")))))))))))</f>
        <v>FINALIZADO</v>
      </c>
      <c r="R146" s="77">
        <f>COUNTIF('CONTROLE LEILOES'!G146:N146,"&gt;0")</f>
        <v>2</v>
      </c>
    </row>
    <row r="147" spans="1:18" x14ac:dyDescent="0.3">
      <c r="A147" s="24">
        <v>145</v>
      </c>
      <c r="B147" s="23">
        <f>IF(SALVADOS!B147=0,"",SALVADOS!B147)</f>
        <v>8282200526</v>
      </c>
      <c r="C147" s="23" t="str">
        <f>IF(SALVADOS!G147=0,"",SALVADOS!G147)</f>
        <v>KPD5D18</v>
      </c>
      <c r="D147" s="23" t="str">
        <f>IF(SALVADOS!L147=0,"",SALVADOS!L147)</f>
        <v>PALACIO</v>
      </c>
      <c r="E147" s="62">
        <f>IF(SALVADOS!K147=0,"",SALVADOS!K147)</f>
        <v>65156</v>
      </c>
      <c r="F147" s="63">
        <f t="shared" si="3"/>
        <v>3.0695561421818406E-2</v>
      </c>
      <c r="G147" s="64">
        <f>IF(SALVADOS!AH147=0,"",SALVADOS!AH147)</f>
        <v>45433</v>
      </c>
      <c r="H147" s="65">
        <f>IF('CONTROLE LEILOES'!G147=0,"",'CONTROLE LEILOES'!G147)</f>
        <v>45446</v>
      </c>
      <c r="I147" s="65">
        <f>IF('CONTROLE LEILOES'!P147=0,"",'CONTROLE LEILOES'!P147)</f>
        <v>45482</v>
      </c>
      <c r="J147" s="15">
        <v>2000</v>
      </c>
      <c r="K147" s="29">
        <v>45489</v>
      </c>
      <c r="L147" s="29">
        <v>45489</v>
      </c>
      <c r="M147" s="29">
        <v>45497</v>
      </c>
      <c r="N147" s="29">
        <v>45497</v>
      </c>
      <c r="O147" s="29">
        <v>45497</v>
      </c>
      <c r="P147" s="35" t="str">
        <f>IF(SALVADOS!R147=0,"",SALVADOS!R147)</f>
        <v>GRANDE</v>
      </c>
      <c r="Q147" s="66" t="str">
        <f>IF(SALVADOS!C147=0,"",IF(COUNTIF(G147:O147,"&gt;=0")=0,"Não Disponível",IF(COUNTIF(G147:O147,"&gt;=0")=1,"Ag Loteamento",IF(COUNTIF(G147:O147,"&gt;=0")=2,"Data Leilão Venda",IF(COUNTIF(G147:O147,"&gt;=0")=3,"Inf Valor Venda",IF(COUNTIF(G147:O147,"&gt;0")=4,"Data Receb",IF(COUNTIF(G147:O147,"&gt;0")=5,"Ag. Fecham. Leiloeiro",IF(COUNTIF(G147:O147,"&gt;0")=6,"Ag. NF Saída",IF(COUNTIF(G147:O147,"&gt;0")=7,"Assinar CRV",IF(COUNTIF(G147:O147,"&gt;0")=8,"Enviar Leiloeiro",IF(COUNTIF(G147:O147,"&gt;0")=9,"FINALIZADO")))))))))))</f>
        <v>FINALIZADO</v>
      </c>
      <c r="R147" s="77">
        <f>COUNTIF('CONTROLE LEILOES'!G147:N147,"&gt;0")</f>
        <v>5</v>
      </c>
    </row>
    <row r="148" spans="1:18" x14ac:dyDescent="0.3">
      <c r="A148" s="24">
        <v>146</v>
      </c>
      <c r="B148" s="23">
        <f>IF(SALVADOS!B148=0,"",SALVADOS!B148)</f>
        <v>8282100462</v>
      </c>
      <c r="C148" s="23" t="str">
        <f>IF(SALVADOS!G148=0,"",SALVADOS!G148)</f>
        <v>LPZ1881</v>
      </c>
      <c r="D148" s="23" t="str">
        <f>IF(SALVADOS!L148=0,"",SALVADOS!L148)</f>
        <v>PALACIO</v>
      </c>
      <c r="E148" s="62">
        <f>IF(SALVADOS!K148=0,"",SALVADOS!K148)</f>
        <v>20110</v>
      </c>
      <c r="F148" s="63">
        <f t="shared" si="3"/>
        <v>0.19890601690701143</v>
      </c>
      <c r="G148" s="64">
        <f>IF(SALVADOS!AH148=0,"",SALVADOS!AH148)</f>
        <v>44893</v>
      </c>
      <c r="H148" s="65">
        <f>IF('CONTROLE LEILOES'!G148=0,"",'CONTROLE LEILOES'!G148)</f>
        <v>44915</v>
      </c>
      <c r="I148" s="65">
        <f>IF('CONTROLE LEILOES'!P148=0,"",'CONTROLE LEILOES'!P148)</f>
        <v>44915</v>
      </c>
      <c r="J148" s="15">
        <v>4000</v>
      </c>
      <c r="K148" s="29">
        <v>44922</v>
      </c>
      <c r="L148" s="29">
        <v>44922</v>
      </c>
      <c r="M148" s="29">
        <v>44937</v>
      </c>
      <c r="N148" s="29">
        <v>44893</v>
      </c>
      <c r="O148" s="29">
        <v>44937</v>
      </c>
      <c r="P148" s="35" t="str">
        <f>IF(SALVADOS!R148=0,"",SALVADOS!R148)</f>
        <v>GRANDE</v>
      </c>
      <c r="Q148" s="66" t="str">
        <f>IF(SALVADOS!C148=0,"",IF(COUNTIF(G148:O148,"&gt;=0")=0,"Não Disponível",IF(COUNTIF(G148:O148,"&gt;=0")=1,"Ag Loteamento",IF(COUNTIF(G148:O148,"&gt;=0")=2,"Data Leilão Venda",IF(COUNTIF(G148:O148,"&gt;=0")=3,"Inf Valor Venda",IF(COUNTIF(G148:O148,"&gt;0")=4,"Data Receb",IF(COUNTIF(G148:O148,"&gt;0")=5,"Ag. Fecham. Leiloeiro",IF(COUNTIF(G148:O148,"&gt;0")=6,"Ag. NF Saída",IF(COUNTIF(G148:O148,"&gt;0")=7,"Assinar CRV",IF(COUNTIF(G148:O148,"&gt;0")=8,"Enviar Leiloeiro",IF(COUNTIF(G148:O148,"&gt;0")=9,"FINALIZADO")))))))))))</f>
        <v>FINALIZADO</v>
      </c>
      <c r="R148" s="77">
        <f>COUNTIF('CONTROLE LEILOES'!G148:N148,"&gt;0")</f>
        <v>1</v>
      </c>
    </row>
    <row r="149" spans="1:18" x14ac:dyDescent="0.3">
      <c r="A149" s="24">
        <v>147</v>
      </c>
      <c r="B149" s="23">
        <f>IF(SALVADOS!B149=0,"",SALVADOS!B149)</f>
        <v>8282200705</v>
      </c>
      <c r="C149" s="23" t="str">
        <f>IF(SALVADOS!G149=0,"",SALVADOS!G149)</f>
        <v>IMY0381</v>
      </c>
      <c r="D149" s="23" t="str">
        <f>IF(SALVADOS!L149=0,"",SALVADOS!L149)</f>
        <v>PALACIO</v>
      </c>
      <c r="E149" s="62">
        <f>IF(SALVADOS!K149=0,"",SALVADOS!K149)</f>
        <v>14220</v>
      </c>
      <c r="F149" s="63">
        <f t="shared" si="3"/>
        <v>0.189873417721519</v>
      </c>
      <c r="G149" s="64">
        <f>IF(SALVADOS!AH149=0,"",SALVADOS!AH149)</f>
        <v>45034</v>
      </c>
      <c r="H149" s="65">
        <f>IF('CONTROLE LEILOES'!G149=0,"",'CONTROLE LEILOES'!G149)</f>
        <v>45069</v>
      </c>
      <c r="I149" s="65">
        <f>IF('CONTROLE LEILOES'!P149=0,"",'CONTROLE LEILOES'!P149)</f>
        <v>45076</v>
      </c>
      <c r="J149" s="15">
        <v>2700</v>
      </c>
      <c r="K149" s="29">
        <v>45083</v>
      </c>
      <c r="L149" s="29">
        <v>45083</v>
      </c>
      <c r="M149" s="29">
        <v>45084</v>
      </c>
      <c r="N149" s="29">
        <v>45084</v>
      </c>
      <c r="O149" s="29">
        <v>45084</v>
      </c>
      <c r="P149" s="35" t="str">
        <f>IF(SALVADOS!R149=0,"",SALVADOS!R149)</f>
        <v>GRANDE</v>
      </c>
      <c r="Q149" s="66" t="str">
        <f>IF(SALVADOS!C149=0,"",IF(COUNTIF(G149:O149,"&gt;=0")=0,"Não Disponível",IF(COUNTIF(G149:O149,"&gt;=0")=1,"Ag Loteamento",IF(COUNTIF(G149:O149,"&gt;=0")=2,"Data Leilão Venda",IF(COUNTIF(G149:O149,"&gt;=0")=3,"Inf Valor Venda",IF(COUNTIF(G149:O149,"&gt;0")=4,"Data Receb",IF(COUNTIF(G149:O149,"&gt;0")=5,"Ag. Fecham. Leiloeiro",IF(COUNTIF(G149:O149,"&gt;0")=6,"Ag. NF Saída",IF(COUNTIF(G149:O149,"&gt;0")=7,"Assinar CRV",IF(COUNTIF(G149:O149,"&gt;0")=8,"Enviar Leiloeiro",IF(COUNTIF(G149:O149,"&gt;0")=9,"FINALIZADO")))))))))))</f>
        <v>FINALIZADO</v>
      </c>
      <c r="R149" s="77">
        <f>COUNTIF('CONTROLE LEILOES'!G149:N149,"&gt;0")</f>
        <v>2</v>
      </c>
    </row>
    <row r="150" spans="1:18" x14ac:dyDescent="0.3">
      <c r="A150" s="24">
        <v>148</v>
      </c>
      <c r="B150" s="23">
        <f>IF(SALVADOS!B150=0,"",SALVADOS!B150)</f>
        <v>8282200705</v>
      </c>
      <c r="C150" s="23" t="str">
        <f>IF(SALVADOS!G150=0,"",SALVADOS!G150)</f>
        <v>IWG6F83</v>
      </c>
      <c r="D150" s="23" t="str">
        <f>IF(SALVADOS!L150=0,"",SALVADOS!L150)</f>
        <v>PALACIO</v>
      </c>
      <c r="E150" s="62">
        <f>IF(SALVADOS!K150=0,"",SALVADOS!K150)</f>
        <v>34859</v>
      </c>
      <c r="F150" s="63">
        <f t="shared" si="3"/>
        <v>0.16064717863392525</v>
      </c>
      <c r="G150" s="64">
        <f>IF(SALVADOS!AH150=0,"",SALVADOS!AH150)</f>
        <v>45029</v>
      </c>
      <c r="H150" s="65">
        <f>IF('CONTROLE LEILOES'!G150=0,"",'CONTROLE LEILOES'!G150)</f>
        <v>45034</v>
      </c>
      <c r="I150" s="65">
        <f>IF('CONTROLE LEILOES'!P150=0,"",'CONTROLE LEILOES'!P150)</f>
        <v>45034</v>
      </c>
      <c r="J150" s="15">
        <v>5600</v>
      </c>
      <c r="K150" s="29">
        <v>45034</v>
      </c>
      <c r="L150" s="29">
        <v>45042</v>
      </c>
      <c r="M150" s="29">
        <v>45049</v>
      </c>
      <c r="N150" s="29">
        <v>45050</v>
      </c>
      <c r="O150" s="29">
        <v>45050</v>
      </c>
      <c r="P150" s="35" t="str">
        <f>IF(SALVADOS!R150=0,"",SALVADOS!R150)</f>
        <v>MEDIA</v>
      </c>
      <c r="Q150" s="66" t="str">
        <f>IF(SALVADOS!C150=0,"",IF(COUNTIF(G150:O150,"&gt;=0")=0,"Não Disponível",IF(COUNTIF(G150:O150,"&gt;=0")=1,"Ag Loteamento",IF(COUNTIF(G150:O150,"&gt;=0")=2,"Data Leilão Venda",IF(COUNTIF(G150:O150,"&gt;=0")=3,"Inf Valor Venda",IF(COUNTIF(G150:O150,"&gt;0")=4,"Data Receb",IF(COUNTIF(G150:O150,"&gt;0")=5,"Ag. Fecham. Leiloeiro",IF(COUNTIF(G150:O150,"&gt;0")=6,"Ag. NF Saída",IF(COUNTIF(G150:O150,"&gt;0")=7,"Assinar CRV",IF(COUNTIF(G150:O150,"&gt;0")=8,"Enviar Leiloeiro",IF(COUNTIF(G150:O150,"&gt;0")=9,"FINALIZADO")))))))))))</f>
        <v>FINALIZADO</v>
      </c>
      <c r="R150" s="77">
        <f>COUNTIF('CONTROLE LEILOES'!G150:N150,"&gt;0")</f>
        <v>1</v>
      </c>
    </row>
    <row r="151" spans="1:18" x14ac:dyDescent="0.3">
      <c r="A151" s="24">
        <v>149</v>
      </c>
      <c r="B151" s="23">
        <f>IF(SALVADOS!B151=0,"",SALVADOS!B151)</f>
        <v>8282201007</v>
      </c>
      <c r="C151" s="23" t="str">
        <f>IF(SALVADOS!G151=0,"",SALVADOS!G151)</f>
        <v>PVG2I80</v>
      </c>
      <c r="D151" s="23" t="str">
        <f>IF(SALVADOS!L151=0,"",SALVADOS!L151)</f>
        <v>PALACIO</v>
      </c>
      <c r="E151" s="62">
        <v>39110</v>
      </c>
      <c r="F151" s="63">
        <f t="shared" si="3"/>
        <v>0.37841984147276914</v>
      </c>
      <c r="G151" s="64">
        <f>IF(SALVADOS!AH151=0,"",SALVADOS!AH151)</f>
        <v>44853</v>
      </c>
      <c r="H151" s="65">
        <v>44887</v>
      </c>
      <c r="I151" s="65">
        <v>44887</v>
      </c>
      <c r="J151" s="15">
        <v>14800</v>
      </c>
      <c r="K151" s="29">
        <v>44895</v>
      </c>
      <c r="L151" s="29">
        <v>44894</v>
      </c>
      <c r="M151" s="29">
        <v>44900</v>
      </c>
      <c r="N151" s="29">
        <v>44910</v>
      </c>
      <c r="O151" s="29">
        <v>44914</v>
      </c>
      <c r="P151" s="35" t="str">
        <f>IF(SALVADOS!R151=0,"",SALVADOS!R151)</f>
        <v>MEDIA</v>
      </c>
      <c r="Q151" s="66" t="str">
        <f>IF(SALVADOS!C151=0,"",IF(COUNTIF(G151:O151,"&gt;=0")=0,"Não Disponível",IF(COUNTIF(G151:O151,"&gt;=0")=1,"Ag Loteamento",IF(COUNTIF(G151:O151,"&gt;=0")=2,"Data Leilão Venda",IF(COUNTIF(G151:O151,"&gt;=0")=3,"Inf Valor Venda",IF(COUNTIF(G151:O151,"&gt;0")=4,"Data Receb",IF(COUNTIF(G151:O151,"&gt;0")=5,"Ag. Fecham. Leiloeiro",IF(COUNTIF(G151:O151,"&gt;0")=6,"Ag. NF Saída",IF(COUNTIF(G151:O151,"&gt;0")=7,"Assinar CRV",IF(COUNTIF(G151:O151,"&gt;0")=8,"Enviar Leiloeiro",IF(COUNTIF(G151:O151,"&gt;0")=9,"FINALIZADO")))))))))))</f>
        <v>FINALIZADO</v>
      </c>
      <c r="R151" s="77">
        <f>COUNTIF('CONTROLE LEILOES'!G151:N151,"&gt;0")</f>
        <v>1</v>
      </c>
    </row>
    <row r="152" spans="1:18" x14ac:dyDescent="0.3">
      <c r="A152" s="24">
        <v>150</v>
      </c>
      <c r="B152" s="23">
        <f>IF(SALVADOS!B152=0,"",SALVADOS!B152)</f>
        <v>8232200181</v>
      </c>
      <c r="C152" s="23" t="str">
        <f>IF(SALVADOS!G152=0,"",SALVADOS!G152)</f>
        <v>ADN8688</v>
      </c>
      <c r="D152" s="23" t="str">
        <f>IF(SALVADOS!L152=0,"",SALVADOS!L152)</f>
        <v>PALACIO</v>
      </c>
      <c r="E152" s="62">
        <f>IF(SALVADOS!K152=0,"",SALVADOS!K152)</f>
        <v>23353</v>
      </c>
      <c r="F152" s="63">
        <f t="shared" si="3"/>
        <v>0.41536419303729716</v>
      </c>
      <c r="G152" s="64">
        <f>IF(SALVADOS!AH152=0,"",SALVADOS!AH152)</f>
        <v>44823</v>
      </c>
      <c r="H152" s="65">
        <f>IF('CONTROLE LEILOES'!G152=0,"",'CONTROLE LEILOES'!G152)</f>
        <v>44838</v>
      </c>
      <c r="I152" s="65">
        <f>IF('CONTROLE LEILOES'!P152=0,"",'CONTROLE LEILOES'!P152)</f>
        <v>44838</v>
      </c>
      <c r="J152" s="15">
        <v>9700</v>
      </c>
      <c r="K152" s="29">
        <v>44847</v>
      </c>
      <c r="L152" s="29">
        <v>44845</v>
      </c>
      <c r="M152" s="29">
        <v>44854</v>
      </c>
      <c r="N152" s="29">
        <v>44910</v>
      </c>
      <c r="O152" s="29">
        <v>44914</v>
      </c>
      <c r="P152" s="35" t="str">
        <f>IF(SALVADOS!R152=0,"",SALVADOS!R152)</f>
        <v>PEQUENA</v>
      </c>
      <c r="Q152" s="66" t="str">
        <f>IF(SALVADOS!C152=0,"",IF(COUNTIF(G152:O152,"&gt;=0")=0,"Não Disponível",IF(COUNTIF(G152:O152,"&gt;=0")=1,"Ag Loteamento",IF(COUNTIF(G152:O152,"&gt;=0")=2,"Data Leilão Venda",IF(COUNTIF(G152:O152,"&gt;=0")=3,"Inf Valor Venda",IF(COUNTIF(G152:O152,"&gt;0")=4,"Data Receb",IF(COUNTIF(G152:O152,"&gt;0")=5,"Ag. Fecham. Leiloeiro",IF(COUNTIF(G152:O152,"&gt;0")=6,"Ag. NF Saída",IF(COUNTIF(G152:O152,"&gt;0")=7,"Assinar CRV",IF(COUNTIF(G152:O152,"&gt;0")=8,"Enviar Leiloeiro",IF(COUNTIF(G152:O152,"&gt;0")=9,"FINALIZADO")))))))))))</f>
        <v>FINALIZADO</v>
      </c>
      <c r="R152" s="77">
        <f>COUNTIF('CONTROLE LEILOES'!G152:N152,"&gt;0")</f>
        <v>1</v>
      </c>
    </row>
    <row r="153" spans="1:18" x14ac:dyDescent="0.3">
      <c r="A153" s="24">
        <v>151</v>
      </c>
      <c r="B153" s="23">
        <f>IF(SALVADOS!B153=0,"",SALVADOS!B153)</f>
        <v>8232200191</v>
      </c>
      <c r="C153" s="23" t="str">
        <f>IF(SALVADOS!G153=0,"",SALVADOS!G153)</f>
        <v>EYL0305</v>
      </c>
      <c r="D153" s="23" t="str">
        <f>IF(SALVADOS!L153=0,"",SALVADOS!L153)</f>
        <v>PALACIO</v>
      </c>
      <c r="E153" s="62">
        <f>IF(SALVADOS!K153=0,"",SALVADOS!K153)</f>
        <v>27923</v>
      </c>
      <c r="F153" s="63">
        <f t="shared" si="3"/>
        <v>0.33664004584034668</v>
      </c>
      <c r="G153" s="64">
        <f>IF(SALVADOS!AH153=0,"",SALVADOS!AH153)</f>
        <v>44788</v>
      </c>
      <c r="H153" s="65">
        <f>IF('CONTROLE LEILOES'!G153=0,"",'CONTROLE LEILOES'!G153)</f>
        <v>44803</v>
      </c>
      <c r="I153" s="65">
        <f>IF('CONTROLE LEILOES'!P153=0,"",'CONTROLE LEILOES'!P153)</f>
        <v>44803</v>
      </c>
      <c r="J153" s="15">
        <v>9400</v>
      </c>
      <c r="K153" s="29">
        <v>44810</v>
      </c>
      <c r="L153" s="29">
        <v>44810</v>
      </c>
      <c r="M153" s="29">
        <v>44818</v>
      </c>
      <c r="N153" s="29">
        <v>44819</v>
      </c>
      <c r="O153" s="29">
        <v>44881</v>
      </c>
      <c r="P153" s="35" t="str">
        <f>IF(SALVADOS!R153=0,"",SALVADOS!R153)</f>
        <v>MEDIA</v>
      </c>
      <c r="Q153" s="66" t="str">
        <f>IF(SALVADOS!C153=0,"",IF(COUNTIF(G153:O153,"&gt;=0")=0,"Não Disponível",IF(COUNTIF(G153:O153,"&gt;=0")=1,"Ag Loteamento",IF(COUNTIF(G153:O153,"&gt;=0")=2,"Data Leilão Venda",IF(COUNTIF(G153:O153,"&gt;=0")=3,"Inf Valor Venda",IF(COUNTIF(G153:O153,"&gt;0")=4,"Data Receb",IF(COUNTIF(G153:O153,"&gt;0")=5,"Ag. Fecham. Leiloeiro",IF(COUNTIF(G153:O153,"&gt;0")=6,"Ag. NF Saída",IF(COUNTIF(G153:O153,"&gt;0")=7,"Assinar CRV",IF(COUNTIF(G153:O153,"&gt;0")=8,"Enviar Leiloeiro",IF(COUNTIF(G153:O153,"&gt;0")=9,"FINALIZADO")))))))))))</f>
        <v>FINALIZADO</v>
      </c>
      <c r="R153" s="77">
        <f>COUNTIF('CONTROLE LEILOES'!G153:N153,"&gt;0")</f>
        <v>1</v>
      </c>
    </row>
    <row r="154" spans="1:18" x14ac:dyDescent="0.3">
      <c r="A154" s="24">
        <v>152</v>
      </c>
      <c r="B154" s="23">
        <f>IF(SALVADOS!B154=0,"",SALVADOS!B154)</f>
        <v>8282201191</v>
      </c>
      <c r="C154" s="23" t="str">
        <f>IF(SALVADOS!G154=0,"",SALVADOS!G154)</f>
        <v>ALI9499</v>
      </c>
      <c r="D154" s="23" t="str">
        <f>IF(SALVADOS!L154=0,"",SALVADOS!L154)</f>
        <v>PALACIO</v>
      </c>
      <c r="E154" s="62">
        <f>IF(SALVADOS!K154=0,"",SALVADOS!K154)</f>
        <v>20000</v>
      </c>
      <c r="F154" s="63">
        <f t="shared" si="3"/>
        <v>0.18</v>
      </c>
      <c r="G154" s="64">
        <f>IF(SALVADOS!AH154=0,"",SALVADOS!AH154)</f>
        <v>44830</v>
      </c>
      <c r="H154" s="65">
        <f>IF('CONTROLE LEILOES'!G154=0,"",'CONTROLE LEILOES'!G154)</f>
        <v>44882</v>
      </c>
      <c r="I154" s="65">
        <f>IF('CONTROLE LEILOES'!P154=0,"",'CONTROLE LEILOES'!P154)</f>
        <v>44936</v>
      </c>
      <c r="J154" s="15">
        <v>3600</v>
      </c>
      <c r="K154" s="29">
        <v>44944</v>
      </c>
      <c r="L154" s="29">
        <v>44943</v>
      </c>
      <c r="M154" s="29">
        <v>44944</v>
      </c>
      <c r="N154" s="29">
        <v>44952</v>
      </c>
      <c r="O154" s="29">
        <v>44952</v>
      </c>
      <c r="P154" s="35" t="str">
        <f>IF(SALVADOS!R154=0,"",SALVADOS!R154)</f>
        <v>MEDIA</v>
      </c>
      <c r="Q154" s="66" t="str">
        <f>IF(SALVADOS!C154=0,"",IF(COUNTIF(G154:O154,"&gt;=0")=0,"Não Disponível",IF(COUNTIF(G154:O154,"&gt;=0")=1,"Ag Loteamento",IF(COUNTIF(G154:O154,"&gt;=0")=2,"Data Leilão Venda",IF(COUNTIF(G154:O154,"&gt;=0")=3,"Inf Valor Venda",IF(COUNTIF(G154:O154,"&gt;0")=4,"Data Receb",IF(COUNTIF(G154:O154,"&gt;0")=5,"Ag. Fecham. Leiloeiro",IF(COUNTIF(G154:O154,"&gt;0")=6,"Ag. NF Saída",IF(COUNTIF(G154:O154,"&gt;0")=7,"Assinar CRV",IF(COUNTIF(G154:O154,"&gt;0")=8,"Enviar Leiloeiro",IF(COUNTIF(G154:O154,"&gt;0")=9,"FINALIZADO")))))))))))</f>
        <v>FINALIZADO</v>
      </c>
      <c r="R154" s="77">
        <f>COUNTIF('CONTROLE LEILOES'!G154:N154,"&gt;0")</f>
        <v>3</v>
      </c>
    </row>
    <row r="155" spans="1:18" x14ac:dyDescent="0.3">
      <c r="A155" s="24">
        <v>153</v>
      </c>
      <c r="B155" s="23">
        <f>IF(SALVADOS!B155=0,"",SALVADOS!B155)</f>
        <v>8232200195</v>
      </c>
      <c r="C155" s="23" t="str">
        <f>IF(SALVADOS!G155=0,"",SALVADOS!G155)</f>
        <v>JWV0J47</v>
      </c>
      <c r="D155" s="23" t="str">
        <f>IF(SALVADOS!L155=0,"",SALVADOS!L155)</f>
        <v>PALACIO</v>
      </c>
      <c r="E155" s="62">
        <f>IF(SALVADOS!K155=0,"",SALVADOS!K155)</f>
        <v>25800</v>
      </c>
      <c r="F155" s="63">
        <f t="shared" si="3"/>
        <v>0.26356589147286824</v>
      </c>
      <c r="G155" s="64">
        <f>IF(SALVADOS!AH155=0,"",SALVADOS!AH155)</f>
        <v>44848</v>
      </c>
      <c r="H155" s="65">
        <v>44852</v>
      </c>
      <c r="I155" s="65">
        <v>44852</v>
      </c>
      <c r="J155" s="15">
        <v>6800</v>
      </c>
      <c r="K155" s="29">
        <v>44859</v>
      </c>
      <c r="L155" s="29">
        <v>44852</v>
      </c>
      <c r="M155" s="29">
        <v>44860</v>
      </c>
      <c r="N155" s="29">
        <v>44910</v>
      </c>
      <c r="O155" s="29">
        <v>44914</v>
      </c>
      <c r="P155" s="35" t="str">
        <f>IF(SALVADOS!R155=0,"",SALVADOS!R155)</f>
        <v>MEDIA</v>
      </c>
      <c r="Q155" s="66" t="str">
        <f>IF(SALVADOS!C155=0,"",IF(COUNTIF(G155:O155,"&gt;=0")=0,"Não Disponível",IF(COUNTIF(G155:O155,"&gt;=0")=1,"Ag Loteamento",IF(COUNTIF(G155:O155,"&gt;=0")=2,"Data Leilão Venda",IF(COUNTIF(G155:O155,"&gt;=0")=3,"Inf Valor Venda",IF(COUNTIF(G155:O155,"&gt;0")=4,"Data Receb",IF(COUNTIF(G155:O155,"&gt;0")=5,"Ag. Fecham. Leiloeiro",IF(COUNTIF(G155:O155,"&gt;0")=6,"Ag. NF Saída",IF(COUNTIF(G155:O155,"&gt;0")=7,"Assinar CRV",IF(COUNTIF(G155:O155,"&gt;0")=8,"Enviar Leiloeiro",IF(COUNTIF(G155:O155,"&gt;0")=9,"FINALIZADO")))))))))))</f>
        <v>FINALIZADO</v>
      </c>
      <c r="R155" s="77">
        <f>COUNTIF('CONTROLE LEILOES'!G155:N155,"&gt;0")</f>
        <v>1</v>
      </c>
    </row>
    <row r="156" spans="1:18" x14ac:dyDescent="0.3">
      <c r="A156" s="24">
        <v>154</v>
      </c>
      <c r="B156" s="23">
        <f>IF(SALVADOS!B156=0,"",SALVADOS!B156)</f>
        <v>8282201463</v>
      </c>
      <c r="C156" s="23" t="str">
        <f>IF(SALVADOS!G156=0,"",SALVADOS!G156)</f>
        <v>CKL4I43</v>
      </c>
      <c r="D156" s="23" t="str">
        <f>IF(SALVADOS!L156=0,"",SALVADOS!L156)</f>
        <v>FREITAS</v>
      </c>
      <c r="E156" s="62">
        <f>IF(SALVADOS!K156=0,"",SALVADOS!K156)</f>
        <v>13633</v>
      </c>
      <c r="F156" s="63">
        <f t="shared" si="3"/>
        <v>0.14670285337049804</v>
      </c>
      <c r="G156" s="64">
        <f>IF(SALVADOS!AH156=0,"",SALVADOS!AH156)</f>
        <v>44831</v>
      </c>
      <c r="H156" s="65">
        <f>IF('CONTROLE LEILOES'!G156=0,"",'CONTROLE LEILOES'!G156)</f>
        <v>44873</v>
      </c>
      <c r="I156" s="65">
        <f>IF('CONTROLE LEILOES'!P156=0,"",'CONTROLE LEILOES'!P156)</f>
        <v>44873</v>
      </c>
      <c r="J156" s="15">
        <v>2000</v>
      </c>
      <c r="K156" s="29">
        <v>44881</v>
      </c>
      <c r="L156" s="29">
        <v>44881</v>
      </c>
      <c r="M156" s="29">
        <v>44886</v>
      </c>
      <c r="N156" s="29">
        <v>44886</v>
      </c>
      <c r="O156" s="29">
        <v>44886</v>
      </c>
      <c r="P156" s="35" t="str">
        <f>IF(SALVADOS!R156=0,"",SALVADOS!R156)</f>
        <v>MEDIA</v>
      </c>
      <c r="Q156" s="66" t="str">
        <f>IF(SALVADOS!C156=0,"",IF(COUNTIF(G156:O156,"&gt;=0")=0,"Não Disponível",IF(COUNTIF(G156:O156,"&gt;=0")=1,"Ag Loteamento",IF(COUNTIF(G156:O156,"&gt;=0")=2,"Data Leilão Venda",IF(COUNTIF(G156:O156,"&gt;=0")=3,"Inf Valor Venda",IF(COUNTIF(G156:O156,"&gt;0")=4,"Data Receb",IF(COUNTIF(G156:O156,"&gt;0")=5,"Ag. Fecham. Leiloeiro",IF(COUNTIF(G156:O156,"&gt;0")=6,"Ag. NF Saída",IF(COUNTIF(G156:O156,"&gt;0")=7,"Assinar CRV",IF(COUNTIF(G156:O156,"&gt;0")=8,"Enviar Leiloeiro",IF(COUNTIF(G156:O156,"&gt;0")=9,"FINALIZADO")))))))))))</f>
        <v>FINALIZADO</v>
      </c>
      <c r="R156" s="77">
        <f>COUNTIF('CONTROLE LEILOES'!G156:N156,"&gt;0")</f>
        <v>1</v>
      </c>
    </row>
    <row r="157" spans="1:18" x14ac:dyDescent="0.3">
      <c r="A157" s="24">
        <v>155</v>
      </c>
      <c r="B157" s="23">
        <f>IF(SALVADOS!B157=0,"",SALVADOS!B157)</f>
        <v>8282201485</v>
      </c>
      <c r="C157" s="23" t="str">
        <f>IF(SALVADOS!G157=0,"",SALVADOS!G157)</f>
        <v>OTM1208</v>
      </c>
      <c r="D157" s="23" t="str">
        <f>IF(SALVADOS!L157=0,"",SALVADOS!L157)</f>
        <v>PALACIO</v>
      </c>
      <c r="E157" s="62">
        <f>IF(SALVADOS!K157=0,"",SALVADOS!K157)</f>
        <v>42357</v>
      </c>
      <c r="F157" s="63">
        <f t="shared" si="3"/>
        <v>0.12276601270156054</v>
      </c>
      <c r="G157" s="64">
        <f>IF(SALVADOS!AH157=0,"",SALVADOS!AH157)</f>
        <v>45364</v>
      </c>
      <c r="H157" s="65">
        <f>IF('CONTROLE LEILOES'!G157=0,"",'CONTROLE LEILOES'!G157)</f>
        <v>45370</v>
      </c>
      <c r="I157" s="65">
        <f>IF('CONTROLE LEILOES'!P157=0,"",'CONTROLE LEILOES'!P157)</f>
        <v>45370</v>
      </c>
      <c r="J157" s="15">
        <v>5200</v>
      </c>
      <c r="K157" s="29">
        <v>45378</v>
      </c>
      <c r="L157" s="29">
        <v>45379</v>
      </c>
      <c r="M157" s="29">
        <v>45385</v>
      </c>
      <c r="N157" s="29">
        <v>45385</v>
      </c>
      <c r="O157" s="29">
        <v>45385</v>
      </c>
      <c r="P157" s="35" t="str">
        <f>IF(SALVADOS!R157=0,"",SALVADOS!R157)</f>
        <v>GRANDE</v>
      </c>
      <c r="Q157" s="66" t="str">
        <f>IF(SALVADOS!C157=0,"",IF(COUNTIF(G157:O157,"&gt;=0")=0,"Não Disponível",IF(COUNTIF(G157:O157,"&gt;=0")=1,"Ag Loteamento",IF(COUNTIF(G157:O157,"&gt;=0")=2,"Data Leilão Venda",IF(COUNTIF(G157:O157,"&gt;=0")=3,"Inf Valor Venda",IF(COUNTIF(G157:O157,"&gt;0")=4,"Data Receb",IF(COUNTIF(G157:O157,"&gt;0")=5,"Ag. Fecham. Leiloeiro",IF(COUNTIF(G157:O157,"&gt;0")=6,"Ag. NF Saída",IF(COUNTIF(G157:O157,"&gt;0")=7,"Assinar CRV",IF(COUNTIF(G157:O157,"&gt;0")=8,"Enviar Leiloeiro",IF(COUNTIF(G157:O157,"&gt;0")=9,"FINALIZADO")))))))))))</f>
        <v>FINALIZADO</v>
      </c>
      <c r="R157" s="77">
        <f>COUNTIF('CONTROLE LEILOES'!G157:N157,"&gt;0")</f>
        <v>1</v>
      </c>
    </row>
    <row r="158" spans="1:18" x14ac:dyDescent="0.3">
      <c r="A158" s="24">
        <v>156</v>
      </c>
      <c r="B158" s="23">
        <f>IF(SALVADOS!B158=0,"",SALVADOS!B158)</f>
        <v>8282201408</v>
      </c>
      <c r="C158" s="23" t="str">
        <f>IF(SALVADOS!G158=0,"",SALVADOS!G158)</f>
        <v>DSU0746</v>
      </c>
      <c r="D158" s="23" t="str">
        <f>IF(SALVADOS!L158=0,"",SALVADOS!L158)</f>
        <v>PALACIO</v>
      </c>
      <c r="E158" s="62">
        <f>IF(SALVADOS!K158=0,"",SALVADOS!K158)</f>
        <v>24556</v>
      </c>
      <c r="F158" s="63">
        <f t="shared" si="3"/>
        <v>0.19954389965792474</v>
      </c>
      <c r="G158" s="64">
        <f>IF(SALVADOS!AH158=0,"",SALVADOS!AH158)</f>
        <v>44986</v>
      </c>
      <c r="H158" s="65">
        <f>IF('CONTROLE LEILOES'!G158=0,"",'CONTROLE LEILOES'!G158)</f>
        <v>44992</v>
      </c>
      <c r="I158" s="65">
        <f>IF('CONTROLE LEILOES'!P158=0,"",'CONTROLE LEILOES'!P158)</f>
        <v>44992</v>
      </c>
      <c r="J158" s="15">
        <v>4900</v>
      </c>
      <c r="K158" s="29">
        <v>44999</v>
      </c>
      <c r="L158" s="29">
        <v>44999</v>
      </c>
      <c r="M158" s="29">
        <v>45006</v>
      </c>
      <c r="N158" s="29">
        <v>45006</v>
      </c>
      <c r="O158" s="29">
        <v>45006</v>
      </c>
      <c r="P158" s="35" t="str">
        <f>IF(SALVADOS!R158=0,"",SALVADOS!R158)</f>
        <v>GRANDE</v>
      </c>
      <c r="Q158" s="66" t="str">
        <f>IF(SALVADOS!C158=0,"",IF(COUNTIF(G158:O158,"&gt;=0")=0,"Não Disponível",IF(COUNTIF(G158:O158,"&gt;=0")=1,"Ag Loteamento",IF(COUNTIF(G158:O158,"&gt;=0")=2,"Data Leilão Venda",IF(COUNTIF(G158:O158,"&gt;=0")=3,"Inf Valor Venda",IF(COUNTIF(G158:O158,"&gt;0")=4,"Data Receb",IF(COUNTIF(G158:O158,"&gt;0")=5,"Ag. Fecham. Leiloeiro",IF(COUNTIF(G158:O158,"&gt;0")=6,"Ag. NF Saída",IF(COUNTIF(G158:O158,"&gt;0")=7,"Assinar CRV",IF(COUNTIF(G158:O158,"&gt;0")=8,"Enviar Leiloeiro",IF(COUNTIF(G158:O158,"&gt;0")=9,"FINALIZADO")))))))))))</f>
        <v>FINALIZADO</v>
      </c>
      <c r="R158" s="77">
        <f>COUNTIF('CONTROLE LEILOES'!G158:N158,"&gt;0")</f>
        <v>1</v>
      </c>
    </row>
    <row r="159" spans="1:18" x14ac:dyDescent="0.3">
      <c r="A159" s="24">
        <v>157</v>
      </c>
      <c r="B159" s="23">
        <f>IF(SALVADOS!B159=0,"",SALVADOS!B159)</f>
        <v>8282201861</v>
      </c>
      <c r="C159" s="23" t="str">
        <f>IF(SALVADOS!G159=0,"",SALVADOS!G159)</f>
        <v>DTT6B11</v>
      </c>
      <c r="D159" s="23" t="str">
        <f>IF(SALVADOS!L159=0,"",SALVADOS!L159)</f>
        <v>FREITAS</v>
      </c>
      <c r="E159" s="62">
        <f>IF(SALVADOS!K159=0,"",SALVADOS!K159)</f>
        <v>24365</v>
      </c>
      <c r="F159" s="63">
        <f t="shared" si="3"/>
        <v>0.8003283398317258</v>
      </c>
      <c r="G159" s="64">
        <f>IF(SALVADOS!AH159=0,"",SALVADOS!AH159)</f>
        <v>44944</v>
      </c>
      <c r="H159" s="65">
        <f>IF('CONTROLE LEILOES'!G159=0,"",'CONTROLE LEILOES'!G159)</f>
        <v>44950</v>
      </c>
      <c r="I159" s="65">
        <f>IF('CONTROLE LEILOES'!P159=0,"",'CONTROLE LEILOES'!P159)</f>
        <v>44950</v>
      </c>
      <c r="J159" s="15">
        <v>19500</v>
      </c>
      <c r="K159" s="29">
        <v>44957</v>
      </c>
      <c r="L159" s="29">
        <v>44957</v>
      </c>
      <c r="M159" s="29">
        <v>44958</v>
      </c>
      <c r="N159" s="29">
        <v>44965</v>
      </c>
      <c r="O159" s="29">
        <v>44965</v>
      </c>
      <c r="P159" s="35" t="str">
        <f>IF(SALVADOS!R159=0,"",SALVADOS!R159)</f>
        <v>PEQUENA</v>
      </c>
      <c r="Q159" s="66" t="str">
        <f>IF(SALVADOS!C159=0,"",IF(COUNTIF(G159:O159,"&gt;=0")=0,"Não Disponível",IF(COUNTIF(G159:O159,"&gt;=0")=1,"Ag Loteamento",IF(COUNTIF(G159:O159,"&gt;=0")=2,"Data Leilão Venda",IF(COUNTIF(G159:O159,"&gt;=0")=3,"Inf Valor Venda",IF(COUNTIF(G159:O159,"&gt;0")=4,"Data Receb",IF(COUNTIF(G159:O159,"&gt;0")=5,"Ag. Fecham. Leiloeiro",IF(COUNTIF(G159:O159,"&gt;0")=6,"Ag. NF Saída",IF(COUNTIF(G159:O159,"&gt;0")=7,"Assinar CRV",IF(COUNTIF(G159:O159,"&gt;0")=8,"Enviar Leiloeiro",IF(COUNTIF(G159:O159,"&gt;0")=9,"FINALIZADO")))))))))))</f>
        <v>FINALIZADO</v>
      </c>
      <c r="R159" s="77">
        <f>COUNTIF('CONTROLE LEILOES'!G159:N159,"&gt;0")</f>
        <v>1</v>
      </c>
    </row>
    <row r="160" spans="1:18" x14ac:dyDescent="0.3">
      <c r="A160" s="24">
        <v>158</v>
      </c>
      <c r="B160" s="23">
        <f>IF(SALVADOS!B160=0,"",SALVADOS!B160)</f>
        <v>8282201671</v>
      </c>
      <c r="C160" s="23" t="str">
        <f>IF(SALVADOS!G160=0,"",SALVADOS!G160)</f>
        <v>CFA3362</v>
      </c>
      <c r="D160" s="23" t="str">
        <f>IF(SALVADOS!L160=0,"",SALVADOS!L160)</f>
        <v>PALACIO</v>
      </c>
      <c r="E160" s="62">
        <f>IF(SALVADOS!K160=0,"",SALVADOS!K160)</f>
        <v>10680</v>
      </c>
      <c r="F160" s="63">
        <f t="shared" si="3"/>
        <v>7.4906367041198504E-2</v>
      </c>
      <c r="G160" s="64">
        <f>IF(SALVADOS!AH160=0,"",SALVADOS!AH160)</f>
        <v>44916</v>
      </c>
      <c r="H160" s="65">
        <f>IF('CONTROLE LEILOES'!G160=0,"",'CONTROLE LEILOES'!G160)</f>
        <v>44924</v>
      </c>
      <c r="I160" s="65">
        <f>IF('CONTROLE LEILOES'!P160=0,"",'CONTROLE LEILOES'!P160)</f>
        <v>44943</v>
      </c>
      <c r="J160" s="15">
        <v>800</v>
      </c>
      <c r="K160" s="29">
        <v>44950</v>
      </c>
      <c r="L160" s="29">
        <v>44952</v>
      </c>
      <c r="M160" s="29">
        <v>44956</v>
      </c>
      <c r="N160" s="29">
        <v>44956</v>
      </c>
      <c r="O160" s="29">
        <v>44956</v>
      </c>
      <c r="P160" s="35" t="str">
        <f>IF(SALVADOS!R160=0,"",SALVADOS!R160)</f>
        <v>GRANDE</v>
      </c>
      <c r="Q160" s="66" t="str">
        <f>IF(SALVADOS!C160=0,"",IF(COUNTIF(G160:O160,"&gt;=0")=0,"Não Disponível",IF(COUNTIF(G160:O160,"&gt;=0")=1,"Ag Loteamento",IF(COUNTIF(G160:O160,"&gt;=0")=2,"Data Leilão Venda",IF(COUNTIF(G160:O160,"&gt;=0")=3,"Inf Valor Venda",IF(COUNTIF(G160:O160,"&gt;0")=4,"Data Receb",IF(COUNTIF(G160:O160,"&gt;0")=5,"Ag. Fecham. Leiloeiro",IF(COUNTIF(G160:O160,"&gt;0")=6,"Ag. NF Saída",IF(COUNTIF(G160:O160,"&gt;0")=7,"Assinar CRV",IF(COUNTIF(G160:O160,"&gt;0")=8,"Enviar Leiloeiro",IF(COUNTIF(G160:O160,"&gt;0")=9,"FINALIZADO")))))))))))</f>
        <v>FINALIZADO</v>
      </c>
      <c r="R160" s="77">
        <f>COUNTIF('CONTROLE LEILOES'!G160:N160,"&gt;0")</f>
        <v>3</v>
      </c>
    </row>
    <row r="161" spans="1:18" x14ac:dyDescent="0.3">
      <c r="A161" s="24">
        <v>159</v>
      </c>
      <c r="B161" s="23">
        <f>IF(SALVADOS!B161=0,"",SALVADOS!B161)</f>
        <v>8232200344</v>
      </c>
      <c r="C161" s="23" t="str">
        <f>IF(SALVADOS!G161=0,"",SALVADOS!G161)</f>
        <v>AXF5993</v>
      </c>
      <c r="D161" s="23" t="str">
        <f>IF(SALVADOS!L161=0,"",SALVADOS!L161)</f>
        <v>PALACIO</v>
      </c>
      <c r="E161" s="62">
        <f>IF(SALVADOS!K161=0,"",SALVADOS!K161)</f>
        <v>39417</v>
      </c>
      <c r="F161" s="63">
        <f t="shared" si="3"/>
        <v>0.43128599335312173</v>
      </c>
      <c r="G161" s="64">
        <f>IF(SALVADOS!AH161=0,"",SALVADOS!AH161)</f>
        <v>44893</v>
      </c>
      <c r="H161" s="65">
        <f>IF('CONTROLE LEILOES'!G161=0,"",'CONTROLE LEILOES'!G161)</f>
        <v>44896</v>
      </c>
      <c r="I161" s="65">
        <f>IF('CONTROLE LEILOES'!P161=0,"",'CONTROLE LEILOES'!P161)</f>
        <v>44896</v>
      </c>
      <c r="J161" s="15">
        <v>17000</v>
      </c>
      <c r="K161" s="29">
        <v>44903</v>
      </c>
      <c r="L161" s="29">
        <v>44903</v>
      </c>
      <c r="M161" s="29">
        <v>44916</v>
      </c>
      <c r="N161" s="29">
        <v>44952</v>
      </c>
      <c r="O161" s="29">
        <v>44952</v>
      </c>
      <c r="P161" s="35" t="str">
        <f>IF(SALVADOS!R161=0,"",SALVADOS!R161)</f>
        <v>MEDIA</v>
      </c>
      <c r="Q161" s="66" t="str">
        <f>IF(SALVADOS!C161=0,"",IF(COUNTIF(G161:O161,"&gt;=0")=0,"Não Disponível",IF(COUNTIF(G161:O161,"&gt;=0")=1,"Ag Loteamento",IF(COUNTIF(G161:O161,"&gt;=0")=2,"Data Leilão Venda",IF(COUNTIF(G161:O161,"&gt;=0")=3,"Inf Valor Venda",IF(COUNTIF(G161:O161,"&gt;0")=4,"Data Receb",IF(COUNTIF(G161:O161,"&gt;0")=5,"Ag. Fecham. Leiloeiro",IF(COUNTIF(G161:O161,"&gt;0")=6,"Ag. NF Saída",IF(COUNTIF(G161:O161,"&gt;0")=7,"Assinar CRV",IF(COUNTIF(G161:O161,"&gt;0")=8,"Enviar Leiloeiro",IF(COUNTIF(G161:O161,"&gt;0")=9,"FINALIZADO")))))))))))</f>
        <v>FINALIZADO</v>
      </c>
      <c r="R161" s="77">
        <f>COUNTIF('CONTROLE LEILOES'!G161:N161,"&gt;0")</f>
        <v>1</v>
      </c>
    </row>
    <row r="162" spans="1:18" x14ac:dyDescent="0.3">
      <c r="A162" s="24">
        <v>160</v>
      </c>
      <c r="B162" s="23">
        <f>IF(SALVADOS!B162=0,"",SALVADOS!B162)</f>
        <v>8282202160</v>
      </c>
      <c r="C162" s="23" t="str">
        <f>IF(SALVADOS!G162=0,"",SALVADOS!G162)</f>
        <v>PWW3079</v>
      </c>
      <c r="D162" s="23" t="str">
        <f>IF(SALVADOS!L162=0,"",SALVADOS!L162)</f>
        <v>PALACIO</v>
      </c>
      <c r="E162" s="62">
        <f>IF(SALVADOS!K162=0,"",SALVADOS!K162)</f>
        <v>10610</v>
      </c>
      <c r="F162" s="63">
        <f t="shared" si="3"/>
        <v>0.41470311027332707</v>
      </c>
      <c r="G162" s="64">
        <f>IF(SALVADOS!AH162=0,"",SALVADOS!AH162)</f>
        <v>44911</v>
      </c>
      <c r="H162" s="65">
        <f>IF('CONTROLE LEILOES'!G162=0,"",'CONTROLE LEILOES'!G162)</f>
        <v>44915</v>
      </c>
      <c r="I162" s="65">
        <f>IF('CONTROLE LEILOES'!P162=0,"",'CONTROLE LEILOES'!P162)</f>
        <v>44924</v>
      </c>
      <c r="J162" s="15">
        <v>4400</v>
      </c>
      <c r="K162" s="29">
        <v>44935</v>
      </c>
      <c r="L162" s="29">
        <v>44932</v>
      </c>
      <c r="M162" s="29">
        <v>44937</v>
      </c>
      <c r="N162" s="29">
        <v>44952</v>
      </c>
      <c r="O162" s="29">
        <v>44952</v>
      </c>
      <c r="P162" s="35" t="str">
        <f>IF(SALVADOS!R162=0,"",SALVADOS!R162)</f>
        <v>PEQUENA</v>
      </c>
      <c r="Q162" s="66" t="str">
        <f>IF(SALVADOS!C162=0,"",IF(COUNTIF(G162:O162,"&gt;=0")=0,"Não Disponível",IF(COUNTIF(G162:O162,"&gt;=0")=1,"Ag Loteamento",IF(COUNTIF(G162:O162,"&gt;=0")=2,"Data Leilão Venda",IF(COUNTIF(G162:O162,"&gt;=0")=3,"Inf Valor Venda",IF(COUNTIF(G162:O162,"&gt;0")=4,"Data Receb",IF(COUNTIF(G162:O162,"&gt;0")=5,"Ag. Fecham. Leiloeiro",IF(COUNTIF(G162:O162,"&gt;0")=6,"Ag. NF Saída",IF(COUNTIF(G162:O162,"&gt;0")=7,"Assinar CRV",IF(COUNTIF(G162:O162,"&gt;0")=8,"Enviar Leiloeiro",IF(COUNTIF(G162:O162,"&gt;0")=9,"FINALIZADO")))))))))))</f>
        <v>FINALIZADO</v>
      </c>
      <c r="R162" s="77">
        <f>COUNTIF('CONTROLE LEILOES'!G162:N162,"&gt;0")</f>
        <v>2</v>
      </c>
    </row>
    <row r="163" spans="1:18" x14ac:dyDescent="0.3">
      <c r="A163" s="24">
        <v>161</v>
      </c>
      <c r="B163" s="23">
        <f>IF(SALVADOS!B163=0,"",SALVADOS!B163)</f>
        <v>8232200370</v>
      </c>
      <c r="C163" s="23" t="str">
        <f>IF(SALVADOS!G163=0,"",SALVADOS!G163)</f>
        <v>JHA8615</v>
      </c>
      <c r="D163" s="23" t="str">
        <f>IF(SALVADOS!L163=0,"",SALVADOS!L163)</f>
        <v>PALACIO</v>
      </c>
      <c r="E163" s="62">
        <f>IF(SALVADOS!K163=0,"",SALVADOS!K163)</f>
        <v>21671</v>
      </c>
      <c r="F163" s="63">
        <f t="shared" si="3"/>
        <v>0.2676387799363204</v>
      </c>
      <c r="G163" s="64">
        <f>IF(SALVADOS!AH163=0,"",SALVADOS!AH163)</f>
        <v>44911</v>
      </c>
      <c r="H163" s="65">
        <f>IF('CONTROLE LEILOES'!G163=0,"",'CONTROLE LEILOES'!G163)</f>
        <v>44915</v>
      </c>
      <c r="I163" s="65">
        <f>IF('CONTROLE LEILOES'!P163=0,"",'CONTROLE LEILOES'!P163)</f>
        <v>44936</v>
      </c>
      <c r="J163" s="15">
        <v>5800</v>
      </c>
      <c r="K163" s="29">
        <v>44944</v>
      </c>
      <c r="L163" s="29">
        <v>44943</v>
      </c>
      <c r="M163" s="29">
        <v>44944</v>
      </c>
      <c r="N163" s="29">
        <v>44952</v>
      </c>
      <c r="O163" s="29">
        <v>44952</v>
      </c>
      <c r="P163" s="35" t="str">
        <f>IF(SALVADOS!R163=0,"",SALVADOS!R163)</f>
        <v>MEDIA</v>
      </c>
      <c r="Q163" s="66" t="str">
        <f>IF(SALVADOS!C163=0,"",IF(COUNTIF(G163:O163,"&gt;=0")=0,"Não Disponível",IF(COUNTIF(G163:O163,"&gt;=0")=1,"Ag Loteamento",IF(COUNTIF(G163:O163,"&gt;=0")=2,"Data Leilão Venda",IF(COUNTIF(G163:O163,"&gt;=0")=3,"Inf Valor Venda",IF(COUNTIF(G163:O163,"&gt;0")=4,"Data Receb",IF(COUNTIF(G163:O163,"&gt;0")=5,"Ag. Fecham. Leiloeiro",IF(COUNTIF(G163:O163,"&gt;0")=6,"Ag. NF Saída",IF(COUNTIF(G163:O163,"&gt;0")=7,"Assinar CRV",IF(COUNTIF(G163:O163,"&gt;0")=8,"Enviar Leiloeiro",IF(COUNTIF(G163:O163,"&gt;0")=9,"FINALIZADO")))))))))))</f>
        <v>FINALIZADO</v>
      </c>
      <c r="R163" s="77">
        <f>COUNTIF('CONTROLE LEILOES'!G163:N163,"&gt;0")</f>
        <v>3</v>
      </c>
    </row>
    <row r="164" spans="1:18" x14ac:dyDescent="0.3">
      <c r="A164" s="24">
        <v>162</v>
      </c>
      <c r="B164" s="23">
        <f>IF(SALVADOS!B164=0,"",SALVADOS!B164)</f>
        <v>8282202313</v>
      </c>
      <c r="C164" s="23" t="str">
        <f>IF(SALVADOS!G164=0,"",SALVADOS!G164)</f>
        <v>EIX1595</v>
      </c>
      <c r="D164" s="23" t="str">
        <f>IF(SALVADOS!L164=0,"",SALVADOS!L164)</f>
        <v>FREITAS</v>
      </c>
      <c r="E164" s="62">
        <f>IF(SALVADOS!K164=0,"",SALVADOS!K164)</f>
        <v>33402</v>
      </c>
      <c r="F164" s="63">
        <f t="shared" si="3"/>
        <v>0.25447577989341957</v>
      </c>
      <c r="G164" s="64">
        <f>IF(SALVADOS!AH164=0,"",SALVADOS!AH164)</f>
        <v>44910</v>
      </c>
      <c r="H164" s="65">
        <f>IF('CONTROLE LEILOES'!G164=0,"",'CONTROLE LEILOES'!G164)</f>
        <v>44915</v>
      </c>
      <c r="I164" s="65">
        <f>IF('CONTROLE LEILOES'!P164=0,"",'CONTROLE LEILOES'!P164)</f>
        <v>44915</v>
      </c>
      <c r="J164" s="15">
        <v>8500</v>
      </c>
      <c r="K164" s="29">
        <v>44915</v>
      </c>
      <c r="L164" s="29">
        <v>44915</v>
      </c>
      <c r="M164" s="29">
        <v>44923</v>
      </c>
      <c r="N164" s="29">
        <v>44952</v>
      </c>
      <c r="O164" s="29">
        <v>44952</v>
      </c>
      <c r="P164" s="35" t="str">
        <f>IF(SALVADOS!R164=0,"",SALVADOS!R164)</f>
        <v>MEDIA</v>
      </c>
      <c r="Q164" s="66" t="str">
        <f>IF(SALVADOS!C164=0,"",IF(COUNTIF(G164:O164,"&gt;=0")=0,"Não Disponível",IF(COUNTIF(G164:O164,"&gt;=0")=1,"Ag Loteamento",IF(COUNTIF(G164:O164,"&gt;=0")=2,"Data Leilão Venda",IF(COUNTIF(G164:O164,"&gt;=0")=3,"Inf Valor Venda",IF(COUNTIF(G164:O164,"&gt;0")=4,"Data Receb",IF(COUNTIF(G164:O164,"&gt;0")=5,"Ag. Fecham. Leiloeiro",IF(COUNTIF(G164:O164,"&gt;0")=6,"Ag. NF Saída",IF(COUNTIF(G164:O164,"&gt;0")=7,"Assinar CRV",IF(COUNTIF(G164:O164,"&gt;0")=8,"Enviar Leiloeiro",IF(COUNTIF(G164:O164,"&gt;0")=9,"FINALIZADO")))))))))))</f>
        <v>FINALIZADO</v>
      </c>
      <c r="R164" s="77">
        <f>COUNTIF('CONTROLE LEILOES'!G164:N164,"&gt;0")</f>
        <v>2</v>
      </c>
    </row>
    <row r="165" spans="1:18" x14ac:dyDescent="0.3">
      <c r="A165" s="24">
        <v>163</v>
      </c>
      <c r="B165" s="23">
        <f>IF(SALVADOS!B165=0,"",SALVADOS!B165)</f>
        <v>8282202087</v>
      </c>
      <c r="C165" s="23" t="str">
        <f>IF(SALVADOS!G165=0,"",SALVADOS!G165)</f>
        <v>MZB3G27</v>
      </c>
      <c r="D165" s="23" t="str">
        <f>IF(SALVADOS!L165=0,"",SALVADOS!L165)</f>
        <v>FREITAS</v>
      </c>
      <c r="E165" s="62">
        <f>IF(SALVADOS!K165=0,"",SALVADOS!K165)</f>
        <v>11521</v>
      </c>
      <c r="F165" s="63">
        <f t="shared" si="3"/>
        <v>3.4719208402048431E-2</v>
      </c>
      <c r="G165" s="64">
        <f>IF(SALVADOS!AH165=0,"",SALVADOS!AH165)</f>
        <v>45195</v>
      </c>
      <c r="H165" s="65" t="str">
        <f>IF('CONTROLE LEILOES'!G165=0,"",'CONTROLE LEILOES'!G165)</f>
        <v>25/10/203</v>
      </c>
      <c r="I165" s="65">
        <f>IF('CONTROLE LEILOES'!P165=0,"",'CONTROLE LEILOES'!P165)</f>
        <v>45238</v>
      </c>
      <c r="J165" s="15">
        <v>400</v>
      </c>
      <c r="K165" s="29">
        <v>45238</v>
      </c>
      <c r="L165" s="29">
        <v>45238</v>
      </c>
      <c r="M165" s="29">
        <v>45247</v>
      </c>
      <c r="N165" s="29">
        <v>45264</v>
      </c>
      <c r="O165" s="29">
        <v>45264</v>
      </c>
      <c r="P165" s="35" t="str">
        <f>IF(SALVADOS!R165=0,"",SALVADOS!R165)</f>
        <v>GRANDE</v>
      </c>
      <c r="Q165" s="66" t="str">
        <f>IF(SALVADOS!C165=0,"",IF(COUNTIF(G165:O165,"&gt;=0")=0,"Não Disponível",IF(COUNTIF(G165:O165,"&gt;=0")=1,"Ag Loteamento",IF(COUNTIF(G165:O165,"&gt;=0")=2,"Data Leilão Venda",IF(COUNTIF(G165:O165,"&gt;=0")=3,"Inf Valor Venda",IF(COUNTIF(G165:O165,"&gt;0")=4,"Data Receb",IF(COUNTIF(G165:O165,"&gt;0")=5,"Ag. Fecham. Leiloeiro",IF(COUNTIF(G165:O165,"&gt;0")=6,"Ag. NF Saída",IF(COUNTIF(G165:O165,"&gt;0")=7,"Assinar CRV",IF(COUNTIF(G165:O165,"&gt;0")=8,"Enviar Leiloeiro",IF(COUNTIF(G165:O165,"&gt;0")=9,"FINALIZADO")))))))))))</f>
        <v>Enviar Leiloeiro</v>
      </c>
      <c r="R165" s="77">
        <f>COUNTIF('CONTROLE LEILOES'!G165:N165,"&gt;0")</f>
        <v>1</v>
      </c>
    </row>
    <row r="166" spans="1:18" x14ac:dyDescent="0.3">
      <c r="A166" s="24">
        <v>164</v>
      </c>
      <c r="B166" s="23">
        <f>IF(SALVADOS!B166=0,"",SALVADOS!B166)</f>
        <v>8282202345</v>
      </c>
      <c r="C166" s="23" t="str">
        <f>IF(SALVADOS!G166=0,"",SALVADOS!G166)</f>
        <v>EDY4H63</v>
      </c>
      <c r="D166" s="23" t="str">
        <f>IF(SALVADOS!L166=0,"",SALVADOS!L166)</f>
        <v>FREITAS</v>
      </c>
      <c r="E166" s="62">
        <f>IF(SALVADOS!K166=0,"",SALVADOS!K166)</f>
        <v>13175</v>
      </c>
      <c r="F166" s="63">
        <f t="shared" si="3"/>
        <v>0.22770398481973433</v>
      </c>
      <c r="G166" s="64">
        <f>IF(SALVADOS!AH166=0,"",SALVADOS!AH166)</f>
        <v>44910</v>
      </c>
      <c r="H166" s="65">
        <f>IF('CONTROLE LEILOES'!G166=0,"",'CONTROLE LEILOES'!G166)</f>
        <v>44915</v>
      </c>
      <c r="I166" s="65">
        <f>IF('CONTROLE LEILOES'!P166=0,"",'CONTROLE LEILOES'!P166)</f>
        <v>44929</v>
      </c>
      <c r="J166" s="15">
        <v>3000</v>
      </c>
      <c r="K166" s="29">
        <v>44937</v>
      </c>
      <c r="L166" s="29">
        <v>44936</v>
      </c>
      <c r="M166" s="29">
        <v>44943</v>
      </c>
      <c r="N166" s="29">
        <v>44965</v>
      </c>
      <c r="O166" s="29">
        <v>44965</v>
      </c>
      <c r="P166" s="35" t="str">
        <f>IF(SALVADOS!R166=0,"",SALVADOS!R166)</f>
        <v>MEDIA</v>
      </c>
      <c r="Q166" s="66" t="str">
        <f>IF(SALVADOS!C166=0,"",IF(COUNTIF(G166:O166,"&gt;=0")=0,"Não Disponível",IF(COUNTIF(G166:O166,"&gt;=0")=1,"Ag Loteamento",IF(COUNTIF(G166:O166,"&gt;=0")=2,"Data Leilão Venda",IF(COUNTIF(G166:O166,"&gt;=0")=3,"Inf Valor Venda",IF(COUNTIF(G166:O166,"&gt;0")=4,"Data Receb",IF(COUNTIF(G166:O166,"&gt;0")=5,"Ag. Fecham. Leiloeiro",IF(COUNTIF(G166:O166,"&gt;0")=6,"Ag. NF Saída",IF(COUNTIF(G166:O166,"&gt;0")=7,"Assinar CRV",IF(COUNTIF(G166:O166,"&gt;0")=8,"Enviar Leiloeiro",IF(COUNTIF(G166:O166,"&gt;0")=9,"FINALIZADO")))))))))))</f>
        <v>FINALIZADO</v>
      </c>
      <c r="R166" s="77">
        <f>COUNTIF('CONTROLE LEILOES'!G166:N166,"&gt;0")</f>
        <v>2</v>
      </c>
    </row>
    <row r="167" spans="1:18" x14ac:dyDescent="0.3">
      <c r="A167" s="24">
        <v>165</v>
      </c>
      <c r="B167" s="23">
        <f>IF(SALVADOS!B167=0,"",SALVADOS!B167)</f>
        <v>8282202063</v>
      </c>
      <c r="C167" s="23" t="str">
        <f>IF(SALVADOS!G167=0,"",SALVADOS!G167)</f>
        <v>RAS9H27</v>
      </c>
      <c r="D167" s="23" t="str">
        <f>IF(SALVADOS!L167=0,"",SALVADOS!L167)</f>
        <v>PALACIO</v>
      </c>
      <c r="E167" s="62">
        <f>IF(SALVADOS!K167=0,"",SALVADOS!K167)</f>
        <v>12226</v>
      </c>
      <c r="F167" s="63">
        <f t="shared" si="3"/>
        <v>0.53983314248323244</v>
      </c>
      <c r="G167" s="64">
        <f>IF(SALVADOS!AH167=0,"",SALVADOS!AH167)</f>
        <v>44995</v>
      </c>
      <c r="H167" s="65">
        <f>IF('CONTROLE LEILOES'!G167=0,"",'CONTROLE LEILOES'!G167)</f>
        <v>45005</v>
      </c>
      <c r="I167" s="65">
        <f>IF('CONTROLE LEILOES'!P167=0,"",'CONTROLE LEILOES'!P167)</f>
        <v>45005</v>
      </c>
      <c r="J167" s="15">
        <v>6600</v>
      </c>
      <c r="K167" s="29">
        <v>45012</v>
      </c>
      <c r="L167" s="29">
        <v>45012</v>
      </c>
      <c r="M167" s="29">
        <v>45014</v>
      </c>
      <c r="N167" s="29">
        <v>45029</v>
      </c>
      <c r="O167" s="29">
        <v>45040</v>
      </c>
      <c r="P167" s="35" t="str">
        <f>IF(SALVADOS!R167=0,"",SALVADOS!R167)</f>
        <v>PEQUENA</v>
      </c>
      <c r="Q167" s="66" t="str">
        <f>IF(SALVADOS!C167=0,"",IF(COUNTIF(G167:O167,"&gt;=0")=0,"Não Disponível",IF(COUNTIF(G167:O167,"&gt;=0")=1,"Ag Loteamento",IF(COUNTIF(G167:O167,"&gt;=0")=2,"Data Leilão Venda",IF(COUNTIF(G167:O167,"&gt;=0")=3,"Inf Valor Venda",IF(COUNTIF(G167:O167,"&gt;0")=4,"Data Receb",IF(COUNTIF(G167:O167,"&gt;0")=5,"Ag. Fecham. Leiloeiro",IF(COUNTIF(G167:O167,"&gt;0")=6,"Ag. NF Saída",IF(COUNTIF(G167:O167,"&gt;0")=7,"Assinar CRV",IF(COUNTIF(G167:O167,"&gt;0")=8,"Enviar Leiloeiro",IF(COUNTIF(G167:O167,"&gt;0")=9,"FINALIZADO")))))))))))</f>
        <v>FINALIZADO</v>
      </c>
      <c r="R167" s="77">
        <f>COUNTIF('CONTROLE LEILOES'!G167:N167,"&gt;0")</f>
        <v>1</v>
      </c>
    </row>
    <row r="168" spans="1:18" x14ac:dyDescent="0.3">
      <c r="A168" s="24">
        <v>166</v>
      </c>
      <c r="B168" s="23">
        <f>IF(SALVADOS!B168=0,"",SALVADOS!B168)</f>
        <v>8282202101</v>
      </c>
      <c r="C168" s="23" t="str">
        <f>IF(SALVADOS!G168=0,"",SALVADOS!G168)</f>
        <v>RMD9H73</v>
      </c>
      <c r="D168" s="23" t="str">
        <f>IF(SALVADOS!L168=0,"",SALVADOS!L168)</f>
        <v>PALACIO</v>
      </c>
      <c r="E168" s="62">
        <f>IF(SALVADOS!K168=0,"",SALVADOS!K168)</f>
        <v>60550</v>
      </c>
      <c r="F168" s="63">
        <f t="shared" si="3"/>
        <v>0.40462427745664742</v>
      </c>
      <c r="G168" s="64">
        <f>IF(SALVADOS!AH168=0,"",SALVADOS!AH168)</f>
        <v>44966</v>
      </c>
      <c r="H168" s="65">
        <f>IF('CONTROLE LEILOES'!G168=0,"",'CONTROLE LEILOES'!G168)</f>
        <v>44971</v>
      </c>
      <c r="I168" s="65">
        <f>IF('CONTROLE LEILOES'!P168=0,"",'CONTROLE LEILOES'!P168)</f>
        <v>44992</v>
      </c>
      <c r="J168" s="15">
        <v>24500</v>
      </c>
      <c r="K168" s="29">
        <v>44999</v>
      </c>
      <c r="L168" s="29">
        <v>44999</v>
      </c>
      <c r="M168" s="29">
        <v>45005</v>
      </c>
      <c r="N168" s="29">
        <v>45029</v>
      </c>
      <c r="O168" s="29">
        <v>45040</v>
      </c>
      <c r="P168" s="35" t="str">
        <f>IF(SALVADOS!R168=0,"",SALVADOS!R168)</f>
        <v>MEDIA</v>
      </c>
      <c r="Q168" s="66" t="str">
        <f>IF(SALVADOS!C168=0,"",IF(COUNTIF(G168:O168,"&gt;=0")=0,"Não Disponível",IF(COUNTIF(G168:O168,"&gt;=0")=1,"Ag Loteamento",IF(COUNTIF(G168:O168,"&gt;=0")=2,"Data Leilão Venda",IF(COUNTIF(G168:O168,"&gt;=0")=3,"Inf Valor Venda",IF(COUNTIF(G168:O168,"&gt;0")=4,"Data Receb",IF(COUNTIF(G168:O168,"&gt;0")=5,"Ag. Fecham. Leiloeiro",IF(COUNTIF(G168:O168,"&gt;0")=6,"Ag. NF Saída",IF(COUNTIF(G168:O168,"&gt;0")=7,"Assinar CRV",IF(COUNTIF(G168:O168,"&gt;0")=8,"Enviar Leiloeiro",IF(COUNTIF(G168:O168,"&gt;0")=9,"FINALIZADO")))))))))))</f>
        <v>FINALIZADO</v>
      </c>
      <c r="R168" s="77">
        <f>COUNTIF('CONTROLE LEILOES'!G168:N168,"&gt;0")</f>
        <v>2</v>
      </c>
    </row>
    <row r="169" spans="1:18" x14ac:dyDescent="0.3">
      <c r="A169" s="24">
        <v>167</v>
      </c>
      <c r="B169" s="23">
        <f>IF(SALVADOS!B169=0,"",SALVADOS!B169)</f>
        <v>8232200381</v>
      </c>
      <c r="C169" s="23" t="str">
        <f>IF(SALVADOS!G169=0,"",SALVADOS!G169)</f>
        <v>BXJ3706</v>
      </c>
      <c r="D169" s="23" t="str">
        <f>IF(SALVADOS!L169=0,"",SALVADOS!L169)</f>
        <v/>
      </c>
      <c r="E169" s="62" t="str">
        <f>IF(SALVADOS!K169=0,"",SALVADOS!K169)</f>
        <v/>
      </c>
      <c r="F169" s="63" t="str">
        <f t="shared" si="3"/>
        <v/>
      </c>
      <c r="G169" s="64" t="str">
        <f>IF(SALVADOS!AH169=0,"",SALVADOS!AH169)</f>
        <v/>
      </c>
      <c r="H169" s="65" t="str">
        <f>IF('CONTROLE LEILOES'!G169=0,"",'CONTROLE LEILOES'!G169)</f>
        <v/>
      </c>
      <c r="I169" s="65" t="str">
        <f>IF('CONTROLE LEILOES'!P169=0,"",'CONTROLE LEILOES'!P169)</f>
        <v/>
      </c>
      <c r="J169" s="15"/>
      <c r="K169" s="29"/>
      <c r="L169" s="29"/>
      <c r="M169" s="29"/>
      <c r="N169" s="29"/>
      <c r="O169" s="29"/>
      <c r="P169" s="35" t="str">
        <f>IF(SALVADOS!R169=0,"",SALVADOS!R169)</f>
        <v/>
      </c>
      <c r="Q169" s="66" t="str">
        <f>IF(SALVADOS!C169=0,"",IF(COUNTIF(G169:O169,"&gt;=0")=0,"Não Disponível",IF(COUNTIF(G169:O169,"&gt;=0")=1,"Ag Loteamento",IF(COUNTIF(G169:O169,"&gt;=0")=2,"Data Leilão Venda",IF(COUNTIF(G169:O169,"&gt;=0")=3,"Inf Valor Venda",IF(COUNTIF(G169:O169,"&gt;0")=4,"Data Receb",IF(COUNTIF(G169:O169,"&gt;0")=5,"Ag. Fecham. Leiloeiro",IF(COUNTIF(G169:O169,"&gt;0")=6,"Ag. NF Saída",IF(COUNTIF(G169:O169,"&gt;0")=7,"Assinar CRV",IF(COUNTIF(G169:O169,"&gt;0")=8,"Enviar Leiloeiro",IF(COUNTIF(G169:O169,"&gt;0")=9,"FINALIZADO")))))))))))</f>
        <v>Não Disponível</v>
      </c>
      <c r="R169" s="77">
        <f>COUNTIF('CONTROLE LEILOES'!G169:N169,"&gt;0")</f>
        <v>0</v>
      </c>
    </row>
    <row r="170" spans="1:18" x14ac:dyDescent="0.3">
      <c r="A170" s="24">
        <v>168</v>
      </c>
      <c r="B170" s="23">
        <f>IF(SALVADOS!B170=0,"",SALVADOS!B170)</f>
        <v>8282202409</v>
      </c>
      <c r="C170" s="23" t="str">
        <f>IF(SALVADOS!G170=0,"",SALVADOS!G170)</f>
        <v>CGO8F74</v>
      </c>
      <c r="D170" s="23" t="str">
        <f>IF(SALVADOS!L170=0,"",SALVADOS!L170)</f>
        <v>FREITAS</v>
      </c>
      <c r="E170" s="62">
        <f>IF(SALVADOS!K170=0,"",SALVADOS!K170)</f>
        <v>8546</v>
      </c>
      <c r="F170" s="63">
        <f t="shared" si="3"/>
        <v>0.11701380762930026</v>
      </c>
      <c r="G170" s="64">
        <f>IF(SALVADOS!AH170=0,"",SALVADOS!AH170)</f>
        <v>44911</v>
      </c>
      <c r="H170" s="65">
        <f>IF('CONTROLE LEILOES'!G170=0,"",'CONTROLE LEILOES'!G170)</f>
        <v>44918</v>
      </c>
      <c r="I170" s="65">
        <f>IF('CONTROLE LEILOES'!P170=0,"",'CONTROLE LEILOES'!P170)</f>
        <v>44929</v>
      </c>
      <c r="J170" s="15">
        <v>1000</v>
      </c>
      <c r="K170" s="29">
        <v>44937</v>
      </c>
      <c r="L170" s="29">
        <v>44936</v>
      </c>
      <c r="M170" s="29">
        <v>44943</v>
      </c>
      <c r="N170" s="29">
        <v>44965</v>
      </c>
      <c r="O170" s="29">
        <v>44965</v>
      </c>
      <c r="P170" s="35" t="str">
        <f>IF(SALVADOS!R170=0,"",SALVADOS!R170)</f>
        <v>MEDIA</v>
      </c>
      <c r="Q170" s="66" t="str">
        <f>IF(SALVADOS!C170=0,"",IF(COUNTIF(G170:O170,"&gt;=0")=0,"Não Disponível",IF(COUNTIF(G170:O170,"&gt;=0")=1,"Ag Loteamento",IF(COUNTIF(G170:O170,"&gt;=0")=2,"Data Leilão Venda",IF(COUNTIF(G170:O170,"&gt;=0")=3,"Inf Valor Venda",IF(COUNTIF(G170:O170,"&gt;0")=4,"Data Receb",IF(COUNTIF(G170:O170,"&gt;0")=5,"Ag. Fecham. Leiloeiro",IF(COUNTIF(G170:O170,"&gt;0")=6,"Ag. NF Saída",IF(COUNTIF(G170:O170,"&gt;0")=7,"Assinar CRV",IF(COUNTIF(G170:O170,"&gt;0")=8,"Enviar Leiloeiro",IF(COUNTIF(G170:O170,"&gt;0")=9,"FINALIZADO")))))))))))</f>
        <v>FINALIZADO</v>
      </c>
      <c r="R170" s="77">
        <f>COUNTIF('CONTROLE LEILOES'!G170:N170,"&gt;0")</f>
        <v>3</v>
      </c>
    </row>
    <row r="171" spans="1:18" x14ac:dyDescent="0.3">
      <c r="A171" s="24">
        <v>169</v>
      </c>
      <c r="B171" s="23">
        <f>IF(SALVADOS!B171=0,"",SALVADOS!B171)</f>
        <v>8232200396</v>
      </c>
      <c r="C171" s="23" t="str">
        <f>IF(SALVADOS!G171=0,"",SALVADOS!G171)</f>
        <v>NWJ6925</v>
      </c>
      <c r="D171" s="23" t="str">
        <f>IF(SALVADOS!L171=0,"",SALVADOS!L171)</f>
        <v>PALACIO</v>
      </c>
      <c r="E171" s="62">
        <f>IF(SALVADOS!K171=0,"",SALVADOS!K171)</f>
        <v>28447</v>
      </c>
      <c r="F171" s="63">
        <f t="shared" si="3"/>
        <v>0</v>
      </c>
      <c r="G171" s="64" t="str">
        <f>IF(SALVADOS!AH171=0,"",SALVADOS!AH171)</f>
        <v/>
      </c>
      <c r="H171" s="65" t="str">
        <f>IF('CONTROLE LEILOES'!G171=0,"",'CONTROLE LEILOES'!G171)</f>
        <v/>
      </c>
      <c r="I171" s="65" t="str">
        <f>IF('CONTROLE LEILOES'!P171=0,"",'CONTROLE LEILOES'!P171)</f>
        <v/>
      </c>
      <c r="J171" s="15"/>
      <c r="K171" s="29"/>
      <c r="L171" s="29"/>
      <c r="M171" s="29"/>
      <c r="N171" s="29"/>
      <c r="O171" s="29"/>
      <c r="P171" s="35" t="str">
        <f>IF(SALVADOS!R171=0,"",SALVADOS!R171)</f>
        <v>MEDIA</v>
      </c>
      <c r="Q171" s="66" t="str">
        <f>IF(SALVADOS!C171=0,"",IF(COUNTIF(G171:O171,"&gt;=0")=0,"Não Disponível",IF(COUNTIF(G171:O171,"&gt;=0")=1,"Ag Loteamento",IF(COUNTIF(G171:O171,"&gt;=0")=2,"Data Leilão Venda",IF(COUNTIF(G171:O171,"&gt;=0")=3,"Inf Valor Venda",IF(COUNTIF(G171:O171,"&gt;0")=4,"Data Receb",IF(COUNTIF(G171:O171,"&gt;0")=5,"Ag. Fecham. Leiloeiro",IF(COUNTIF(G171:O171,"&gt;0")=6,"Ag. NF Saída",IF(COUNTIF(G171:O171,"&gt;0")=7,"Assinar CRV",IF(COUNTIF(G171:O171,"&gt;0")=8,"Enviar Leiloeiro",IF(COUNTIF(G171:O171,"&gt;0")=9,"FINALIZADO")))))))))))</f>
        <v>Não Disponível</v>
      </c>
      <c r="R171" s="77">
        <f>COUNTIF('CONTROLE LEILOES'!G171:N171,"&gt;0")</f>
        <v>0</v>
      </c>
    </row>
    <row r="172" spans="1:18" x14ac:dyDescent="0.3">
      <c r="A172" s="24">
        <v>170</v>
      </c>
      <c r="B172" s="23">
        <f>IF(SALVADOS!B172=0,"",SALVADOS!B172)</f>
        <v>8282202160</v>
      </c>
      <c r="C172" s="23" t="str">
        <f>IF(SALVADOS!G172=0,"",SALVADOS!G172)</f>
        <v>GUZ3302</v>
      </c>
      <c r="D172" s="23" t="str">
        <f>IF(SALVADOS!L172=0,"",SALVADOS!L172)</f>
        <v>PALACIO</v>
      </c>
      <c r="E172" s="62">
        <f>IF(SALVADOS!K172=0,"",SALVADOS!K172)</f>
        <v>9102</v>
      </c>
      <c r="F172" s="63">
        <f t="shared" si="3"/>
        <v>0.56031641397495058</v>
      </c>
      <c r="G172" s="64">
        <f>IF(SALVADOS!AH172=0,"",SALVADOS!AH172)</f>
        <v>44995</v>
      </c>
      <c r="H172" s="65">
        <f>IF('CONTROLE LEILOES'!G172=0,"",'CONTROLE LEILOES'!G172)</f>
        <v>45005</v>
      </c>
      <c r="I172" s="65">
        <f>IF('CONTROLE LEILOES'!P172=0,"",'CONTROLE LEILOES'!P172)</f>
        <v>45005</v>
      </c>
      <c r="J172" s="15">
        <v>5100</v>
      </c>
      <c r="K172" s="29">
        <v>45012</v>
      </c>
      <c r="L172" s="29">
        <v>45012</v>
      </c>
      <c r="M172" s="29">
        <v>45014</v>
      </c>
      <c r="N172" s="29">
        <v>45029</v>
      </c>
      <c r="O172" s="29">
        <v>45040</v>
      </c>
      <c r="P172" s="35" t="str">
        <f>IF(SALVADOS!R172=0,"",SALVADOS!R172)</f>
        <v>PEQUENA</v>
      </c>
      <c r="Q172" s="66" t="str">
        <f>IF(SALVADOS!C172=0,"",IF(COUNTIF(G172:O172,"&gt;=0")=0,"Não Disponível",IF(COUNTIF(G172:O172,"&gt;=0")=1,"Ag Loteamento",IF(COUNTIF(G172:O172,"&gt;=0")=2,"Data Leilão Venda",IF(COUNTIF(G172:O172,"&gt;=0")=3,"Inf Valor Venda",IF(COUNTIF(G172:O172,"&gt;0")=4,"Data Receb",IF(COUNTIF(G172:O172,"&gt;0")=5,"Ag. Fecham. Leiloeiro",IF(COUNTIF(G172:O172,"&gt;0")=6,"Ag. NF Saída",IF(COUNTIF(G172:O172,"&gt;0")=7,"Assinar CRV",IF(COUNTIF(G172:O172,"&gt;0")=8,"Enviar Leiloeiro",IF(COUNTIF(G172:O172,"&gt;0")=9,"FINALIZADO")))))))))))</f>
        <v>FINALIZADO</v>
      </c>
      <c r="R172" s="77">
        <f>COUNTIF('CONTROLE LEILOES'!G172:N172,"&gt;0")</f>
        <v>1</v>
      </c>
    </row>
    <row r="173" spans="1:18" x14ac:dyDescent="0.3">
      <c r="A173" s="24">
        <v>171</v>
      </c>
      <c r="B173" s="23">
        <f>IF(SALVADOS!B173=0,"",SALVADOS!B173)</f>
        <v>8282202324</v>
      </c>
      <c r="C173" s="23" t="str">
        <f>IF(SALVADOS!G173=0,"",SALVADOS!G173)</f>
        <v>OYW6277</v>
      </c>
      <c r="D173" s="23" t="str">
        <f>IF(SALVADOS!L173=0,"",SALVADOS!L173)</f>
        <v>FREITAS</v>
      </c>
      <c r="E173" s="62">
        <v>51767</v>
      </c>
      <c r="F173" s="63">
        <f t="shared" si="3"/>
        <v>0.31873587420557498</v>
      </c>
      <c r="G173" s="64">
        <f>IF(SALVADOS!AH173=0,"",SALVADOS!AH173)</f>
        <v>44911</v>
      </c>
      <c r="H173" s="65">
        <f>IF('CONTROLE LEILOES'!G173=0,"",'CONTROLE LEILOES'!G173)</f>
        <v>44918</v>
      </c>
      <c r="I173" s="65">
        <f>IF('CONTROLE LEILOES'!P173=0,"",'CONTROLE LEILOES'!P173)</f>
        <v>44918</v>
      </c>
      <c r="J173" s="15">
        <v>16500</v>
      </c>
      <c r="K173" s="29">
        <v>44924</v>
      </c>
      <c r="L173" s="29">
        <v>44918</v>
      </c>
      <c r="M173" s="29">
        <v>44923</v>
      </c>
      <c r="N173" s="29">
        <v>44952</v>
      </c>
      <c r="O173" s="29">
        <v>44952</v>
      </c>
      <c r="P173" s="35" t="str">
        <f>IF(SALVADOS!R173=0,"",SALVADOS!R173)</f>
        <v>MEDIA</v>
      </c>
      <c r="Q173" s="66" t="str">
        <f>IF(SALVADOS!C173=0,"",IF(COUNTIF(G173:O173,"&gt;=0")=0,"Não Disponível",IF(COUNTIF(G173:O173,"&gt;=0")=1,"Ag Loteamento",IF(COUNTIF(G173:O173,"&gt;=0")=2,"Data Leilão Venda",IF(COUNTIF(G173:O173,"&gt;=0")=3,"Inf Valor Venda",IF(COUNTIF(G173:O173,"&gt;0")=4,"Data Receb",IF(COUNTIF(G173:O173,"&gt;0")=5,"Ag. Fecham. Leiloeiro",IF(COUNTIF(G173:O173,"&gt;0")=6,"Ag. NF Saída",IF(COUNTIF(G173:O173,"&gt;0")=7,"Assinar CRV",IF(COUNTIF(G173:O173,"&gt;0")=8,"Enviar Leiloeiro",IF(COUNTIF(G173:O173,"&gt;0")=9,"FINALIZADO")))))))))))</f>
        <v>FINALIZADO</v>
      </c>
      <c r="R173" s="77">
        <f>COUNTIF('CONTROLE LEILOES'!G173:N173,"&gt;0")</f>
        <v>1</v>
      </c>
    </row>
    <row r="174" spans="1:18" x14ac:dyDescent="0.3">
      <c r="A174" s="24">
        <v>172</v>
      </c>
      <c r="B174" s="23">
        <f>IF(SALVADOS!B174=0,"",SALVADOS!B174)</f>
        <v>8232200462</v>
      </c>
      <c r="C174" s="23" t="str">
        <f>IF(SALVADOS!G174=0,"",SALVADOS!G174)</f>
        <v>OXO1G28</v>
      </c>
      <c r="D174" s="23" t="str">
        <f>IF(SALVADOS!L174=0,"",SALVADOS!L174)</f>
        <v>PALACIO</v>
      </c>
      <c r="E174" s="62">
        <f>IF(SALVADOS!K174=0,"",SALVADOS!K174)</f>
        <v>43748</v>
      </c>
      <c r="F174" s="63">
        <f t="shared" si="3"/>
        <v>0.16457895218067112</v>
      </c>
      <c r="G174" s="64">
        <f>IF(SALVADOS!AH174=0,"",SALVADOS!AH174)</f>
        <v>44966</v>
      </c>
      <c r="H174" s="65">
        <f>IF('CONTROLE LEILOES'!G174=0,"",'CONTROLE LEILOES'!G174)</f>
        <v>44971</v>
      </c>
      <c r="I174" s="65">
        <f>IF('CONTROLE LEILOES'!P174=0,"",'CONTROLE LEILOES'!P174)</f>
        <v>44971</v>
      </c>
      <c r="J174" s="15">
        <v>7200</v>
      </c>
      <c r="K174" s="29">
        <v>44980</v>
      </c>
      <c r="L174" s="29">
        <v>44980</v>
      </c>
      <c r="M174" s="29">
        <v>44986</v>
      </c>
      <c r="N174" s="29">
        <v>44986</v>
      </c>
      <c r="O174" s="29">
        <v>44986</v>
      </c>
      <c r="P174" s="35" t="str">
        <f>IF(SALVADOS!R174=0,"",SALVADOS!R174)</f>
        <v>GRANDE</v>
      </c>
      <c r="Q174" s="66" t="str">
        <f>IF(SALVADOS!C174=0,"",IF(COUNTIF(G174:O174,"&gt;=0")=0,"Não Disponível",IF(COUNTIF(G174:O174,"&gt;=0")=1,"Ag Loteamento",IF(COUNTIF(G174:O174,"&gt;=0")=2,"Data Leilão Venda",IF(COUNTIF(G174:O174,"&gt;=0")=3,"Inf Valor Venda",IF(COUNTIF(G174:O174,"&gt;0")=4,"Data Receb",IF(COUNTIF(G174:O174,"&gt;0")=5,"Ag. Fecham. Leiloeiro",IF(COUNTIF(G174:O174,"&gt;0")=6,"Ag. NF Saída",IF(COUNTIF(G174:O174,"&gt;0")=7,"Assinar CRV",IF(COUNTIF(G174:O174,"&gt;0")=8,"Enviar Leiloeiro",IF(COUNTIF(G174:O174,"&gt;0")=9,"FINALIZADO")))))))))))</f>
        <v>FINALIZADO</v>
      </c>
      <c r="R174" s="77">
        <f>COUNTIF('CONTROLE LEILOES'!G174:N174,"&gt;0")</f>
        <v>1</v>
      </c>
    </row>
    <row r="175" spans="1:18" x14ac:dyDescent="0.3">
      <c r="A175" s="24">
        <v>173</v>
      </c>
      <c r="B175" s="23">
        <f>IF(SALVADOS!B175=0,"",SALVADOS!B175)</f>
        <v>8282202822</v>
      </c>
      <c r="C175" s="23" t="str">
        <f>IF(SALVADOS!G175=0,"",SALVADOS!G175)</f>
        <v>EHR8722</v>
      </c>
      <c r="D175" s="23" t="str">
        <f>IF(SALVADOS!L175=0,"",SALVADOS!L175)</f>
        <v>FREITAS</v>
      </c>
      <c r="E175" s="62">
        <f>IF(SALVADOS!K175=0,"",SALVADOS!K175)</f>
        <v>7722</v>
      </c>
      <c r="F175" s="63">
        <f t="shared" si="3"/>
        <v>0.54390054390054388</v>
      </c>
      <c r="G175" s="64">
        <f>IF(SALVADOS!AH175=0,"",SALVADOS!AH175)</f>
        <v>45048</v>
      </c>
      <c r="H175" s="65">
        <f>IF('CONTROLE LEILOES'!G175=0,"",'CONTROLE LEILOES'!G175)</f>
        <v>45056</v>
      </c>
      <c r="I175" s="65">
        <f>IF('CONTROLE LEILOES'!P175=0,"",'CONTROLE LEILOES'!P175)</f>
        <v>45056</v>
      </c>
      <c r="J175" s="15">
        <v>4200</v>
      </c>
      <c r="K175" s="29">
        <v>45056</v>
      </c>
      <c r="L175" s="29">
        <v>45063</v>
      </c>
      <c r="M175" s="29">
        <v>45064</v>
      </c>
      <c r="N175" s="29">
        <v>45089</v>
      </c>
      <c r="O175" s="29">
        <v>45090</v>
      </c>
      <c r="P175" s="35" t="str">
        <f>IF(SALVADOS!R175=0,"",SALVADOS!R175)</f>
        <v>PEQUENA</v>
      </c>
      <c r="Q175" s="66" t="str">
        <f>IF(SALVADOS!C175=0,"",IF(COUNTIF(G175:O175,"&gt;=0")=0,"Não Disponível",IF(COUNTIF(G175:O175,"&gt;=0")=1,"Ag Loteamento",IF(COUNTIF(G175:O175,"&gt;=0")=2,"Data Leilão Venda",IF(COUNTIF(G175:O175,"&gt;=0")=3,"Inf Valor Venda",IF(COUNTIF(G175:O175,"&gt;0")=4,"Data Receb",IF(COUNTIF(G175:O175,"&gt;0")=5,"Ag. Fecham. Leiloeiro",IF(COUNTIF(G175:O175,"&gt;0")=6,"Ag. NF Saída",IF(COUNTIF(G175:O175,"&gt;0")=7,"Assinar CRV",IF(COUNTIF(G175:O175,"&gt;0")=8,"Enviar Leiloeiro",IF(COUNTIF(G175:O175,"&gt;0")=9,"FINALIZADO")))))))))))</f>
        <v>FINALIZADO</v>
      </c>
      <c r="R175" s="77">
        <f>COUNTIF('CONTROLE LEILOES'!G175:N175,"&gt;0")</f>
        <v>1</v>
      </c>
    </row>
    <row r="176" spans="1:18" x14ac:dyDescent="0.3">
      <c r="A176" s="24">
        <v>174</v>
      </c>
      <c r="B176" s="23">
        <f>IF(SALVADOS!B176=0,"",SALVADOS!B176)</f>
        <v>8232200484</v>
      </c>
      <c r="C176" s="23" t="str">
        <f>IF(SALVADOS!G176=0,"",SALVADOS!G176)</f>
        <v>APU7H92</v>
      </c>
      <c r="D176" s="23" t="str">
        <f>IF(SALVADOS!L176=0,"",SALVADOS!L176)</f>
        <v>PALACIO</v>
      </c>
      <c r="E176" s="62">
        <f>IF(SALVADOS!K176=0,"",SALVADOS!K176)</f>
        <v>5510</v>
      </c>
      <c r="F176" s="63">
        <f t="shared" si="3"/>
        <v>0.41742286751361163</v>
      </c>
      <c r="G176" s="64">
        <f>IF(SALVADOS!AH176=0,"",SALVADOS!AH176)</f>
        <v>45001</v>
      </c>
      <c r="H176" s="65">
        <f>IF('CONTROLE LEILOES'!G176=0,"",'CONTROLE LEILOES'!G176)</f>
        <v>45005</v>
      </c>
      <c r="I176" s="65">
        <f>IF('CONTROLE LEILOES'!P176=0,"",'CONTROLE LEILOES'!P176)</f>
        <v>45005</v>
      </c>
      <c r="J176" s="15">
        <v>2300</v>
      </c>
      <c r="K176" s="29">
        <v>45013</v>
      </c>
      <c r="L176" s="29">
        <v>45012</v>
      </c>
      <c r="M176" s="29">
        <v>45014</v>
      </c>
      <c r="N176" s="29">
        <v>45029</v>
      </c>
      <c r="O176" s="29">
        <v>45040</v>
      </c>
      <c r="P176" s="35" t="str">
        <f>IF(SALVADOS!R176=0,"",SALVADOS!R176)</f>
        <v>PEQUENA</v>
      </c>
      <c r="Q176" s="66" t="str">
        <f>IF(SALVADOS!C176=0,"",IF(COUNTIF(G176:O176,"&gt;=0")=0,"Não Disponível",IF(COUNTIF(G176:O176,"&gt;=0")=1,"Ag Loteamento",IF(COUNTIF(G176:O176,"&gt;=0")=2,"Data Leilão Venda",IF(COUNTIF(G176:O176,"&gt;=0")=3,"Inf Valor Venda",IF(COUNTIF(G176:O176,"&gt;0")=4,"Data Receb",IF(COUNTIF(G176:O176,"&gt;0")=5,"Ag. Fecham. Leiloeiro",IF(COUNTIF(G176:O176,"&gt;0")=6,"Ag. NF Saída",IF(COUNTIF(G176:O176,"&gt;0")=7,"Assinar CRV",IF(COUNTIF(G176:O176,"&gt;0")=8,"Enviar Leiloeiro",IF(COUNTIF(G176:O176,"&gt;0")=9,"FINALIZADO")))))))))))</f>
        <v>FINALIZADO</v>
      </c>
      <c r="R176" s="77">
        <f>COUNTIF('CONTROLE LEILOES'!G176:N176,"&gt;0")</f>
        <v>1</v>
      </c>
    </row>
    <row r="177" spans="1:18" x14ac:dyDescent="0.3">
      <c r="A177" s="24">
        <v>175</v>
      </c>
      <c r="B177" s="23">
        <f>IF(SALVADOS!B177=0,"",SALVADOS!B177)</f>
        <v>8282300045</v>
      </c>
      <c r="C177" s="23" t="str">
        <f>IF(SALVADOS!G177=0,"",SALVADOS!G177)</f>
        <v>GCN1291</v>
      </c>
      <c r="D177" s="23" t="str">
        <f>IF(SALVADOS!L177=0,"",SALVADOS!L177)</f>
        <v>FREITAS</v>
      </c>
      <c r="E177" s="62">
        <v>45568</v>
      </c>
      <c r="F177" s="63">
        <f t="shared" si="3"/>
        <v>0.5047401685393258</v>
      </c>
      <c r="G177" s="64">
        <f>IF(SALVADOS!AH177=0,"",SALVADOS!AH177)</f>
        <v>45020</v>
      </c>
      <c r="H177" s="65">
        <f>IF('CONTROLE LEILOES'!G177=0,"",'CONTROLE LEILOES'!G177)</f>
        <v>45027</v>
      </c>
      <c r="I177" s="65">
        <f>IF('CONTROLE LEILOES'!P177=0,"",'CONTROLE LEILOES'!P177)</f>
        <v>45027</v>
      </c>
      <c r="J177" s="15">
        <v>23000</v>
      </c>
      <c r="K177" s="29">
        <v>45034</v>
      </c>
      <c r="L177" s="29">
        <v>45034</v>
      </c>
      <c r="M177" s="29">
        <v>45036</v>
      </c>
      <c r="N177" s="29">
        <v>45054</v>
      </c>
      <c r="O177" s="29">
        <v>45054</v>
      </c>
      <c r="P177" s="35" t="str">
        <f>IF(SALVADOS!R177=0,"",SALVADOS!R177)</f>
        <v>PEQUENA</v>
      </c>
      <c r="Q177" s="66" t="str">
        <f>IF(SALVADOS!C177=0,"",IF(COUNTIF(G177:O177,"&gt;=0")=0,"Não Disponível",IF(COUNTIF(G177:O177,"&gt;=0")=1,"Ag Loteamento",IF(COUNTIF(G177:O177,"&gt;=0")=2,"Data Leilão Venda",IF(COUNTIF(G177:O177,"&gt;=0")=3,"Inf Valor Venda",IF(COUNTIF(G177:O177,"&gt;0")=4,"Data Receb",IF(COUNTIF(G177:O177,"&gt;0")=5,"Ag. Fecham. Leiloeiro",IF(COUNTIF(G177:O177,"&gt;0")=6,"Ag. NF Saída",IF(COUNTIF(G177:O177,"&gt;0")=7,"Assinar CRV",IF(COUNTIF(G177:O177,"&gt;0")=8,"Enviar Leiloeiro",IF(COUNTIF(G177:O177,"&gt;0")=9,"FINALIZADO")))))))))))</f>
        <v>FINALIZADO</v>
      </c>
      <c r="R177" s="77">
        <f>COUNTIF('CONTROLE LEILOES'!G177:N177,"&gt;0")</f>
        <v>1</v>
      </c>
    </row>
    <row r="178" spans="1:18" x14ac:dyDescent="0.3">
      <c r="A178" s="24">
        <v>176</v>
      </c>
      <c r="B178" s="23">
        <f>IF(SALVADOS!B178=0,"",SALVADOS!B178)</f>
        <v>8282203051</v>
      </c>
      <c r="C178" s="23" t="str">
        <f>IF(SALVADOS!G178=0,"",SALVADOS!G178)</f>
        <v>EIU8871</v>
      </c>
      <c r="D178" s="23" t="str">
        <f>IF(SALVADOS!L178=0,"",SALVADOS!L178)</f>
        <v>FREITAS</v>
      </c>
      <c r="E178" s="62">
        <f>IF(SALVADOS!K178=0,"",SALVADOS!K178)</f>
        <v>30748</v>
      </c>
      <c r="F178" s="63">
        <f t="shared" si="3"/>
        <v>0.42279172629114087</v>
      </c>
      <c r="G178" s="64">
        <f>IF(SALVADOS!AH178=0,"",SALVADOS!AH178)</f>
        <v>45022</v>
      </c>
      <c r="H178" s="65">
        <f>IF('CONTROLE LEILOES'!G178=0,"",'CONTROLE LEILOES'!G178)</f>
        <v>45030</v>
      </c>
      <c r="I178" s="65">
        <f>IF('CONTROLE LEILOES'!P178=0,"",'CONTROLE LEILOES'!P178)</f>
        <v>45030</v>
      </c>
      <c r="J178" s="15">
        <v>13000</v>
      </c>
      <c r="K178" s="29">
        <v>45040</v>
      </c>
      <c r="L178" s="29">
        <v>45040</v>
      </c>
      <c r="M178" s="29">
        <v>45041</v>
      </c>
      <c r="N178" s="29">
        <v>45054</v>
      </c>
      <c r="O178" s="29">
        <v>45054</v>
      </c>
      <c r="P178" s="35" t="str">
        <f>IF(SALVADOS!R178=0,"",SALVADOS!R178)</f>
        <v>PEQUENA</v>
      </c>
      <c r="Q178" s="66" t="str">
        <f>IF(SALVADOS!C178=0,"",IF(COUNTIF(G178:O178,"&gt;=0")=0,"Não Disponível",IF(COUNTIF(G178:O178,"&gt;=0")=1,"Ag Loteamento",IF(COUNTIF(G178:O178,"&gt;=0")=2,"Data Leilão Venda",IF(COUNTIF(G178:O178,"&gt;=0")=3,"Inf Valor Venda",IF(COUNTIF(G178:O178,"&gt;0")=4,"Data Receb",IF(COUNTIF(G178:O178,"&gt;0")=5,"Ag. Fecham. Leiloeiro",IF(COUNTIF(G178:O178,"&gt;0")=6,"Ag. NF Saída",IF(COUNTIF(G178:O178,"&gt;0")=7,"Assinar CRV",IF(COUNTIF(G178:O178,"&gt;0")=8,"Enviar Leiloeiro",IF(COUNTIF(G178:O178,"&gt;0")=9,"FINALIZADO")))))))))))</f>
        <v>FINALIZADO</v>
      </c>
      <c r="R178" s="77">
        <f>COUNTIF('CONTROLE LEILOES'!G178:N178,"&gt;0")</f>
        <v>1</v>
      </c>
    </row>
    <row r="179" spans="1:18" x14ac:dyDescent="0.3">
      <c r="A179" s="24">
        <v>177</v>
      </c>
      <c r="B179" s="23">
        <f>IF(SALVADOS!B179=0,"",SALVADOS!B179)</f>
        <v>8282300057</v>
      </c>
      <c r="C179" s="23" t="str">
        <f>IF(SALVADOS!G179=0,"",SALVADOS!G179)</f>
        <v>GIZ6H63</v>
      </c>
      <c r="D179" s="23" t="str">
        <f>IF(SALVADOS!L179=0,"",SALVADOS!L179)</f>
        <v>FREITAS</v>
      </c>
      <c r="E179" s="62">
        <f>IF(SALVADOS!K179=0,"",SALVADOS!K179)</f>
        <v>74563</v>
      </c>
      <c r="F179" s="63">
        <f t="shared" si="3"/>
        <v>0.34869841610450225</v>
      </c>
      <c r="G179" s="64">
        <f>IF(SALVADOS!AH179=0,"",SALVADOS!AH179)</f>
        <v>45499</v>
      </c>
      <c r="H179" s="65">
        <f>IF('CONTROLE LEILOES'!G179=0,"",'CONTROLE LEILOES'!G179)</f>
        <v>45527</v>
      </c>
      <c r="I179" s="65">
        <f>IF('CONTROLE LEILOES'!P179=0,"",'CONTROLE LEILOES'!P179)</f>
        <v>45527</v>
      </c>
      <c r="J179" s="15">
        <v>26000</v>
      </c>
      <c r="K179" s="29">
        <v>45534</v>
      </c>
      <c r="L179" s="29">
        <v>45534</v>
      </c>
      <c r="M179" s="29">
        <v>45541</v>
      </c>
      <c r="N179" s="29">
        <v>45547</v>
      </c>
      <c r="O179" s="29">
        <v>45553</v>
      </c>
      <c r="P179" s="35" t="str">
        <f>IF(SALVADOS!R179=0,"",SALVADOS!R179)</f>
        <v>PEQUENA</v>
      </c>
      <c r="Q179" s="66" t="str">
        <f>IF(SALVADOS!C179=0,"",IF(COUNTIF(G179:O179,"&gt;=0")=0,"Não Disponível",IF(COUNTIF(G179:O179,"&gt;=0")=1,"Ag Loteamento",IF(COUNTIF(G179:O179,"&gt;=0")=2,"Data Leilão Venda",IF(COUNTIF(G179:O179,"&gt;=0")=3,"Inf Valor Venda",IF(COUNTIF(G179:O179,"&gt;0")=4,"Data Receb",IF(COUNTIF(G179:O179,"&gt;0")=5,"Ag. Fecham. Leiloeiro",IF(COUNTIF(G179:O179,"&gt;0")=6,"Ag. NF Saída",IF(COUNTIF(G179:O179,"&gt;0")=7,"Assinar CRV",IF(COUNTIF(G179:O179,"&gt;0")=8,"Enviar Leiloeiro",IF(COUNTIF(G179:O179,"&gt;0")=9,"FINALIZADO")))))))))))</f>
        <v>FINALIZADO</v>
      </c>
      <c r="R179" s="77">
        <f>COUNTIF('CONTROLE LEILOES'!G179:N179,"&gt;0")</f>
        <v>1</v>
      </c>
    </row>
    <row r="180" spans="1:18" x14ac:dyDescent="0.3">
      <c r="A180" s="24">
        <v>178</v>
      </c>
      <c r="B180" s="23">
        <f>IF(SALVADOS!B180=0,"",SALVADOS!B180)</f>
        <v>8282202973</v>
      </c>
      <c r="C180" s="23" t="str">
        <f>IF(SALVADOS!G180=0,"",SALVADOS!G180)</f>
        <v>FBM7I29</v>
      </c>
      <c r="D180" s="23" t="str">
        <f>IF(SALVADOS!L180=0,"",SALVADOS!L180)</f>
        <v>FREITAS</v>
      </c>
      <c r="E180" s="62">
        <f>IF(SALVADOS!K180=0,"",SALVADOS!K180)</f>
        <v>36749</v>
      </c>
      <c r="F180" s="63">
        <f t="shared" si="3"/>
        <v>0.42178018449481619</v>
      </c>
      <c r="G180" s="64">
        <f>IF(SALVADOS!AH180=0,"",SALVADOS!AH180)</f>
        <v>44994</v>
      </c>
      <c r="H180" s="65">
        <f>IF('CONTROLE LEILOES'!G180=0,"",'CONTROLE LEILOES'!G180)</f>
        <v>44999</v>
      </c>
      <c r="I180" s="65">
        <f>IF('CONTROLE LEILOES'!P180=0,"",'CONTROLE LEILOES'!P180)</f>
        <v>44999</v>
      </c>
      <c r="J180" s="15">
        <v>15500</v>
      </c>
      <c r="K180" s="29">
        <v>45006</v>
      </c>
      <c r="L180" s="29">
        <v>45006</v>
      </c>
      <c r="M180" s="29">
        <v>45007</v>
      </c>
      <c r="N180" s="29">
        <v>45029</v>
      </c>
      <c r="O180" s="29">
        <v>45030</v>
      </c>
      <c r="P180" s="35" t="str">
        <f>IF(SALVADOS!R180=0,"",SALVADOS!R180)</f>
        <v>PEQUENA</v>
      </c>
      <c r="Q180" s="66" t="str">
        <f>IF(SALVADOS!C180=0,"",IF(COUNTIF(G180:O180,"&gt;=0")=0,"Não Disponível",IF(COUNTIF(G180:O180,"&gt;=0")=1,"Ag Loteamento",IF(COUNTIF(G180:O180,"&gt;=0")=2,"Data Leilão Venda",IF(COUNTIF(G180:O180,"&gt;=0")=3,"Inf Valor Venda",IF(COUNTIF(G180:O180,"&gt;0")=4,"Data Receb",IF(COUNTIF(G180:O180,"&gt;0")=5,"Ag. Fecham. Leiloeiro",IF(COUNTIF(G180:O180,"&gt;0")=6,"Ag. NF Saída",IF(COUNTIF(G180:O180,"&gt;0")=7,"Assinar CRV",IF(COUNTIF(G180:O180,"&gt;0")=8,"Enviar Leiloeiro",IF(COUNTIF(G180:O180,"&gt;0")=9,"FINALIZADO")))))))))))</f>
        <v>FINALIZADO</v>
      </c>
      <c r="R180" s="77">
        <f>COUNTIF('CONTROLE LEILOES'!G180:N180,"&gt;0")</f>
        <v>1</v>
      </c>
    </row>
    <row r="181" spans="1:18" x14ac:dyDescent="0.3">
      <c r="A181" s="24">
        <v>179</v>
      </c>
      <c r="B181" s="23">
        <f>IF(SALVADOS!B181=0,"",SALVADOS!B181)</f>
        <v>8282203177</v>
      </c>
      <c r="C181" s="23" t="str">
        <f>IF(SALVADOS!G181=0,"",SALVADOS!G181)</f>
        <v>HND1348</v>
      </c>
      <c r="D181" s="23" t="str">
        <f>IF(SALVADOS!L181=0,"",SALVADOS!L181)</f>
        <v>PALACIO</v>
      </c>
      <c r="E181" s="62">
        <f>IF(SALVADOS!K181=0,"",SALVADOS!K181)</f>
        <v>9500</v>
      </c>
      <c r="F181" s="63">
        <f t="shared" si="3"/>
        <v>0.16842105263157894</v>
      </c>
      <c r="G181" s="64">
        <f>IF(SALVADOS!AH181=0,"",SALVADOS!AH181)</f>
        <v>45401</v>
      </c>
      <c r="H181" s="65">
        <f>IF('CONTROLE LEILOES'!G181=0,"",'CONTROLE LEILOES'!G181)</f>
        <v>45412</v>
      </c>
      <c r="I181" s="65">
        <f>IF('CONTROLE LEILOES'!P181=0,"",'CONTROLE LEILOES'!P181)</f>
        <v>45412</v>
      </c>
      <c r="J181" s="15">
        <v>1600</v>
      </c>
      <c r="K181" s="29">
        <v>45420</v>
      </c>
      <c r="L181" s="29">
        <v>45420</v>
      </c>
      <c r="M181" s="29">
        <v>45425</v>
      </c>
      <c r="N181" s="29">
        <v>45425</v>
      </c>
      <c r="O181" s="29">
        <v>45425</v>
      </c>
      <c r="P181" s="35" t="str">
        <f>IF(SALVADOS!R181=0,"",SALVADOS!R181)</f>
        <v>GRANDE</v>
      </c>
      <c r="Q181" s="66" t="str">
        <f>IF(SALVADOS!C181=0,"",IF(COUNTIF(G181:O181,"&gt;=0")=0,"Não Disponível",IF(COUNTIF(G181:O181,"&gt;=0")=1,"Ag Loteamento",IF(COUNTIF(G181:O181,"&gt;=0")=2,"Data Leilão Venda",IF(COUNTIF(G181:O181,"&gt;=0")=3,"Inf Valor Venda",IF(COUNTIF(G181:O181,"&gt;0")=4,"Data Receb",IF(COUNTIF(G181:O181,"&gt;0")=5,"Ag. Fecham. Leiloeiro",IF(COUNTIF(G181:O181,"&gt;0")=6,"Ag. NF Saída",IF(COUNTIF(G181:O181,"&gt;0")=7,"Assinar CRV",IF(COUNTIF(G181:O181,"&gt;0")=8,"Enviar Leiloeiro",IF(COUNTIF(G181:O181,"&gt;0")=9,"FINALIZADO")))))))))))</f>
        <v>FINALIZADO</v>
      </c>
      <c r="R181" s="77">
        <f>COUNTIF('CONTROLE LEILOES'!G181:N181,"&gt;0")</f>
        <v>1</v>
      </c>
    </row>
    <row r="182" spans="1:18" x14ac:dyDescent="0.3">
      <c r="A182" s="24">
        <v>180</v>
      </c>
      <c r="B182" s="23">
        <f>IF(SALVADOS!B182=0,"",SALVADOS!B182)</f>
        <v>8282203111</v>
      </c>
      <c r="C182" s="23" t="str">
        <f>IF(SALVADOS!G182=0,"",SALVADOS!G182)</f>
        <v>EDF0318</v>
      </c>
      <c r="D182" s="23" t="str">
        <f>IF(SALVADOS!L182=0,"",SALVADOS!L182)</f>
        <v>FREITAS</v>
      </c>
      <c r="E182" s="62">
        <v>17917</v>
      </c>
      <c r="F182" s="63">
        <f t="shared" si="3"/>
        <v>6.6975498130267347E-2</v>
      </c>
      <c r="G182" s="64">
        <f>IF(SALVADOS!AH182=0,"",SALVADOS!AH182)</f>
        <v>45022</v>
      </c>
      <c r="H182" s="65">
        <f>IF('CONTROLE LEILOES'!G182=0,"",'CONTROLE LEILOES'!G182)</f>
        <v>45042</v>
      </c>
      <c r="I182" s="65">
        <f>IF('CONTROLE LEILOES'!P182=0,"",'CONTROLE LEILOES'!P182)</f>
        <v>45063</v>
      </c>
      <c r="J182" s="15">
        <v>1200</v>
      </c>
      <c r="K182" s="29">
        <v>45063</v>
      </c>
      <c r="L182" s="29">
        <v>45063</v>
      </c>
      <c r="M182" s="29">
        <v>45076</v>
      </c>
      <c r="N182" s="29">
        <v>45090</v>
      </c>
      <c r="O182" s="29">
        <v>45090</v>
      </c>
      <c r="P182" s="35" t="str">
        <f>IF(SALVADOS!R182=0,"",SALVADOS!R182)</f>
        <v>GRANDE</v>
      </c>
      <c r="Q182" s="66" t="str">
        <f>IF(SALVADOS!C182=0,"",IF(COUNTIF(G182:O182,"&gt;=0")=0,"Não Disponível",IF(COUNTIF(G182:O182,"&gt;=0")=1,"Ag Loteamento",IF(COUNTIF(G182:O182,"&gt;=0")=2,"Data Leilão Venda",IF(COUNTIF(G182:O182,"&gt;=0")=3,"Inf Valor Venda",IF(COUNTIF(G182:O182,"&gt;0")=4,"Data Receb",IF(COUNTIF(G182:O182,"&gt;0")=5,"Ag. Fecham. Leiloeiro",IF(COUNTIF(G182:O182,"&gt;0")=6,"Ag. NF Saída",IF(COUNTIF(G182:O182,"&gt;0")=7,"Assinar CRV",IF(COUNTIF(G182:O182,"&gt;0")=8,"Enviar Leiloeiro",IF(COUNTIF(G182:O182,"&gt;0")=9,"FINALIZADO")))))))))))</f>
        <v>FINALIZADO</v>
      </c>
      <c r="R182" s="77">
        <f>COUNTIF('CONTROLE LEILOES'!G182:N182,"&gt;0")</f>
        <v>4</v>
      </c>
    </row>
    <row r="183" spans="1:18" x14ac:dyDescent="0.3">
      <c r="A183" s="24">
        <v>181</v>
      </c>
      <c r="B183" s="23">
        <f>IF(SALVADOS!B183=0,"",SALVADOS!B183)</f>
        <v>8232200554</v>
      </c>
      <c r="C183" s="23" t="str">
        <f>IF(SALVADOS!G183=0,"",SALVADOS!G183)</f>
        <v>RLO3J12</v>
      </c>
      <c r="D183" s="23" t="str">
        <f>IF(SALVADOS!L183=0,"",SALVADOS!L183)</f>
        <v>PALACIO</v>
      </c>
      <c r="E183" s="62">
        <f>IF(SALVADOS!K183=0,"",SALVADOS!K183)</f>
        <v>15237</v>
      </c>
      <c r="F183" s="63">
        <f t="shared" si="3"/>
        <v>0.80724552077180545</v>
      </c>
      <c r="G183" s="64">
        <f>IF(SALVADOS!AH183=0,"",SALVADOS!AH183)</f>
        <v>45041</v>
      </c>
      <c r="H183" s="65">
        <f>IF('CONTROLE LEILOES'!G183=0,"",'CONTROLE LEILOES'!G183)</f>
        <v>45048</v>
      </c>
      <c r="I183" s="65">
        <f>IF('CONTROLE LEILOES'!P183=0,"",'CONTROLE LEILOES'!P183)</f>
        <v>45048</v>
      </c>
      <c r="J183" s="15">
        <v>12300</v>
      </c>
      <c r="K183" s="29">
        <v>45048</v>
      </c>
      <c r="L183" s="29">
        <v>45055</v>
      </c>
      <c r="M183" s="29">
        <v>45057</v>
      </c>
      <c r="N183" s="29">
        <v>45069</v>
      </c>
      <c r="O183" s="29">
        <v>45070</v>
      </c>
      <c r="P183" s="35" t="str">
        <f>IF(SALVADOS!R183=0,"",SALVADOS!R183)</f>
        <v>PEQUENA</v>
      </c>
      <c r="Q183" s="66" t="str">
        <f>IF(SALVADOS!C183=0,"",IF(COUNTIF(G183:O183,"&gt;=0")=0,"Não Disponível",IF(COUNTIF(G183:O183,"&gt;=0")=1,"Ag Loteamento",IF(COUNTIF(G183:O183,"&gt;=0")=2,"Data Leilão Venda",IF(COUNTIF(G183:O183,"&gt;=0")=3,"Inf Valor Venda",IF(COUNTIF(G183:O183,"&gt;0")=4,"Data Receb",IF(COUNTIF(G183:O183,"&gt;0")=5,"Ag. Fecham. Leiloeiro",IF(COUNTIF(G183:O183,"&gt;0")=6,"Ag. NF Saída",IF(COUNTIF(G183:O183,"&gt;0")=7,"Assinar CRV",IF(COUNTIF(G183:O183,"&gt;0")=8,"Enviar Leiloeiro",IF(COUNTIF(G183:O183,"&gt;0")=9,"FINALIZADO")))))))))))</f>
        <v>FINALIZADO</v>
      </c>
      <c r="R183" s="77">
        <f>COUNTIF('CONTROLE LEILOES'!G183:N183,"&gt;0")</f>
        <v>1</v>
      </c>
    </row>
    <row r="184" spans="1:18" x14ac:dyDescent="0.3">
      <c r="A184" s="24">
        <v>182</v>
      </c>
      <c r="B184" s="23">
        <f>IF(SALVADOS!B184=0,"",SALVADOS!B184)</f>
        <v>8282300176</v>
      </c>
      <c r="C184" s="23" t="str">
        <f>IF(SALVADOS!G184=0,"",SALVADOS!G184)</f>
        <v>HAB3878</v>
      </c>
      <c r="D184" s="23" t="str">
        <f>IF(SALVADOS!L184=0,"",SALVADOS!L184)</f>
        <v>FREITAS</v>
      </c>
      <c r="E184" s="62">
        <f>IF(SALVADOS!K184=0,"",SALVADOS!K184)</f>
        <v>11632</v>
      </c>
      <c r="F184" s="63">
        <f t="shared" si="3"/>
        <v>0.30949105914718017</v>
      </c>
      <c r="G184" s="64">
        <f>IF(SALVADOS!AH184=0,"",SALVADOS!AH184)</f>
        <v>45005</v>
      </c>
      <c r="H184" s="65">
        <f>IF('CONTROLE LEILOES'!G184=0,"",'CONTROLE LEILOES'!G184)</f>
        <v>45009</v>
      </c>
      <c r="I184" s="65">
        <f>IF('CONTROLE LEILOES'!P184=0,"",'CONTROLE LEILOES'!P184)</f>
        <v>45022</v>
      </c>
      <c r="J184" s="15">
        <v>3600</v>
      </c>
      <c r="K184" s="29">
        <v>45030</v>
      </c>
      <c r="L184" s="29">
        <v>45030</v>
      </c>
      <c r="M184" s="29">
        <v>45034</v>
      </c>
      <c r="N184" s="29">
        <v>45054</v>
      </c>
      <c r="O184" s="29">
        <v>45054</v>
      </c>
      <c r="P184" s="35" t="str">
        <f>IF(SALVADOS!R184=0,"",SALVADOS!R184)</f>
        <v>MEDIA</v>
      </c>
      <c r="Q184" s="66" t="str">
        <f>IF(SALVADOS!C184=0,"",IF(COUNTIF(G184:O184,"&gt;=0")=0,"Não Disponível",IF(COUNTIF(G184:O184,"&gt;=0")=1,"Ag Loteamento",IF(COUNTIF(G184:O184,"&gt;=0")=2,"Data Leilão Venda",IF(COUNTIF(G184:O184,"&gt;=0")=3,"Inf Valor Venda",IF(COUNTIF(G184:O184,"&gt;0")=4,"Data Receb",IF(COUNTIF(G184:O184,"&gt;0")=5,"Ag. Fecham. Leiloeiro",IF(COUNTIF(G184:O184,"&gt;0")=6,"Ag. NF Saída",IF(COUNTIF(G184:O184,"&gt;0")=7,"Assinar CRV",IF(COUNTIF(G184:O184,"&gt;0")=8,"Enviar Leiloeiro",IF(COUNTIF(G184:O184,"&gt;0")=9,"FINALIZADO")))))))))))</f>
        <v>FINALIZADO</v>
      </c>
      <c r="R184" s="77">
        <f>COUNTIF('CONTROLE LEILOES'!G184:N184,"&gt;0")</f>
        <v>2</v>
      </c>
    </row>
    <row r="185" spans="1:18" x14ac:dyDescent="0.3">
      <c r="A185" s="24">
        <v>183</v>
      </c>
      <c r="B185" s="23">
        <f>IF(SALVADOS!B185=0,"",SALVADOS!B185)</f>
        <v>8282203116</v>
      </c>
      <c r="C185" s="23" t="str">
        <f>IF(SALVADOS!G185=0,"",SALVADOS!G185)</f>
        <v>QNM7392</v>
      </c>
      <c r="D185" s="23" t="str">
        <f>IF(SALVADOS!L185=0,"",SALVADOS!L185)</f>
        <v>PALACIO</v>
      </c>
      <c r="E185" s="62">
        <f>IF(SALVADOS!K185=0,"",SALVADOS!K185)</f>
        <v>43119</v>
      </c>
      <c r="F185" s="63">
        <f t="shared" si="3"/>
        <v>0.26902293652450193</v>
      </c>
      <c r="G185" s="64">
        <f>IF(SALVADOS!AH185=0,"",SALVADOS!AH185)</f>
        <v>45401</v>
      </c>
      <c r="H185" s="65">
        <f>IF('CONTROLE LEILOES'!G185=0,"",'CONTROLE LEILOES'!G185)</f>
        <v>45412</v>
      </c>
      <c r="I185" s="65">
        <f>IF('CONTROLE LEILOES'!P185=0,"",'CONTROLE LEILOES'!P185)</f>
        <v>45412</v>
      </c>
      <c r="J185" s="15">
        <v>11600</v>
      </c>
      <c r="K185" s="29">
        <v>45420</v>
      </c>
      <c r="L185" s="29">
        <v>45420</v>
      </c>
      <c r="M185" s="29">
        <v>45425</v>
      </c>
      <c r="N185" s="29">
        <v>45425</v>
      </c>
      <c r="O185" s="29">
        <v>45425</v>
      </c>
      <c r="P185" s="35" t="str">
        <f>IF(SALVADOS!R185=0,"",SALVADOS!R185)</f>
        <v>MEDIA</v>
      </c>
      <c r="Q185" s="66" t="str">
        <f>IF(SALVADOS!C185=0,"",IF(COUNTIF(G185:O185,"&gt;=0")=0,"Não Disponível",IF(COUNTIF(G185:O185,"&gt;=0")=1,"Ag Loteamento",IF(COUNTIF(G185:O185,"&gt;=0")=2,"Data Leilão Venda",IF(COUNTIF(G185:O185,"&gt;=0")=3,"Inf Valor Venda",IF(COUNTIF(G185:O185,"&gt;0")=4,"Data Receb",IF(COUNTIF(G185:O185,"&gt;0")=5,"Ag. Fecham. Leiloeiro",IF(COUNTIF(G185:O185,"&gt;0")=6,"Ag. NF Saída",IF(COUNTIF(G185:O185,"&gt;0")=7,"Assinar CRV",IF(COUNTIF(G185:O185,"&gt;0")=8,"Enviar Leiloeiro",IF(COUNTIF(G185:O185,"&gt;0")=9,"FINALIZADO")))))))))))</f>
        <v>FINALIZADO</v>
      </c>
      <c r="R185" s="77">
        <f>COUNTIF('CONTROLE LEILOES'!G185:N185,"&gt;0")</f>
        <v>1</v>
      </c>
    </row>
    <row r="186" spans="1:18" x14ac:dyDescent="0.3">
      <c r="A186" s="24">
        <v>184</v>
      </c>
      <c r="B186" s="23">
        <f>IF(SALVADOS!B186=0,"",SALVADOS!B186)</f>
        <v>8232300020</v>
      </c>
      <c r="C186" s="23" t="str">
        <f>IF(SALVADOS!G186=0,"",SALVADOS!G186)</f>
        <v>HHE8429</v>
      </c>
      <c r="D186" s="23" t="str">
        <f>IF(SALVADOS!L186=0,"",SALVADOS!L186)</f>
        <v>PALACIO</v>
      </c>
      <c r="E186" s="62">
        <v>16618</v>
      </c>
      <c r="F186" s="63">
        <f t="shared" si="3"/>
        <v>0.48140570465760019</v>
      </c>
      <c r="G186" s="64">
        <f>IF(SALVADOS!AH186=0,"",SALVADOS!AH186)</f>
        <v>45064</v>
      </c>
      <c r="H186" s="65">
        <f>IF('CONTROLE LEILOES'!G186=0,"",'CONTROLE LEILOES'!G186)</f>
        <v>45076</v>
      </c>
      <c r="I186" s="65">
        <f>IF('CONTROLE LEILOES'!P186=0,"",'CONTROLE LEILOES'!P186)</f>
        <v>45111</v>
      </c>
      <c r="J186" s="15">
        <v>8000</v>
      </c>
      <c r="K186" s="29">
        <v>45118</v>
      </c>
      <c r="L186" s="29">
        <v>45111</v>
      </c>
      <c r="M186" s="29">
        <v>45120</v>
      </c>
      <c r="N186" s="29">
        <v>45141</v>
      </c>
      <c r="O186" s="29">
        <v>45141</v>
      </c>
      <c r="P186" s="35" t="str">
        <f>IF(SALVADOS!R186=0,"",SALVADOS!R186)</f>
        <v>PEQUENA</v>
      </c>
      <c r="Q186" s="66" t="str">
        <f>IF(SALVADOS!C186=0,"",IF(COUNTIF(G186:O186,"&gt;=0")=0,"Não Disponível",IF(COUNTIF(G186:O186,"&gt;=0")=1,"Ag Loteamento",IF(COUNTIF(G186:O186,"&gt;=0")=2,"Data Leilão Venda",IF(COUNTIF(G186:O186,"&gt;=0")=3,"Inf Valor Venda",IF(COUNTIF(G186:O186,"&gt;0")=4,"Data Receb",IF(COUNTIF(G186:O186,"&gt;0")=5,"Ag. Fecham. Leiloeiro",IF(COUNTIF(G186:O186,"&gt;0")=6,"Ag. NF Saída",IF(COUNTIF(G186:O186,"&gt;0")=7,"Assinar CRV",IF(COUNTIF(G186:O186,"&gt;0")=8,"Enviar Leiloeiro",IF(COUNTIF(G186:O186,"&gt;0")=9,"FINALIZADO")))))))))))</f>
        <v>FINALIZADO</v>
      </c>
      <c r="R186" s="77">
        <f>COUNTIF('CONTROLE LEILOES'!G186:N186,"&gt;0")</f>
        <v>2</v>
      </c>
    </row>
    <row r="187" spans="1:18" x14ac:dyDescent="0.3">
      <c r="A187" s="24">
        <v>185</v>
      </c>
      <c r="B187" s="23">
        <f>IF(SALVADOS!B187=0,"",SALVADOS!B187)</f>
        <v>8282300094</v>
      </c>
      <c r="C187" s="23" t="str">
        <f>IF(SALVADOS!G187=0,"",SALVADOS!G187)</f>
        <v>FFE7C96</v>
      </c>
      <c r="D187" s="23" t="str">
        <f>IF(SALVADOS!L187=0,"",SALVADOS!L187)</f>
        <v>FREITAS</v>
      </c>
      <c r="E187" s="62">
        <f>IF(SALVADOS!K187=0,"",SALVADOS!K187)</f>
        <v>33975</v>
      </c>
      <c r="F187" s="63">
        <f t="shared" si="3"/>
        <v>0.44738778513612953</v>
      </c>
      <c r="G187" s="64">
        <f>IF(SALVADOS!AH187=0,"",SALVADOS!AH187)</f>
        <v>45041</v>
      </c>
      <c r="H187" s="65">
        <f>IF('CONTROLE LEILOES'!G187=0,"",'CONTROLE LEILOES'!G187)</f>
        <v>45044</v>
      </c>
      <c r="I187" s="65">
        <f>IF('CONTROLE LEILOES'!P187=0,"",'CONTROLE LEILOES'!P187)</f>
        <v>45044</v>
      </c>
      <c r="J187" s="15">
        <v>15200</v>
      </c>
      <c r="K187" s="29">
        <v>45044</v>
      </c>
      <c r="L187" s="29">
        <v>45054</v>
      </c>
      <c r="M187" s="29">
        <v>45057</v>
      </c>
      <c r="N187" s="29">
        <v>45069</v>
      </c>
      <c r="O187" s="29">
        <v>45070</v>
      </c>
      <c r="P187" s="35" t="str">
        <f>IF(SALVADOS!R187=0,"",SALVADOS!R187)</f>
        <v>MEDIA</v>
      </c>
      <c r="Q187" s="66" t="str">
        <f>IF(SALVADOS!C187=0,"",IF(COUNTIF(G187:O187,"&gt;=0")=0,"Não Disponível",IF(COUNTIF(G187:O187,"&gt;=0")=1,"Ag Loteamento",IF(COUNTIF(G187:O187,"&gt;=0")=2,"Data Leilão Venda",IF(COUNTIF(G187:O187,"&gt;=0")=3,"Inf Valor Venda",IF(COUNTIF(G187:O187,"&gt;0")=4,"Data Receb",IF(COUNTIF(G187:O187,"&gt;0")=5,"Ag. Fecham. Leiloeiro",IF(COUNTIF(G187:O187,"&gt;0")=6,"Ag. NF Saída",IF(COUNTIF(G187:O187,"&gt;0")=7,"Assinar CRV",IF(COUNTIF(G187:O187,"&gt;0")=8,"Enviar Leiloeiro",IF(COUNTIF(G187:O187,"&gt;0")=9,"FINALIZADO")))))))))))</f>
        <v>FINALIZADO</v>
      </c>
      <c r="R187" s="77">
        <f>COUNTIF('CONTROLE LEILOES'!G187:N187,"&gt;0")</f>
        <v>1</v>
      </c>
    </row>
    <row r="188" spans="1:18" x14ac:dyDescent="0.3">
      <c r="A188" s="24">
        <v>186</v>
      </c>
      <c r="B188" s="23">
        <f>IF(SALVADOS!B188=0,"",SALVADOS!B188)</f>
        <v>8282300539</v>
      </c>
      <c r="C188" s="23" t="str">
        <f>IF(SALVADOS!G188=0,"",SALVADOS!G188)</f>
        <v>EMX0575</v>
      </c>
      <c r="D188" s="23" t="str">
        <f>IF(SALVADOS!L188=0,"",SALVADOS!L188)</f>
        <v>FREITAS</v>
      </c>
      <c r="E188" s="62">
        <f>IF(SALVADOS!K188=0,"",SALVADOS!K188)</f>
        <v>27456</v>
      </c>
      <c r="F188" s="63">
        <f t="shared" si="3"/>
        <v>0.34600815850815853</v>
      </c>
      <c r="G188" s="64">
        <f>IF(SALVADOS!AH188=0,"",SALVADOS!AH188)</f>
        <v>45051</v>
      </c>
      <c r="H188" s="65">
        <f>IF('CONTROLE LEILOES'!G188=0,"",'CONTROLE LEILOES'!G188)</f>
        <v>45058</v>
      </c>
      <c r="I188" s="65">
        <f>IF('CONTROLE LEILOES'!P188=0,"",'CONTROLE LEILOES'!P188)</f>
        <v>45069</v>
      </c>
      <c r="J188" s="15">
        <v>9500</v>
      </c>
      <c r="K188" s="29">
        <v>45076</v>
      </c>
      <c r="L188" s="29">
        <v>45076</v>
      </c>
      <c r="M188" s="29">
        <v>45079</v>
      </c>
      <c r="N188" s="29">
        <v>45089</v>
      </c>
      <c r="O188" s="29">
        <v>45090</v>
      </c>
      <c r="P188" s="35" t="str">
        <f>IF(SALVADOS!R188=0,"",SALVADOS!R188)</f>
        <v>MEDIA</v>
      </c>
      <c r="Q188" s="66" t="str">
        <f>IF(SALVADOS!C188=0,"",IF(COUNTIF(G188:O188,"&gt;=0")=0,"Não Disponível",IF(COUNTIF(G188:O188,"&gt;=0")=1,"Ag Loteamento",IF(COUNTIF(G188:O188,"&gt;=0")=2,"Data Leilão Venda",IF(COUNTIF(G188:O188,"&gt;=0")=3,"Inf Valor Venda",IF(COUNTIF(G188:O188,"&gt;0")=4,"Data Receb",IF(COUNTIF(G188:O188,"&gt;0")=5,"Ag. Fecham. Leiloeiro",IF(COUNTIF(G188:O188,"&gt;0")=6,"Ag. NF Saída",IF(COUNTIF(G188:O188,"&gt;0")=7,"Assinar CRV",IF(COUNTIF(G188:O188,"&gt;0")=8,"Enviar Leiloeiro",IF(COUNTIF(G188:O188,"&gt;0")=9,"FINALIZADO")))))))))))</f>
        <v>FINALIZADO</v>
      </c>
      <c r="R188" s="77">
        <f>COUNTIF('CONTROLE LEILOES'!G188:N188,"&gt;0")</f>
        <v>2</v>
      </c>
    </row>
    <row r="189" spans="1:18" x14ac:dyDescent="0.3">
      <c r="A189" s="24">
        <v>187</v>
      </c>
      <c r="B189" s="23">
        <f>IF(SALVADOS!B189=0,"",SALVADOS!B189)</f>
        <v>8282203223</v>
      </c>
      <c r="C189" s="23" t="str">
        <f>IF(SALVADOS!G189=0,"",SALVADOS!G189)</f>
        <v>QNQ2564</v>
      </c>
      <c r="D189" s="23" t="str">
        <f>IF(SALVADOS!L189=0,"",SALVADOS!L189)</f>
        <v>PALACIO</v>
      </c>
      <c r="E189" s="62">
        <f>IF(SALVADOS!K189=0,"",SALVADOS!K189)</f>
        <v>94564</v>
      </c>
      <c r="F189" s="63">
        <f t="shared" si="3"/>
        <v>0.42828137557632928</v>
      </c>
      <c r="G189" s="64">
        <f>IF(SALVADOS!AH189=0,"",SALVADOS!AH189)</f>
        <v>45104</v>
      </c>
      <c r="H189" s="65">
        <f>IF('CONTROLE LEILOES'!G189=0,"",'CONTROLE LEILOES'!G189)</f>
        <v>45167</v>
      </c>
      <c r="I189" s="65">
        <f>IF('CONTROLE LEILOES'!P189=0,"",'CONTROLE LEILOES'!P189)</f>
        <v>45167</v>
      </c>
      <c r="J189" s="15">
        <v>40500</v>
      </c>
      <c r="K189" s="29">
        <v>45167</v>
      </c>
      <c r="L189" s="29">
        <v>45167</v>
      </c>
      <c r="M189" s="29">
        <v>45188</v>
      </c>
      <c r="N189" s="29">
        <v>45187</v>
      </c>
      <c r="O189" s="29">
        <v>45208</v>
      </c>
      <c r="P189" s="35" t="str">
        <f>IF(SALVADOS!R189=0,"",SALVADOS!R189)</f>
        <v>MEDIA</v>
      </c>
      <c r="Q189" s="66" t="str">
        <f>IF(SALVADOS!C189=0,"",IF(COUNTIF(G189:O189,"&gt;=0")=0,"Não Disponível",IF(COUNTIF(G189:O189,"&gt;=0")=1,"Ag Loteamento",IF(COUNTIF(G189:O189,"&gt;=0")=2,"Data Leilão Venda",IF(COUNTIF(G189:O189,"&gt;=0")=3,"Inf Valor Venda",IF(COUNTIF(G189:O189,"&gt;0")=4,"Data Receb",IF(COUNTIF(G189:O189,"&gt;0")=5,"Ag. Fecham. Leiloeiro",IF(COUNTIF(G189:O189,"&gt;0")=6,"Ag. NF Saída",IF(COUNTIF(G189:O189,"&gt;0")=7,"Assinar CRV",IF(COUNTIF(G189:O189,"&gt;0")=8,"Enviar Leiloeiro",IF(COUNTIF(G189:O189,"&gt;0")=9,"FINALIZADO")))))))))))</f>
        <v>FINALIZADO</v>
      </c>
      <c r="R189" s="77">
        <f>COUNTIF('CONTROLE LEILOES'!G189:N189,"&gt;0")</f>
        <v>1</v>
      </c>
    </row>
    <row r="190" spans="1:18" x14ac:dyDescent="0.3">
      <c r="A190" s="24">
        <v>188</v>
      </c>
      <c r="B190" s="23">
        <f>IF(SALVADOS!B190=0,"",SALVADOS!B190)</f>
        <v>8282300610</v>
      </c>
      <c r="C190" s="23" t="str">
        <f>IF(SALVADOS!G190=0,"",SALVADOS!G190)</f>
        <v>OAQ3H09</v>
      </c>
      <c r="D190" s="23" t="str">
        <f>IF(SALVADOS!L190=0,"",SALVADOS!L190)</f>
        <v>PALACIO</v>
      </c>
      <c r="E190" s="62">
        <f>IF(SALVADOS!K190=0,"",SALVADOS!K190)</f>
        <v>43768</v>
      </c>
      <c r="F190" s="63">
        <f t="shared" si="3"/>
        <v>0.40212027051727289</v>
      </c>
      <c r="G190" s="64">
        <f>IF(SALVADOS!AH190=0,"",SALVADOS!AH190)</f>
        <v>45162</v>
      </c>
      <c r="H190" s="65">
        <f>IF('CONTROLE LEILOES'!G190=0,"",'CONTROLE LEILOES'!G190)</f>
        <v>45174</v>
      </c>
      <c r="I190" s="65">
        <f>IF('CONTROLE LEILOES'!P190=0,"",'CONTROLE LEILOES'!P190)</f>
        <v>45174</v>
      </c>
      <c r="J190" s="15">
        <v>17600</v>
      </c>
      <c r="K190" s="29">
        <v>45182</v>
      </c>
      <c r="L190" s="29">
        <v>45182</v>
      </c>
      <c r="M190" s="29">
        <v>45188</v>
      </c>
      <c r="N190" s="29">
        <v>45208</v>
      </c>
      <c r="O190" s="29">
        <v>45208</v>
      </c>
      <c r="P190" s="35" t="str">
        <f>IF(SALVADOS!R190=0,"",SALVADOS!R190)</f>
        <v>MEDIA</v>
      </c>
      <c r="Q190" s="66" t="str">
        <f>IF(SALVADOS!C190=0,"",IF(COUNTIF(G190:O190,"&gt;=0")=0,"Não Disponível",IF(COUNTIF(G190:O190,"&gt;=0")=1,"Ag Loteamento",IF(COUNTIF(G190:O190,"&gt;=0")=2,"Data Leilão Venda",IF(COUNTIF(G190:O190,"&gt;=0")=3,"Inf Valor Venda",IF(COUNTIF(G190:O190,"&gt;0")=4,"Data Receb",IF(COUNTIF(G190:O190,"&gt;0")=5,"Ag. Fecham. Leiloeiro",IF(COUNTIF(G190:O190,"&gt;0")=6,"Ag. NF Saída",IF(COUNTIF(G190:O190,"&gt;0")=7,"Assinar CRV",IF(COUNTIF(G190:O190,"&gt;0")=8,"Enviar Leiloeiro",IF(COUNTIF(G190:O190,"&gt;0")=9,"FINALIZADO")))))))))))</f>
        <v>FINALIZADO</v>
      </c>
      <c r="R190" s="77">
        <f>COUNTIF('CONTROLE LEILOES'!G190:N190,"&gt;0")</f>
        <v>1</v>
      </c>
    </row>
    <row r="191" spans="1:18" x14ac:dyDescent="0.3">
      <c r="A191" s="24">
        <v>189</v>
      </c>
      <c r="B191" s="23">
        <f>IF(SALVADOS!B191=0,"",SALVADOS!B191)</f>
        <v>8282300597</v>
      </c>
      <c r="C191" s="23" t="str">
        <f>IF(SALVADOS!G191=0,"",SALVADOS!G191)</f>
        <v>HYM0031</v>
      </c>
      <c r="D191" s="23" t="str">
        <f>IF(SALVADOS!L191=0,"",SALVADOS!L191)</f>
        <v>PALACIO</v>
      </c>
      <c r="E191" s="62">
        <f>IF(SALVADOS!K191=0,"",SALVADOS!K191)</f>
        <v>13438</v>
      </c>
      <c r="F191" s="63">
        <f t="shared" si="3"/>
        <v>0.2976633427593392</v>
      </c>
      <c r="G191" s="64">
        <f>IF(SALVADOS!AH191=0,"",SALVADOS!AH191)</f>
        <v>45099</v>
      </c>
      <c r="H191" s="65">
        <f>IF('CONTROLE LEILOES'!G191=0,"",'CONTROLE LEILOES'!G191)</f>
        <v>45104</v>
      </c>
      <c r="I191" s="65">
        <f>IF('CONTROLE LEILOES'!P191=0,"",'CONTROLE LEILOES'!P191)</f>
        <v>45104</v>
      </c>
      <c r="J191" s="15">
        <v>4000</v>
      </c>
      <c r="K191" s="29">
        <v>45111</v>
      </c>
      <c r="L191" s="29">
        <v>45111</v>
      </c>
      <c r="M191" s="29">
        <v>45118</v>
      </c>
      <c r="N191" s="29">
        <v>45141</v>
      </c>
      <c r="O191" s="29">
        <v>45141</v>
      </c>
      <c r="P191" s="35" t="str">
        <f>IF(SALVADOS!R191=0,"",SALVADOS!R191)</f>
        <v>MEDIA</v>
      </c>
      <c r="Q191" s="66" t="str">
        <f>IF(SALVADOS!C191=0,"",IF(COUNTIF(G191:O191,"&gt;=0")=0,"Não Disponível",IF(COUNTIF(G191:O191,"&gt;=0")=1,"Ag Loteamento",IF(COUNTIF(G191:O191,"&gt;=0")=2,"Data Leilão Venda",IF(COUNTIF(G191:O191,"&gt;=0")=3,"Inf Valor Venda",IF(COUNTIF(G191:O191,"&gt;0")=4,"Data Receb",IF(COUNTIF(G191:O191,"&gt;0")=5,"Ag. Fecham. Leiloeiro",IF(COUNTIF(G191:O191,"&gt;0")=6,"Ag. NF Saída",IF(COUNTIF(G191:O191,"&gt;0")=7,"Assinar CRV",IF(COUNTIF(G191:O191,"&gt;0")=8,"Enviar Leiloeiro",IF(COUNTIF(G191:O191,"&gt;0")=9,"FINALIZADO")))))))))))</f>
        <v>FINALIZADO</v>
      </c>
      <c r="R191" s="77">
        <f>COUNTIF('CONTROLE LEILOES'!G191:N191,"&gt;0")</f>
        <v>1</v>
      </c>
    </row>
    <row r="192" spans="1:18" x14ac:dyDescent="0.3">
      <c r="A192" s="24">
        <v>190</v>
      </c>
      <c r="B192" s="23">
        <f>IF(SALVADOS!B192=0,"",SALVADOS!B192)</f>
        <v>8282300571</v>
      </c>
      <c r="C192" s="23" t="str">
        <f>IF(SALVADOS!G192=0,"",SALVADOS!G192)</f>
        <v>EIR1185</v>
      </c>
      <c r="D192" s="23" t="str">
        <f>IF(SALVADOS!L192=0,"",SALVADOS!L192)</f>
        <v>PALACIO</v>
      </c>
      <c r="E192" s="62">
        <f>IF(SALVADOS!K192=0,"",SALVADOS!K192)</f>
        <v>28903</v>
      </c>
      <c r="F192" s="63">
        <f t="shared" si="3"/>
        <v>0.22489014981143826</v>
      </c>
      <c r="G192" s="64">
        <f>IF(SALVADOS!AH192=0,"",SALVADOS!AH192)</f>
        <v>45182</v>
      </c>
      <c r="H192" s="65">
        <f>IF('CONTROLE LEILOES'!G192=0,"",'CONTROLE LEILOES'!G192)</f>
        <v>45201</v>
      </c>
      <c r="I192" s="65">
        <f>IF('CONTROLE LEILOES'!P192=0,"",'CONTROLE LEILOES'!P192)</f>
        <v>45201</v>
      </c>
      <c r="J192" s="15">
        <v>6500</v>
      </c>
      <c r="K192" s="29">
        <v>45208</v>
      </c>
      <c r="L192" s="29">
        <v>45208</v>
      </c>
      <c r="M192" s="29">
        <v>45215</v>
      </c>
      <c r="N192" s="29">
        <v>45215</v>
      </c>
      <c r="O192" s="29">
        <v>45215</v>
      </c>
      <c r="P192" s="35" t="str">
        <f>IF(SALVADOS!R192=0,"",SALVADOS!R192)</f>
        <v>GRANDE</v>
      </c>
      <c r="Q192" s="66" t="str">
        <f>IF(SALVADOS!C192=0,"",IF(COUNTIF(G192:O192,"&gt;=0")=0,"Não Disponível",IF(COUNTIF(G192:O192,"&gt;=0")=1,"Ag Loteamento",IF(COUNTIF(G192:O192,"&gt;=0")=2,"Data Leilão Venda",IF(COUNTIF(G192:O192,"&gt;=0")=3,"Inf Valor Venda",IF(COUNTIF(G192:O192,"&gt;0")=4,"Data Receb",IF(COUNTIF(G192:O192,"&gt;0")=5,"Ag. Fecham. Leiloeiro",IF(COUNTIF(G192:O192,"&gt;0")=6,"Ag. NF Saída",IF(COUNTIF(G192:O192,"&gt;0")=7,"Assinar CRV",IF(COUNTIF(G192:O192,"&gt;0")=8,"Enviar Leiloeiro",IF(COUNTIF(G192:O192,"&gt;0")=9,"FINALIZADO")))))))))))</f>
        <v>FINALIZADO</v>
      </c>
      <c r="R192" s="77">
        <f>COUNTIF('CONTROLE LEILOES'!G192:N192,"&gt;0")</f>
        <v>1</v>
      </c>
    </row>
    <row r="193" spans="1:18" x14ac:dyDescent="0.3">
      <c r="A193" s="24">
        <v>191</v>
      </c>
      <c r="B193" s="23">
        <f>IF(SALVADOS!B193=0,"",SALVADOS!B193)</f>
        <v>8282300520</v>
      </c>
      <c r="C193" s="23" t="str">
        <f>IF(SALVADOS!G193=0,"",SALVADOS!G193)</f>
        <v>EWQ6174</v>
      </c>
      <c r="D193" s="23" t="str">
        <f>IF(SALVADOS!L193=0,"",SALVADOS!L193)</f>
        <v>PALACIO</v>
      </c>
      <c r="E193" s="62">
        <f>IF(SALVADOS!K193=0,"",SALVADOS!K193)</f>
        <v>45608</v>
      </c>
      <c r="F193" s="63">
        <f t="shared" si="3"/>
        <v>0.34423785300824417</v>
      </c>
      <c r="G193" s="64">
        <f>IF(SALVADOS!AH193=0,"",SALVADOS!AH193)</f>
        <v>45439</v>
      </c>
      <c r="H193" s="65">
        <f>IF('CONTROLE LEILOES'!G193=0,"",'CONTROLE LEILOES'!G193)</f>
        <v>45446</v>
      </c>
      <c r="I193" s="65">
        <f>IF('CONTROLE LEILOES'!P193=0,"",'CONTROLE LEILOES'!P193)</f>
        <v>45446</v>
      </c>
      <c r="J193" s="15">
        <v>15700</v>
      </c>
      <c r="K193" s="29">
        <v>45455</v>
      </c>
      <c r="L193" s="29">
        <v>45455</v>
      </c>
      <c r="M193" s="29">
        <v>45456</v>
      </c>
      <c r="N193" s="29">
        <v>45461</v>
      </c>
      <c r="O193" s="29">
        <v>45461</v>
      </c>
      <c r="P193" s="35" t="str">
        <f>IF(SALVADOS!R193=0,"",SALVADOS!R193)</f>
        <v>GRANDE</v>
      </c>
      <c r="Q193" s="66" t="str">
        <f>IF(SALVADOS!C193=0,"",IF(COUNTIF(G193:O193,"&gt;=0")=0,"Não Disponível",IF(COUNTIF(G193:O193,"&gt;=0")=1,"Ag Loteamento",IF(COUNTIF(G193:O193,"&gt;=0")=2,"Data Leilão Venda",IF(COUNTIF(G193:O193,"&gt;=0")=3,"Inf Valor Venda",IF(COUNTIF(G193:O193,"&gt;0")=4,"Data Receb",IF(COUNTIF(G193:O193,"&gt;0")=5,"Ag. Fecham. Leiloeiro",IF(COUNTIF(G193:O193,"&gt;0")=6,"Ag. NF Saída",IF(COUNTIF(G193:O193,"&gt;0")=7,"Assinar CRV",IF(COUNTIF(G193:O193,"&gt;0")=8,"Enviar Leiloeiro",IF(COUNTIF(G193:O193,"&gt;0")=9,"FINALIZADO")))))))))))</f>
        <v>FINALIZADO</v>
      </c>
      <c r="R193" s="77">
        <f>COUNTIF('CONTROLE LEILOES'!G193:N193,"&gt;0")</f>
        <v>1</v>
      </c>
    </row>
    <row r="194" spans="1:18" x14ac:dyDescent="0.3">
      <c r="A194" s="24">
        <v>192</v>
      </c>
      <c r="B194" s="23">
        <f>IF(SALVADOS!B194=0,"",SALVADOS!B194)</f>
        <v>8282300192</v>
      </c>
      <c r="C194" s="23" t="str">
        <f>IF(SALVADOS!G194=0,"",SALVADOS!G194)</f>
        <v>OZX4617</v>
      </c>
      <c r="D194" s="23" t="str">
        <f>IF(SALVADOS!L194=0,"",SALVADOS!L194)</f>
        <v>PALACIO</v>
      </c>
      <c r="E194" s="62">
        <f>IF(SALVADOS!K194=0,"",SALVADOS!K194)</f>
        <v>39500</v>
      </c>
      <c r="F194" s="63">
        <f t="shared" si="3"/>
        <v>0.16455696202531644</v>
      </c>
      <c r="G194" s="64">
        <f>IF(SALVADOS!AH194=0,"",SALVADOS!AH194)</f>
        <v>45429</v>
      </c>
      <c r="H194" s="65">
        <f>IF('CONTROLE LEILOES'!G194=0,"",'CONTROLE LEILOES'!G194)</f>
        <v>45433</v>
      </c>
      <c r="I194" s="65">
        <f>IF('CONTROLE LEILOES'!P194=0,"",'CONTROLE LEILOES'!P194)</f>
        <v>45478</v>
      </c>
      <c r="J194" s="15">
        <v>6500</v>
      </c>
      <c r="K194" s="29">
        <v>45483</v>
      </c>
      <c r="L194" s="29">
        <v>45478</v>
      </c>
      <c r="M194" s="29">
        <v>45489</v>
      </c>
      <c r="N194" s="29">
        <v>45419</v>
      </c>
      <c r="O194" s="29">
        <v>45489</v>
      </c>
      <c r="P194" s="35" t="str">
        <f>IF(SALVADOS!R194=0,"",SALVADOS!R194)</f>
        <v>MEDIA</v>
      </c>
      <c r="Q194" s="66" t="str">
        <f>IF(SALVADOS!C194=0,"",IF(COUNTIF(G194:O194,"&gt;=0")=0,"Não Disponível",IF(COUNTIF(G194:O194,"&gt;=0")=1,"Ag Loteamento",IF(COUNTIF(G194:O194,"&gt;=0")=2,"Data Leilão Venda",IF(COUNTIF(G194:O194,"&gt;=0")=3,"Inf Valor Venda",IF(COUNTIF(G194:O194,"&gt;0")=4,"Data Receb",IF(COUNTIF(G194:O194,"&gt;0")=5,"Ag. Fecham. Leiloeiro",IF(COUNTIF(G194:O194,"&gt;0")=6,"Ag. NF Saída",IF(COUNTIF(G194:O194,"&gt;0")=7,"Assinar CRV",IF(COUNTIF(G194:O194,"&gt;0")=8,"Enviar Leiloeiro",IF(COUNTIF(G194:O194,"&gt;0")=9,"FINALIZADO")))))))))))</f>
        <v>FINALIZADO</v>
      </c>
      <c r="R194" s="77">
        <f>COUNTIF('CONTROLE LEILOES'!G194:N194,"&gt;0")</f>
        <v>4</v>
      </c>
    </row>
    <row r="195" spans="1:18" x14ac:dyDescent="0.3">
      <c r="A195" s="24">
        <v>193</v>
      </c>
      <c r="B195" s="23">
        <f>IF(SALVADOS!B195=0,"",SALVADOS!B195)</f>
        <v>8282300519</v>
      </c>
      <c r="C195" s="23" t="str">
        <f>IF(SALVADOS!G195=0,"",SALVADOS!G195)</f>
        <v>FAB2C37</v>
      </c>
      <c r="D195" s="23" t="str">
        <f>IF(SALVADOS!L195=0,"",SALVADOS!L195)</f>
        <v>FREITAS</v>
      </c>
      <c r="E195" s="62">
        <v>63934</v>
      </c>
      <c r="F195" s="63">
        <f t="shared" ref="F195:F258" si="4">IFERROR(J195/E195,"")</f>
        <v>0.43795163762630213</v>
      </c>
      <c r="G195" s="64">
        <f>IF(SALVADOS!AH195=0,"",SALVADOS!AH195)</f>
        <v>45063</v>
      </c>
      <c r="H195" s="65">
        <v>45072</v>
      </c>
      <c r="I195" s="65">
        <f>IF('CONTROLE LEILOES'!P195=0,"",'CONTROLE LEILOES'!P195)</f>
        <v>45072</v>
      </c>
      <c r="J195" s="15">
        <v>28000</v>
      </c>
      <c r="K195" s="29">
        <v>45072</v>
      </c>
      <c r="L195" s="29">
        <v>45079</v>
      </c>
      <c r="M195" s="29">
        <v>45084</v>
      </c>
      <c r="N195" s="29">
        <v>45089</v>
      </c>
      <c r="O195" s="29">
        <v>45090</v>
      </c>
      <c r="P195" s="35" t="str">
        <f>IF(SALVADOS!R195=0,"",SALVADOS!R195)</f>
        <v>PEQUENA</v>
      </c>
      <c r="Q195" s="66" t="str">
        <f>IF(SALVADOS!C195=0,"",IF(COUNTIF(G195:O195,"&gt;=0")=0,"Não Disponível",IF(COUNTIF(G195:O195,"&gt;=0")=1,"Ag Loteamento",IF(COUNTIF(G195:O195,"&gt;=0")=2,"Data Leilão Venda",IF(COUNTIF(G195:O195,"&gt;=0")=3,"Inf Valor Venda",IF(COUNTIF(G195:O195,"&gt;0")=4,"Data Receb",IF(COUNTIF(G195:O195,"&gt;0")=5,"Ag. Fecham. Leiloeiro",IF(COUNTIF(G195:O195,"&gt;0")=6,"Ag. NF Saída",IF(COUNTIF(G195:O195,"&gt;0")=7,"Assinar CRV",IF(COUNTIF(G195:O195,"&gt;0")=8,"Enviar Leiloeiro",IF(COUNTIF(G195:O195,"&gt;0")=9,"FINALIZADO")))))))))))</f>
        <v>FINALIZADO</v>
      </c>
      <c r="R195" s="77">
        <f>COUNTIF('CONTROLE LEILOES'!G195:N195,"&gt;0")</f>
        <v>1</v>
      </c>
    </row>
    <row r="196" spans="1:18" x14ac:dyDescent="0.3">
      <c r="A196" s="24">
        <v>194</v>
      </c>
      <c r="B196" s="23">
        <f>IF(SALVADOS!B196=0,"",SALVADOS!B196)</f>
        <v>8282300743</v>
      </c>
      <c r="C196" s="23" t="str">
        <f>IF(SALVADOS!G196=0,"",SALVADOS!G196)</f>
        <v>HLJ6036</v>
      </c>
      <c r="D196" s="23" t="str">
        <f>IF(SALVADOS!L196=0,"",SALVADOS!L196)</f>
        <v>FREITAS</v>
      </c>
      <c r="E196" s="62">
        <f>IF(SALVADOS!K196=0,"",SALVADOS!K196)</f>
        <v>19146</v>
      </c>
      <c r="F196" s="63">
        <f t="shared" si="4"/>
        <v>0.13579860022981302</v>
      </c>
      <c r="G196" s="64">
        <f>IF(SALVADOS!AH196=0,"",SALVADOS!AH196)</f>
        <v>45124</v>
      </c>
      <c r="H196" s="65">
        <f>IF('CONTROLE LEILOES'!G196=0,"",'CONTROLE LEILOES'!G196)</f>
        <v>45142</v>
      </c>
      <c r="I196" s="65">
        <f>IF('CONTROLE LEILOES'!P196=0,"",'CONTROLE LEILOES'!P196)</f>
        <v>45142</v>
      </c>
      <c r="J196" s="15">
        <v>2600</v>
      </c>
      <c r="K196" s="29">
        <v>45149</v>
      </c>
      <c r="L196" s="29">
        <v>45147</v>
      </c>
      <c r="M196" s="29">
        <v>45153</v>
      </c>
      <c r="N196" s="29">
        <v>45153</v>
      </c>
      <c r="O196" s="29">
        <v>45153</v>
      </c>
      <c r="P196" s="35" t="str">
        <f>IF(SALVADOS!R196=0,"",SALVADOS!R196)</f>
        <v>GRANDE</v>
      </c>
      <c r="Q196" s="66" t="str">
        <f>IF(SALVADOS!C196=0,"",IF(COUNTIF(G196:O196,"&gt;=0")=0,"Não Disponível",IF(COUNTIF(G196:O196,"&gt;=0")=1,"Ag Loteamento",IF(COUNTIF(G196:O196,"&gt;=0")=2,"Data Leilão Venda",IF(COUNTIF(G196:O196,"&gt;=0")=3,"Inf Valor Venda",IF(COUNTIF(G196:O196,"&gt;0")=4,"Data Receb",IF(COUNTIF(G196:O196,"&gt;0")=5,"Ag. Fecham. Leiloeiro",IF(COUNTIF(G196:O196,"&gt;0")=6,"Ag. NF Saída",IF(COUNTIF(G196:O196,"&gt;0")=7,"Assinar CRV",IF(COUNTIF(G196:O196,"&gt;0")=8,"Enviar Leiloeiro",IF(COUNTIF(G196:O196,"&gt;0")=9,"FINALIZADO")))))))))))</f>
        <v>FINALIZADO</v>
      </c>
      <c r="R196" s="77">
        <f>COUNTIF('CONTROLE LEILOES'!G196:N196,"&gt;0")</f>
        <v>1</v>
      </c>
    </row>
    <row r="197" spans="1:18" x14ac:dyDescent="0.3">
      <c r="A197" s="24">
        <v>195</v>
      </c>
      <c r="B197" s="23">
        <f>IF(SALVADOS!B197=0,"",SALVADOS!B197)</f>
        <v>8282300424</v>
      </c>
      <c r="C197" s="23" t="str">
        <f>IF(SALVADOS!G197=0,"",SALVADOS!G197)</f>
        <v>RDV9H88</v>
      </c>
      <c r="D197" s="23" t="str">
        <f>IF(SALVADOS!L197=0,"",SALVADOS!L197)</f>
        <v>PALACIO</v>
      </c>
      <c r="E197" s="62">
        <f>IF(SALVADOS!K197=0,"",SALVADOS!K197)</f>
        <v>107695</v>
      </c>
      <c r="F197" s="63">
        <f t="shared" si="4"/>
        <v>0.36213380379776222</v>
      </c>
      <c r="G197" s="64">
        <f>IF(SALVADOS!AH197=0,"",SALVADOS!AH197)</f>
        <v>45090</v>
      </c>
      <c r="H197" s="65">
        <f>IF('CONTROLE LEILOES'!G197=0,"",'CONTROLE LEILOES'!G197)</f>
        <v>45097</v>
      </c>
      <c r="I197" s="65">
        <f>IF('CONTROLE LEILOES'!P197=0,"",'CONTROLE LEILOES'!P197)</f>
        <v>45104</v>
      </c>
      <c r="J197" s="15">
        <v>39000</v>
      </c>
      <c r="K197" s="29">
        <v>45111</v>
      </c>
      <c r="L197" s="29">
        <v>45111</v>
      </c>
      <c r="M197" s="29">
        <v>45118</v>
      </c>
      <c r="N197" s="29">
        <v>45141</v>
      </c>
      <c r="O197" s="29">
        <v>45141</v>
      </c>
      <c r="P197" s="35" t="str">
        <f>IF(SALVADOS!R197=0,"",SALVADOS!R197)</f>
        <v>MEDIA</v>
      </c>
      <c r="Q197" s="66" t="str">
        <f>IF(SALVADOS!C197=0,"",IF(COUNTIF(G197:O197,"&gt;=0")=0,"Não Disponível",IF(COUNTIF(G197:O197,"&gt;=0")=1,"Ag Loteamento",IF(COUNTIF(G197:O197,"&gt;=0")=2,"Data Leilão Venda",IF(COUNTIF(G197:O197,"&gt;=0")=3,"Inf Valor Venda",IF(COUNTIF(G197:O197,"&gt;0")=4,"Data Receb",IF(COUNTIF(G197:O197,"&gt;0")=5,"Ag. Fecham. Leiloeiro",IF(COUNTIF(G197:O197,"&gt;0")=6,"Ag. NF Saída",IF(COUNTIF(G197:O197,"&gt;0")=7,"Assinar CRV",IF(COUNTIF(G197:O197,"&gt;0")=8,"Enviar Leiloeiro",IF(COUNTIF(G197:O197,"&gt;0")=9,"FINALIZADO")))))))))))</f>
        <v>FINALIZADO</v>
      </c>
      <c r="R197" s="77">
        <f>COUNTIF('CONTROLE LEILOES'!G197:N197,"&gt;0")</f>
        <v>2</v>
      </c>
    </row>
    <row r="198" spans="1:18" x14ac:dyDescent="0.3">
      <c r="A198" s="24">
        <v>196</v>
      </c>
      <c r="B198" s="23">
        <f>IF(SALVADOS!B198=0,"",SALVADOS!B198)</f>
        <v>8282301008</v>
      </c>
      <c r="C198" s="23" t="str">
        <f>IF(SALVADOS!G198=0,"",SALVADOS!G198)</f>
        <v>AIY3H17</v>
      </c>
      <c r="D198" s="23" t="str">
        <f>IF(SALVADOS!L198=0,"",SALVADOS!L198)</f>
        <v>PALACIO</v>
      </c>
      <c r="E198" s="62">
        <f>IF(SALVADOS!K198=0,"",SALVADOS!K198)</f>
        <v>9857</v>
      </c>
      <c r="F198" s="63">
        <f t="shared" si="4"/>
        <v>0.44638328091711477</v>
      </c>
      <c r="G198" s="64">
        <f>IF(SALVADOS!AH198=0,"",SALVADOS!AH198)</f>
        <v>45090</v>
      </c>
      <c r="H198" s="65">
        <f>IF('CONTROLE LEILOES'!G198=0,"",'CONTROLE LEILOES'!G198)</f>
        <v>45097</v>
      </c>
      <c r="I198" s="65">
        <f>IF('CONTROLE LEILOES'!P198=0,"",'CONTROLE LEILOES'!P198)</f>
        <v>45097</v>
      </c>
      <c r="J198" s="15">
        <v>4400</v>
      </c>
      <c r="K198" s="29">
        <v>45104</v>
      </c>
      <c r="L198" s="29">
        <v>45104</v>
      </c>
      <c r="M198" s="29">
        <v>45106</v>
      </c>
      <c r="N198" s="29">
        <v>45107</v>
      </c>
      <c r="O198" s="29">
        <v>45111</v>
      </c>
      <c r="P198" s="35" t="str">
        <f>IF(SALVADOS!R198=0,"",SALVADOS!R198)</f>
        <v>PEQUENA</v>
      </c>
      <c r="Q198" s="66" t="str">
        <f>IF(SALVADOS!C198=0,"",IF(COUNTIF(G198:O198,"&gt;=0")=0,"Não Disponível",IF(COUNTIF(G198:O198,"&gt;=0")=1,"Ag Loteamento",IF(COUNTIF(G198:O198,"&gt;=0")=2,"Data Leilão Venda",IF(COUNTIF(G198:O198,"&gt;=0")=3,"Inf Valor Venda",IF(COUNTIF(G198:O198,"&gt;0")=4,"Data Receb",IF(COUNTIF(G198:O198,"&gt;0")=5,"Ag. Fecham. Leiloeiro",IF(COUNTIF(G198:O198,"&gt;0")=6,"Ag. NF Saída",IF(COUNTIF(G198:O198,"&gt;0")=7,"Assinar CRV",IF(COUNTIF(G198:O198,"&gt;0")=8,"Enviar Leiloeiro",IF(COUNTIF(G198:O198,"&gt;0")=9,"FINALIZADO")))))))))))</f>
        <v>FINALIZADO</v>
      </c>
      <c r="R198" s="77">
        <f>COUNTIF('CONTROLE LEILOES'!G198:N198,"&gt;0")</f>
        <v>1</v>
      </c>
    </row>
    <row r="199" spans="1:18" x14ac:dyDescent="0.3">
      <c r="A199" s="24">
        <v>197</v>
      </c>
      <c r="B199" s="23">
        <f>IF(SALVADOS!B199=0,"",SALVADOS!B199)</f>
        <v>8282300894</v>
      </c>
      <c r="C199" s="23" t="str">
        <f>IF(SALVADOS!G199=0,"",SALVADOS!G199)</f>
        <v>PVC9E58</v>
      </c>
      <c r="D199" s="23" t="str">
        <f>IF(SALVADOS!L199=0,"",SALVADOS!L199)</f>
        <v>PALACIO</v>
      </c>
      <c r="E199" s="62">
        <f>IF(SALVADOS!K199=0,"",SALVADOS!K199)</f>
        <v>63857</v>
      </c>
      <c r="F199" s="63">
        <f t="shared" si="4"/>
        <v>0.26621983494370233</v>
      </c>
      <c r="G199" s="64">
        <f>IF(SALVADOS!AH199=0,"",SALVADOS!AH199)</f>
        <v>45436</v>
      </c>
      <c r="H199" s="65">
        <f>IF('CONTROLE LEILOES'!G199=0,"",'CONTROLE LEILOES'!G199)</f>
        <v>45446</v>
      </c>
      <c r="I199" s="65">
        <f>IF('CONTROLE LEILOES'!P199=0,"",'CONTROLE LEILOES'!P199)</f>
        <v>45456</v>
      </c>
      <c r="J199" s="15">
        <v>17000</v>
      </c>
      <c r="K199" s="29">
        <v>45463</v>
      </c>
      <c r="L199" s="29">
        <v>45463</v>
      </c>
      <c r="M199" s="29">
        <v>45464</v>
      </c>
      <c r="N199" s="29">
        <v>45469</v>
      </c>
      <c r="O199" s="29">
        <v>45469</v>
      </c>
      <c r="P199" s="35" t="str">
        <f>IF(SALVADOS!R199=0,"",SALVADOS!R199)</f>
        <v>GRANDE</v>
      </c>
      <c r="Q199" s="66" t="str">
        <f>IF(SALVADOS!C199=0,"",IF(COUNTIF(G199:O199,"&gt;=0")=0,"Não Disponível",IF(COUNTIF(G199:O199,"&gt;=0")=1,"Ag Loteamento",IF(COUNTIF(G199:O199,"&gt;=0")=2,"Data Leilão Venda",IF(COUNTIF(G199:O199,"&gt;=0")=3,"Inf Valor Venda",IF(COUNTIF(G199:O199,"&gt;0")=4,"Data Receb",IF(COUNTIF(G199:O199,"&gt;0")=5,"Ag. Fecham. Leiloeiro",IF(COUNTIF(G199:O199,"&gt;0")=6,"Ag. NF Saída",IF(COUNTIF(G199:O199,"&gt;0")=7,"Assinar CRV",IF(COUNTIF(G199:O199,"&gt;0")=8,"Enviar Leiloeiro",IF(COUNTIF(G199:O199,"&gt;0")=9,"FINALIZADO")))))))))))</f>
        <v>FINALIZADO</v>
      </c>
      <c r="R199" s="77">
        <f>COUNTIF('CONTROLE LEILOES'!G199:N199,"&gt;0")</f>
        <v>2</v>
      </c>
    </row>
    <row r="200" spans="1:18" x14ac:dyDescent="0.3">
      <c r="A200" s="24">
        <v>198</v>
      </c>
      <c r="B200" s="23">
        <f>IF(SALVADOS!B200=0,"",SALVADOS!B200)</f>
        <v>8282300743</v>
      </c>
      <c r="C200" s="23" t="str">
        <f>IF(SALVADOS!G200=0,"",SALVADOS!G200)</f>
        <v>EZS5A30</v>
      </c>
      <c r="D200" s="23" t="str">
        <f>IF(SALVADOS!L200=0,"",SALVADOS!L200)</f>
        <v>FREITAS</v>
      </c>
      <c r="E200" s="62">
        <f>IF(SALVADOS!K200=0,"",SALVADOS!K200)</f>
        <v>48037</v>
      </c>
      <c r="F200" s="63">
        <f t="shared" si="4"/>
        <v>0.30601411412036555</v>
      </c>
      <c r="G200" s="64">
        <f>IF(SALVADOS!AH200=0,"",SALVADOS!AH200)</f>
        <v>45163</v>
      </c>
      <c r="H200" s="65">
        <f>IF('CONTROLE LEILOES'!G200=0,"",'CONTROLE LEILOES'!G200)</f>
        <v>45170</v>
      </c>
      <c r="I200" s="65">
        <f>IF('CONTROLE LEILOES'!P200=0,"",'CONTROLE LEILOES'!P200)</f>
        <v>45170</v>
      </c>
      <c r="J200" s="15">
        <v>14700</v>
      </c>
      <c r="K200" s="29">
        <v>45181</v>
      </c>
      <c r="L200" s="29">
        <v>45181</v>
      </c>
      <c r="M200" s="29">
        <v>45188</v>
      </c>
      <c r="N200" s="29">
        <v>45390</v>
      </c>
      <c r="O200" s="29">
        <v>45390</v>
      </c>
      <c r="P200" s="35" t="str">
        <f>IF(SALVADOS!R200=0,"",SALVADOS!R200)</f>
        <v>MEDIA</v>
      </c>
      <c r="Q200" s="66" t="str">
        <f>IF(SALVADOS!C200=0,"",IF(COUNTIF(G200:O200,"&gt;=0")=0,"Não Disponível",IF(COUNTIF(G200:O200,"&gt;=0")=1,"Ag Loteamento",IF(COUNTIF(G200:O200,"&gt;=0")=2,"Data Leilão Venda",IF(COUNTIF(G200:O200,"&gt;=0")=3,"Inf Valor Venda",IF(COUNTIF(G200:O200,"&gt;0")=4,"Data Receb",IF(COUNTIF(G200:O200,"&gt;0")=5,"Ag. Fecham. Leiloeiro",IF(COUNTIF(G200:O200,"&gt;0")=6,"Ag. NF Saída",IF(COUNTIF(G200:O200,"&gt;0")=7,"Assinar CRV",IF(COUNTIF(G200:O200,"&gt;0")=8,"Enviar Leiloeiro",IF(COUNTIF(G200:O200,"&gt;0")=9,"FINALIZADO")))))))))))</f>
        <v>FINALIZADO</v>
      </c>
      <c r="R200" s="77">
        <f>COUNTIF('CONTROLE LEILOES'!G200:N200,"&gt;0")</f>
        <v>1</v>
      </c>
    </row>
    <row r="201" spans="1:18" x14ac:dyDescent="0.3">
      <c r="A201" s="24">
        <v>199</v>
      </c>
      <c r="B201" s="23">
        <f>IF(SALVADOS!B201=0,"",SALVADOS!B201)</f>
        <v>8282301052</v>
      </c>
      <c r="C201" s="23" t="str">
        <f>IF(SALVADOS!G201=0,"",SALVADOS!G201)</f>
        <v>IVW3C55</v>
      </c>
      <c r="D201" s="23" t="str">
        <f>IF(SALVADOS!L201=0,"",SALVADOS!L201)</f>
        <v>PALACIO</v>
      </c>
      <c r="E201" s="62">
        <f>IF(SALVADOS!K201=0,"",SALVADOS!K201)</f>
        <v>42458</v>
      </c>
      <c r="F201" s="63">
        <f t="shared" si="4"/>
        <v>0.34151396674360546</v>
      </c>
      <c r="G201" s="64">
        <f>IF(SALVADOS!AH201=0,"",SALVADOS!AH201)</f>
        <v>45099</v>
      </c>
      <c r="H201" s="65">
        <f>IF('CONTROLE LEILOES'!G201=0,"",'CONTROLE LEILOES'!G201)</f>
        <v>45112</v>
      </c>
      <c r="I201" s="65">
        <f>IF('CONTROLE LEILOES'!P201=0,"",'CONTROLE LEILOES'!P201)</f>
        <v>45188</v>
      </c>
      <c r="J201" s="15">
        <v>14500</v>
      </c>
      <c r="K201" s="29">
        <v>45195</v>
      </c>
      <c r="L201" s="29">
        <v>45188</v>
      </c>
      <c r="M201" s="29">
        <v>45201</v>
      </c>
      <c r="N201" s="29">
        <v>45208</v>
      </c>
      <c r="O201" s="29">
        <v>45208</v>
      </c>
      <c r="P201" s="35" t="str">
        <f>IF(SALVADOS!R201=0,"",SALVADOS!R201)</f>
        <v>MEDIA</v>
      </c>
      <c r="Q201" s="66" t="str">
        <f>IF(SALVADOS!C201=0,"",IF(COUNTIF(G201:O201,"&gt;=0")=0,"Não Disponível",IF(COUNTIF(G201:O201,"&gt;=0")=1,"Ag Loteamento",IF(COUNTIF(G201:O201,"&gt;=0")=2,"Data Leilão Venda",IF(COUNTIF(G201:O201,"&gt;=0")=3,"Inf Valor Venda",IF(COUNTIF(G201:O201,"&gt;0")=4,"Data Receb",IF(COUNTIF(G201:O201,"&gt;0")=5,"Ag. Fecham. Leiloeiro",IF(COUNTIF(G201:O201,"&gt;0")=6,"Ag. NF Saída",IF(COUNTIF(G201:O201,"&gt;0")=7,"Assinar CRV",IF(COUNTIF(G201:O201,"&gt;0")=8,"Enviar Leiloeiro",IF(COUNTIF(G201:O201,"&gt;0")=9,"FINALIZADO")))))))))))</f>
        <v>FINALIZADO</v>
      </c>
      <c r="R201" s="77">
        <f>COUNTIF('CONTROLE LEILOES'!G201:N201,"&gt;0")</f>
        <v>4</v>
      </c>
    </row>
    <row r="202" spans="1:18" x14ac:dyDescent="0.3">
      <c r="A202" s="24">
        <v>200</v>
      </c>
      <c r="B202" s="23">
        <f>IF(SALVADOS!B202=0,"",SALVADOS!B202)</f>
        <v>8282301024</v>
      </c>
      <c r="C202" s="23" t="str">
        <f>IF(SALVADOS!G202=0,"",SALVADOS!G202)</f>
        <v>BJH7010</v>
      </c>
      <c r="D202" s="23" t="str">
        <f>IF(SALVADOS!L202=0,"",SALVADOS!L202)</f>
        <v>FREITAS</v>
      </c>
      <c r="E202" s="62">
        <f>IF(SALVADOS!K202=0,"",SALVADOS!K202)</f>
        <v>6999</v>
      </c>
      <c r="F202" s="63">
        <f t="shared" si="4"/>
        <v>0.42863266180882981</v>
      </c>
      <c r="G202" s="64">
        <f>IF(SALVADOS!AH202=0,"",SALVADOS!AH202)</f>
        <v>45163</v>
      </c>
      <c r="H202" s="65">
        <f>IF('CONTROLE LEILOES'!G202=0,"",'CONTROLE LEILOES'!G202)</f>
        <v>45170</v>
      </c>
      <c r="I202" s="65">
        <f>IF('CONTROLE LEILOES'!P202=0,"",'CONTROLE LEILOES'!P202)</f>
        <v>45170</v>
      </c>
      <c r="J202" s="15">
        <v>3000</v>
      </c>
      <c r="K202" s="29">
        <v>45181</v>
      </c>
      <c r="L202" s="29">
        <v>45181</v>
      </c>
      <c r="M202" s="29">
        <v>45188</v>
      </c>
      <c r="N202" s="29">
        <v>45204</v>
      </c>
      <c r="O202" s="29">
        <v>45204</v>
      </c>
      <c r="P202" s="35" t="str">
        <f>IF(SALVADOS!R202=0,"",SALVADOS!R202)</f>
        <v>MEDIA</v>
      </c>
      <c r="Q202" s="66" t="str">
        <f>IF(SALVADOS!C202=0,"",IF(COUNTIF(G202:O202,"&gt;=0")=0,"Não Disponível",IF(COUNTIF(G202:O202,"&gt;=0")=1,"Ag Loteamento",IF(COUNTIF(G202:O202,"&gt;=0")=2,"Data Leilão Venda",IF(COUNTIF(G202:O202,"&gt;=0")=3,"Inf Valor Venda",IF(COUNTIF(G202:O202,"&gt;0")=4,"Data Receb",IF(COUNTIF(G202:O202,"&gt;0")=5,"Ag. Fecham. Leiloeiro",IF(COUNTIF(G202:O202,"&gt;0")=6,"Ag. NF Saída",IF(COUNTIF(G202:O202,"&gt;0")=7,"Assinar CRV",IF(COUNTIF(G202:O202,"&gt;0")=8,"Enviar Leiloeiro",IF(COUNTIF(G202:O202,"&gt;0")=9,"FINALIZADO")))))))))))</f>
        <v>FINALIZADO</v>
      </c>
      <c r="R202" s="77">
        <f>COUNTIF('CONTROLE LEILOES'!G202:N202,"&gt;0")</f>
        <v>1</v>
      </c>
    </row>
    <row r="203" spans="1:18" x14ac:dyDescent="0.3">
      <c r="A203" s="24">
        <v>201</v>
      </c>
      <c r="B203" s="23">
        <f>IF(SALVADOS!B203=0,"",SALVADOS!B203)</f>
        <v>8232300126</v>
      </c>
      <c r="C203" s="23" t="str">
        <f>IF(SALVADOS!G203=0,"",SALVADOS!G203)</f>
        <v>CBZ3551</v>
      </c>
      <c r="D203" s="23" t="str">
        <f>IF(SALVADOS!L203=0,"",SALVADOS!L203)</f>
        <v>PALACIO</v>
      </c>
      <c r="E203" s="62">
        <f>IF(SALVADOS!K203=0,"",SALVADOS!K203)</f>
        <v>12322</v>
      </c>
      <c r="F203" s="63">
        <f t="shared" si="4"/>
        <v>6.4924525239409184E-2</v>
      </c>
      <c r="G203" s="64">
        <f>IF(SALVADOS!AH203=0,"",SALVADOS!AH203)</f>
        <v>45174</v>
      </c>
      <c r="H203" s="65">
        <f>IF('CONTROLE LEILOES'!G203=0,"",'CONTROLE LEILOES'!G203)</f>
        <v>45181</v>
      </c>
      <c r="I203" s="65">
        <f>IF('CONTROLE LEILOES'!P203=0,"",'CONTROLE LEILOES'!P203)</f>
        <v>45216</v>
      </c>
      <c r="J203" s="15">
        <v>800</v>
      </c>
      <c r="K203" s="29">
        <v>45223</v>
      </c>
      <c r="L203" s="29">
        <v>45223</v>
      </c>
      <c r="M203" s="29">
        <v>45230</v>
      </c>
      <c r="N203" s="29">
        <v>45230</v>
      </c>
      <c r="O203" s="29">
        <v>45230</v>
      </c>
      <c r="P203" s="35" t="str">
        <f>IF(SALVADOS!R203=0,"",SALVADOS!R203)</f>
        <v>GRANDE</v>
      </c>
      <c r="Q203" s="66" t="str">
        <f>IF(SALVADOS!C203=0,"",IF(COUNTIF(G203:O203,"&gt;=0")=0,"Não Disponível",IF(COUNTIF(G203:O203,"&gt;=0")=1,"Ag Loteamento",IF(COUNTIF(G203:O203,"&gt;=0")=2,"Data Leilão Venda",IF(COUNTIF(G203:O203,"&gt;=0")=3,"Inf Valor Venda",IF(COUNTIF(G203:O203,"&gt;0")=4,"Data Receb",IF(COUNTIF(G203:O203,"&gt;0")=5,"Ag. Fecham. Leiloeiro",IF(COUNTIF(G203:O203,"&gt;0")=6,"Ag. NF Saída",IF(COUNTIF(G203:O203,"&gt;0")=7,"Assinar CRV",IF(COUNTIF(G203:O203,"&gt;0")=8,"Enviar Leiloeiro",IF(COUNTIF(G203:O203,"&gt;0")=9,"FINALIZADO")))))))))))</f>
        <v>FINALIZADO</v>
      </c>
      <c r="R203" s="77">
        <f>COUNTIF('CONTROLE LEILOES'!G203:N203,"&gt;0")</f>
        <v>5</v>
      </c>
    </row>
    <row r="204" spans="1:18" x14ac:dyDescent="0.3">
      <c r="A204" s="24">
        <v>202</v>
      </c>
      <c r="B204" s="23">
        <f>IF(SALVADOS!B204=0,"",SALVADOS!B204)</f>
        <v>8282300678</v>
      </c>
      <c r="C204" s="23" t="str">
        <f>IF(SALVADOS!G204=0,"",SALVADOS!G204)</f>
        <v>AMD5444</v>
      </c>
      <c r="D204" s="23" t="str">
        <f>IF(SALVADOS!L204=0,"",SALVADOS!L204)</f>
        <v>PALACIO</v>
      </c>
      <c r="E204" s="62">
        <f>IF(SALVADOS!K204=0,"",SALVADOS!K204)</f>
        <v>27870</v>
      </c>
      <c r="F204" s="63">
        <f t="shared" si="4"/>
        <v>0.35880875493362036</v>
      </c>
      <c r="G204" s="64">
        <f>IF(SALVADOS!AH204=0,"",SALVADOS!AH204)</f>
        <v>45428</v>
      </c>
      <c r="H204" s="65">
        <v>45432</v>
      </c>
      <c r="I204" s="65">
        <f>IF('CONTROLE LEILOES'!P204=0,"",'CONTROLE LEILOES'!P204)</f>
        <v>45432</v>
      </c>
      <c r="J204" s="15">
        <v>10000</v>
      </c>
      <c r="K204" s="29">
        <v>45440</v>
      </c>
      <c r="L204" s="29">
        <v>45440</v>
      </c>
      <c r="M204" s="29">
        <v>45441</v>
      </c>
      <c r="N204" s="29">
        <v>45095</v>
      </c>
      <c r="O204" s="29">
        <v>45461</v>
      </c>
      <c r="P204" s="35" t="str">
        <f>IF(SALVADOS!R204=0,"",SALVADOS!R204)</f>
        <v>GRANDE</v>
      </c>
      <c r="Q204" s="66" t="str">
        <f>IF(SALVADOS!C204=0,"",IF(COUNTIF(G204:O204,"&gt;=0")=0,"Não Disponível",IF(COUNTIF(G204:O204,"&gt;=0")=1,"Ag Loteamento",IF(COUNTIF(G204:O204,"&gt;=0")=2,"Data Leilão Venda",IF(COUNTIF(G204:O204,"&gt;=0")=3,"Inf Valor Venda",IF(COUNTIF(G204:O204,"&gt;0")=4,"Data Receb",IF(COUNTIF(G204:O204,"&gt;0")=5,"Ag. Fecham. Leiloeiro",IF(COUNTIF(G204:O204,"&gt;0")=6,"Ag. NF Saída",IF(COUNTIF(G204:O204,"&gt;0")=7,"Assinar CRV",IF(COUNTIF(G204:O204,"&gt;0")=8,"Enviar Leiloeiro",IF(COUNTIF(G204:O204,"&gt;0")=9,"FINALIZADO")))))))))))</f>
        <v>FINALIZADO</v>
      </c>
      <c r="R204" s="77">
        <f>COUNTIF('CONTROLE LEILOES'!G204:N204,"&gt;0")</f>
        <v>1</v>
      </c>
    </row>
    <row r="205" spans="1:18" x14ac:dyDescent="0.3">
      <c r="A205" s="24">
        <v>203</v>
      </c>
      <c r="B205" s="23">
        <f>IF(SALVADOS!B205=0,"",SALVADOS!B205)</f>
        <v>8232300255</v>
      </c>
      <c r="C205" s="23" t="str">
        <f>IF(SALVADOS!G205=0,"",SALVADOS!G205)</f>
        <v>EWM8C89</v>
      </c>
      <c r="D205" s="23" t="str">
        <f>IF(SALVADOS!L205=0,"",SALVADOS!L205)</f>
        <v>PALACIO</v>
      </c>
      <c r="E205" s="62">
        <f>IF(SALVADOS!K205=0,"",SALVADOS!K205)</f>
        <v>77700</v>
      </c>
      <c r="F205" s="63">
        <f t="shared" si="4"/>
        <v>0.29214929214929214</v>
      </c>
      <c r="G205" s="64">
        <f>IF(SALVADOS!AH205=0,"",SALVADOS!AH205)</f>
        <v>45175</v>
      </c>
      <c r="H205" s="65">
        <f>IF('CONTROLE LEILOES'!G205=0,"",'CONTROLE LEILOES'!G205)</f>
        <v>45181</v>
      </c>
      <c r="I205" s="65">
        <f>IF('CONTROLE LEILOES'!P205=0,"",'CONTROLE LEILOES'!P205)</f>
        <v>45181</v>
      </c>
      <c r="J205" s="15">
        <v>22700</v>
      </c>
      <c r="K205" s="29">
        <v>45188</v>
      </c>
      <c r="L205" s="29">
        <v>45188</v>
      </c>
      <c r="M205" s="29">
        <v>45190</v>
      </c>
      <c r="N205" s="29">
        <v>45341</v>
      </c>
      <c r="O205" s="29">
        <v>45343</v>
      </c>
      <c r="P205" s="35" t="str">
        <f>IF(SALVADOS!R205=0,"",SALVADOS!R205)</f>
        <v>MEDIA</v>
      </c>
      <c r="Q205" s="66" t="str">
        <f>IF(SALVADOS!C205=0,"",IF(COUNTIF(G205:O205,"&gt;=0")=0,"Não Disponível",IF(COUNTIF(G205:O205,"&gt;=0")=1,"Ag Loteamento",IF(COUNTIF(G205:O205,"&gt;=0")=2,"Data Leilão Venda",IF(COUNTIF(G205:O205,"&gt;=0")=3,"Inf Valor Venda",IF(COUNTIF(G205:O205,"&gt;0")=4,"Data Receb",IF(COUNTIF(G205:O205,"&gt;0")=5,"Ag. Fecham. Leiloeiro",IF(COUNTIF(G205:O205,"&gt;0")=6,"Ag. NF Saída",IF(COUNTIF(G205:O205,"&gt;0")=7,"Assinar CRV",IF(COUNTIF(G205:O205,"&gt;0")=8,"Enviar Leiloeiro",IF(COUNTIF(G205:O205,"&gt;0")=9,"FINALIZADO")))))))))))</f>
        <v>FINALIZADO</v>
      </c>
      <c r="R205" s="77">
        <f>COUNTIF('CONTROLE LEILOES'!G205:N205,"&gt;0")</f>
        <v>1</v>
      </c>
    </row>
    <row r="206" spans="1:18" x14ac:dyDescent="0.3">
      <c r="A206" s="24">
        <v>204</v>
      </c>
      <c r="B206" s="23">
        <f>IF(SALVADOS!B206=0,"",SALVADOS!B206)</f>
        <v>8282301395</v>
      </c>
      <c r="C206" s="23" t="str">
        <f>IF(SALVADOS!G206=0,"",SALVADOS!G206)</f>
        <v>PYH8H83</v>
      </c>
      <c r="D206" s="23" t="str">
        <f>IF(SALVADOS!L206=0,"",SALVADOS!L206)</f>
        <v>PALACIO</v>
      </c>
      <c r="E206" s="62">
        <f>IF(SALVADOS!K206=0,"",SALVADOS!K206)</f>
        <v>52452</v>
      </c>
      <c r="F206" s="63">
        <f t="shared" si="4"/>
        <v>0.43849614885991001</v>
      </c>
      <c r="G206" s="64">
        <f>IF(SALVADOS!AH206=0,"",SALVADOS!AH206)</f>
        <v>45175</v>
      </c>
      <c r="H206" s="65">
        <f>IF('CONTROLE LEILOES'!G206=0,"",'CONTROLE LEILOES'!G206)</f>
        <v>45181</v>
      </c>
      <c r="I206" s="65">
        <f>IF('CONTROLE LEILOES'!P206=0,"",'CONTROLE LEILOES'!P206)</f>
        <v>45181</v>
      </c>
      <c r="J206" s="15">
        <v>23000</v>
      </c>
      <c r="K206" s="29">
        <v>45188</v>
      </c>
      <c r="L206" s="29">
        <v>45188</v>
      </c>
      <c r="M206" s="29">
        <v>45190</v>
      </c>
      <c r="N206" s="29">
        <v>45208</v>
      </c>
      <c r="O206" s="29">
        <v>45208</v>
      </c>
      <c r="P206" s="35" t="str">
        <f>IF(SALVADOS!R206=0,"",SALVADOS!R206)</f>
        <v>MEDIA</v>
      </c>
      <c r="Q206" s="66" t="str">
        <f>IF(SALVADOS!C206=0,"",IF(COUNTIF(G206:O206,"&gt;=0")=0,"Não Disponível",IF(COUNTIF(G206:O206,"&gt;=0")=1,"Ag Loteamento",IF(COUNTIF(G206:O206,"&gt;=0")=2,"Data Leilão Venda",IF(COUNTIF(G206:O206,"&gt;=0")=3,"Inf Valor Venda",IF(COUNTIF(G206:O206,"&gt;0")=4,"Data Receb",IF(COUNTIF(G206:O206,"&gt;0")=5,"Ag. Fecham. Leiloeiro",IF(COUNTIF(G206:O206,"&gt;0")=6,"Ag. NF Saída",IF(COUNTIF(G206:O206,"&gt;0")=7,"Assinar CRV",IF(COUNTIF(G206:O206,"&gt;0")=8,"Enviar Leiloeiro",IF(COUNTIF(G206:O206,"&gt;0")=9,"FINALIZADO")))))))))))</f>
        <v>FINALIZADO</v>
      </c>
      <c r="R206" s="77">
        <f>COUNTIF('CONTROLE LEILOES'!G206:N206,"&gt;0")</f>
        <v>1</v>
      </c>
    </row>
    <row r="207" spans="1:18" x14ac:dyDescent="0.3">
      <c r="A207" s="24">
        <v>205</v>
      </c>
      <c r="B207" s="23">
        <f>IF(SALVADOS!B207=0,"",SALVADOS!B207)</f>
        <v>8282301548</v>
      </c>
      <c r="C207" s="23" t="str">
        <f>IF(SALVADOS!G207=0,"",SALVADOS!G207)</f>
        <v>BXZ4I18</v>
      </c>
      <c r="D207" s="23" t="str">
        <f>IF(SALVADOS!L207=0,"",SALVADOS!L207)</f>
        <v>FREITAS</v>
      </c>
      <c r="E207" s="62">
        <f>IF(SALVADOS!K207=0,"",SALVADOS!K207)</f>
        <v>96084</v>
      </c>
      <c r="F207" s="63">
        <f t="shared" si="4"/>
        <v>0.39548728196161692</v>
      </c>
      <c r="G207" s="64">
        <f>IF(SALVADOS!AH207=0,"",SALVADOS!AH207)</f>
        <v>45175</v>
      </c>
      <c r="H207" s="65">
        <f>IF('CONTROLE LEILOES'!G207=0,"",'CONTROLE LEILOES'!G207)</f>
        <v>45181</v>
      </c>
      <c r="I207" s="65">
        <f>IF('CONTROLE LEILOES'!P207=0,"",'CONTROLE LEILOES'!P207)</f>
        <v>45181</v>
      </c>
      <c r="J207" s="15">
        <v>38000</v>
      </c>
      <c r="K207" s="29">
        <v>45188</v>
      </c>
      <c r="L207" s="29">
        <v>45188</v>
      </c>
      <c r="M207" s="29">
        <v>45190</v>
      </c>
      <c r="N207" s="29">
        <v>45204</v>
      </c>
      <c r="O207" s="29">
        <v>45204</v>
      </c>
      <c r="P207" s="35" t="str">
        <f>IF(SALVADOS!R207=0,"",SALVADOS!R207)</f>
        <v>MEDIA</v>
      </c>
      <c r="Q207" s="66" t="str">
        <f>IF(SALVADOS!C207=0,"",IF(COUNTIF(G207:O207,"&gt;=0")=0,"Não Disponível",IF(COUNTIF(G207:O207,"&gt;=0")=1,"Ag Loteamento",IF(COUNTIF(G207:O207,"&gt;=0")=2,"Data Leilão Venda",IF(COUNTIF(G207:O207,"&gt;=0")=3,"Inf Valor Venda",IF(COUNTIF(G207:O207,"&gt;0")=4,"Data Receb",IF(COUNTIF(G207:O207,"&gt;0")=5,"Ag. Fecham. Leiloeiro",IF(COUNTIF(G207:O207,"&gt;0")=6,"Ag. NF Saída",IF(COUNTIF(G207:O207,"&gt;0")=7,"Assinar CRV",IF(COUNTIF(G207:O207,"&gt;0")=8,"Enviar Leiloeiro",IF(COUNTIF(G207:O207,"&gt;0")=9,"FINALIZADO")))))))))))</f>
        <v>FINALIZADO</v>
      </c>
      <c r="R207" s="77">
        <f>COUNTIF('CONTROLE LEILOES'!G207:N207,"&gt;0")</f>
        <v>1</v>
      </c>
    </row>
    <row r="208" spans="1:18" x14ac:dyDescent="0.3">
      <c r="A208" s="24">
        <v>206</v>
      </c>
      <c r="B208" s="23">
        <f>IF(SALVADOS!B208=0,"",SALVADOS!B208)</f>
        <v>8282301149</v>
      </c>
      <c r="C208" s="23" t="str">
        <f>IF(SALVADOS!G208=0,"",SALVADOS!G208)</f>
        <v>AHF9F35</v>
      </c>
      <c r="D208" s="23" t="str">
        <f>IF(SALVADOS!L208=0,"",SALVADOS!L208)</f>
        <v>PALACIO</v>
      </c>
      <c r="E208" s="62">
        <f>IF(SALVADOS!K208=0,"",SALVADOS!K208)</f>
        <v>7464</v>
      </c>
      <c r="F208" s="63">
        <f t="shared" si="4"/>
        <v>0.10718113612004287</v>
      </c>
      <c r="G208" s="64">
        <f>IF(SALVADOS!AH208=0,"",SALVADOS!AH208)</f>
        <v>45324</v>
      </c>
      <c r="H208" s="65">
        <f>IF('CONTROLE LEILOES'!G208=0,"",'CONTROLE LEILOES'!G208)</f>
        <v>45341</v>
      </c>
      <c r="I208" s="65">
        <f>IF('CONTROLE LEILOES'!P208=0,"",'CONTROLE LEILOES'!P208)</f>
        <v>45365</v>
      </c>
      <c r="J208" s="15">
        <v>800</v>
      </c>
      <c r="K208" s="29">
        <v>45372</v>
      </c>
      <c r="L208" s="29">
        <v>45372</v>
      </c>
      <c r="M208" s="29">
        <v>45373</v>
      </c>
      <c r="N208" s="29">
        <v>45394</v>
      </c>
      <c r="O208" s="29">
        <v>45394</v>
      </c>
      <c r="P208" s="35" t="str">
        <f>IF(SALVADOS!R208=0,"",SALVADOS!R208)</f>
        <v>MEDIA</v>
      </c>
      <c r="Q208" s="66" t="str">
        <f>IF(SALVADOS!C208=0,"",IF(COUNTIF(G208:O208,"&gt;=0")=0,"Não Disponível",IF(COUNTIF(G208:O208,"&gt;=0")=1,"Ag Loteamento",IF(COUNTIF(G208:O208,"&gt;=0")=2,"Data Leilão Venda",IF(COUNTIF(G208:O208,"&gt;=0")=3,"Inf Valor Venda",IF(COUNTIF(G208:O208,"&gt;0")=4,"Data Receb",IF(COUNTIF(G208:O208,"&gt;0")=5,"Ag. Fecham. Leiloeiro",IF(COUNTIF(G208:O208,"&gt;0")=6,"Ag. NF Saída",IF(COUNTIF(G208:O208,"&gt;0")=7,"Assinar CRV",IF(COUNTIF(G208:O208,"&gt;0")=8,"Enviar Leiloeiro",IF(COUNTIF(G208:O208,"&gt;0")=9,"FINALIZADO")))))))))))</f>
        <v>FINALIZADO</v>
      </c>
      <c r="R208" s="77">
        <f>COUNTIF('CONTROLE LEILOES'!G208:N208,"&gt;0")</f>
        <v>4</v>
      </c>
    </row>
    <row r="209" spans="1:18" x14ac:dyDescent="0.3">
      <c r="A209" s="24">
        <v>207</v>
      </c>
      <c r="B209" s="23">
        <f>IF(SALVADOS!B209=0,"",SALVADOS!B209)</f>
        <v>8282301141</v>
      </c>
      <c r="C209" s="23" t="str">
        <f>IF(SALVADOS!G209=0,"",SALVADOS!G209)</f>
        <v>EKD9I84</v>
      </c>
      <c r="D209" s="23" t="str">
        <f>IF(SALVADOS!L209=0,"",SALVADOS!L209)</f>
        <v>PALACIO</v>
      </c>
      <c r="E209" s="62">
        <f>IF(SALVADOS!K209=0,"",SALVADOS!K209)</f>
        <v>10461</v>
      </c>
      <c r="F209" s="63">
        <f t="shared" si="4"/>
        <v>0.69783003536946753</v>
      </c>
      <c r="G209" s="64">
        <f>IF(SALVADOS!AH209=0,"",SALVADOS!AH209)</f>
        <v>45162</v>
      </c>
      <c r="H209" s="65">
        <f>IF('CONTROLE LEILOES'!G209=0,"",'CONTROLE LEILOES'!G209)</f>
        <v>45174</v>
      </c>
      <c r="I209" s="65">
        <f>IF('CONTROLE LEILOES'!P209=0,"",'CONTROLE LEILOES'!P209)</f>
        <v>45174</v>
      </c>
      <c r="J209" s="15">
        <v>7300</v>
      </c>
      <c r="K209" s="29">
        <v>45182</v>
      </c>
      <c r="L209" s="29">
        <v>45182</v>
      </c>
      <c r="M209" s="29">
        <v>45188</v>
      </c>
      <c r="N209" s="29">
        <v>45208</v>
      </c>
      <c r="O209" s="29">
        <v>45208</v>
      </c>
      <c r="P209" s="35" t="str">
        <f>IF(SALVADOS!R209=0,"",SALVADOS!R209)</f>
        <v>PEQUENA</v>
      </c>
      <c r="Q209" s="66" t="str">
        <f>IF(SALVADOS!C209=0,"",IF(COUNTIF(G209:O209,"&gt;=0")=0,"Não Disponível",IF(COUNTIF(G209:O209,"&gt;=0")=1,"Ag Loteamento",IF(COUNTIF(G209:O209,"&gt;=0")=2,"Data Leilão Venda",IF(COUNTIF(G209:O209,"&gt;=0")=3,"Inf Valor Venda",IF(COUNTIF(G209:O209,"&gt;0")=4,"Data Receb",IF(COUNTIF(G209:O209,"&gt;0")=5,"Ag. Fecham. Leiloeiro",IF(COUNTIF(G209:O209,"&gt;0")=6,"Ag. NF Saída",IF(COUNTIF(G209:O209,"&gt;0")=7,"Assinar CRV",IF(COUNTIF(G209:O209,"&gt;0")=8,"Enviar Leiloeiro",IF(COUNTIF(G209:O209,"&gt;0")=9,"FINALIZADO")))))))))))</f>
        <v>FINALIZADO</v>
      </c>
      <c r="R209" s="77">
        <f>COUNTIF('CONTROLE LEILOES'!G209:N209,"&gt;0")</f>
        <v>1</v>
      </c>
    </row>
    <row r="210" spans="1:18" x14ac:dyDescent="0.3">
      <c r="A210" s="24">
        <v>208</v>
      </c>
      <c r="B210" s="23">
        <f>IF(SALVADOS!B210=0,"",SALVADOS!B210)</f>
        <v>8232300272</v>
      </c>
      <c r="C210" s="23" t="str">
        <f>IF(SALVADOS!G210=0,"",SALVADOS!G210)</f>
        <v>PAZ8242</v>
      </c>
      <c r="D210" s="23" t="str">
        <f>IF(SALVADOS!L210=0,"",SALVADOS!L210)</f>
        <v>PALACIO</v>
      </c>
      <c r="E210" s="62">
        <f>IF(SALVADOS!K210=0,"",SALVADOS!K210)</f>
        <v>41269</v>
      </c>
      <c r="F210" s="63">
        <f t="shared" si="4"/>
        <v>0.35135331604836562</v>
      </c>
      <c r="G210" s="64">
        <f>IF(SALVADOS!AH210=0,"",SALVADOS!AH210)</f>
        <v>45362</v>
      </c>
      <c r="H210" s="65">
        <f>IF('CONTROLE LEILOES'!G210=0,"",'CONTROLE LEILOES'!G210)</f>
        <v>45370</v>
      </c>
      <c r="I210" s="65">
        <f>IF('CONTROLE LEILOES'!P210=0,"",'CONTROLE LEILOES'!P210)</f>
        <v>45370</v>
      </c>
      <c r="J210" s="15">
        <v>14500</v>
      </c>
      <c r="K210" s="29" t="s">
        <v>1709</v>
      </c>
      <c r="L210" s="29">
        <v>45370</v>
      </c>
      <c r="M210" s="29">
        <v>45385</v>
      </c>
      <c r="N210" s="29">
        <v>45392</v>
      </c>
      <c r="O210" s="29">
        <v>45392</v>
      </c>
      <c r="P210" s="35" t="str">
        <f>IF(SALVADOS!R210=0,"",SALVADOS!R210)</f>
        <v>MEDIA</v>
      </c>
      <c r="Q210" s="66" t="str">
        <f>IF(SALVADOS!C210=0,"",IF(COUNTIF(G210:O210,"&gt;=0")=0,"Não Disponível",IF(COUNTIF(G210:O210,"&gt;=0")=1,"Ag Loteamento",IF(COUNTIF(G210:O210,"&gt;=0")=2,"Data Leilão Venda",IF(COUNTIF(G210:O210,"&gt;=0")=3,"Inf Valor Venda",IF(COUNTIF(G210:O210,"&gt;0")=4,"Data Receb",IF(COUNTIF(G210:O210,"&gt;0")=5,"Ag. Fecham. Leiloeiro",IF(COUNTIF(G210:O210,"&gt;0")=6,"Ag. NF Saída",IF(COUNTIF(G210:O210,"&gt;0")=7,"Assinar CRV",IF(COUNTIF(G210:O210,"&gt;0")=8,"Enviar Leiloeiro",IF(COUNTIF(G210:O210,"&gt;0")=9,"FINALIZADO")))))))))))</f>
        <v>Enviar Leiloeiro</v>
      </c>
      <c r="R210" s="77">
        <f>COUNTIF('CONTROLE LEILOES'!G210:N210,"&gt;0")</f>
        <v>1</v>
      </c>
    </row>
    <row r="211" spans="1:18" x14ac:dyDescent="0.3">
      <c r="A211" s="24">
        <v>209</v>
      </c>
      <c r="B211" s="23">
        <f>IF(SALVADOS!B211=0,"",SALVADOS!B211)</f>
        <v>8282301205</v>
      </c>
      <c r="C211" s="23" t="str">
        <f>IF(SALVADOS!G211=0,"",SALVADOS!G211)</f>
        <v>QXF3001</v>
      </c>
      <c r="D211" s="23" t="str">
        <f>IF(SALVADOS!L211=0,"",SALVADOS!L211)</f>
        <v>PALACIO</v>
      </c>
      <c r="E211" s="62">
        <f>IF(SALVADOS!K211=0,"",SALVADOS!K211)</f>
        <v>54705</v>
      </c>
      <c r="F211" s="63">
        <f t="shared" si="4"/>
        <v>9.1399323645005026E-2</v>
      </c>
      <c r="G211" s="64">
        <f>IF(SALVADOS!AH211=0,"",SALVADOS!AH211)</f>
        <v>45401</v>
      </c>
      <c r="H211" s="65">
        <f>IF('CONTROLE LEILOES'!G211=0,"",'CONTROLE LEILOES'!G211)</f>
        <v>45412</v>
      </c>
      <c r="I211" s="65">
        <f>IF('CONTROLE LEILOES'!P211=0,"",'CONTROLE LEILOES'!P211)</f>
        <v>45426</v>
      </c>
      <c r="J211" s="15">
        <v>5000</v>
      </c>
      <c r="K211" s="29">
        <v>45433</v>
      </c>
      <c r="L211" s="29">
        <v>45433</v>
      </c>
      <c r="M211" s="29">
        <v>45435</v>
      </c>
      <c r="N211" s="29">
        <v>45435</v>
      </c>
      <c r="O211" s="29">
        <v>45435</v>
      </c>
      <c r="P211" s="35" t="str">
        <f>IF(SALVADOS!R211=0,"",SALVADOS!R211)</f>
        <v>GRANDE</v>
      </c>
      <c r="Q211" s="66" t="str">
        <f>IF(SALVADOS!C211=0,"",IF(COUNTIF(G211:O211,"&gt;=0")=0,"Não Disponível",IF(COUNTIF(G211:O211,"&gt;=0")=1,"Ag Loteamento",IF(COUNTIF(G211:O211,"&gt;=0")=2,"Data Leilão Venda",IF(COUNTIF(G211:O211,"&gt;=0")=3,"Inf Valor Venda",IF(COUNTIF(G211:O211,"&gt;0")=4,"Data Receb",IF(COUNTIF(G211:O211,"&gt;0")=5,"Ag. Fecham. Leiloeiro",IF(COUNTIF(G211:O211,"&gt;0")=6,"Ag. NF Saída",IF(COUNTIF(G211:O211,"&gt;0")=7,"Assinar CRV",IF(COUNTIF(G211:O211,"&gt;0")=8,"Enviar Leiloeiro",IF(COUNTIF(G211:O211,"&gt;0")=9,"FINALIZADO")))))))))))</f>
        <v>FINALIZADO</v>
      </c>
      <c r="R211" s="77">
        <f>COUNTIF('CONTROLE LEILOES'!G211:N211,"&gt;0")</f>
        <v>3</v>
      </c>
    </row>
    <row r="212" spans="1:18" x14ac:dyDescent="0.3">
      <c r="A212" s="24">
        <v>210</v>
      </c>
      <c r="B212" s="23">
        <f>IF(SALVADOS!B212=0,"",SALVADOS!B212)</f>
        <v>8282301602</v>
      </c>
      <c r="C212" s="23" t="str">
        <f>IF(SALVADOS!G212=0,"",SALVADOS!G212)</f>
        <v>MFV4E35</v>
      </c>
      <c r="D212" s="23" t="str">
        <f>IF(SALVADOS!L212=0,"",SALVADOS!L212)</f>
        <v>PALACIO</v>
      </c>
      <c r="E212" s="62">
        <f>IF(SALVADOS!K212=0,"",SALVADOS!K212)</f>
        <v>32133</v>
      </c>
      <c r="F212" s="63">
        <f t="shared" si="4"/>
        <v>0.28319795848504653</v>
      </c>
      <c r="G212" s="64">
        <f>IF(SALVADOS!AH212=0,"",SALVADOS!AH212)</f>
        <v>45163</v>
      </c>
      <c r="H212" s="65">
        <f>IF('CONTROLE LEILOES'!G212=0,"",'CONTROLE LEILOES'!G212)</f>
        <v>45167</v>
      </c>
      <c r="I212" s="65">
        <f>IF('CONTROLE LEILOES'!P212=0,"",'CONTROLE LEILOES'!P212)</f>
        <v>45168</v>
      </c>
      <c r="J212" s="15">
        <v>9100</v>
      </c>
      <c r="K212" s="29">
        <v>45167</v>
      </c>
      <c r="L212" s="29">
        <v>45167</v>
      </c>
      <c r="M212" s="29">
        <v>45188</v>
      </c>
      <c r="N212" s="29">
        <v>45208</v>
      </c>
      <c r="O212" s="29">
        <v>45208</v>
      </c>
      <c r="P212" s="35" t="str">
        <f>IF(SALVADOS!R212=0,"",SALVADOS!R212)</f>
        <v>MEDIA</v>
      </c>
      <c r="Q212" s="66" t="str">
        <f>IF(SALVADOS!C212=0,"",IF(COUNTIF(G212:O212,"&gt;=0")=0,"Não Disponível",IF(COUNTIF(G212:O212,"&gt;=0")=1,"Ag Loteamento",IF(COUNTIF(G212:O212,"&gt;=0")=2,"Data Leilão Venda",IF(COUNTIF(G212:O212,"&gt;=0")=3,"Inf Valor Venda",IF(COUNTIF(G212:O212,"&gt;0")=4,"Data Receb",IF(COUNTIF(G212:O212,"&gt;0")=5,"Ag. Fecham. Leiloeiro",IF(COUNTIF(G212:O212,"&gt;0")=6,"Ag. NF Saída",IF(COUNTIF(G212:O212,"&gt;0")=7,"Assinar CRV",IF(COUNTIF(G212:O212,"&gt;0")=8,"Enviar Leiloeiro",IF(COUNTIF(G212:O212,"&gt;0")=9,"FINALIZADO")))))))))))</f>
        <v>FINALIZADO</v>
      </c>
      <c r="R212" s="77">
        <f>COUNTIF('CONTROLE LEILOES'!G212:N212,"&gt;0")</f>
        <v>1</v>
      </c>
    </row>
    <row r="213" spans="1:18" x14ac:dyDescent="0.3">
      <c r="A213" s="24">
        <v>211</v>
      </c>
      <c r="B213" s="23">
        <f>IF(SALVADOS!B213=0,"",SALVADOS!B213)</f>
        <v>8282301384</v>
      </c>
      <c r="C213" s="23" t="str">
        <f>IF(SALVADOS!G213=0,"",SALVADOS!G213)</f>
        <v>GKI7F48</v>
      </c>
      <c r="D213" s="23" t="str">
        <f>IF(SALVADOS!L213=0,"",SALVADOS!L213)</f>
        <v>PALACIO</v>
      </c>
      <c r="E213" s="62">
        <f>IF(SALVADOS!K213=0,"",SALVADOS!K213)</f>
        <v>51616</v>
      </c>
      <c r="F213" s="63">
        <f t="shared" si="4"/>
        <v>0.45528518288902664</v>
      </c>
      <c r="G213" s="64">
        <f>IF(SALVADOS!AH213=0,"",SALVADOS!AH213)</f>
        <v>45175</v>
      </c>
      <c r="H213" s="65">
        <f>IF('CONTROLE LEILOES'!G213=0,"",'CONTROLE LEILOES'!G213)</f>
        <v>45181</v>
      </c>
      <c r="I213" s="65">
        <f>IF('CONTROLE LEILOES'!P213=0,"",'CONTROLE LEILOES'!P213)</f>
        <v>45181</v>
      </c>
      <c r="J213" s="15">
        <v>23500</v>
      </c>
      <c r="K213" s="29">
        <v>45188</v>
      </c>
      <c r="L213" s="29">
        <v>45188</v>
      </c>
      <c r="M213" s="29">
        <v>45190</v>
      </c>
      <c r="N213" s="29">
        <v>45208</v>
      </c>
      <c r="O213" s="29">
        <v>45208</v>
      </c>
      <c r="P213" s="35" t="str">
        <f>IF(SALVADOS!R213=0,"",SALVADOS!R213)</f>
        <v>MEDIA</v>
      </c>
      <c r="Q213" s="66" t="str">
        <f>IF(SALVADOS!C213=0,"",IF(COUNTIF(G213:O213,"&gt;=0")=0,"Não Disponível",IF(COUNTIF(G213:O213,"&gt;=0")=1,"Ag Loteamento",IF(COUNTIF(G213:O213,"&gt;=0")=2,"Data Leilão Venda",IF(COUNTIF(G213:O213,"&gt;=0")=3,"Inf Valor Venda",IF(COUNTIF(G213:O213,"&gt;0")=4,"Data Receb",IF(COUNTIF(G213:O213,"&gt;0")=5,"Ag. Fecham. Leiloeiro",IF(COUNTIF(G213:O213,"&gt;0")=6,"Ag. NF Saída",IF(COUNTIF(G213:O213,"&gt;0")=7,"Assinar CRV",IF(COUNTIF(G213:O213,"&gt;0")=8,"Enviar Leiloeiro",IF(COUNTIF(G213:O213,"&gt;0")=9,"FINALIZADO")))))))))))</f>
        <v>FINALIZADO</v>
      </c>
      <c r="R213" s="77">
        <f>COUNTIF('CONTROLE LEILOES'!G213:N213,"&gt;0")</f>
        <v>1</v>
      </c>
    </row>
    <row r="214" spans="1:18" x14ac:dyDescent="0.3">
      <c r="A214" s="24">
        <v>212</v>
      </c>
      <c r="B214" s="23">
        <f>IF(SALVADOS!B214=0,"",SALVADOS!B214)</f>
        <v>8282301122</v>
      </c>
      <c r="C214" s="23" t="str">
        <f>IF(SALVADOS!G214=0,"",SALVADOS!G214)</f>
        <v>JEI9387</v>
      </c>
      <c r="D214" s="23" t="str">
        <f>IF(SALVADOS!L214=0,"",SALVADOS!L214)</f>
        <v>PALACIO</v>
      </c>
      <c r="E214" s="62">
        <f>IF(SALVADOS!K214=0,"",SALVADOS!K214)</f>
        <v>11924</v>
      </c>
      <c r="F214" s="63">
        <f t="shared" si="4"/>
        <v>3.3545790003354579E-2</v>
      </c>
      <c r="G214" s="64">
        <f>IF(SALVADOS!AH214=0,"",SALVADOS!AH214)</f>
        <v>45166</v>
      </c>
      <c r="H214" s="65">
        <f>IF('CONTROLE LEILOES'!G214=0,"",'CONTROLE LEILOES'!G214)</f>
        <v>45174</v>
      </c>
      <c r="I214" s="65">
        <v>45188</v>
      </c>
      <c r="J214" s="15">
        <v>400</v>
      </c>
      <c r="K214" s="29">
        <v>45181</v>
      </c>
      <c r="L214" s="29">
        <v>45181</v>
      </c>
      <c r="M214" s="29">
        <v>45190</v>
      </c>
      <c r="N214" s="29">
        <v>45237</v>
      </c>
      <c r="O214" s="29">
        <v>45237</v>
      </c>
      <c r="P214" s="35" t="str">
        <f>IF(SALVADOS!R214=0,"",SALVADOS!R214)</f>
        <v>GRANDE</v>
      </c>
      <c r="Q214" s="66" t="str">
        <f>IF(SALVADOS!C214=0,"",IF(COUNTIF(G214:O214,"&gt;=0")=0,"Não Disponível",IF(COUNTIF(G214:O214,"&gt;=0")=1,"Ag Loteamento",IF(COUNTIF(G214:O214,"&gt;=0")=2,"Data Leilão Venda",IF(COUNTIF(G214:O214,"&gt;=0")=3,"Inf Valor Venda",IF(COUNTIF(G214:O214,"&gt;0")=4,"Data Receb",IF(COUNTIF(G214:O214,"&gt;0")=5,"Ag. Fecham. Leiloeiro",IF(COUNTIF(G214:O214,"&gt;0")=6,"Ag. NF Saída",IF(COUNTIF(G214:O214,"&gt;0")=7,"Assinar CRV",IF(COUNTIF(G214:O214,"&gt;0")=8,"Enviar Leiloeiro",IF(COUNTIF(G214:O214,"&gt;0")=9,"FINALIZADO")))))))))))</f>
        <v>FINALIZADO</v>
      </c>
      <c r="R214" s="77">
        <f>COUNTIF('CONTROLE LEILOES'!G214:N214,"&gt;0")</f>
        <v>2</v>
      </c>
    </row>
    <row r="215" spans="1:18" x14ac:dyDescent="0.3">
      <c r="A215" s="24">
        <v>213</v>
      </c>
      <c r="B215" s="23">
        <f>IF(SALVADOS!B215=0,"",SALVADOS!B215)</f>
        <v>8282301655</v>
      </c>
      <c r="C215" s="23" t="str">
        <f>IF(SALVADOS!G215=0,"",SALVADOS!G215)</f>
        <v>IKE7A01</v>
      </c>
      <c r="D215" s="23" t="str">
        <f>IF(SALVADOS!L215=0,"",SALVADOS!L215)</f>
        <v>PALACIO</v>
      </c>
      <c r="E215" s="62">
        <f>IF(SALVADOS!K215=0,"",SALVADOS!K215)</f>
        <v>11717</v>
      </c>
      <c r="F215" s="63">
        <f t="shared" si="4"/>
        <v>0.72544166595544934</v>
      </c>
      <c r="G215" s="64">
        <f>IF(SALVADOS!AH215=0,"",SALVADOS!AH215)</f>
        <v>45175</v>
      </c>
      <c r="H215" s="65">
        <f>IF('CONTROLE LEILOES'!G215=0,"",'CONTROLE LEILOES'!G215)</f>
        <v>45181</v>
      </c>
      <c r="I215" s="65">
        <f>IF('CONTROLE LEILOES'!P215=0,"",'CONTROLE LEILOES'!P215)</f>
        <v>45181</v>
      </c>
      <c r="J215" s="15">
        <v>8500</v>
      </c>
      <c r="K215" s="29">
        <v>45188</v>
      </c>
      <c r="L215" s="29">
        <v>45188</v>
      </c>
      <c r="M215" s="29">
        <v>45190</v>
      </c>
      <c r="N215" s="29">
        <v>45208</v>
      </c>
      <c r="O215" s="29">
        <v>45208</v>
      </c>
      <c r="P215" s="35" t="str">
        <f>IF(SALVADOS!R215=0,"",SALVADOS!R215)</f>
        <v>PEQUENA</v>
      </c>
      <c r="Q215" s="66" t="str">
        <f>IF(SALVADOS!C215=0,"",IF(COUNTIF(G215:O215,"&gt;=0")=0,"Não Disponível",IF(COUNTIF(G215:O215,"&gt;=0")=1,"Ag Loteamento",IF(COUNTIF(G215:O215,"&gt;=0")=2,"Data Leilão Venda",IF(COUNTIF(G215:O215,"&gt;=0")=3,"Inf Valor Venda",IF(COUNTIF(G215:O215,"&gt;0")=4,"Data Receb",IF(COUNTIF(G215:O215,"&gt;0")=5,"Ag. Fecham. Leiloeiro",IF(COUNTIF(G215:O215,"&gt;0")=6,"Ag. NF Saída",IF(COUNTIF(G215:O215,"&gt;0")=7,"Assinar CRV",IF(COUNTIF(G215:O215,"&gt;0")=8,"Enviar Leiloeiro",IF(COUNTIF(G215:O215,"&gt;0")=9,"FINALIZADO")))))))))))</f>
        <v>FINALIZADO</v>
      </c>
      <c r="R215" s="77">
        <f>COUNTIF('CONTROLE LEILOES'!G215:N215,"&gt;0")</f>
        <v>1</v>
      </c>
    </row>
    <row r="216" spans="1:18" x14ac:dyDescent="0.3">
      <c r="A216" s="24">
        <v>214</v>
      </c>
      <c r="B216" s="23">
        <f>IF(SALVADOS!B216=0,"",SALVADOS!B216)</f>
        <v>8282301790</v>
      </c>
      <c r="C216" s="23" t="str">
        <f>IF(SALVADOS!G216=0,"",SALVADOS!G216)</f>
        <v>EFW5214</v>
      </c>
      <c r="D216" s="23" t="str">
        <f>IF(SALVADOS!L216=0,"",SALVADOS!L216)</f>
        <v>PALACIO</v>
      </c>
      <c r="E216" s="62">
        <f>IF(SALVADOS!K216=0,"",SALVADOS!K216)</f>
        <v>24836</v>
      </c>
      <c r="F216" s="63">
        <f t="shared" si="4"/>
        <v>0.42277339346110487</v>
      </c>
      <c r="G216" s="64">
        <f>IF(SALVADOS!AH216=0,"",SALVADOS!AH216)</f>
        <v>45161</v>
      </c>
      <c r="H216" s="65">
        <f>IF('CONTROLE LEILOES'!G216=0,"",'CONTROLE LEILOES'!G216)</f>
        <v>45167</v>
      </c>
      <c r="I216" s="65">
        <f>IF('CONTROLE LEILOES'!P216=0,"",'CONTROLE LEILOES'!P216)</f>
        <v>45167</v>
      </c>
      <c r="J216" s="15">
        <v>10500</v>
      </c>
      <c r="K216" s="29">
        <v>45167</v>
      </c>
      <c r="L216" s="29">
        <v>45167</v>
      </c>
      <c r="M216" s="29">
        <v>45188</v>
      </c>
      <c r="N216" s="29">
        <v>45208</v>
      </c>
      <c r="O216" s="29">
        <v>45208</v>
      </c>
      <c r="P216" s="35" t="str">
        <f>IF(SALVADOS!R216=0,"",SALVADOS!R216)</f>
        <v>MEDIA</v>
      </c>
      <c r="Q216" s="66" t="str">
        <f>IF(SALVADOS!C216=0,"",IF(COUNTIF(G216:O216,"&gt;=0")=0,"Não Disponível",IF(COUNTIF(G216:O216,"&gt;=0")=1,"Ag Loteamento",IF(COUNTIF(G216:O216,"&gt;=0")=2,"Data Leilão Venda",IF(COUNTIF(G216:O216,"&gt;=0")=3,"Inf Valor Venda",IF(COUNTIF(G216:O216,"&gt;0")=4,"Data Receb",IF(COUNTIF(G216:O216,"&gt;0")=5,"Ag. Fecham. Leiloeiro",IF(COUNTIF(G216:O216,"&gt;0")=6,"Ag. NF Saída",IF(COUNTIF(G216:O216,"&gt;0")=7,"Assinar CRV",IF(COUNTIF(G216:O216,"&gt;0")=8,"Enviar Leiloeiro",IF(COUNTIF(G216:O216,"&gt;0")=9,"FINALIZADO")))))))))))</f>
        <v>FINALIZADO</v>
      </c>
      <c r="R216" s="77">
        <f>COUNTIF('CONTROLE LEILOES'!G216:N216,"&gt;0")</f>
        <v>1</v>
      </c>
    </row>
    <row r="217" spans="1:18" x14ac:dyDescent="0.3">
      <c r="A217" s="24">
        <v>215</v>
      </c>
      <c r="B217" s="23">
        <f>IF(SALVADOS!B217=0,"",SALVADOS!B217)</f>
        <v>8232300314</v>
      </c>
      <c r="C217" s="23" t="str">
        <f>IF(SALVADOS!G217=0,"",SALVADOS!G217)</f>
        <v>JZH8F30</v>
      </c>
      <c r="D217" s="23" t="str">
        <f>IF(SALVADOS!L217=0,"",SALVADOS!L217)</f>
        <v>PALACIO</v>
      </c>
      <c r="E217" s="62">
        <f>IF(SALVADOS!K217=0,"",SALVADOS!K217)</f>
        <v>31144</v>
      </c>
      <c r="F217" s="63">
        <f t="shared" si="4"/>
        <v>0.36925250449524788</v>
      </c>
      <c r="G217" s="64">
        <f>IF(SALVADOS!AH217=0,"",SALVADOS!AH217)</f>
        <v>45184</v>
      </c>
      <c r="H217" s="65">
        <f>IF('CONTROLE LEILOES'!G217=0,"",'CONTROLE LEILOES'!G217)</f>
        <v>45188</v>
      </c>
      <c r="I217" s="65">
        <f>IF('CONTROLE LEILOES'!P217=0,"",'CONTROLE LEILOES'!P217)</f>
        <v>45188</v>
      </c>
      <c r="J217" s="15">
        <v>11500</v>
      </c>
      <c r="K217" s="29">
        <v>45195</v>
      </c>
      <c r="L217" s="29">
        <v>45195</v>
      </c>
      <c r="M217" s="29">
        <v>45201</v>
      </c>
      <c r="N217" s="29">
        <v>45198</v>
      </c>
      <c r="O217" s="29">
        <v>45208</v>
      </c>
      <c r="P217" s="35" t="str">
        <f>IF(SALVADOS!R217=0,"",SALVADOS!R217)</f>
        <v>MEDIA</v>
      </c>
      <c r="Q217" s="66" t="str">
        <f>IF(SALVADOS!C217=0,"",IF(COUNTIF(G217:O217,"&gt;=0")=0,"Não Disponível",IF(COUNTIF(G217:O217,"&gt;=0")=1,"Ag Loteamento",IF(COUNTIF(G217:O217,"&gt;=0")=2,"Data Leilão Venda",IF(COUNTIF(G217:O217,"&gt;=0")=3,"Inf Valor Venda",IF(COUNTIF(G217:O217,"&gt;0")=4,"Data Receb",IF(COUNTIF(G217:O217,"&gt;0")=5,"Ag. Fecham. Leiloeiro",IF(COUNTIF(G217:O217,"&gt;0")=6,"Ag. NF Saída",IF(COUNTIF(G217:O217,"&gt;0")=7,"Assinar CRV",IF(COUNTIF(G217:O217,"&gt;0")=8,"Enviar Leiloeiro",IF(COUNTIF(G217:O217,"&gt;0")=9,"FINALIZADO")))))))))))</f>
        <v>FINALIZADO</v>
      </c>
      <c r="R217" s="77">
        <f>COUNTIF('CONTROLE LEILOES'!G217:N217,"&gt;0")</f>
        <v>1</v>
      </c>
    </row>
    <row r="218" spans="1:18" x14ac:dyDescent="0.3">
      <c r="A218" s="24">
        <v>216</v>
      </c>
      <c r="B218" s="23">
        <f>IF(SALVADOS!B218=0,"",SALVADOS!B218)</f>
        <v>8282301078</v>
      </c>
      <c r="C218" s="23" t="str">
        <f>IF(SALVADOS!G218=0,"",SALVADOS!G218)</f>
        <v>DYH4760</v>
      </c>
      <c r="D218" s="23" t="str">
        <f>IF(SALVADOS!L218=0,"",SALVADOS!L218)</f>
        <v>PALACIO</v>
      </c>
      <c r="E218" s="62">
        <f>IF(SALVADOS!K218=0,"",SALVADOS!K218)</f>
        <v>24894</v>
      </c>
      <c r="F218" s="63">
        <f t="shared" si="4"/>
        <v>0.37760102836024745</v>
      </c>
      <c r="G218" s="64">
        <f>IF(SALVADOS!AH218=0,"",SALVADOS!AH218)</f>
        <v>45175</v>
      </c>
      <c r="H218" s="65">
        <f>IF('CONTROLE LEILOES'!G218=0,"",'CONTROLE LEILOES'!G218)</f>
        <v>45188</v>
      </c>
      <c r="I218" s="65">
        <f>IF('CONTROLE LEILOES'!P218=0,"",'CONTROLE LEILOES'!P218)</f>
        <v>45188</v>
      </c>
      <c r="J218" s="15">
        <v>9400</v>
      </c>
      <c r="K218" s="29">
        <v>45195</v>
      </c>
      <c r="L218" s="29">
        <v>45188</v>
      </c>
      <c r="M218" s="29">
        <v>45201</v>
      </c>
      <c r="N218" s="29">
        <v>45208</v>
      </c>
      <c r="O218" s="29">
        <v>45208</v>
      </c>
      <c r="P218" s="35" t="str">
        <f>IF(SALVADOS!R218=0,"",SALVADOS!R218)</f>
        <v>MEDIA</v>
      </c>
      <c r="Q218" s="66" t="str">
        <f>IF(SALVADOS!C218=0,"",IF(COUNTIF(G218:O218,"&gt;=0")=0,"Não Disponível",IF(COUNTIF(G218:O218,"&gt;=0")=1,"Ag Loteamento",IF(COUNTIF(G218:O218,"&gt;=0")=2,"Data Leilão Venda",IF(COUNTIF(G218:O218,"&gt;=0")=3,"Inf Valor Venda",IF(COUNTIF(G218:O218,"&gt;0")=4,"Data Receb",IF(COUNTIF(G218:O218,"&gt;0")=5,"Ag. Fecham. Leiloeiro",IF(COUNTIF(G218:O218,"&gt;0")=6,"Ag. NF Saída",IF(COUNTIF(G218:O218,"&gt;0")=7,"Assinar CRV",IF(COUNTIF(G218:O218,"&gt;0")=8,"Enviar Leiloeiro",IF(COUNTIF(G218:O218,"&gt;0")=9,"FINALIZADO")))))))))))</f>
        <v>FINALIZADO</v>
      </c>
      <c r="R218" s="77">
        <f>COUNTIF('CONTROLE LEILOES'!G218:N218,"&gt;0")</f>
        <v>1</v>
      </c>
    </row>
    <row r="219" spans="1:18" x14ac:dyDescent="0.3">
      <c r="A219" s="24">
        <v>217</v>
      </c>
      <c r="B219" s="23">
        <f>IF(SALVADOS!B219=0,"",SALVADOS!B219)</f>
        <v>8232300387</v>
      </c>
      <c r="C219" s="23" t="str">
        <f>IF(SALVADOS!G219=0,"",SALVADOS!G219)</f>
        <v>FCQ4244</v>
      </c>
      <c r="D219" s="23" t="str">
        <f>IF(SALVADOS!L219=0,"",SALVADOS!L219)</f>
        <v>FREITAS</v>
      </c>
      <c r="E219" s="62">
        <f>IF(SALVADOS!K219=0,"",SALVADOS!K219)</f>
        <v>74386</v>
      </c>
      <c r="F219" s="63">
        <f t="shared" si="4"/>
        <v>0.55790068023552819</v>
      </c>
      <c r="G219" s="64">
        <f>IF(SALVADOS!AH219=0,"",SALVADOS!AH219)</f>
        <v>45184</v>
      </c>
      <c r="H219" s="65">
        <f>IF('CONTROLE LEILOES'!G219=0,"",'CONTROLE LEILOES'!G219)</f>
        <v>45195</v>
      </c>
      <c r="I219" s="65">
        <f>IF('CONTROLE LEILOES'!P219=0,"",'CONTROLE LEILOES'!P219)</f>
        <v>45195</v>
      </c>
      <c r="J219" s="15">
        <v>41500</v>
      </c>
      <c r="K219" s="29">
        <v>45202</v>
      </c>
      <c r="L219" s="29">
        <v>45195</v>
      </c>
      <c r="M219" s="29">
        <v>45205</v>
      </c>
      <c r="N219" s="29">
        <v>45230</v>
      </c>
      <c r="O219" s="29">
        <v>45230</v>
      </c>
      <c r="P219" s="35" t="str">
        <f>IF(SALVADOS!R219=0,"",SALVADOS!R219)</f>
        <v>PEQUENA</v>
      </c>
      <c r="Q219" s="66" t="str">
        <f>IF(SALVADOS!C219=0,"",IF(COUNTIF(G219:O219,"&gt;=0")=0,"Não Disponível",IF(COUNTIF(G219:O219,"&gt;=0")=1,"Ag Loteamento",IF(COUNTIF(G219:O219,"&gt;=0")=2,"Data Leilão Venda",IF(COUNTIF(G219:O219,"&gt;=0")=3,"Inf Valor Venda",IF(COUNTIF(G219:O219,"&gt;0")=4,"Data Receb",IF(COUNTIF(G219:O219,"&gt;0")=5,"Ag. Fecham. Leiloeiro",IF(COUNTIF(G219:O219,"&gt;0")=6,"Ag. NF Saída",IF(COUNTIF(G219:O219,"&gt;0")=7,"Assinar CRV",IF(COUNTIF(G219:O219,"&gt;0")=8,"Enviar Leiloeiro",IF(COUNTIF(G219:O219,"&gt;0")=9,"FINALIZADO")))))))))))</f>
        <v>FINALIZADO</v>
      </c>
      <c r="R219" s="77">
        <f>COUNTIF('CONTROLE LEILOES'!G219:N219,"&gt;0")</f>
        <v>1</v>
      </c>
    </row>
    <row r="220" spans="1:18" x14ac:dyDescent="0.3">
      <c r="A220" s="24">
        <v>218</v>
      </c>
      <c r="B220" s="23">
        <f>IF(SALVADOS!B220=0,"",SALVADOS!B220)</f>
        <v>8232300327</v>
      </c>
      <c r="C220" s="23" t="str">
        <f>IF(SALVADOS!G220=0,"",SALVADOS!G220)</f>
        <v>BSH9645</v>
      </c>
      <c r="D220" s="23" t="str">
        <f>IF(SALVADOS!L220=0,"",SALVADOS!L220)</f>
        <v>PALACIO</v>
      </c>
      <c r="E220" s="62">
        <f>IF(SALVADOS!K220=0,"",SALVADOS!K220)</f>
        <v>6685</v>
      </c>
      <c r="F220" s="63">
        <f t="shared" si="4"/>
        <v>0.17950635751682872</v>
      </c>
      <c r="G220" s="64">
        <f>IF(SALVADOS!AH220=0,"",SALVADOS!AH220)</f>
        <v>45278</v>
      </c>
      <c r="H220" s="65">
        <f>IF('CONTROLE LEILOES'!G220=0,"",'CONTROLE LEILOES'!G220)</f>
        <v>45287</v>
      </c>
      <c r="I220" s="65">
        <f>IF('CONTROLE LEILOES'!P220=0,"",'CONTROLE LEILOES'!P220)</f>
        <v>45306</v>
      </c>
      <c r="J220" s="15">
        <v>1200</v>
      </c>
      <c r="K220" s="29">
        <v>45307</v>
      </c>
      <c r="L220" s="29">
        <v>45306</v>
      </c>
      <c r="M220" s="29">
        <v>45321</v>
      </c>
      <c r="N220" s="29">
        <v>45322</v>
      </c>
      <c r="O220" s="29">
        <v>45322</v>
      </c>
      <c r="P220" s="35" t="str">
        <f>IF(SALVADOS!R220=0,"",SALVADOS!R220)</f>
        <v>GRANDE</v>
      </c>
      <c r="Q220" s="66" t="str">
        <f>IF(SALVADOS!C220=0,"",IF(COUNTIF(G220:O220,"&gt;=0")=0,"Não Disponível",IF(COUNTIF(G220:O220,"&gt;=0")=1,"Ag Loteamento",IF(COUNTIF(G220:O220,"&gt;=0")=2,"Data Leilão Venda",IF(COUNTIF(G220:O220,"&gt;=0")=3,"Inf Valor Venda",IF(COUNTIF(G220:O220,"&gt;0")=4,"Data Receb",IF(COUNTIF(G220:O220,"&gt;0")=5,"Ag. Fecham. Leiloeiro",IF(COUNTIF(G220:O220,"&gt;0")=6,"Ag. NF Saída",IF(COUNTIF(G220:O220,"&gt;0")=7,"Assinar CRV",IF(COUNTIF(G220:O220,"&gt;0")=8,"Enviar Leiloeiro",IF(COUNTIF(G220:O220,"&gt;0")=9,"FINALIZADO")))))))))))</f>
        <v>FINALIZADO</v>
      </c>
      <c r="R220" s="77">
        <f>COUNTIF('CONTROLE LEILOES'!G220:N220,"&gt;0")</f>
        <v>3</v>
      </c>
    </row>
    <row r="221" spans="1:18" x14ac:dyDescent="0.3">
      <c r="A221" s="24">
        <v>219</v>
      </c>
      <c r="B221" s="23">
        <f>IF(SALVADOS!B221=0,"",SALVADOS!B221)</f>
        <v>8282302119</v>
      </c>
      <c r="C221" s="23" t="str">
        <f>IF(SALVADOS!G221=0,"",SALVADOS!G221)</f>
        <v>RWM2B39</v>
      </c>
      <c r="D221" s="23" t="str">
        <f>IF(SALVADOS!L221=0,"",SALVADOS!L221)</f>
        <v>PALACIO</v>
      </c>
      <c r="E221" s="62">
        <f>IF(SALVADOS!K221=0,"",SALVADOS!K221)</f>
        <v>27183</v>
      </c>
      <c r="F221" s="63">
        <f t="shared" si="4"/>
        <v>0.65114225802891512</v>
      </c>
      <c r="G221" s="64">
        <f>IF(SALVADOS!AH221=0,"",SALVADOS!AH221)</f>
        <v>45191</v>
      </c>
      <c r="H221" s="65">
        <f>IF('CONTROLE LEILOES'!G221=0,"",'CONTROLE LEILOES'!G221)</f>
        <v>45201</v>
      </c>
      <c r="I221" s="65">
        <f>IF('CONTROLE LEILOES'!P221=0,"",'CONTROLE LEILOES'!P221)</f>
        <v>45201</v>
      </c>
      <c r="J221" s="15">
        <v>17700</v>
      </c>
      <c r="K221" s="29">
        <v>45208</v>
      </c>
      <c r="L221" s="29">
        <v>45208</v>
      </c>
      <c r="M221" s="29">
        <v>45215</v>
      </c>
      <c r="N221" s="29">
        <v>45208</v>
      </c>
      <c r="O221" s="29">
        <v>45208</v>
      </c>
      <c r="P221" s="35" t="str">
        <f>IF(SALVADOS!R221=0,"",SALVADOS!R221)</f>
        <v>PEQUENA</v>
      </c>
      <c r="Q221" s="66" t="str">
        <f>IF(SALVADOS!C221=0,"",IF(COUNTIF(G221:O221,"&gt;=0")=0,"Não Disponível",IF(COUNTIF(G221:O221,"&gt;=0")=1,"Ag Loteamento",IF(COUNTIF(G221:O221,"&gt;=0")=2,"Data Leilão Venda",IF(COUNTIF(G221:O221,"&gt;=0")=3,"Inf Valor Venda",IF(COUNTIF(G221:O221,"&gt;0")=4,"Data Receb",IF(COUNTIF(G221:O221,"&gt;0")=5,"Ag. Fecham. Leiloeiro",IF(COUNTIF(G221:O221,"&gt;0")=6,"Ag. NF Saída",IF(COUNTIF(G221:O221,"&gt;0")=7,"Assinar CRV",IF(COUNTIF(G221:O221,"&gt;0")=8,"Enviar Leiloeiro",IF(COUNTIF(G221:O221,"&gt;0")=9,"FINALIZADO")))))))))))</f>
        <v>FINALIZADO</v>
      </c>
      <c r="R221" s="77">
        <f>COUNTIF('CONTROLE LEILOES'!G221:N221,"&gt;0")</f>
        <v>1</v>
      </c>
    </row>
    <row r="222" spans="1:18" x14ac:dyDescent="0.3">
      <c r="A222" s="24">
        <v>220</v>
      </c>
      <c r="B222" s="23">
        <f>IF(SALVADOS!B222=0,"",SALVADOS!B222)</f>
        <v>8282302023</v>
      </c>
      <c r="C222" s="23" t="str">
        <f>IF(SALVADOS!G222=0,"",SALVADOS!G222)</f>
        <v>EGA6J44</v>
      </c>
      <c r="D222" s="23" t="str">
        <f>IF(SALVADOS!L222=0,"",SALVADOS!L222)</f>
        <v>PALACIO</v>
      </c>
      <c r="E222" s="62">
        <f>IF(SALVADOS!K222=0,"",SALVADOS!K222)</f>
        <v>32408</v>
      </c>
      <c r="F222" s="63">
        <f t="shared" si="4"/>
        <v>0.20056776104665514</v>
      </c>
      <c r="G222" s="64">
        <f>IF(SALVADOS!AH222=0,"",SALVADOS!AH222)</f>
        <v>45244</v>
      </c>
      <c r="H222" s="65">
        <f>IF('CONTROLE LEILOES'!G222=0,"",'CONTROLE LEILOES'!G222)</f>
        <v>45251</v>
      </c>
      <c r="I222" s="65">
        <f>IF('CONTROLE LEILOES'!P222=0,"",'CONTROLE LEILOES'!P222)</f>
        <v>45251</v>
      </c>
      <c r="J222" s="15">
        <v>6500</v>
      </c>
      <c r="K222" s="29">
        <v>45259</v>
      </c>
      <c r="L222" s="29">
        <v>45259</v>
      </c>
      <c r="M222" s="29">
        <v>45264</v>
      </c>
      <c r="N222" s="29">
        <v>45259</v>
      </c>
      <c r="O222" s="29">
        <v>45264</v>
      </c>
      <c r="P222" s="35" t="str">
        <f>IF(SALVADOS!R222=0,"",SALVADOS!R222)</f>
        <v>GRANDE</v>
      </c>
      <c r="Q222" s="66" t="str">
        <f>IF(SALVADOS!C222=0,"",IF(COUNTIF(G222:O222,"&gt;=0")=0,"Não Disponível",IF(COUNTIF(G222:O222,"&gt;=0")=1,"Ag Loteamento",IF(COUNTIF(G222:O222,"&gt;=0")=2,"Data Leilão Venda",IF(COUNTIF(G222:O222,"&gt;=0")=3,"Inf Valor Venda",IF(COUNTIF(G222:O222,"&gt;0")=4,"Data Receb",IF(COUNTIF(G222:O222,"&gt;0")=5,"Ag. Fecham. Leiloeiro",IF(COUNTIF(G222:O222,"&gt;0")=6,"Ag. NF Saída",IF(COUNTIF(G222:O222,"&gt;0")=7,"Assinar CRV",IF(COUNTIF(G222:O222,"&gt;0")=8,"Enviar Leiloeiro",IF(COUNTIF(G222:O222,"&gt;0")=9,"FINALIZADO")))))))))))</f>
        <v>FINALIZADO</v>
      </c>
      <c r="R222" s="77">
        <f>COUNTIF('CONTROLE LEILOES'!G222:N222,"&gt;0")</f>
        <v>1</v>
      </c>
    </row>
    <row r="223" spans="1:18" x14ac:dyDescent="0.3">
      <c r="A223" s="24">
        <v>221</v>
      </c>
      <c r="B223" s="23">
        <f>IF(SALVADOS!B223=0,"",SALVADOS!B223)</f>
        <v>8232300401</v>
      </c>
      <c r="C223" s="23" t="str">
        <f>IF(SALVADOS!G223=0,"",SALVADOS!G223)</f>
        <v>DWG7477</v>
      </c>
      <c r="D223" s="23" t="str">
        <f>IF(SALVADOS!L223=0,"",SALVADOS!L223)</f>
        <v>PALACIO</v>
      </c>
      <c r="E223" s="62">
        <f>IF(SALVADOS!K223=0,"",SALVADOS!K223)</f>
        <v>30577</v>
      </c>
      <c r="F223" s="63">
        <f t="shared" si="4"/>
        <v>7.1949504529548347E-2</v>
      </c>
      <c r="G223" s="64">
        <f>IF(SALVADOS!AH223=0,"",SALVADOS!AH223)</f>
        <v>45247</v>
      </c>
      <c r="H223" s="65">
        <f>IF('CONTROLE LEILOES'!G223=0,"",'CONTROLE LEILOES'!G223)</f>
        <v>45251</v>
      </c>
      <c r="I223" s="65">
        <f>IF('CONTROLE LEILOES'!P223=0,"",'CONTROLE LEILOES'!P223)</f>
        <v>45272</v>
      </c>
      <c r="J223" s="15">
        <v>2200</v>
      </c>
      <c r="K223" s="29">
        <v>45280</v>
      </c>
      <c r="L223" s="29">
        <v>45280</v>
      </c>
      <c r="M223" s="29">
        <v>45286</v>
      </c>
      <c r="N223" s="29">
        <v>45343</v>
      </c>
      <c r="O223" s="29">
        <v>45343</v>
      </c>
      <c r="P223" s="35" t="str">
        <f>IF(SALVADOS!R223=0,"",SALVADOS!R223)</f>
        <v>MEDIA</v>
      </c>
      <c r="Q223" s="66" t="str">
        <f>IF(SALVADOS!C223=0,"",IF(COUNTIF(G223:O223,"&gt;=0")=0,"Não Disponível",IF(COUNTIF(G223:O223,"&gt;=0")=1,"Ag Loteamento",IF(COUNTIF(G223:O223,"&gt;=0")=2,"Data Leilão Venda",IF(COUNTIF(G223:O223,"&gt;=0")=3,"Inf Valor Venda",IF(COUNTIF(G223:O223,"&gt;0")=4,"Data Receb",IF(COUNTIF(G223:O223,"&gt;0")=5,"Ag. Fecham. Leiloeiro",IF(COUNTIF(G223:O223,"&gt;0")=6,"Ag. NF Saída",IF(COUNTIF(G223:O223,"&gt;0")=7,"Assinar CRV",IF(COUNTIF(G223:O223,"&gt;0")=8,"Enviar Leiloeiro",IF(COUNTIF(G223:O223,"&gt;0")=9,"FINALIZADO")))))))))))</f>
        <v>FINALIZADO</v>
      </c>
      <c r="R223" s="77">
        <f>COUNTIF('CONTROLE LEILOES'!G223:N223,"&gt;0")</f>
        <v>4</v>
      </c>
    </row>
    <row r="224" spans="1:18" x14ac:dyDescent="0.3">
      <c r="A224" s="24">
        <v>222</v>
      </c>
      <c r="B224" s="23">
        <f>IF(SALVADOS!B224=0,"",SALVADOS!B224)</f>
        <v>8282302418</v>
      </c>
      <c r="C224" s="23" t="str">
        <f>IF(SALVADOS!G224=0,"",SALVADOS!G224)</f>
        <v>MTX6B08</v>
      </c>
      <c r="D224" s="23" t="str">
        <f>IF(SALVADOS!L224=0,"",SALVADOS!L224)</f>
        <v>FREITAS</v>
      </c>
      <c r="E224" s="62">
        <f>IF(SALVADOS!K224=0,"",SALVADOS!K224)</f>
        <v>35125</v>
      </c>
      <c r="F224" s="63">
        <f t="shared" si="4"/>
        <v>0.14804270462633451</v>
      </c>
      <c r="G224" s="64">
        <f>IF(SALVADOS!AH224=0,"",SALVADOS!AH224)</f>
        <v>45247</v>
      </c>
      <c r="H224" s="65">
        <f>IF('CONTROLE LEILOES'!G224=0,"",'CONTROLE LEILOES'!G224)</f>
        <v>45275</v>
      </c>
      <c r="I224" s="65">
        <f>IF('CONTROLE LEILOES'!P224=0,"",'CONTROLE LEILOES'!P224)</f>
        <v>45296</v>
      </c>
      <c r="J224" s="15">
        <v>5200</v>
      </c>
      <c r="K224" s="29">
        <v>45303</v>
      </c>
      <c r="L224" s="29">
        <v>45296</v>
      </c>
      <c r="M224" s="29">
        <v>45321</v>
      </c>
      <c r="N224" s="29">
        <v>45321</v>
      </c>
      <c r="O224" s="29">
        <v>45322</v>
      </c>
      <c r="P224" s="35" t="str">
        <f>IF(SALVADOS!R224=0,"",SALVADOS!R224)</f>
        <v>GRANDE</v>
      </c>
      <c r="Q224" s="66" t="str">
        <f>IF(SALVADOS!C224=0,"",IF(COUNTIF(G224:O224,"&gt;=0")=0,"Não Disponível",IF(COUNTIF(G224:O224,"&gt;=0")=1,"Ag Loteamento",IF(COUNTIF(G224:O224,"&gt;=0")=2,"Data Leilão Venda",IF(COUNTIF(G224:O224,"&gt;=0")=3,"Inf Valor Venda",IF(COUNTIF(G224:O224,"&gt;0")=4,"Data Receb",IF(COUNTIF(G224:O224,"&gt;0")=5,"Ag. Fecham. Leiloeiro",IF(COUNTIF(G224:O224,"&gt;0")=6,"Ag. NF Saída",IF(COUNTIF(G224:O224,"&gt;0")=7,"Assinar CRV",IF(COUNTIF(G224:O224,"&gt;0")=8,"Enviar Leiloeiro",IF(COUNTIF(G224:O224,"&gt;0")=9,"FINALIZADO")))))))))))</f>
        <v>FINALIZADO</v>
      </c>
      <c r="R224" s="77">
        <f>COUNTIF('CONTROLE LEILOES'!G224:N224,"&gt;0")</f>
        <v>1</v>
      </c>
    </row>
    <row r="225" spans="1:18" x14ac:dyDescent="0.3">
      <c r="A225" s="24">
        <v>223</v>
      </c>
      <c r="B225" s="23">
        <f>IF(SALVADOS!B225=0,"",SALVADOS!B225)</f>
        <v>8282302122</v>
      </c>
      <c r="C225" s="23" t="str">
        <f>IF(SALVADOS!G225=0,"",SALVADOS!G225)</f>
        <v>ELT2E11</v>
      </c>
      <c r="D225" s="23" t="str">
        <f>IF(SALVADOS!L225=0,"",SALVADOS!L225)</f>
        <v>FREITAS</v>
      </c>
      <c r="E225" s="62">
        <f>IF(SALVADOS!K225=0,"",SALVADOS!K225)</f>
        <v>33063</v>
      </c>
      <c r="F225" s="63">
        <f t="shared" si="4"/>
        <v>0.31757553761001722</v>
      </c>
      <c r="G225" s="64">
        <f>IF(SALVADOS!AH225=0,"",SALVADOS!AH225)</f>
        <v>45414</v>
      </c>
      <c r="H225" s="65">
        <f>IF('CONTROLE LEILOES'!G225=0,"",'CONTROLE LEILOES'!G225)</f>
        <v>45422</v>
      </c>
      <c r="I225" s="65">
        <f>IF('CONTROLE LEILOES'!P225=0,"",'CONTROLE LEILOES'!P225)</f>
        <v>45422</v>
      </c>
      <c r="J225" s="15">
        <v>10500</v>
      </c>
      <c r="K225" s="29">
        <v>45429</v>
      </c>
      <c r="L225" s="29">
        <v>45429</v>
      </c>
      <c r="M225" s="29">
        <v>45433</v>
      </c>
      <c r="N225" s="29">
        <v>45439</v>
      </c>
      <c r="O225" s="29">
        <v>45439</v>
      </c>
      <c r="P225" s="35" t="str">
        <f>IF(SALVADOS!R225=0,"",SALVADOS!R225)</f>
        <v>MEDIA</v>
      </c>
      <c r="Q225" s="66" t="str">
        <f>IF(SALVADOS!C225=0,"",IF(COUNTIF(G225:O225,"&gt;=0")=0,"Não Disponível",IF(COUNTIF(G225:O225,"&gt;=0")=1,"Ag Loteamento",IF(COUNTIF(G225:O225,"&gt;=0")=2,"Data Leilão Venda",IF(COUNTIF(G225:O225,"&gt;=0")=3,"Inf Valor Venda",IF(COUNTIF(G225:O225,"&gt;0")=4,"Data Receb",IF(COUNTIF(G225:O225,"&gt;0")=5,"Ag. Fecham. Leiloeiro",IF(COUNTIF(G225:O225,"&gt;0")=6,"Ag. NF Saída",IF(COUNTIF(G225:O225,"&gt;0")=7,"Assinar CRV",IF(COUNTIF(G225:O225,"&gt;0")=8,"Enviar Leiloeiro",IF(COUNTIF(G225:O225,"&gt;0")=9,"FINALIZADO")))))))))))</f>
        <v>FINALIZADO</v>
      </c>
      <c r="R225" s="77">
        <f>COUNTIF('CONTROLE LEILOES'!G225:N225,"&gt;0")</f>
        <v>1</v>
      </c>
    </row>
    <row r="226" spans="1:18" x14ac:dyDescent="0.3">
      <c r="A226" s="24">
        <v>224</v>
      </c>
      <c r="B226" s="23">
        <f>IF(SALVADOS!B226=0,"",SALVADOS!B226)</f>
        <v>8232200583</v>
      </c>
      <c r="C226" s="23" t="str">
        <f>IF(SALVADOS!G226=0,"",SALVADOS!G226)</f>
        <v>EID8750</v>
      </c>
      <c r="D226" s="23" t="str">
        <f>IF(SALVADOS!L226=0,"",SALVADOS!L226)</f>
        <v>PALACIO</v>
      </c>
      <c r="E226" s="62">
        <f>IF(SALVADOS!K226=0,"",SALVADOS!K226)</f>
        <v>31306</v>
      </c>
      <c r="F226" s="63">
        <f t="shared" si="4"/>
        <v>0.32262186162396983</v>
      </c>
      <c r="G226" s="64">
        <f>IF(SALVADOS!AH226=0,"",SALVADOS!AH226)</f>
        <v>45247</v>
      </c>
      <c r="H226" s="65">
        <f>IF('CONTROLE LEILOES'!G226=0,"",'CONTROLE LEILOES'!G226)</f>
        <v>45251</v>
      </c>
      <c r="I226" s="65">
        <f>IF('CONTROLE LEILOES'!P226=0,"",'CONTROLE LEILOES'!P226)</f>
        <v>45253</v>
      </c>
      <c r="J226" s="15">
        <v>10100</v>
      </c>
      <c r="K226" s="29">
        <v>45259</v>
      </c>
      <c r="L226" s="29">
        <v>45253</v>
      </c>
      <c r="M226" s="29">
        <v>45271</v>
      </c>
      <c r="N226" s="29">
        <v>45278</v>
      </c>
      <c r="O226" s="29">
        <v>45278</v>
      </c>
      <c r="P226" s="35" t="str">
        <f>IF(SALVADOS!R226=0,"",SALVADOS!R226)</f>
        <v>MEDIA</v>
      </c>
      <c r="Q226" s="66" t="str">
        <f>IF(SALVADOS!C226=0,"",IF(COUNTIF(G226:O226,"&gt;=0")=0,"Não Disponível",IF(COUNTIF(G226:O226,"&gt;=0")=1,"Ag Loteamento",IF(COUNTIF(G226:O226,"&gt;=0")=2,"Data Leilão Venda",IF(COUNTIF(G226:O226,"&gt;=0")=3,"Inf Valor Venda",IF(COUNTIF(G226:O226,"&gt;0")=4,"Data Receb",IF(COUNTIF(G226:O226,"&gt;0")=5,"Ag. Fecham. Leiloeiro",IF(COUNTIF(G226:O226,"&gt;0")=6,"Ag. NF Saída",IF(COUNTIF(G226:O226,"&gt;0")=7,"Assinar CRV",IF(COUNTIF(G226:O226,"&gt;0")=8,"Enviar Leiloeiro",IF(COUNTIF(G226:O226,"&gt;0")=9,"FINALIZADO")))))))))))</f>
        <v>FINALIZADO</v>
      </c>
      <c r="R226" s="77">
        <f>COUNTIF('CONTROLE LEILOES'!G226:N226,"&gt;0")</f>
        <v>1</v>
      </c>
    </row>
    <row r="227" spans="1:18" x14ac:dyDescent="0.3">
      <c r="A227" s="24">
        <v>225</v>
      </c>
      <c r="B227" s="23">
        <f>IF(SALVADOS!B227=0,"",SALVADOS!B227)</f>
        <v>8282302418</v>
      </c>
      <c r="C227" s="23" t="str">
        <f>IF(SALVADOS!G227=0,"",SALVADOS!G227)</f>
        <v>FPA6044</v>
      </c>
      <c r="D227" s="23" t="str">
        <f>IF(SALVADOS!L227=0,"",SALVADOS!L227)</f>
        <v>FREITAS</v>
      </c>
      <c r="E227" s="62">
        <f>IF(SALVADOS!K227=0,"",SALVADOS!K227)</f>
        <v>45239</v>
      </c>
      <c r="F227" s="63">
        <f t="shared" si="4"/>
        <v>0.62998740025199496</v>
      </c>
      <c r="G227" s="64">
        <f>IF(SALVADOS!AH227=0,"",SALVADOS!AH227)</f>
        <v>45219</v>
      </c>
      <c r="H227" s="65">
        <f>IF('CONTROLE LEILOES'!G227=0,"",'CONTROLE LEILOES'!G227)</f>
        <v>45226</v>
      </c>
      <c r="I227" s="65">
        <f>IF('CONTROLE LEILOES'!P227=0,"",'CONTROLE LEILOES'!P227)</f>
        <v>45226</v>
      </c>
      <c r="J227" s="15">
        <v>28500</v>
      </c>
      <c r="K227" s="29">
        <v>45236</v>
      </c>
      <c r="L227" s="29">
        <v>45236</v>
      </c>
      <c r="M227" s="29">
        <v>45237</v>
      </c>
      <c r="N227" s="29">
        <v>45259</v>
      </c>
      <c r="O227" s="29">
        <v>45259</v>
      </c>
      <c r="P227" s="35" t="str">
        <f>IF(SALVADOS!R227=0,"",SALVADOS!R227)</f>
        <v>MEDIA</v>
      </c>
      <c r="Q227" s="66" t="str">
        <f>IF(SALVADOS!C227=0,"",IF(COUNTIF(G227:O227,"&gt;=0")=0,"Não Disponível",IF(COUNTIF(G227:O227,"&gt;=0")=1,"Ag Loteamento",IF(COUNTIF(G227:O227,"&gt;=0")=2,"Data Leilão Venda",IF(COUNTIF(G227:O227,"&gt;=0")=3,"Inf Valor Venda",IF(COUNTIF(G227:O227,"&gt;0")=4,"Data Receb",IF(COUNTIF(G227:O227,"&gt;0")=5,"Ag. Fecham. Leiloeiro",IF(COUNTIF(G227:O227,"&gt;0")=6,"Ag. NF Saída",IF(COUNTIF(G227:O227,"&gt;0")=7,"Assinar CRV",IF(COUNTIF(G227:O227,"&gt;0")=8,"Enviar Leiloeiro",IF(COUNTIF(G227:O227,"&gt;0")=9,"FINALIZADO")))))))))))</f>
        <v>FINALIZADO</v>
      </c>
      <c r="R227" s="77">
        <f>COUNTIF('CONTROLE LEILOES'!G227:N227,"&gt;0")</f>
        <v>1</v>
      </c>
    </row>
    <row r="228" spans="1:18" x14ac:dyDescent="0.3">
      <c r="A228" s="24">
        <v>226</v>
      </c>
      <c r="B228" s="23">
        <f>IF(SALVADOS!B228=0,"",SALVADOS!B228)</f>
        <v>8282302453</v>
      </c>
      <c r="C228" s="23" t="str">
        <f>IF(SALVADOS!G228=0,"",SALVADOS!G228)</f>
        <v>GFR9426</v>
      </c>
      <c r="D228" s="23" t="str">
        <f>IF(SALVADOS!L228=0,"",SALVADOS!L228)</f>
        <v>FREITAS</v>
      </c>
      <c r="E228" s="62">
        <f>IF(SALVADOS!K228=0,"",SALVADOS!K228)</f>
        <v>99945</v>
      </c>
      <c r="F228" s="63">
        <f t="shared" si="4"/>
        <v>0.52028615738656259</v>
      </c>
      <c r="G228" s="64">
        <f>IF(SALVADOS!AH228=0,"",SALVADOS!AH228)</f>
        <v>45233</v>
      </c>
      <c r="H228" s="65">
        <f>IF('CONTROLE LEILOES'!G228=0,"",'CONTROLE LEILOES'!G228)</f>
        <v>45240</v>
      </c>
      <c r="I228" s="65">
        <f>IF('CONTROLE LEILOES'!P228=0,"",'CONTROLE LEILOES'!P228)</f>
        <v>45240</v>
      </c>
      <c r="J228" s="15">
        <v>52000</v>
      </c>
      <c r="K228" s="29">
        <v>45244</v>
      </c>
      <c r="L228" s="29">
        <v>45244</v>
      </c>
      <c r="M228" s="29">
        <v>45253</v>
      </c>
      <c r="N228" s="29">
        <v>45259</v>
      </c>
      <c r="O228" s="29">
        <v>45259</v>
      </c>
      <c r="P228" s="35" t="str">
        <f>IF(SALVADOS!R228=0,"",SALVADOS!R228)</f>
        <v>MEDIA</v>
      </c>
      <c r="Q228" s="66" t="str">
        <f>IF(SALVADOS!C228=0,"",IF(COUNTIF(G228:O228,"&gt;=0")=0,"Não Disponível",IF(COUNTIF(G228:O228,"&gt;=0")=1,"Ag Loteamento",IF(COUNTIF(G228:O228,"&gt;=0")=2,"Data Leilão Venda",IF(COUNTIF(G228:O228,"&gt;=0")=3,"Inf Valor Venda",IF(COUNTIF(G228:O228,"&gt;0")=4,"Data Receb",IF(COUNTIF(G228:O228,"&gt;0")=5,"Ag. Fecham. Leiloeiro",IF(COUNTIF(G228:O228,"&gt;0")=6,"Ag. NF Saída",IF(COUNTIF(G228:O228,"&gt;0")=7,"Assinar CRV",IF(COUNTIF(G228:O228,"&gt;0")=8,"Enviar Leiloeiro",IF(COUNTIF(G228:O228,"&gt;0")=9,"FINALIZADO")))))))))))</f>
        <v>FINALIZADO</v>
      </c>
      <c r="R228" s="77">
        <f>COUNTIF('CONTROLE LEILOES'!G228:N228,"&gt;0")</f>
        <v>1</v>
      </c>
    </row>
    <row r="229" spans="1:18" x14ac:dyDescent="0.3">
      <c r="A229" s="24">
        <v>227</v>
      </c>
      <c r="B229" s="23">
        <f>IF(SALVADOS!B229=0,"",SALVADOS!B229)</f>
        <v>8282302653</v>
      </c>
      <c r="C229" s="23" t="str">
        <f>IF(SALVADOS!G229=0,"",SALVADOS!G229)</f>
        <v>EBJ7517</v>
      </c>
      <c r="D229" s="23" t="str">
        <f>IF(SALVADOS!L229=0,"",SALVADOS!L229)</f>
        <v>FREITAS</v>
      </c>
      <c r="E229" s="62">
        <f>IF(SALVADOS!K229=0,"",SALVADOS!K229)</f>
        <v>24080</v>
      </c>
      <c r="F229" s="63">
        <f t="shared" si="4"/>
        <v>0.36960132890365449</v>
      </c>
      <c r="G229" s="64">
        <f>IF(SALVADOS!AH229=0,"",SALVADOS!AH229)</f>
        <v>45233</v>
      </c>
      <c r="H229" s="65">
        <f>IF('CONTROLE LEILOES'!G229=0,"",'CONTROLE LEILOES'!G229)</f>
        <v>45240</v>
      </c>
      <c r="I229" s="65">
        <f>IF('CONTROLE LEILOES'!P229=0,"",'CONTROLE LEILOES'!P229)</f>
        <v>45240</v>
      </c>
      <c r="J229" s="15">
        <v>8900</v>
      </c>
      <c r="K229" s="29">
        <v>45244</v>
      </c>
      <c r="L229" s="29">
        <v>45244</v>
      </c>
      <c r="M229" s="29">
        <v>45253</v>
      </c>
      <c r="N229" s="29">
        <v>45259</v>
      </c>
      <c r="O229" s="29">
        <v>45259</v>
      </c>
      <c r="P229" s="35" t="str">
        <f>IF(SALVADOS!R229=0,"",SALVADOS!R229)</f>
        <v>MEDIA</v>
      </c>
      <c r="Q229" s="66" t="str">
        <f>IF(SALVADOS!C229=0,"",IF(COUNTIF(G229:O229,"&gt;=0")=0,"Não Disponível",IF(COUNTIF(G229:O229,"&gt;=0")=1,"Ag Loteamento",IF(COUNTIF(G229:O229,"&gt;=0")=2,"Data Leilão Venda",IF(COUNTIF(G229:O229,"&gt;=0")=3,"Inf Valor Venda",IF(COUNTIF(G229:O229,"&gt;0")=4,"Data Receb",IF(COUNTIF(G229:O229,"&gt;0")=5,"Ag. Fecham. Leiloeiro",IF(COUNTIF(G229:O229,"&gt;0")=6,"Ag. NF Saída",IF(COUNTIF(G229:O229,"&gt;0")=7,"Assinar CRV",IF(COUNTIF(G229:O229,"&gt;0")=8,"Enviar Leiloeiro",IF(COUNTIF(G229:O229,"&gt;0")=9,"FINALIZADO")))))))))))</f>
        <v>FINALIZADO</v>
      </c>
      <c r="R229" s="77">
        <f>COUNTIF('CONTROLE LEILOES'!G229:N229,"&gt;0")</f>
        <v>1</v>
      </c>
    </row>
    <row r="230" spans="1:18" x14ac:dyDescent="0.3">
      <c r="A230" s="24">
        <v>228</v>
      </c>
      <c r="B230" s="23">
        <f>IF(SALVADOS!B230=0,"",SALVADOS!B230)</f>
        <v>8282302253</v>
      </c>
      <c r="C230" s="23" t="str">
        <f>IF(SALVADOS!G230=0,"",SALVADOS!G230)</f>
        <v>GXM5694</v>
      </c>
      <c r="D230" s="23" t="str">
        <f>IF(SALVADOS!L230=0,"",SALVADOS!L230)</f>
        <v>PALACIO</v>
      </c>
      <c r="E230" s="62">
        <f>IF(SALVADOS!K230=0,"",SALVADOS!K230)</f>
        <v>82788</v>
      </c>
      <c r="F230" s="63">
        <f t="shared" si="4"/>
        <v>0.36841088080398127</v>
      </c>
      <c r="G230" s="64">
        <f>IF(SALVADOS!AH230=0,"",SALVADOS!AH230)</f>
        <v>45233</v>
      </c>
      <c r="H230" s="65">
        <f>IF('CONTROLE LEILOES'!G230=0,"",'CONTROLE LEILOES'!G230)</f>
        <v>45237</v>
      </c>
      <c r="I230" s="65">
        <f>IF('CONTROLE LEILOES'!P230=0,"",'CONTROLE LEILOES'!P230)</f>
        <v>45237</v>
      </c>
      <c r="J230" s="15">
        <v>30500</v>
      </c>
      <c r="K230" s="29">
        <v>45244</v>
      </c>
      <c r="L230" s="29">
        <v>45244</v>
      </c>
      <c r="M230" s="29">
        <v>45247</v>
      </c>
      <c r="N230" s="29">
        <v>45259</v>
      </c>
      <c r="O230" s="29">
        <v>45264</v>
      </c>
      <c r="P230" s="35" t="str">
        <f>IF(SALVADOS!R230=0,"",SALVADOS!R230)</f>
        <v>MEDIA</v>
      </c>
      <c r="Q230" s="66" t="str">
        <f>IF(SALVADOS!C230=0,"",IF(COUNTIF(G230:O230,"&gt;=0")=0,"Não Disponível",IF(COUNTIF(G230:O230,"&gt;=0")=1,"Ag Loteamento",IF(COUNTIF(G230:O230,"&gt;=0")=2,"Data Leilão Venda",IF(COUNTIF(G230:O230,"&gt;=0")=3,"Inf Valor Venda",IF(COUNTIF(G230:O230,"&gt;0")=4,"Data Receb",IF(COUNTIF(G230:O230,"&gt;0")=5,"Ag. Fecham. Leiloeiro",IF(COUNTIF(G230:O230,"&gt;0")=6,"Ag. NF Saída",IF(COUNTIF(G230:O230,"&gt;0")=7,"Assinar CRV",IF(COUNTIF(G230:O230,"&gt;0")=8,"Enviar Leiloeiro",IF(COUNTIF(G230:O230,"&gt;0")=9,"FINALIZADO")))))))))))</f>
        <v>FINALIZADO</v>
      </c>
      <c r="R230" s="77">
        <f>COUNTIF('CONTROLE LEILOES'!G230:N230,"&gt;0")</f>
        <v>1</v>
      </c>
    </row>
    <row r="231" spans="1:18" x14ac:dyDescent="0.3">
      <c r="A231" s="24">
        <v>229</v>
      </c>
      <c r="B231" s="23">
        <f>IF(SALVADOS!B231=0,"",SALVADOS!B231)</f>
        <v>8282302599</v>
      </c>
      <c r="C231" s="23" t="str">
        <f>IF(SALVADOS!G231=0,"",SALVADOS!G231)</f>
        <v>JAI4E54</v>
      </c>
      <c r="D231" s="23" t="str">
        <f>IF(SALVADOS!L231=0,"",SALVADOS!L231)</f>
        <v>PALACIO</v>
      </c>
      <c r="E231" s="62">
        <f>IF(SALVADOS!K231=0,"",SALVADOS!K231)</f>
        <v>73477</v>
      </c>
      <c r="F231" s="63">
        <f t="shared" si="4"/>
        <v>0.34704737536916314</v>
      </c>
      <c r="G231" s="64">
        <f>IF(SALVADOS!AH231=0,"",SALVADOS!AH231)</f>
        <v>45233</v>
      </c>
      <c r="H231" s="65">
        <f>IF('CONTROLE LEILOES'!G231=0,"",'CONTROLE LEILOES'!G231)</f>
        <v>45237</v>
      </c>
      <c r="I231" s="65">
        <f>IF('CONTROLE LEILOES'!P231=0,"",'CONTROLE LEILOES'!P231)</f>
        <v>45237</v>
      </c>
      <c r="J231" s="15">
        <v>25500</v>
      </c>
      <c r="K231" s="29">
        <v>45244</v>
      </c>
      <c r="L231" s="29">
        <v>45244</v>
      </c>
      <c r="M231" s="29">
        <v>45252</v>
      </c>
      <c r="N231" s="29">
        <v>45259</v>
      </c>
      <c r="O231" s="29">
        <v>45264</v>
      </c>
      <c r="P231" s="35" t="str">
        <f>IF(SALVADOS!R231=0,"",SALVADOS!R231)</f>
        <v>MEDIA</v>
      </c>
      <c r="Q231" s="66" t="str">
        <f>IF(SALVADOS!C231=0,"",IF(COUNTIF(G231:O231,"&gt;=0")=0,"Não Disponível",IF(COUNTIF(G231:O231,"&gt;=0")=1,"Ag Loteamento",IF(COUNTIF(G231:O231,"&gt;=0")=2,"Data Leilão Venda",IF(COUNTIF(G231:O231,"&gt;=0")=3,"Inf Valor Venda",IF(COUNTIF(G231:O231,"&gt;0")=4,"Data Receb",IF(COUNTIF(G231:O231,"&gt;0")=5,"Ag. Fecham. Leiloeiro",IF(COUNTIF(G231:O231,"&gt;0")=6,"Ag. NF Saída",IF(COUNTIF(G231:O231,"&gt;0")=7,"Assinar CRV",IF(COUNTIF(G231:O231,"&gt;0")=8,"Enviar Leiloeiro",IF(COUNTIF(G231:O231,"&gt;0")=9,"FINALIZADO")))))))))))</f>
        <v>FINALIZADO</v>
      </c>
      <c r="R231" s="77">
        <f>COUNTIF('CONTROLE LEILOES'!G231:N231,"&gt;0")</f>
        <v>1</v>
      </c>
    </row>
    <row r="232" spans="1:18" x14ac:dyDescent="0.3">
      <c r="A232" s="24">
        <v>230</v>
      </c>
      <c r="B232" s="23">
        <f>IF(SALVADOS!B232=0,"",SALVADOS!B232)</f>
        <v>8282302376</v>
      </c>
      <c r="C232" s="23" t="str">
        <f>IF(SALVADOS!G232=0,"",SALVADOS!G232)</f>
        <v>DAN2I58</v>
      </c>
      <c r="D232" s="23" t="str">
        <f>IF(SALVADOS!L232=0,"",SALVADOS!L232)</f>
        <v>FREITAS</v>
      </c>
      <c r="E232" s="62">
        <f>IF(SALVADOS!K232=0,"",SALVADOS!K232)</f>
        <v>12082</v>
      </c>
      <c r="F232" s="63">
        <f t="shared" si="4"/>
        <v>0.33107101473266015</v>
      </c>
      <c r="G232" s="64">
        <f>IF(SALVADOS!AH232=0,"",SALVADOS!AH232)</f>
        <v>45225</v>
      </c>
      <c r="H232" s="65">
        <f>IF('CONTROLE LEILOES'!G232=0,"",'CONTROLE LEILOES'!G232)</f>
        <v>45230</v>
      </c>
      <c r="I232" s="65">
        <f>IF('CONTROLE LEILOES'!P232=0,"",'CONTROLE LEILOES'!P232)</f>
        <v>45230</v>
      </c>
      <c r="J232" s="15">
        <v>4000</v>
      </c>
      <c r="K232" s="29">
        <v>45238</v>
      </c>
      <c r="L232" s="29">
        <v>45238</v>
      </c>
      <c r="M232" s="29">
        <v>45240</v>
      </c>
      <c r="N232" s="29">
        <v>45259</v>
      </c>
      <c r="O232" s="29">
        <v>45259</v>
      </c>
      <c r="P232" s="35" t="str">
        <f>IF(SALVADOS!R232=0,"",SALVADOS!R232)</f>
        <v>MEDIA</v>
      </c>
      <c r="Q232" s="66" t="str">
        <f>IF(SALVADOS!C232=0,"",IF(COUNTIF(G232:O232,"&gt;=0")=0,"Não Disponível",IF(COUNTIF(G232:O232,"&gt;=0")=1,"Ag Loteamento",IF(COUNTIF(G232:O232,"&gt;=0")=2,"Data Leilão Venda",IF(COUNTIF(G232:O232,"&gt;=0")=3,"Inf Valor Venda",IF(COUNTIF(G232:O232,"&gt;0")=4,"Data Receb",IF(COUNTIF(G232:O232,"&gt;0")=5,"Ag. Fecham. Leiloeiro",IF(COUNTIF(G232:O232,"&gt;0")=6,"Ag. NF Saída",IF(COUNTIF(G232:O232,"&gt;0")=7,"Assinar CRV",IF(COUNTIF(G232:O232,"&gt;0")=8,"Enviar Leiloeiro",IF(COUNTIF(G232:O232,"&gt;0")=9,"FINALIZADO")))))))))))</f>
        <v>FINALIZADO</v>
      </c>
      <c r="R232" s="77">
        <f>COUNTIF('CONTROLE LEILOES'!G232:N232,"&gt;0")</f>
        <v>1</v>
      </c>
    </row>
    <row r="233" spans="1:18" x14ac:dyDescent="0.3">
      <c r="A233" s="24">
        <v>231</v>
      </c>
      <c r="B233" s="23">
        <f>IF(SALVADOS!B233=0,"",SALVADOS!B233)</f>
        <v>8282302496</v>
      </c>
      <c r="C233" s="23" t="str">
        <f>IF(SALVADOS!G233=0,"",SALVADOS!G233)</f>
        <v>DAX4409</v>
      </c>
      <c r="D233" s="23" t="str">
        <f>IF(SALVADOS!L233=0,"",SALVADOS!L233)</f>
        <v>PALACIO</v>
      </c>
      <c r="E233" s="62">
        <f>IF(SALVADOS!K233=0,"",SALVADOS!K233)</f>
        <v>9030</v>
      </c>
      <c r="F233" s="63">
        <f t="shared" si="4"/>
        <v>0.24363233665559247</v>
      </c>
      <c r="G233" s="64">
        <f>IF(SALVADOS!AH233=0,"",SALVADOS!AH233)</f>
        <v>45440</v>
      </c>
      <c r="H233" s="65">
        <f>IF('CONTROLE LEILOES'!G233=0,"",'CONTROLE LEILOES'!G233)</f>
        <v>45446</v>
      </c>
      <c r="I233" s="65">
        <f>IF('CONTROLE LEILOES'!P233=0,"",'CONTROLE LEILOES'!P233)</f>
        <v>45468</v>
      </c>
      <c r="J233" s="15">
        <v>2200</v>
      </c>
      <c r="K233" s="29">
        <v>45475</v>
      </c>
      <c r="L233" s="29">
        <v>45475</v>
      </c>
      <c r="M233" s="29">
        <v>45481</v>
      </c>
      <c r="N233" s="29">
        <v>45481</v>
      </c>
      <c r="O233" s="29">
        <v>45489</v>
      </c>
      <c r="P233" s="35" t="str">
        <f>IF(SALVADOS!R233=0,"",SALVADOS!R233)</f>
        <v>GRANDE</v>
      </c>
      <c r="Q233" s="66" t="str">
        <f>IF(SALVADOS!C233=0,"",IF(COUNTIF(G233:O233,"&gt;=0")=0,"Não Disponível",IF(COUNTIF(G233:O233,"&gt;=0")=1,"Ag Loteamento",IF(COUNTIF(G233:O233,"&gt;=0")=2,"Data Leilão Venda",IF(COUNTIF(G233:O233,"&gt;=0")=3,"Inf Valor Venda",IF(COUNTIF(G233:O233,"&gt;0")=4,"Data Receb",IF(COUNTIF(G233:O233,"&gt;0")=5,"Ag. Fecham. Leiloeiro",IF(COUNTIF(G233:O233,"&gt;0")=6,"Ag. NF Saída",IF(COUNTIF(G233:O233,"&gt;0")=7,"Assinar CRV",IF(COUNTIF(G233:O233,"&gt;0")=8,"Enviar Leiloeiro",IF(COUNTIF(G233:O233,"&gt;0")=9,"FINALIZADO")))))))))))</f>
        <v>FINALIZADO</v>
      </c>
      <c r="R233" s="77">
        <f>COUNTIF('CONTROLE LEILOES'!G233:N233,"&gt;0")</f>
        <v>3</v>
      </c>
    </row>
    <row r="234" spans="1:18" x14ac:dyDescent="0.3">
      <c r="A234" s="24">
        <v>232</v>
      </c>
      <c r="B234" s="23">
        <f>IF(SALVADOS!B234=0,"",SALVADOS!B234)</f>
        <v>8282001194</v>
      </c>
      <c r="C234" s="23" t="str">
        <f>IF(SALVADOS!G234=0,"",SALVADOS!G234)</f>
        <v>LNG4018</v>
      </c>
      <c r="D234" s="23" t="str">
        <f>IF(SALVADOS!L234=0,"",SALVADOS!L234)</f>
        <v>FREITAS</v>
      </c>
      <c r="E234" s="62">
        <f>IF(SALVADOS!K234=0,"",SALVADOS!K234)</f>
        <v>31673</v>
      </c>
      <c r="F234" s="63">
        <f t="shared" si="4"/>
        <v>0.25889558930319201</v>
      </c>
      <c r="G234" s="64">
        <f>IF(SALVADOS!AH234=0,"",SALVADOS!AH234)</f>
        <v>45401</v>
      </c>
      <c r="H234" s="65">
        <f>IF('CONTROLE LEILOES'!G234=0,"",'CONTROLE LEILOES'!G234)</f>
        <v>45414</v>
      </c>
      <c r="I234" s="65">
        <f>IF('CONTROLE LEILOES'!P234=0,"",'CONTROLE LEILOES'!P234)</f>
        <v>45414</v>
      </c>
      <c r="J234" s="15">
        <v>8200</v>
      </c>
      <c r="K234" s="29">
        <v>45421</v>
      </c>
      <c r="L234" s="29">
        <v>45421</v>
      </c>
      <c r="M234" s="29">
        <v>45425</v>
      </c>
      <c r="N234" s="29">
        <v>45425</v>
      </c>
      <c r="O234" s="29">
        <v>45425</v>
      </c>
      <c r="P234" s="35" t="str">
        <f>IF(SALVADOS!R234=0,"",SALVADOS!R234)</f>
        <v>GRANDE</v>
      </c>
      <c r="Q234" s="66" t="str">
        <f>IF(SALVADOS!C234=0,"",IF(COUNTIF(G234:O234,"&gt;=0")=0,"Não Disponível",IF(COUNTIF(G234:O234,"&gt;=0")=1,"Ag Loteamento",IF(COUNTIF(G234:O234,"&gt;=0")=2,"Data Leilão Venda",IF(COUNTIF(G234:O234,"&gt;=0")=3,"Inf Valor Venda",IF(COUNTIF(G234:O234,"&gt;0")=4,"Data Receb",IF(COUNTIF(G234:O234,"&gt;0")=5,"Ag. Fecham. Leiloeiro",IF(COUNTIF(G234:O234,"&gt;0")=6,"Ag. NF Saída",IF(COUNTIF(G234:O234,"&gt;0")=7,"Assinar CRV",IF(COUNTIF(G234:O234,"&gt;0")=8,"Enviar Leiloeiro",IF(COUNTIF(G234:O234,"&gt;0")=9,"FINALIZADO")))))))))))</f>
        <v>FINALIZADO</v>
      </c>
      <c r="R234" s="77">
        <f>COUNTIF('CONTROLE LEILOES'!G234:N234,"&gt;0")</f>
        <v>1</v>
      </c>
    </row>
    <row r="235" spans="1:18" x14ac:dyDescent="0.3">
      <c r="A235" s="24">
        <v>233</v>
      </c>
      <c r="B235" s="23">
        <f>IF(SALVADOS!B235=0,"",SALVADOS!B235)</f>
        <v>8282302440</v>
      </c>
      <c r="C235" s="23" t="str">
        <f>IF(SALVADOS!G235=0,"",SALVADOS!G235)</f>
        <v>AVU2025</v>
      </c>
      <c r="D235" s="23" t="str">
        <f>IF(SALVADOS!L235=0,"",SALVADOS!L235)</f>
        <v>PALACIO</v>
      </c>
      <c r="E235" s="62">
        <f>IF(SALVADOS!K235=0,"",SALVADOS!K235)</f>
        <v>51065</v>
      </c>
      <c r="F235" s="63">
        <f t="shared" si="4"/>
        <v>0.50915499853128365</v>
      </c>
      <c r="G235" s="64">
        <f>IF(SALVADOS!AH235=0,"",SALVADOS!AH235)</f>
        <v>45301</v>
      </c>
      <c r="H235" s="65">
        <f>IF('CONTROLE LEILOES'!G235=0,"",'CONTROLE LEILOES'!G235)</f>
        <v>45307</v>
      </c>
      <c r="I235" s="65">
        <f>IF('CONTROLE LEILOES'!P235=0,"",'CONTROLE LEILOES'!P235)</f>
        <v>45307</v>
      </c>
      <c r="J235" s="15">
        <v>26000</v>
      </c>
      <c r="K235" s="29">
        <v>45314</v>
      </c>
      <c r="L235" s="29">
        <v>45314</v>
      </c>
      <c r="M235" s="29">
        <v>45315</v>
      </c>
      <c r="N235" s="29">
        <v>45341</v>
      </c>
      <c r="O235" s="29">
        <v>45343</v>
      </c>
      <c r="P235" s="35" t="str">
        <f>IF(SALVADOS!R235=0,"",SALVADOS!R235)</f>
        <v>MEDIA</v>
      </c>
      <c r="Q235" s="66" t="str">
        <f>IF(SALVADOS!C235=0,"",IF(COUNTIF(G235:O235,"&gt;=0")=0,"Não Disponível",IF(COUNTIF(G235:O235,"&gt;=0")=1,"Ag Loteamento",IF(COUNTIF(G235:O235,"&gt;=0")=2,"Data Leilão Venda",IF(COUNTIF(G235:O235,"&gt;=0")=3,"Inf Valor Venda",IF(COUNTIF(G235:O235,"&gt;0")=4,"Data Receb",IF(COUNTIF(G235:O235,"&gt;0")=5,"Ag. Fecham. Leiloeiro",IF(COUNTIF(G235:O235,"&gt;0")=6,"Ag. NF Saída",IF(COUNTIF(G235:O235,"&gt;0")=7,"Assinar CRV",IF(COUNTIF(G235:O235,"&gt;0")=8,"Enviar Leiloeiro",IF(COUNTIF(G235:O235,"&gt;0")=9,"FINALIZADO")))))))))))</f>
        <v>FINALIZADO</v>
      </c>
      <c r="R235" s="77">
        <f>COUNTIF('CONTROLE LEILOES'!G235:N235,"&gt;0")</f>
        <v>1</v>
      </c>
    </row>
    <row r="236" spans="1:18" x14ac:dyDescent="0.3">
      <c r="A236" s="24">
        <v>234</v>
      </c>
      <c r="B236" s="23">
        <f>IF(SALVADOS!B236=0,"",SALVADOS!B236)</f>
        <v>8282303057</v>
      </c>
      <c r="C236" s="23" t="str">
        <f>IF(SALVADOS!G236=0,"",SALVADOS!G236)</f>
        <v>FMR8146</v>
      </c>
      <c r="D236" s="23" t="str">
        <f>IF(SALVADOS!L236=0,"",SALVADOS!L236)</f>
        <v>FREITAS</v>
      </c>
      <c r="E236" s="62">
        <f>IF(SALVADOS!K236=0,"",SALVADOS!K236)</f>
        <v>38652</v>
      </c>
      <c r="F236" s="63">
        <f t="shared" si="4"/>
        <v>0.55624547242057332</v>
      </c>
      <c r="G236" s="64">
        <f>IF(SALVADOS!AH236=0,"",SALVADOS!AH236)</f>
        <v>45264</v>
      </c>
      <c r="H236" s="65">
        <f>IF('CONTROLE LEILOES'!G236=0,"",'CONTROLE LEILOES'!G236)</f>
        <v>45268</v>
      </c>
      <c r="I236" s="65">
        <f>IF('CONTROLE LEILOES'!P236=0,"",'CONTROLE LEILOES'!P236)</f>
        <v>45268</v>
      </c>
      <c r="J236" s="15">
        <v>21500</v>
      </c>
      <c r="K236" s="29">
        <v>45278</v>
      </c>
      <c r="L236" s="29">
        <v>45278</v>
      </c>
      <c r="M236" s="29">
        <v>45279</v>
      </c>
      <c r="N236" s="29">
        <v>45309</v>
      </c>
      <c r="O236" s="29">
        <v>45313</v>
      </c>
      <c r="P236" s="35" t="str">
        <f>IF(SALVADOS!R236=0,"",SALVADOS!R236)</f>
        <v>PEQUENA</v>
      </c>
      <c r="Q236" s="66" t="str">
        <f>IF(SALVADOS!C236=0,"",IF(COUNTIF(G236:O236,"&gt;=0")=0,"Não Disponível",IF(COUNTIF(G236:O236,"&gt;=0")=1,"Ag Loteamento",IF(COUNTIF(G236:O236,"&gt;=0")=2,"Data Leilão Venda",IF(COUNTIF(G236:O236,"&gt;=0")=3,"Inf Valor Venda",IF(COUNTIF(G236:O236,"&gt;0")=4,"Data Receb",IF(COUNTIF(G236:O236,"&gt;0")=5,"Ag. Fecham. Leiloeiro",IF(COUNTIF(G236:O236,"&gt;0")=6,"Ag. NF Saída",IF(COUNTIF(G236:O236,"&gt;0")=7,"Assinar CRV",IF(COUNTIF(G236:O236,"&gt;0")=8,"Enviar Leiloeiro",IF(COUNTIF(G236:O236,"&gt;0")=9,"FINALIZADO")))))))))))</f>
        <v>FINALIZADO</v>
      </c>
      <c r="R236" s="77">
        <f>COUNTIF('CONTROLE LEILOES'!G236:N236,"&gt;0")</f>
        <v>1</v>
      </c>
    </row>
    <row r="237" spans="1:18" x14ac:dyDescent="0.3">
      <c r="A237" s="24">
        <v>235</v>
      </c>
      <c r="B237" s="23">
        <f>IF(SALVADOS!B237=0,"",SALVADOS!B237)</f>
        <v>8282302862</v>
      </c>
      <c r="C237" s="23" t="str">
        <f>IF(SALVADOS!G237=0,"",SALVADOS!G237)</f>
        <v>AZB3913</v>
      </c>
      <c r="D237" s="23" t="str">
        <f>IF(SALVADOS!L237=0,"",SALVADOS!L237)</f>
        <v>PALACIO</v>
      </c>
      <c r="E237" s="62">
        <f>IF(SALVADOS!K237=0,"",SALVADOS!K237)</f>
        <v>55256</v>
      </c>
      <c r="F237" s="63">
        <f t="shared" si="4"/>
        <v>0.52482988272766762</v>
      </c>
      <c r="G237" s="64">
        <f>IF(SALVADOS!AH237=0,"",SALVADOS!AH237)</f>
        <v>45300</v>
      </c>
      <c r="H237" s="65">
        <f>IF('CONTROLE LEILOES'!G237=0,"",'CONTROLE LEILOES'!G237)</f>
        <v>45357</v>
      </c>
      <c r="I237" s="65">
        <f>IF('CONTROLE LEILOES'!P237=0,"",'CONTROLE LEILOES'!P237)</f>
        <v>45357</v>
      </c>
      <c r="J237" s="15">
        <v>29000</v>
      </c>
      <c r="K237" s="29">
        <v>45359</v>
      </c>
      <c r="L237" s="29">
        <v>45359</v>
      </c>
      <c r="M237" s="29">
        <v>45364</v>
      </c>
      <c r="N237" s="29">
        <v>45383</v>
      </c>
      <c r="O237" s="29">
        <v>45390</v>
      </c>
      <c r="P237" s="35" t="str">
        <f>IF(SALVADOS!R237=0,"",SALVADOS!R237)</f>
        <v>PEQUENA</v>
      </c>
      <c r="Q237" s="66" t="str">
        <f>IF(SALVADOS!C237=0,"",IF(COUNTIF(G237:O237,"&gt;=0")=0,"Não Disponível",IF(COUNTIF(G237:O237,"&gt;=0")=1,"Ag Loteamento",IF(COUNTIF(G237:O237,"&gt;=0")=2,"Data Leilão Venda",IF(COUNTIF(G237:O237,"&gt;=0")=3,"Inf Valor Venda",IF(COUNTIF(G237:O237,"&gt;0")=4,"Data Receb",IF(COUNTIF(G237:O237,"&gt;0")=5,"Ag. Fecham. Leiloeiro",IF(COUNTIF(G237:O237,"&gt;0")=6,"Ag. NF Saída",IF(COUNTIF(G237:O237,"&gt;0")=7,"Assinar CRV",IF(COUNTIF(G237:O237,"&gt;0")=8,"Enviar Leiloeiro",IF(COUNTIF(G237:O237,"&gt;0")=9,"FINALIZADO")))))))))))</f>
        <v>FINALIZADO</v>
      </c>
      <c r="R237" s="77">
        <f>COUNTIF('CONTROLE LEILOES'!G237:N237,"&gt;0")</f>
        <v>1</v>
      </c>
    </row>
    <row r="238" spans="1:18" x14ac:dyDescent="0.3">
      <c r="A238" s="24">
        <v>236</v>
      </c>
      <c r="B238" s="23">
        <f>IF(SALVADOS!B238=0,"",SALVADOS!B238)</f>
        <v>8282303240</v>
      </c>
      <c r="C238" s="23" t="str">
        <f>IF(SALVADOS!G238=0,"",SALVADOS!G238)</f>
        <v>HAD8B00</v>
      </c>
      <c r="D238" s="23" t="str">
        <f>IF(SALVADOS!L238=0,"",SALVADOS!L238)</f>
        <v>FREITAS</v>
      </c>
      <c r="E238" s="62">
        <f>IF(SALVADOS!K238=0,"",SALVADOS!K238)</f>
        <v>20296</v>
      </c>
      <c r="F238" s="63">
        <f t="shared" si="4"/>
        <v>0.1970831690973591</v>
      </c>
      <c r="G238" s="64">
        <f>IF(SALVADOS!AH238=0,"",SALVADOS!AH238)</f>
        <v>45313</v>
      </c>
      <c r="H238" s="65">
        <f>IF('CONTROLE LEILOES'!G238=0,"",'CONTROLE LEILOES'!G238)</f>
        <v>45321</v>
      </c>
      <c r="I238" s="65">
        <f>IF('CONTROLE LEILOES'!P238=0,"",'CONTROLE LEILOES'!P238)</f>
        <v>45321</v>
      </c>
      <c r="J238" s="15">
        <v>4000</v>
      </c>
      <c r="K238" s="29">
        <v>45328</v>
      </c>
      <c r="L238" s="29">
        <v>45328</v>
      </c>
      <c r="M238" s="29">
        <v>45337</v>
      </c>
      <c r="N238" s="29">
        <v>45341</v>
      </c>
      <c r="O238" s="29">
        <v>45341</v>
      </c>
      <c r="P238" s="35" t="str">
        <f>IF(SALVADOS!R238=0,"",SALVADOS!R238)</f>
        <v>MEDIA</v>
      </c>
      <c r="Q238" s="66" t="str">
        <f>IF(SALVADOS!C238=0,"",IF(COUNTIF(G238:O238,"&gt;=0")=0,"Não Disponível",IF(COUNTIF(G238:O238,"&gt;=0")=1,"Ag Loteamento",IF(COUNTIF(G238:O238,"&gt;=0")=2,"Data Leilão Venda",IF(COUNTIF(G238:O238,"&gt;=0")=3,"Inf Valor Venda",IF(COUNTIF(G238:O238,"&gt;0")=4,"Data Receb",IF(COUNTIF(G238:O238,"&gt;0")=5,"Ag. Fecham. Leiloeiro",IF(COUNTIF(G238:O238,"&gt;0")=6,"Ag. NF Saída",IF(COUNTIF(G238:O238,"&gt;0")=7,"Assinar CRV",IF(COUNTIF(G238:O238,"&gt;0")=8,"Enviar Leiloeiro",IF(COUNTIF(G238:O238,"&gt;0")=9,"FINALIZADO")))))))))))</f>
        <v>FINALIZADO</v>
      </c>
      <c r="R238" s="77">
        <f>COUNTIF('CONTROLE LEILOES'!G238:N238,"&gt;0")</f>
        <v>1</v>
      </c>
    </row>
    <row r="239" spans="1:18" x14ac:dyDescent="0.3">
      <c r="A239" s="24">
        <v>237</v>
      </c>
      <c r="B239" s="23">
        <f>IF(SALVADOS!B239=0,"",SALVADOS!B239)</f>
        <v>8282303156</v>
      </c>
      <c r="C239" s="23" t="str">
        <f>IF(SALVADOS!G239=0,"",SALVADOS!G239)</f>
        <v>EKL4245</v>
      </c>
      <c r="D239" s="23" t="str">
        <f>IF(SALVADOS!L239=0,"",SALVADOS!L239)</f>
        <v>FREITAS</v>
      </c>
      <c r="E239" s="62">
        <f>IF(SALVADOS!K239=0,"",SALVADOS!K239)</f>
        <v>23905</v>
      </c>
      <c r="F239" s="63">
        <f t="shared" si="4"/>
        <v>0.32629157080108762</v>
      </c>
      <c r="G239" s="64">
        <f>IF(SALVADOS!AH239=0,"",SALVADOS!AH239)</f>
        <v>45327</v>
      </c>
      <c r="H239" s="65">
        <f>IF('CONTROLE LEILOES'!G239=0,"",'CONTROLE LEILOES'!G239)</f>
        <v>45338</v>
      </c>
      <c r="I239" s="65">
        <f>IF('CONTROLE LEILOES'!P239=0,"",'CONTROLE LEILOES'!P239)</f>
        <v>45338</v>
      </c>
      <c r="J239" s="15">
        <v>7800</v>
      </c>
      <c r="K239" s="29">
        <v>45345</v>
      </c>
      <c r="L239" s="29">
        <v>45345</v>
      </c>
      <c r="M239" s="29">
        <v>45394</v>
      </c>
      <c r="N239" s="29">
        <v>45397</v>
      </c>
      <c r="O239" s="29">
        <v>45397</v>
      </c>
      <c r="P239" s="35" t="str">
        <f>IF(SALVADOS!R239=0,"",SALVADOS!R239)</f>
        <v>GRANDE</v>
      </c>
      <c r="Q239" s="66" t="str">
        <f>IF(SALVADOS!C239=0,"",IF(COUNTIF(G239:O239,"&gt;=0")=0,"Não Disponível",IF(COUNTIF(G239:O239,"&gt;=0")=1,"Ag Loteamento",IF(COUNTIF(G239:O239,"&gt;=0")=2,"Data Leilão Venda",IF(COUNTIF(G239:O239,"&gt;=0")=3,"Inf Valor Venda",IF(COUNTIF(G239:O239,"&gt;0")=4,"Data Receb",IF(COUNTIF(G239:O239,"&gt;0")=5,"Ag. Fecham. Leiloeiro",IF(COUNTIF(G239:O239,"&gt;0")=6,"Ag. NF Saída",IF(COUNTIF(G239:O239,"&gt;0")=7,"Assinar CRV",IF(COUNTIF(G239:O239,"&gt;0")=8,"Enviar Leiloeiro",IF(COUNTIF(G239:O239,"&gt;0")=9,"FINALIZADO")))))))))))</f>
        <v>FINALIZADO</v>
      </c>
      <c r="R239" s="77">
        <f>COUNTIF('CONTROLE LEILOES'!G239:N239,"&gt;0")</f>
        <v>1</v>
      </c>
    </row>
    <row r="240" spans="1:18" x14ac:dyDescent="0.3">
      <c r="A240" s="24">
        <v>238</v>
      </c>
      <c r="B240" s="23">
        <f>IF(SALVADOS!B240=0,"",SALVADOS!B240)</f>
        <v>8232300520</v>
      </c>
      <c r="C240" s="23" t="str">
        <f>IF(SALVADOS!G240=0,"",SALVADOS!G240)</f>
        <v>DYE2G11</v>
      </c>
      <c r="D240" s="23" t="str">
        <f>IF(SALVADOS!L240=0,"",SALVADOS!L240)</f>
        <v>FREITAS</v>
      </c>
      <c r="E240" s="62">
        <f>IF(SALVADOS!K240=0,"",SALVADOS!K240)</f>
        <v>19575</v>
      </c>
      <c r="F240" s="63">
        <f t="shared" si="4"/>
        <v>7.151979565772669E-2</v>
      </c>
      <c r="G240" s="64">
        <f>IF(SALVADOS!AH240=0,"",SALVADOS!AH240)</f>
        <v>45351</v>
      </c>
      <c r="H240" s="65">
        <f>IF('CONTROLE LEILOES'!G240=0,"",'CONTROLE LEILOES'!G240)</f>
        <v>45359</v>
      </c>
      <c r="I240" s="65">
        <f>IF('CONTROLE LEILOES'!P240=0,"",'CONTROLE LEILOES'!P240)</f>
        <v>45359</v>
      </c>
      <c r="J240" s="15">
        <v>1400</v>
      </c>
      <c r="K240" s="29">
        <v>45366</v>
      </c>
      <c r="L240" s="29">
        <v>45366</v>
      </c>
      <c r="M240" s="29">
        <v>45373</v>
      </c>
      <c r="N240" s="29">
        <v>45373</v>
      </c>
      <c r="O240" s="29">
        <v>45373</v>
      </c>
      <c r="P240" s="35" t="str">
        <f>IF(SALVADOS!R240=0,"",SALVADOS!R240)</f>
        <v>GRANDE</v>
      </c>
      <c r="Q240" s="66" t="str">
        <f>IF(SALVADOS!C240=0,"",IF(COUNTIF(G240:O240,"&gt;=0")=0,"Não Disponível",IF(COUNTIF(G240:O240,"&gt;=0")=1,"Ag Loteamento",IF(COUNTIF(G240:O240,"&gt;=0")=2,"Data Leilão Venda",IF(COUNTIF(G240:O240,"&gt;=0")=3,"Inf Valor Venda",IF(COUNTIF(G240:O240,"&gt;0")=4,"Data Receb",IF(COUNTIF(G240:O240,"&gt;0")=5,"Ag. Fecham. Leiloeiro",IF(COUNTIF(G240:O240,"&gt;0")=6,"Ag. NF Saída",IF(COUNTIF(G240:O240,"&gt;0")=7,"Assinar CRV",IF(COUNTIF(G240:O240,"&gt;0")=8,"Enviar Leiloeiro",IF(COUNTIF(G240:O240,"&gt;0")=9,"FINALIZADO")))))))))))</f>
        <v>FINALIZADO</v>
      </c>
      <c r="R240" s="77">
        <f>COUNTIF('CONTROLE LEILOES'!G240:N240,"&gt;0")</f>
        <v>1</v>
      </c>
    </row>
    <row r="241" spans="1:18" x14ac:dyDescent="0.3">
      <c r="A241" s="24">
        <v>239</v>
      </c>
      <c r="B241" s="23">
        <f>IF(SALVADOS!B241=0,"",SALVADOS!B241)</f>
        <v>8282303519</v>
      </c>
      <c r="C241" s="23" t="str">
        <f>IF(SALVADOS!G241=0,"",SALVADOS!G241)</f>
        <v>EMM7400</v>
      </c>
      <c r="D241" s="23" t="str">
        <f>IF(SALVADOS!L241=0,"",SALVADOS!L241)</f>
        <v>FREITAS</v>
      </c>
      <c r="E241" s="62">
        <f>IF(SALVADOS!K241=0,"",SALVADOS!K241)</f>
        <v>21012</v>
      </c>
      <c r="F241" s="63">
        <f t="shared" si="4"/>
        <v>0.28555111364934321</v>
      </c>
      <c r="G241" s="64">
        <f>IF(SALVADOS!AH241=0,"",SALVADOS!AH241)</f>
        <v>45309</v>
      </c>
      <c r="H241" s="65">
        <f>IF('CONTROLE LEILOES'!G241=0,"",'CONTROLE LEILOES'!G241)</f>
        <v>45315</v>
      </c>
      <c r="I241" s="65">
        <f>IF('CONTROLE LEILOES'!P241=0,"",'CONTROLE LEILOES'!P241)</f>
        <v>45315</v>
      </c>
      <c r="J241" s="15">
        <v>6000</v>
      </c>
      <c r="K241" s="29">
        <v>45322</v>
      </c>
      <c r="L241" s="29">
        <v>45322</v>
      </c>
      <c r="M241" s="29">
        <v>45323</v>
      </c>
      <c r="N241" s="29">
        <v>45341</v>
      </c>
      <c r="O241" s="29">
        <v>45341</v>
      </c>
      <c r="P241" s="35" t="str">
        <f>IF(SALVADOS!R241=0,"",SALVADOS!R241)</f>
        <v>MEDIA</v>
      </c>
      <c r="Q241" s="66" t="str">
        <f>IF(SALVADOS!C241=0,"",IF(COUNTIF(G241:O241,"&gt;=0")=0,"Não Disponível",IF(COUNTIF(G241:O241,"&gt;=0")=1,"Ag Loteamento",IF(COUNTIF(G241:O241,"&gt;=0")=2,"Data Leilão Venda",IF(COUNTIF(G241:O241,"&gt;=0")=3,"Inf Valor Venda",IF(COUNTIF(G241:O241,"&gt;0")=4,"Data Receb",IF(COUNTIF(G241:O241,"&gt;0")=5,"Ag. Fecham. Leiloeiro",IF(COUNTIF(G241:O241,"&gt;0")=6,"Ag. NF Saída",IF(COUNTIF(G241:O241,"&gt;0")=7,"Assinar CRV",IF(COUNTIF(G241:O241,"&gt;0")=8,"Enviar Leiloeiro",IF(COUNTIF(G241:O241,"&gt;0")=9,"FINALIZADO")))))))))))</f>
        <v>FINALIZADO</v>
      </c>
      <c r="R241" s="77">
        <f>COUNTIF('CONTROLE LEILOES'!G241:N241,"&gt;0")</f>
        <v>1</v>
      </c>
    </row>
    <row r="242" spans="1:18" x14ac:dyDescent="0.3">
      <c r="A242" s="24">
        <v>240</v>
      </c>
      <c r="B242" s="23">
        <f>IF(SALVADOS!B242=0,"",SALVADOS!B242)</f>
        <v>8232300514</v>
      </c>
      <c r="C242" s="23" t="str">
        <f>IF(SALVADOS!G242=0,"",SALVADOS!G242)</f>
        <v>DJF7B50</v>
      </c>
      <c r="D242" s="23" t="str">
        <f>IF(SALVADOS!L242=0,"",SALVADOS!L242)</f>
        <v>PALACIO</v>
      </c>
      <c r="E242" s="62">
        <f>IF(SALVADOS!K242=0,"",SALVADOS!K242)</f>
        <v>24877</v>
      </c>
      <c r="F242" s="63">
        <f t="shared" si="4"/>
        <v>0</v>
      </c>
      <c r="G242" s="64" t="str">
        <f>IF(SALVADOS!AH242=0,"",SALVADOS!AH242)</f>
        <v/>
      </c>
      <c r="H242" s="65" t="str">
        <f>IF('CONTROLE LEILOES'!G242=0,"",'CONTROLE LEILOES'!G242)</f>
        <v/>
      </c>
      <c r="I242" s="65" t="str">
        <f>IF('CONTROLE LEILOES'!P242=0,"",'CONTROLE LEILOES'!P242)</f>
        <v/>
      </c>
      <c r="J242" s="15"/>
      <c r="K242" s="29"/>
      <c r="L242" s="29"/>
      <c r="M242" s="29"/>
      <c r="N242" s="29"/>
      <c r="O242" s="29"/>
      <c r="P242" s="35" t="str">
        <f>IF(SALVADOS!R242=0,"",SALVADOS!R242)</f>
        <v>GRANDE</v>
      </c>
      <c r="Q242" s="66" t="str">
        <f>IF(SALVADOS!C242=0,"",IF(COUNTIF(G242:O242,"&gt;=0")=0,"Não Disponível",IF(COUNTIF(G242:O242,"&gt;=0")=1,"Ag Loteamento",IF(COUNTIF(G242:O242,"&gt;=0")=2,"Data Leilão Venda",IF(COUNTIF(G242:O242,"&gt;=0")=3,"Inf Valor Venda",IF(COUNTIF(G242:O242,"&gt;0")=4,"Data Receb",IF(COUNTIF(G242:O242,"&gt;0")=5,"Ag. Fecham. Leiloeiro",IF(COUNTIF(G242:O242,"&gt;0")=6,"Ag. NF Saída",IF(COUNTIF(G242:O242,"&gt;0")=7,"Assinar CRV",IF(COUNTIF(G242:O242,"&gt;0")=8,"Enviar Leiloeiro",IF(COUNTIF(G242:O242,"&gt;0")=9,"FINALIZADO")))))))))))</f>
        <v>Não Disponível</v>
      </c>
      <c r="R242" s="77">
        <f>COUNTIF('CONTROLE LEILOES'!G242:N242,"&gt;0")</f>
        <v>0</v>
      </c>
    </row>
    <row r="243" spans="1:18" x14ac:dyDescent="0.3">
      <c r="A243" s="24">
        <v>241</v>
      </c>
      <c r="B243" s="23">
        <f>IF(SALVADOS!B243=0,"",SALVADOS!B243)</f>
        <v>8232300573</v>
      </c>
      <c r="C243" s="23" t="str">
        <f>IF(SALVADOS!G243=0,"",SALVADOS!G243)</f>
        <v>QHX8D19</v>
      </c>
      <c r="D243" s="23" t="str">
        <f>IF(SALVADOS!L243=0,"",SALVADOS!L243)</f>
        <v>PALACIO</v>
      </c>
      <c r="E243" s="62">
        <f>IF(SALVADOS!K243=0,"",SALVADOS!K243)</f>
        <v>46565</v>
      </c>
      <c r="F243" s="63">
        <f t="shared" si="4"/>
        <v>0.48319553312573821</v>
      </c>
      <c r="G243" s="64">
        <f>IF(SALVADOS!AH243=0,"",SALVADOS!AH243)</f>
        <v>45314</v>
      </c>
      <c r="H243" s="65">
        <f>IF('CONTROLE LEILOES'!G243=0,"",'CONTROLE LEILOES'!G243)</f>
        <v>45321</v>
      </c>
      <c r="I243" s="65">
        <f>IF('CONTROLE LEILOES'!P243=0,"",'CONTROLE LEILOES'!P243)</f>
        <v>45321</v>
      </c>
      <c r="J243" s="15">
        <v>22500</v>
      </c>
      <c r="K243" s="29">
        <v>45298</v>
      </c>
      <c r="L243" s="29">
        <v>45298</v>
      </c>
      <c r="M243" s="29">
        <v>45336</v>
      </c>
      <c r="N243" s="29">
        <v>45341</v>
      </c>
      <c r="O243" s="29">
        <v>45343</v>
      </c>
      <c r="P243" s="35" t="str">
        <f>IF(SALVADOS!R243=0,"",SALVADOS!R243)</f>
        <v>MEDIA</v>
      </c>
      <c r="Q243" s="66" t="str">
        <f>IF(SALVADOS!C243=0,"",IF(COUNTIF(G243:O243,"&gt;=0")=0,"Não Disponível",IF(COUNTIF(G243:O243,"&gt;=0")=1,"Ag Loteamento",IF(COUNTIF(G243:O243,"&gt;=0")=2,"Data Leilão Venda",IF(COUNTIF(G243:O243,"&gt;=0")=3,"Inf Valor Venda",IF(COUNTIF(G243:O243,"&gt;0")=4,"Data Receb",IF(COUNTIF(G243:O243,"&gt;0")=5,"Ag. Fecham. Leiloeiro",IF(COUNTIF(G243:O243,"&gt;0")=6,"Ag. NF Saída",IF(COUNTIF(G243:O243,"&gt;0")=7,"Assinar CRV",IF(COUNTIF(G243:O243,"&gt;0")=8,"Enviar Leiloeiro",IF(COUNTIF(G243:O243,"&gt;0")=9,"FINALIZADO")))))))))))</f>
        <v>FINALIZADO</v>
      </c>
      <c r="R243" s="77">
        <f>COUNTIF('CONTROLE LEILOES'!G243:N243,"&gt;0")</f>
        <v>1</v>
      </c>
    </row>
    <row r="244" spans="1:18" x14ac:dyDescent="0.3">
      <c r="A244" s="24">
        <v>242</v>
      </c>
      <c r="B244" s="23">
        <f>IF(SALVADOS!B244=0,"",SALVADOS!B244)</f>
        <v>8282303279</v>
      </c>
      <c r="C244" s="23" t="str">
        <f>IF(SALVADOS!G244=0,"",SALVADOS!G244)</f>
        <v>RHJ4G86</v>
      </c>
      <c r="D244" s="23" t="str">
        <f>IF(SALVADOS!L244=0,"",SALVADOS!L244)</f>
        <v>PALACIO</v>
      </c>
      <c r="E244" s="62">
        <f>IF(SALVADOS!K244=0,"",SALVADOS!K244)</f>
        <v>15559</v>
      </c>
      <c r="F244" s="63">
        <f t="shared" si="4"/>
        <v>0.47560897229899096</v>
      </c>
      <c r="G244" s="64">
        <f>IF(SALVADOS!AH244=0,"",SALVADOS!AH244)</f>
        <v>45470</v>
      </c>
      <c r="H244" s="65">
        <f>IF('CONTROLE LEILOES'!G244=0,"",'CONTROLE LEILOES'!G244)</f>
        <v>45482</v>
      </c>
      <c r="I244" s="65">
        <f>IF('CONTROLE LEILOES'!P244=0,"",'CONTROLE LEILOES'!P244)</f>
        <v>45482</v>
      </c>
      <c r="J244" s="15">
        <v>7400</v>
      </c>
      <c r="K244" s="29">
        <v>45489</v>
      </c>
      <c r="L244" s="29">
        <v>45489</v>
      </c>
      <c r="M244" s="29">
        <v>45491</v>
      </c>
      <c r="N244" s="29">
        <v>45497</v>
      </c>
      <c r="O244" s="29">
        <v>45503</v>
      </c>
      <c r="P244" s="35" t="str">
        <f>IF(SALVADOS!R244=0,"",SALVADOS!R244)</f>
        <v>MEDIA</v>
      </c>
      <c r="Q244" s="66" t="str">
        <f>IF(SALVADOS!C244=0,"",IF(COUNTIF(G244:O244,"&gt;=0")=0,"Não Disponível",IF(COUNTIF(G244:O244,"&gt;=0")=1,"Ag Loteamento",IF(COUNTIF(G244:O244,"&gt;=0")=2,"Data Leilão Venda",IF(COUNTIF(G244:O244,"&gt;=0")=3,"Inf Valor Venda",IF(COUNTIF(G244:O244,"&gt;0")=4,"Data Receb",IF(COUNTIF(G244:O244,"&gt;0")=5,"Ag. Fecham. Leiloeiro",IF(COUNTIF(G244:O244,"&gt;0")=6,"Ag. NF Saída",IF(COUNTIF(G244:O244,"&gt;0")=7,"Assinar CRV",IF(COUNTIF(G244:O244,"&gt;0")=8,"Enviar Leiloeiro",IF(COUNTIF(G244:O244,"&gt;0")=9,"FINALIZADO")))))))))))</f>
        <v>FINALIZADO</v>
      </c>
      <c r="R244" s="77">
        <f>COUNTIF('CONTROLE LEILOES'!G244:N244,"&gt;0")</f>
        <v>1</v>
      </c>
    </row>
    <row r="245" spans="1:18" x14ac:dyDescent="0.3">
      <c r="A245" s="24">
        <v>243</v>
      </c>
      <c r="B245" s="23">
        <f>IF(SALVADOS!B245=0,"",SALVADOS!B245)</f>
        <v>8232300565</v>
      </c>
      <c r="C245" s="23" t="str">
        <f>IF(SALVADOS!G245=0,"",SALVADOS!G245)</f>
        <v>IRX7525</v>
      </c>
      <c r="D245" s="23" t="str">
        <f>IF(SALVADOS!L245=0,"",SALVADOS!L245)</f>
        <v>PALACIO</v>
      </c>
      <c r="E245" s="62">
        <f>IF(SALVADOS!K245=0,"",SALVADOS!K245)</f>
        <v>16560</v>
      </c>
      <c r="F245" s="63">
        <f t="shared" si="4"/>
        <v>0.23550724637681159</v>
      </c>
      <c r="G245" s="64">
        <f>IF(SALVADOS!AH245=0,"",SALVADOS!AH245)</f>
        <v>45349</v>
      </c>
      <c r="H245" s="65">
        <f>IF('CONTROLE LEILOES'!G245=0,"",'CONTROLE LEILOES'!G245)</f>
        <v>45357</v>
      </c>
      <c r="I245" s="65">
        <f>IF('CONTROLE LEILOES'!P245=0,"",'CONTROLE LEILOES'!P245)</f>
        <v>45357</v>
      </c>
      <c r="J245" s="166">
        <v>3900</v>
      </c>
      <c r="K245" s="29">
        <v>45359</v>
      </c>
      <c r="L245" s="29">
        <v>45359</v>
      </c>
      <c r="M245" s="29">
        <v>45364</v>
      </c>
      <c r="N245" s="29">
        <v>45383</v>
      </c>
      <c r="O245" s="29">
        <v>21</v>
      </c>
      <c r="P245" s="35" t="str">
        <f>IF(SALVADOS!R245=0,"",SALVADOS!R245)</f>
        <v>MEDIA</v>
      </c>
      <c r="Q245" s="66" t="str">
        <f>IF(SALVADOS!C245=0,"",IF(COUNTIF(G245:O245,"&gt;=0")=0,"Não Disponível",IF(COUNTIF(G245:O245,"&gt;=0")=1,"Ag Loteamento",IF(COUNTIF(G245:O245,"&gt;=0")=2,"Data Leilão Venda",IF(COUNTIF(G245:O245,"&gt;=0")=3,"Inf Valor Venda",IF(COUNTIF(G245:O245,"&gt;0")=4,"Data Receb",IF(COUNTIF(G245:O245,"&gt;0")=5,"Ag. Fecham. Leiloeiro",IF(COUNTIF(G245:O245,"&gt;0")=6,"Ag. NF Saída",IF(COUNTIF(G245:O245,"&gt;0")=7,"Assinar CRV",IF(COUNTIF(G245:O245,"&gt;0")=8,"Enviar Leiloeiro",IF(COUNTIF(G245:O245,"&gt;0")=9,"FINALIZADO")))))))))))</f>
        <v>FINALIZADO</v>
      </c>
      <c r="R245" s="77">
        <f>COUNTIF('CONTROLE LEILOES'!G245:N245,"&gt;0")</f>
        <v>1</v>
      </c>
    </row>
    <row r="246" spans="1:18" x14ac:dyDescent="0.3">
      <c r="A246" s="24">
        <v>244</v>
      </c>
      <c r="B246" s="23">
        <f>IF(SALVADOS!B246=0,"",SALVADOS!B246)</f>
        <v>8232300496</v>
      </c>
      <c r="C246" s="23" t="str">
        <f>IF(SALVADOS!G246=0,"",SALVADOS!G246)</f>
        <v>AFQ8I96</v>
      </c>
      <c r="D246" s="23" t="str">
        <f>IF(SALVADOS!L246=0,"",SALVADOS!L246)</f>
        <v>PALACIO</v>
      </c>
      <c r="E246" s="62">
        <f>IF(SALVADOS!K246=0,"",SALVADOS!K246)</f>
        <v>16984</v>
      </c>
      <c r="F246" s="63">
        <f t="shared" si="4"/>
        <v>0.12364578426754592</v>
      </c>
      <c r="G246" s="64">
        <f>IF(SALVADOS!AH246=0,"",SALVADOS!AH246)</f>
        <v>45414</v>
      </c>
      <c r="H246" s="65">
        <f>IF('CONTROLE LEILOES'!G246=0,"",'CONTROLE LEILOES'!G246)</f>
        <v>45419</v>
      </c>
      <c r="I246" s="65">
        <f>IF('CONTROLE LEILOES'!P246=0,"",'CONTROLE LEILOES'!P246)</f>
        <v>45419</v>
      </c>
      <c r="J246" s="15">
        <v>2100</v>
      </c>
      <c r="K246" s="29">
        <v>45426</v>
      </c>
      <c r="L246" s="29">
        <v>45426</v>
      </c>
      <c r="M246" s="29">
        <v>45427</v>
      </c>
      <c r="N246" s="29">
        <v>45427</v>
      </c>
      <c r="O246" s="29">
        <v>45427</v>
      </c>
      <c r="P246" s="35" t="str">
        <f>IF(SALVADOS!R246=0,"",SALVADOS!R246)</f>
        <v>GRANDE</v>
      </c>
      <c r="Q246" s="66" t="str">
        <f>IF(SALVADOS!C246=0,"",IF(COUNTIF(G246:O246,"&gt;=0")=0,"Não Disponível",IF(COUNTIF(G246:O246,"&gt;=0")=1,"Ag Loteamento",IF(COUNTIF(G246:O246,"&gt;=0")=2,"Data Leilão Venda",IF(COUNTIF(G246:O246,"&gt;=0")=3,"Inf Valor Venda",IF(COUNTIF(G246:O246,"&gt;0")=4,"Data Receb",IF(COUNTIF(G246:O246,"&gt;0")=5,"Ag. Fecham. Leiloeiro",IF(COUNTIF(G246:O246,"&gt;0")=6,"Ag. NF Saída",IF(COUNTIF(G246:O246,"&gt;0")=7,"Assinar CRV",IF(COUNTIF(G246:O246,"&gt;0")=8,"Enviar Leiloeiro",IF(COUNTIF(G246:O246,"&gt;0")=9,"FINALIZADO")))))))))))</f>
        <v>FINALIZADO</v>
      </c>
      <c r="R246" s="77">
        <f>COUNTIF('CONTROLE LEILOES'!G246:N246,"&gt;0")</f>
        <v>1</v>
      </c>
    </row>
    <row r="247" spans="1:18" x14ac:dyDescent="0.3">
      <c r="A247" s="24">
        <v>245</v>
      </c>
      <c r="B247" s="23">
        <f>IF(SALVADOS!B247=0,"",SALVADOS!B247)</f>
        <v>8282303160</v>
      </c>
      <c r="C247" s="23" t="str">
        <f>IF(SALVADOS!G247=0,"",SALVADOS!G247)</f>
        <v>DXZ7536</v>
      </c>
      <c r="D247" s="23" t="str">
        <f>IF(SALVADOS!L247=0,"",SALVADOS!L247)</f>
        <v>PALACIO</v>
      </c>
      <c r="E247" s="62">
        <f>IF(SALVADOS!K247=0,"",SALVADOS!K247)</f>
        <v>22745</v>
      </c>
      <c r="F247" s="63">
        <f t="shared" si="4"/>
        <v>0.37370850736425587</v>
      </c>
      <c r="G247" s="64">
        <f>IF(SALVADOS!AH247=0,"",SALVADOS!AH247)</f>
        <v>45338</v>
      </c>
      <c r="H247" s="65">
        <f>IF('CONTROLE LEILOES'!G247=0,"",'CONTROLE LEILOES'!G247)</f>
        <v>45349</v>
      </c>
      <c r="I247" s="65">
        <f>IF('CONTROLE LEILOES'!P247=0,"",'CONTROLE LEILOES'!P247)</f>
        <v>45349</v>
      </c>
      <c r="J247" s="15">
        <v>8500</v>
      </c>
      <c r="K247" s="29">
        <v>45351</v>
      </c>
      <c r="L247" s="29">
        <v>45351</v>
      </c>
      <c r="M247" s="29">
        <v>45352</v>
      </c>
      <c r="N247" s="29">
        <v>45383</v>
      </c>
      <c r="O247" s="29">
        <v>45390</v>
      </c>
      <c r="P247" s="35" t="str">
        <f>IF(SALVADOS!R247=0,"",SALVADOS!R247)</f>
        <v>PEQUENA</v>
      </c>
      <c r="Q247" s="66" t="str">
        <f>IF(SALVADOS!C247=0,"",IF(COUNTIF(G247:O247,"&gt;=0")=0,"Não Disponível",IF(COUNTIF(G247:O247,"&gt;=0")=1,"Ag Loteamento",IF(COUNTIF(G247:O247,"&gt;=0")=2,"Data Leilão Venda",IF(COUNTIF(G247:O247,"&gt;=0")=3,"Inf Valor Venda",IF(COUNTIF(G247:O247,"&gt;0")=4,"Data Receb",IF(COUNTIF(G247:O247,"&gt;0")=5,"Ag. Fecham. Leiloeiro",IF(COUNTIF(G247:O247,"&gt;0")=6,"Ag. NF Saída",IF(COUNTIF(G247:O247,"&gt;0")=7,"Assinar CRV",IF(COUNTIF(G247:O247,"&gt;0")=8,"Enviar Leiloeiro",IF(COUNTIF(G247:O247,"&gt;0")=9,"FINALIZADO")))))))))))</f>
        <v>FINALIZADO</v>
      </c>
      <c r="R247" s="77">
        <f>COUNTIF('CONTROLE LEILOES'!G247:N247,"&gt;0")</f>
        <v>1</v>
      </c>
    </row>
    <row r="248" spans="1:18" x14ac:dyDescent="0.3">
      <c r="A248" s="24">
        <v>246</v>
      </c>
      <c r="B248" s="23">
        <f>IF(SALVADOS!B248=0,"",SALVADOS!B248)</f>
        <v>8232300599</v>
      </c>
      <c r="C248" s="23" t="str">
        <f>IF(SALVADOS!G248=0,"",SALVADOS!G248)</f>
        <v>EFP1588</v>
      </c>
      <c r="D248" s="23" t="str">
        <f>IF(SALVADOS!L248=0,"",SALVADOS!L248)</f>
        <v>FREITAS</v>
      </c>
      <c r="E248" s="62">
        <f>IF(SALVADOS!K248=0,"",SALVADOS!K248)</f>
        <v>18024</v>
      </c>
      <c r="F248" s="63">
        <f t="shared" si="4"/>
        <v>0.18863737239236572</v>
      </c>
      <c r="G248" s="64">
        <f>IF(SALVADOS!AH248=0,"",SALVADOS!AH248)</f>
        <v>45408</v>
      </c>
      <c r="H248" s="65">
        <f>IF('CONTROLE LEILOES'!G248=0,"",'CONTROLE LEILOES'!G248)</f>
        <v>45419</v>
      </c>
      <c r="I248" s="65">
        <f>IF('CONTROLE LEILOES'!P248=0,"",'CONTROLE LEILOES'!P248)</f>
        <v>45419</v>
      </c>
      <c r="J248" s="15">
        <v>3400</v>
      </c>
      <c r="K248" s="29">
        <v>45419</v>
      </c>
      <c r="L248" s="29">
        <v>45419</v>
      </c>
      <c r="M248" s="29">
        <v>45433</v>
      </c>
      <c r="N248" s="29">
        <v>45439</v>
      </c>
      <c r="O248" s="29">
        <v>45439</v>
      </c>
      <c r="P248" s="35" t="str">
        <f>IF(SALVADOS!R248=0,"",SALVADOS!R248)</f>
        <v>GRANDE</v>
      </c>
      <c r="Q248" s="66" t="str">
        <f>IF(SALVADOS!C248=0,"",IF(COUNTIF(G248:O248,"&gt;=0")=0,"Não Disponível",IF(COUNTIF(G248:O248,"&gt;=0")=1,"Ag Loteamento",IF(COUNTIF(G248:O248,"&gt;=0")=2,"Data Leilão Venda",IF(COUNTIF(G248:O248,"&gt;=0")=3,"Inf Valor Venda",IF(COUNTIF(G248:O248,"&gt;0")=4,"Data Receb",IF(COUNTIF(G248:O248,"&gt;0")=5,"Ag. Fecham. Leiloeiro",IF(COUNTIF(G248:O248,"&gt;0")=6,"Ag. NF Saída",IF(COUNTIF(G248:O248,"&gt;0")=7,"Assinar CRV",IF(COUNTIF(G248:O248,"&gt;0")=8,"Enviar Leiloeiro",IF(COUNTIF(G248:O248,"&gt;0")=9,"FINALIZADO")))))))))))</f>
        <v>FINALIZADO</v>
      </c>
      <c r="R248" s="77">
        <f>COUNTIF('CONTROLE LEILOES'!G248:N248,"&gt;0")</f>
        <v>1</v>
      </c>
    </row>
    <row r="249" spans="1:18" x14ac:dyDescent="0.3">
      <c r="A249" s="24">
        <v>247</v>
      </c>
      <c r="B249" s="23">
        <f>IF(SALVADOS!B249=0,"",SALVADOS!B249)</f>
        <v>8232300562</v>
      </c>
      <c r="C249" s="23" t="str">
        <f>IF(SALVADOS!G249=0,"",SALVADOS!G249)</f>
        <v>LZN0E00</v>
      </c>
      <c r="D249" s="23" t="str">
        <f>IF(SALVADOS!L249=0,"",SALVADOS!L249)</f>
        <v>PALACIO</v>
      </c>
      <c r="E249" s="62">
        <f>IF(SALVADOS!K249=0,"",SALVADOS!K249)</f>
        <v>11000</v>
      </c>
      <c r="F249" s="63">
        <f t="shared" si="4"/>
        <v>3.6363636363636362E-2</v>
      </c>
      <c r="G249" s="64">
        <f>IF(SALVADOS!AH249=0,"",SALVADOS!AH249)</f>
        <v>45427</v>
      </c>
      <c r="H249" s="65">
        <f>IF('CONTROLE LEILOES'!G249=0,"",'CONTROLE LEILOES'!G249)</f>
        <v>45432</v>
      </c>
      <c r="I249" s="65">
        <f>IF('CONTROLE LEILOES'!P249=0,"",'CONTROLE LEILOES'!P249)</f>
        <v>45446</v>
      </c>
      <c r="J249" s="15">
        <v>400</v>
      </c>
      <c r="K249" s="29">
        <v>45454</v>
      </c>
      <c r="L249" s="29">
        <v>45454</v>
      </c>
      <c r="M249" s="29">
        <v>45456</v>
      </c>
      <c r="N249" s="29">
        <v>45456</v>
      </c>
      <c r="O249" s="29">
        <v>45456</v>
      </c>
      <c r="P249" s="35" t="str">
        <f>IF(SALVADOS!R249=0,"",SALVADOS!R249)</f>
        <v>GRANDE</v>
      </c>
      <c r="Q249" s="66" t="str">
        <f>IF(SALVADOS!C249=0,"",IF(COUNTIF(G249:O249,"&gt;=0")=0,"Não Disponível",IF(COUNTIF(G249:O249,"&gt;=0")=1,"Ag Loteamento",IF(COUNTIF(G249:O249,"&gt;=0")=2,"Data Leilão Venda",IF(COUNTIF(G249:O249,"&gt;=0")=3,"Inf Valor Venda",IF(COUNTIF(G249:O249,"&gt;0")=4,"Data Receb",IF(COUNTIF(G249:O249,"&gt;0")=5,"Ag. Fecham. Leiloeiro",IF(COUNTIF(G249:O249,"&gt;0")=6,"Ag. NF Saída",IF(COUNTIF(G249:O249,"&gt;0")=7,"Assinar CRV",IF(COUNTIF(G249:O249,"&gt;0")=8,"Enviar Leiloeiro",IF(COUNTIF(G249:O249,"&gt;0")=9,"FINALIZADO")))))))))))</f>
        <v>FINALIZADO</v>
      </c>
      <c r="R249" s="77">
        <f>COUNTIF('CONTROLE LEILOES'!G249:N249,"&gt;0")</f>
        <v>3</v>
      </c>
    </row>
    <row r="250" spans="1:18" x14ac:dyDescent="0.3">
      <c r="A250" s="24">
        <v>248</v>
      </c>
      <c r="B250" s="23">
        <f>IF(SALVADOS!B250=0,"",SALVADOS!B250)</f>
        <v>8282301835</v>
      </c>
      <c r="C250" s="23" t="str">
        <f>IF(SALVADOS!G250=0,"",SALVADOS!G250)</f>
        <v>GPZ6080</v>
      </c>
      <c r="D250" s="23" t="str">
        <f>IF(SALVADOS!L250=0,"",SALVADOS!L250)</f>
        <v>PALACIO</v>
      </c>
      <c r="E250" s="62">
        <f>IF(SALVADOS!K250=0,"",SALVADOS!K250)</f>
        <v>36165</v>
      </c>
      <c r="F250" s="63">
        <f t="shared" si="4"/>
        <v>0.24609429005944974</v>
      </c>
      <c r="G250" s="64">
        <f>IF(SALVADOS!AH250=0,"",SALVADOS!AH250)</f>
        <v>45478</v>
      </c>
      <c r="H250" s="65">
        <f>IF('CONTROLE LEILOES'!G250=0,"",'CONTROLE LEILOES'!G250)</f>
        <v>45482</v>
      </c>
      <c r="I250" s="65">
        <f>IF('CONTROLE LEILOES'!P250=0,"",'CONTROLE LEILOES'!P250)</f>
        <v>45482</v>
      </c>
      <c r="J250" s="15">
        <v>8900</v>
      </c>
      <c r="K250" s="29">
        <v>45489</v>
      </c>
      <c r="L250" s="29">
        <v>45489</v>
      </c>
      <c r="M250" s="29">
        <v>45497</v>
      </c>
      <c r="N250" s="29">
        <v>45497</v>
      </c>
      <c r="O250" s="29">
        <v>45497</v>
      </c>
      <c r="P250" s="35" t="str">
        <f>IF(SALVADOS!R250=0,"",SALVADOS!R250)</f>
        <v>MEDIA</v>
      </c>
      <c r="Q250" s="66" t="str">
        <f>IF(SALVADOS!C250=0,"",IF(COUNTIF(G250:O250,"&gt;=0")=0,"Não Disponível",IF(COUNTIF(G250:O250,"&gt;=0")=1,"Ag Loteamento",IF(COUNTIF(G250:O250,"&gt;=0")=2,"Data Leilão Venda",IF(COUNTIF(G250:O250,"&gt;=0")=3,"Inf Valor Venda",IF(COUNTIF(G250:O250,"&gt;0")=4,"Data Receb",IF(COUNTIF(G250:O250,"&gt;0")=5,"Ag. Fecham. Leiloeiro",IF(COUNTIF(G250:O250,"&gt;0")=6,"Ag. NF Saída",IF(COUNTIF(G250:O250,"&gt;0")=7,"Assinar CRV",IF(COUNTIF(G250:O250,"&gt;0")=8,"Enviar Leiloeiro",IF(COUNTIF(G250:O250,"&gt;0")=9,"FINALIZADO")))))))))))</f>
        <v>FINALIZADO</v>
      </c>
      <c r="R250" s="77">
        <f>COUNTIF('CONTROLE LEILOES'!G250:N250,"&gt;0")</f>
        <v>1</v>
      </c>
    </row>
    <row r="251" spans="1:18" x14ac:dyDescent="0.3">
      <c r="A251" s="24">
        <v>249</v>
      </c>
      <c r="B251" s="23">
        <f>IF(SALVADOS!B251=0,"",SALVADOS!B251)</f>
        <v>8282304010</v>
      </c>
      <c r="C251" s="23" t="str">
        <f>IF(SALVADOS!G251=0,"",SALVADOS!G251)</f>
        <v>DBH2B02</v>
      </c>
      <c r="D251" s="23" t="str">
        <f>IF(SALVADOS!L251=0,"",SALVADOS!L251)</f>
        <v>FREITAS</v>
      </c>
      <c r="E251" s="62">
        <f>IF(SALVADOS!K251=0,"",SALVADOS!K251)</f>
        <v>17798</v>
      </c>
      <c r="F251" s="63">
        <f t="shared" si="4"/>
        <v>8.4279132486796263E-2</v>
      </c>
      <c r="G251" s="64">
        <f>IF(SALVADOS!AH251=0,"",SALVADOS!AH251)</f>
        <v>45491</v>
      </c>
      <c r="H251" s="65">
        <f>IF('CONTROLE LEILOES'!G251=0,"",'CONTROLE LEILOES'!G251)</f>
        <v>45499</v>
      </c>
      <c r="I251" s="65">
        <f>IF('CONTROLE LEILOES'!P251=0,"",'CONTROLE LEILOES'!P251)</f>
        <v>45499</v>
      </c>
      <c r="J251" s="15">
        <v>1500</v>
      </c>
      <c r="K251" s="29">
        <v>45506</v>
      </c>
      <c r="L251" s="29">
        <v>45506</v>
      </c>
      <c r="M251" s="29">
        <v>45516</v>
      </c>
      <c r="N251" s="29">
        <v>45539</v>
      </c>
      <c r="O251" s="29">
        <v>45539</v>
      </c>
      <c r="P251" s="35" t="str">
        <f>IF(SALVADOS!R251=0,"",SALVADOS!R251)</f>
        <v>MEDIA</v>
      </c>
      <c r="Q251" s="66" t="str">
        <f>IF(SALVADOS!C251=0,"",IF(COUNTIF(G251:O251,"&gt;=0")=0,"Não Disponível",IF(COUNTIF(G251:O251,"&gt;=0")=1,"Ag Loteamento",IF(COUNTIF(G251:O251,"&gt;=0")=2,"Data Leilão Venda",IF(COUNTIF(G251:O251,"&gt;=0")=3,"Inf Valor Venda",IF(COUNTIF(G251:O251,"&gt;0")=4,"Data Receb",IF(COUNTIF(G251:O251,"&gt;0")=5,"Ag. Fecham. Leiloeiro",IF(COUNTIF(G251:O251,"&gt;0")=6,"Ag. NF Saída",IF(COUNTIF(G251:O251,"&gt;0")=7,"Assinar CRV",IF(COUNTIF(G251:O251,"&gt;0")=8,"Enviar Leiloeiro",IF(COUNTIF(G251:O251,"&gt;0")=9,"FINALIZADO")))))))))))</f>
        <v>FINALIZADO</v>
      </c>
      <c r="R251" s="77">
        <f>COUNTIF('CONTROLE LEILOES'!G251:N251,"&gt;0")</f>
        <v>1</v>
      </c>
    </row>
    <row r="252" spans="1:18" x14ac:dyDescent="0.3">
      <c r="A252" s="24">
        <v>250</v>
      </c>
      <c r="B252" s="23">
        <f>IF(SALVADOS!B252=0,"",SALVADOS!B252)</f>
        <v>8282303982</v>
      </c>
      <c r="C252" s="23" t="str">
        <f>IF(SALVADOS!G252=0,"",SALVADOS!G252)</f>
        <v>BVY1B53</v>
      </c>
      <c r="D252" s="23" t="str">
        <f>IF(SALVADOS!L252=0,"",SALVADOS!L252)</f>
        <v>PALACIO</v>
      </c>
      <c r="E252" s="62">
        <f>IF(SALVADOS!K252=0,"",SALVADOS!K252)</f>
        <v>5892</v>
      </c>
      <c r="F252" s="63">
        <f t="shared" si="4"/>
        <v>0</v>
      </c>
      <c r="G252" s="64" t="str">
        <f>IF(SALVADOS!AH252=0,"",SALVADOS!AH252)</f>
        <v/>
      </c>
      <c r="H252" s="65" t="str">
        <f>IF('CONTROLE LEILOES'!G252=0,"",'CONTROLE LEILOES'!G252)</f>
        <v/>
      </c>
      <c r="I252" s="65" t="str">
        <f>IF('CONTROLE LEILOES'!P252=0,"",'CONTROLE LEILOES'!P252)</f>
        <v/>
      </c>
      <c r="J252" s="15"/>
      <c r="K252" s="29"/>
      <c r="L252" s="29"/>
      <c r="M252" s="29"/>
      <c r="N252" s="29"/>
      <c r="O252" s="29"/>
      <c r="P252" s="35" t="str">
        <f>IF(SALVADOS!R252=0,"",SALVADOS!R252)</f>
        <v>GRANDE</v>
      </c>
      <c r="Q252" s="66" t="str">
        <f>IF(SALVADOS!C252=0,"",IF(COUNTIF(G252:O252,"&gt;=0")=0,"Não Disponível",IF(COUNTIF(G252:O252,"&gt;=0")=1,"Ag Loteamento",IF(COUNTIF(G252:O252,"&gt;=0")=2,"Data Leilão Venda",IF(COUNTIF(G252:O252,"&gt;=0")=3,"Inf Valor Venda",IF(COUNTIF(G252:O252,"&gt;0")=4,"Data Receb",IF(COUNTIF(G252:O252,"&gt;0")=5,"Ag. Fecham. Leiloeiro",IF(COUNTIF(G252:O252,"&gt;0")=6,"Ag. NF Saída",IF(COUNTIF(G252:O252,"&gt;0")=7,"Assinar CRV",IF(COUNTIF(G252:O252,"&gt;0")=8,"Enviar Leiloeiro",IF(COUNTIF(G252:O252,"&gt;0")=9,"FINALIZADO")))))))))))</f>
        <v>Não Disponível</v>
      </c>
      <c r="R252" s="77">
        <f>COUNTIF('CONTROLE LEILOES'!G252:N252,"&gt;0")</f>
        <v>0</v>
      </c>
    </row>
    <row r="253" spans="1:18" x14ac:dyDescent="0.3">
      <c r="A253" s="24">
        <v>251</v>
      </c>
      <c r="B253" s="23">
        <f>IF(SALVADOS!B253=0,"",SALVADOS!B253)</f>
        <v>8282303719</v>
      </c>
      <c r="C253" s="23" t="str">
        <f>IF(SALVADOS!G253=0,"",SALVADOS!G253)</f>
        <v>PDQ4C66</v>
      </c>
      <c r="D253" s="23" t="str">
        <f>IF(SALVADOS!L253=0,"",SALVADOS!L253)</f>
        <v>FREITAS</v>
      </c>
      <c r="E253" s="62">
        <f>IF(SALVADOS!K253=0,"",SALVADOS!K253)</f>
        <v>109189</v>
      </c>
      <c r="F253" s="63">
        <f t="shared" si="4"/>
        <v>0.52203060747877539</v>
      </c>
      <c r="G253" s="64">
        <f>IF(SALVADOS!AH253=0,"",SALVADOS!AH253)</f>
        <v>45355</v>
      </c>
      <c r="H253" s="65">
        <f>IF('CONTROLE LEILOES'!G253=0,"",'CONTROLE LEILOES'!G253)</f>
        <v>45359</v>
      </c>
      <c r="I253" s="65">
        <f>IF('CONTROLE LEILOES'!P253=0,"",'CONTROLE LEILOES'!P253)</f>
        <v>45359</v>
      </c>
      <c r="J253" s="15">
        <v>57000</v>
      </c>
      <c r="K253" s="29">
        <v>45366</v>
      </c>
      <c r="L253" s="29">
        <v>45366</v>
      </c>
      <c r="M253" s="29">
        <v>45373</v>
      </c>
      <c r="N253" s="29">
        <v>45383</v>
      </c>
      <c r="O253" s="29">
        <v>45383</v>
      </c>
      <c r="P253" s="35" t="str">
        <f>IF(SALVADOS!R253=0,"",SALVADOS!R253)</f>
        <v>MEDIA</v>
      </c>
      <c r="Q253" s="66" t="str">
        <f>IF(SALVADOS!C253=0,"",IF(COUNTIF(G253:O253,"&gt;=0")=0,"Não Disponível",IF(COUNTIF(G253:O253,"&gt;=0")=1,"Ag Loteamento",IF(COUNTIF(G253:O253,"&gt;=0")=2,"Data Leilão Venda",IF(COUNTIF(G253:O253,"&gt;=0")=3,"Inf Valor Venda",IF(COUNTIF(G253:O253,"&gt;0")=4,"Data Receb",IF(COUNTIF(G253:O253,"&gt;0")=5,"Ag. Fecham. Leiloeiro",IF(COUNTIF(G253:O253,"&gt;0")=6,"Ag. NF Saída",IF(COUNTIF(G253:O253,"&gt;0")=7,"Assinar CRV",IF(COUNTIF(G253:O253,"&gt;0")=8,"Enviar Leiloeiro",IF(COUNTIF(G253:O253,"&gt;0")=9,"FINALIZADO")))))))))))</f>
        <v>FINALIZADO</v>
      </c>
      <c r="R253" s="77">
        <f>COUNTIF('CONTROLE LEILOES'!G253:N253,"&gt;0")</f>
        <v>1</v>
      </c>
    </row>
    <row r="254" spans="1:18" x14ac:dyDescent="0.3">
      <c r="A254" s="24">
        <v>252</v>
      </c>
      <c r="B254" s="23">
        <f>IF(SALVADOS!B254=0,"",SALVADOS!B254)</f>
        <v>8282303979</v>
      </c>
      <c r="C254" s="23" t="str">
        <f>IF(SALVADOS!G254=0,"",SALVADOS!G254)</f>
        <v>FEY2B61</v>
      </c>
      <c r="D254" s="23" t="str">
        <f>IF(SALVADOS!L254=0,"",SALVADOS!L254)</f>
        <v>FREITAS</v>
      </c>
      <c r="E254" s="62">
        <f>IF(SALVADOS!K254=0,"",SALVADOS!K254)</f>
        <v>37960</v>
      </c>
      <c r="F254" s="63">
        <f t="shared" si="4"/>
        <v>0.48735511064278186</v>
      </c>
      <c r="G254" s="64">
        <f>IF(SALVADOS!AH254=0,"",SALVADOS!AH254)</f>
        <v>45338</v>
      </c>
      <c r="H254" s="65">
        <f>IF('CONTROLE LEILOES'!G254=0,"",'CONTROLE LEILOES'!G254)</f>
        <v>45345</v>
      </c>
      <c r="I254" s="65">
        <f>IF('CONTROLE LEILOES'!P254=0,"",'CONTROLE LEILOES'!P254)</f>
        <v>45345</v>
      </c>
      <c r="J254" s="15">
        <v>18500</v>
      </c>
      <c r="K254" s="29">
        <v>45352</v>
      </c>
      <c r="L254" s="29">
        <v>45352</v>
      </c>
      <c r="M254" s="29">
        <v>45364</v>
      </c>
      <c r="N254" s="29">
        <v>45358</v>
      </c>
      <c r="O254" s="29">
        <v>45383</v>
      </c>
      <c r="P254" s="35" t="str">
        <f>IF(SALVADOS!R254=0,"",SALVADOS!R254)</f>
        <v>MEDIA</v>
      </c>
      <c r="Q254" s="66" t="str">
        <f>IF(SALVADOS!C254=0,"",IF(COUNTIF(G254:O254,"&gt;=0")=0,"Não Disponível",IF(COUNTIF(G254:O254,"&gt;=0")=1,"Ag Loteamento",IF(COUNTIF(G254:O254,"&gt;=0")=2,"Data Leilão Venda",IF(COUNTIF(G254:O254,"&gt;=0")=3,"Inf Valor Venda",IF(COUNTIF(G254:O254,"&gt;0")=4,"Data Receb",IF(COUNTIF(G254:O254,"&gt;0")=5,"Ag. Fecham. Leiloeiro",IF(COUNTIF(G254:O254,"&gt;0")=6,"Ag. NF Saída",IF(COUNTIF(G254:O254,"&gt;0")=7,"Assinar CRV",IF(COUNTIF(G254:O254,"&gt;0")=8,"Enviar Leiloeiro",IF(COUNTIF(G254:O254,"&gt;0")=9,"FINALIZADO")))))))))))</f>
        <v>FINALIZADO</v>
      </c>
      <c r="R254" s="77">
        <f>COUNTIF('CONTROLE LEILOES'!G254:N254,"&gt;0")</f>
        <v>1</v>
      </c>
    </row>
    <row r="255" spans="1:18" x14ac:dyDescent="0.3">
      <c r="A255" s="24">
        <v>253</v>
      </c>
      <c r="B255" s="23">
        <f>IF(SALVADOS!B255=0,"",SALVADOS!B255)</f>
        <v>8232300177</v>
      </c>
      <c r="C255" s="23" t="str">
        <f>IF(SALVADOS!G255=0,"",SALVADOS!G255)</f>
        <v>REO4H81</v>
      </c>
      <c r="D255" s="23" t="str">
        <f>IF(SALVADOS!L255=0,"",SALVADOS!L255)</f>
        <v>PALACIO</v>
      </c>
      <c r="E255" s="62">
        <f>IF(SALVADOS!K255=0,"",SALVADOS!K255)</f>
        <v>53780</v>
      </c>
      <c r="F255" s="63">
        <f t="shared" si="4"/>
        <v>0.14875418371141688</v>
      </c>
      <c r="G255" s="64">
        <f>IF(SALVADOS!AH255=0,"",SALVADOS!AH255)</f>
        <v>45378</v>
      </c>
      <c r="H255" s="65">
        <f>IF('CONTROLE LEILOES'!G255=0,"",'CONTROLE LEILOES'!G255)</f>
        <v>45384</v>
      </c>
      <c r="I255" s="65">
        <f>IF('CONTROLE LEILOES'!P255=0,"",'CONTROLE LEILOES'!P255)</f>
        <v>45398</v>
      </c>
      <c r="J255" s="15">
        <v>8000</v>
      </c>
      <c r="K255" s="29">
        <v>45406</v>
      </c>
      <c r="L255" s="29">
        <v>45406</v>
      </c>
      <c r="M255" s="29">
        <v>45406</v>
      </c>
      <c r="N255" s="29">
        <v>45422</v>
      </c>
      <c r="O255" s="29">
        <v>45422</v>
      </c>
      <c r="P255" s="35" t="str">
        <f>IF(SALVADOS!R255=0,"",SALVADOS!R255)</f>
        <v>GRANDE</v>
      </c>
      <c r="Q255" s="66" t="str">
        <f>IF(SALVADOS!C255=0,"",IF(COUNTIF(G255:O255,"&gt;=0")=0,"Não Disponível",IF(COUNTIF(G255:O255,"&gt;=0")=1,"Ag Loteamento",IF(COUNTIF(G255:O255,"&gt;=0")=2,"Data Leilão Venda",IF(COUNTIF(G255:O255,"&gt;=0")=3,"Inf Valor Venda",IF(COUNTIF(G255:O255,"&gt;0")=4,"Data Receb",IF(COUNTIF(G255:O255,"&gt;0")=5,"Ag. Fecham. Leiloeiro",IF(COUNTIF(G255:O255,"&gt;0")=6,"Ag. NF Saída",IF(COUNTIF(G255:O255,"&gt;0")=7,"Assinar CRV",IF(COUNTIF(G255:O255,"&gt;0")=8,"Enviar Leiloeiro",IF(COUNTIF(G255:O255,"&gt;0")=9,"FINALIZADO")))))))))))</f>
        <v>FINALIZADO</v>
      </c>
      <c r="R255" s="77">
        <f>COUNTIF('CONTROLE LEILOES'!G255:N255,"&gt;0")</f>
        <v>3</v>
      </c>
    </row>
    <row r="256" spans="1:18" x14ac:dyDescent="0.3">
      <c r="A256" s="24">
        <v>254</v>
      </c>
      <c r="B256" s="23">
        <f>IF(SALVADOS!B256=0,"",SALVADOS!B256)</f>
        <v>8282304069</v>
      </c>
      <c r="C256" s="23" t="str">
        <f>IF(SALVADOS!G256=0,"",SALVADOS!G256)</f>
        <v>QGT1A05</v>
      </c>
      <c r="D256" s="23" t="str">
        <f>IF(SALVADOS!L256=0,"",SALVADOS!L256)</f>
        <v>PALACIO</v>
      </c>
      <c r="E256" s="62">
        <f>IF(SALVADOS!K256=0,"",SALVADOS!K256)</f>
        <v>76464</v>
      </c>
      <c r="F256" s="63">
        <f t="shared" si="4"/>
        <v>0.66698053986189576</v>
      </c>
      <c r="G256" s="64">
        <f>IF(SALVADOS!AH256=0,"",SALVADOS!AH256)</f>
        <v>45355</v>
      </c>
      <c r="H256" s="65">
        <f>IF('CONTROLE LEILOES'!G256=0,"",'CONTROLE LEILOES'!G256)</f>
        <v>45358</v>
      </c>
      <c r="I256" s="65">
        <f>IF('CONTROLE LEILOES'!P256=0,"",'CONTROLE LEILOES'!P256)</f>
        <v>45358</v>
      </c>
      <c r="J256" s="15">
        <v>51000</v>
      </c>
      <c r="K256" s="29">
        <v>45366</v>
      </c>
      <c r="L256" s="29">
        <v>45366</v>
      </c>
      <c r="M256" s="29">
        <v>45369</v>
      </c>
      <c r="N256" s="29">
        <v>45383</v>
      </c>
      <c r="O256" s="29">
        <v>45390</v>
      </c>
      <c r="P256" s="35" t="str">
        <f>IF(SALVADOS!R256=0,"",SALVADOS!R256)</f>
        <v>PEQUENA</v>
      </c>
      <c r="Q256" s="66" t="str">
        <f>IF(SALVADOS!C256=0,"",IF(COUNTIF(G256:O256,"&gt;=0")=0,"Não Disponível",IF(COUNTIF(G256:O256,"&gt;=0")=1,"Ag Loteamento",IF(COUNTIF(G256:O256,"&gt;=0")=2,"Data Leilão Venda",IF(COUNTIF(G256:O256,"&gt;=0")=3,"Inf Valor Venda",IF(COUNTIF(G256:O256,"&gt;0")=4,"Data Receb",IF(COUNTIF(G256:O256,"&gt;0")=5,"Ag. Fecham. Leiloeiro",IF(COUNTIF(G256:O256,"&gt;0")=6,"Ag. NF Saída",IF(COUNTIF(G256:O256,"&gt;0")=7,"Assinar CRV",IF(COUNTIF(G256:O256,"&gt;0")=8,"Enviar Leiloeiro",IF(COUNTIF(G256:O256,"&gt;0")=9,"FINALIZADO")))))))))))</f>
        <v>FINALIZADO</v>
      </c>
      <c r="R256" s="77">
        <f>COUNTIF('CONTROLE LEILOES'!G256:N256,"&gt;0")</f>
        <v>1</v>
      </c>
    </row>
    <row r="257" spans="1:18" x14ac:dyDescent="0.3">
      <c r="A257" s="24">
        <v>255</v>
      </c>
      <c r="B257" s="23">
        <f>IF(SALVADOS!B257=0,"",SALVADOS!B257)</f>
        <v>8282303880</v>
      </c>
      <c r="C257" s="23" t="str">
        <f>IF(SALVADOS!G257=0,"",SALVADOS!G257)</f>
        <v>PFH2I32</v>
      </c>
      <c r="D257" s="23" t="str">
        <f>IF(SALVADOS!L257=0,"",SALVADOS!L257)</f>
        <v>PALACIO</v>
      </c>
      <c r="E257" s="62">
        <f>IF(SALVADOS!K257=0,"",SALVADOS!K257)</f>
        <v>52584</v>
      </c>
      <c r="F257" s="63">
        <f t="shared" si="4"/>
        <v>0</v>
      </c>
      <c r="G257" s="64" t="str">
        <f>IF(SALVADOS!AH257=0,"",SALVADOS!AH257)</f>
        <v>-</v>
      </c>
      <c r="H257" s="65" t="str">
        <f>IF('CONTROLE LEILOES'!G257=0,"",'CONTROLE LEILOES'!G257)</f>
        <v>-</v>
      </c>
      <c r="I257" s="65" t="str">
        <f>IF('CONTROLE LEILOES'!P257=0,"",'CONTROLE LEILOES'!P257)</f>
        <v>-</v>
      </c>
      <c r="J257" s="15">
        <v>0</v>
      </c>
      <c r="K257" s="29">
        <v>0</v>
      </c>
      <c r="L257" s="29">
        <v>0</v>
      </c>
      <c r="M257" s="29">
        <v>0</v>
      </c>
      <c r="N257" s="29">
        <v>0</v>
      </c>
      <c r="O257" s="29">
        <v>0</v>
      </c>
      <c r="P257" s="35" t="str">
        <f>IF(SALVADOS!R257=0,"",SALVADOS!R257)</f>
        <v>MEDIA</v>
      </c>
      <c r="Q257" s="66" t="s">
        <v>412</v>
      </c>
      <c r="R257" s="77">
        <f>COUNTIF('CONTROLE LEILOES'!G257:N257,"&gt;0")</f>
        <v>0</v>
      </c>
    </row>
    <row r="258" spans="1:18" x14ac:dyDescent="0.3">
      <c r="A258" s="24">
        <v>256</v>
      </c>
      <c r="B258" s="23">
        <f>IF(SALVADOS!B258=0,"",SALVADOS!B258)</f>
        <v>8282304253</v>
      </c>
      <c r="C258" s="23" t="str">
        <f>IF(SALVADOS!G258=0,"",SALVADOS!G258)</f>
        <v>CJE8036</v>
      </c>
      <c r="D258" s="23" t="str">
        <f>IF(SALVADOS!L258=0,"",SALVADOS!L258)</f>
        <v>PALACIO</v>
      </c>
      <c r="E258" s="62">
        <f>IF(SALVADOS!K258=0,"",SALVADOS!K258)</f>
        <v>9906</v>
      </c>
      <c r="F258" s="63">
        <f t="shared" si="4"/>
        <v>0.18170805572380375</v>
      </c>
      <c r="G258" s="64">
        <f>IF(SALVADOS!AH258=0,"",SALVADOS!AH258)</f>
        <v>45414</v>
      </c>
      <c r="H258" s="65">
        <f>IF('CONTROLE LEILOES'!G258=0,"",'CONTROLE LEILOES'!G258)</f>
        <v>45421</v>
      </c>
      <c r="I258" s="65">
        <f>IF('CONTROLE LEILOES'!P258=0,"",'CONTROLE LEILOES'!P258)</f>
        <v>45421</v>
      </c>
      <c r="J258" s="15">
        <v>1800</v>
      </c>
      <c r="K258" s="29">
        <v>45428</v>
      </c>
      <c r="L258" s="29">
        <v>45428</v>
      </c>
      <c r="M258" s="29">
        <v>45433</v>
      </c>
      <c r="N258" s="29">
        <v>45439</v>
      </c>
      <c r="O258" s="29">
        <v>45439</v>
      </c>
      <c r="P258" s="35" t="str">
        <f>IF(SALVADOS!R258=0,"",SALVADOS!R258)</f>
        <v>GRANDE</v>
      </c>
      <c r="Q258" s="66" t="str">
        <f>IF(SALVADOS!C258=0,"",IF(COUNTIF(G258:O258,"&gt;=0")=0,"Não Disponível",IF(COUNTIF(G258:O258,"&gt;=0")=1,"Ag Loteamento",IF(COUNTIF(G258:O258,"&gt;=0")=2,"Data Leilão Venda",IF(COUNTIF(G258:O258,"&gt;=0")=3,"Inf Valor Venda",IF(COUNTIF(G258:O258,"&gt;0")=4,"Data Receb",IF(COUNTIF(G258:O258,"&gt;0")=5,"Ag. Fecham. Leiloeiro",IF(COUNTIF(G258:O258,"&gt;0")=6,"Ag. NF Saída",IF(COUNTIF(G258:O258,"&gt;0")=7,"Assinar CRV",IF(COUNTIF(G258:O258,"&gt;0")=8,"Enviar Leiloeiro",IF(COUNTIF(G258:O258,"&gt;0")=9,"FINALIZADO")))))))))))</f>
        <v>FINALIZADO</v>
      </c>
      <c r="R258" s="77">
        <f>COUNTIF('CONTROLE LEILOES'!G258:N258,"&gt;0")</f>
        <v>1</v>
      </c>
    </row>
    <row r="259" spans="1:18" x14ac:dyDescent="0.3">
      <c r="A259" s="24">
        <v>257</v>
      </c>
      <c r="B259" s="23">
        <f>IF(SALVADOS!B259=0,"",SALVADOS!B259)</f>
        <v>8282304412</v>
      </c>
      <c r="C259" s="23" t="str">
        <f>IF(SALVADOS!G259=0,"",SALVADOS!G259)</f>
        <v>QBJ5193</v>
      </c>
      <c r="D259" s="23" t="str">
        <f>IF(SALVADOS!L259=0,"",SALVADOS!L259)</f>
        <v>PALACIO</v>
      </c>
      <c r="E259" s="62">
        <f>IF(SALVADOS!K259=0,"",SALVADOS!K259)</f>
        <v>47128</v>
      </c>
      <c r="F259" s="63">
        <f t="shared" ref="F259:F322" si="5">IFERROR(J259/E259,"")</f>
        <v>0.35011033780342898</v>
      </c>
      <c r="G259" s="64">
        <f>IF(SALVADOS!AH259=0,"",SALVADOS!AH259)</f>
        <v>45408</v>
      </c>
      <c r="H259" s="65">
        <f>IF('CONTROLE LEILOES'!G259=0,"",'CONTROLE LEILOES'!G259)</f>
        <v>45419</v>
      </c>
      <c r="I259" s="65">
        <f>IF('CONTROLE LEILOES'!P259=0,"",'CONTROLE LEILOES'!P259)</f>
        <v>45432</v>
      </c>
      <c r="J259" s="15">
        <v>16500</v>
      </c>
      <c r="K259" s="29">
        <v>45440</v>
      </c>
      <c r="L259" s="29">
        <v>45440</v>
      </c>
      <c r="M259" s="29">
        <v>45441</v>
      </c>
      <c r="N259" s="29">
        <v>45454</v>
      </c>
      <c r="O259" s="29">
        <v>45455</v>
      </c>
      <c r="P259" s="35" t="str">
        <f>IF(SALVADOS!R259=0,"",SALVADOS!R259)</f>
        <v>MEDIA</v>
      </c>
      <c r="Q259" s="66" t="str">
        <f>IF(SALVADOS!C259=0,"",IF(COUNTIF(G259:O259,"&gt;=0")=0,"Não Disponível",IF(COUNTIF(G259:O259,"&gt;=0")=1,"Ag Loteamento",IF(COUNTIF(G259:O259,"&gt;=0")=2,"Data Leilão Venda",IF(COUNTIF(G259:O259,"&gt;=0")=3,"Inf Valor Venda",IF(COUNTIF(G259:O259,"&gt;0")=4,"Data Receb",IF(COUNTIF(G259:O259,"&gt;0")=5,"Ag. Fecham. Leiloeiro",IF(COUNTIF(G259:O259,"&gt;0")=6,"Ag. NF Saída",IF(COUNTIF(G259:O259,"&gt;0")=7,"Assinar CRV",IF(COUNTIF(G259:O259,"&gt;0")=8,"Enviar Leiloeiro",IF(COUNTIF(G259:O259,"&gt;0")=9,"FINALIZADO")))))))))))</f>
        <v>FINALIZADO</v>
      </c>
      <c r="R259" s="77">
        <f>COUNTIF('CONTROLE LEILOES'!G259:N259,"&gt;0")</f>
        <v>2</v>
      </c>
    </row>
    <row r="260" spans="1:18" x14ac:dyDescent="0.3">
      <c r="A260" s="24">
        <v>258</v>
      </c>
      <c r="B260" s="23">
        <f>IF(SALVADOS!B260=0,"",SALVADOS!B260)</f>
        <v>8232300693</v>
      </c>
      <c r="C260" s="23" t="str">
        <f>IF(SALVADOS!G260=0,"",SALVADOS!G260)</f>
        <v>JJF6G81</v>
      </c>
      <c r="D260" s="23" t="str">
        <f>IF(SALVADOS!L260=0,"",SALVADOS!L260)</f>
        <v>PALACIO</v>
      </c>
      <c r="E260" s="62">
        <f>IF(SALVADOS!K260=0,"",SALVADOS!K260)</f>
        <v>29523</v>
      </c>
      <c r="F260" s="63">
        <f t="shared" si="5"/>
        <v>0.30484706838735903</v>
      </c>
      <c r="G260" s="64">
        <f>IF(SALVADOS!AH260=0,"",SALVADOS!AH260)</f>
        <v>45362</v>
      </c>
      <c r="H260" s="65">
        <f>IF('CONTROLE LEILOES'!G260=0,"",'CONTROLE LEILOES'!G260)</f>
        <v>45370</v>
      </c>
      <c r="I260" s="65">
        <f>IF('CONTROLE LEILOES'!P260=0,"",'CONTROLE LEILOES'!P260)</f>
        <v>45370</v>
      </c>
      <c r="J260" s="15">
        <v>9000</v>
      </c>
      <c r="K260" s="29">
        <v>45378</v>
      </c>
      <c r="L260" s="29">
        <v>45379</v>
      </c>
      <c r="M260" s="29">
        <v>45385</v>
      </c>
      <c r="N260" s="29">
        <v>45390</v>
      </c>
      <c r="O260" s="29">
        <v>45390</v>
      </c>
      <c r="P260" s="35" t="str">
        <f>IF(SALVADOS!R260=0,"",SALVADOS!R260)</f>
        <v>MEDIA</v>
      </c>
      <c r="Q260" s="66" t="str">
        <f>IF(SALVADOS!C260=0,"",IF(COUNTIF(G260:O260,"&gt;=0")=0,"Não Disponível",IF(COUNTIF(G260:O260,"&gt;=0")=1,"Ag Loteamento",IF(COUNTIF(G260:O260,"&gt;=0")=2,"Data Leilão Venda",IF(COUNTIF(G260:O260,"&gt;=0")=3,"Inf Valor Venda",IF(COUNTIF(G260:O260,"&gt;0")=4,"Data Receb",IF(COUNTIF(G260:O260,"&gt;0")=5,"Ag. Fecham. Leiloeiro",IF(COUNTIF(G260:O260,"&gt;0")=6,"Ag. NF Saída",IF(COUNTIF(G260:O260,"&gt;0")=7,"Assinar CRV",IF(COUNTIF(G260:O260,"&gt;0")=8,"Enviar Leiloeiro",IF(COUNTIF(G260:O260,"&gt;0")=9,"FINALIZADO")))))))))))</f>
        <v>FINALIZADO</v>
      </c>
      <c r="R260" s="77">
        <f>COUNTIF('CONTROLE LEILOES'!G260:N260,"&gt;0")</f>
        <v>1</v>
      </c>
    </row>
    <row r="261" spans="1:18" x14ac:dyDescent="0.3">
      <c r="A261" s="24">
        <v>259</v>
      </c>
      <c r="B261" s="23">
        <f>IF(SALVADOS!B261=0,"",SALVADOS!B261)</f>
        <v>8282300788</v>
      </c>
      <c r="C261" s="23" t="str">
        <f>IF(SALVADOS!G261=0,"",SALVADOS!G261)</f>
        <v>CDQ7894</v>
      </c>
      <c r="D261" s="23" t="str">
        <f>IF(SALVADOS!L261=0,"",SALVADOS!L261)</f>
        <v>FREITAS</v>
      </c>
      <c r="E261" s="62">
        <f>IF(SALVADOS!K261=0,"",SALVADOS!K261)</f>
        <v>10865</v>
      </c>
      <c r="F261" s="63">
        <f t="shared" si="5"/>
        <v>2.7611596870685689E-2</v>
      </c>
      <c r="G261" s="64">
        <f>IF(SALVADOS!AH261=0,"",SALVADOS!AH261)</f>
        <v>45383</v>
      </c>
      <c r="H261" s="65">
        <f>IF('CONTROLE LEILOES'!G261=0,"",'CONTROLE LEILOES'!G261)</f>
        <v>45394</v>
      </c>
      <c r="I261" s="65">
        <f>IF('CONTROLE LEILOES'!P261=0,"",'CONTROLE LEILOES'!P261)</f>
        <v>45401</v>
      </c>
      <c r="J261" s="15">
        <v>300</v>
      </c>
      <c r="K261" s="29">
        <v>45408</v>
      </c>
      <c r="L261" s="29">
        <v>45408</v>
      </c>
      <c r="M261" s="29">
        <v>45412</v>
      </c>
      <c r="N261" s="29">
        <v>45412</v>
      </c>
      <c r="O261" s="29">
        <v>45412</v>
      </c>
      <c r="P261" s="35" t="str">
        <f>IF(SALVADOS!R261=0,"",SALVADOS!R261)</f>
        <v>GRANDE</v>
      </c>
      <c r="Q261" s="66" t="str">
        <f>IF(SALVADOS!C261=0,"",IF(COUNTIF(G261:O261,"&gt;=0")=0,"Não Disponível",IF(COUNTIF(G261:O261,"&gt;=0")=1,"Ag Loteamento",IF(COUNTIF(G261:O261,"&gt;=0")=2,"Data Leilão Venda",IF(COUNTIF(G261:O261,"&gt;=0")=3,"Inf Valor Venda",IF(COUNTIF(G261:O261,"&gt;0")=4,"Data Receb",IF(COUNTIF(G261:O261,"&gt;0")=5,"Ag. Fecham. Leiloeiro",IF(COUNTIF(G261:O261,"&gt;0")=6,"Ag. NF Saída",IF(COUNTIF(G261:O261,"&gt;0")=7,"Assinar CRV",IF(COUNTIF(G261:O261,"&gt;0")=8,"Enviar Leiloeiro",IF(COUNTIF(G261:O261,"&gt;0")=9,"FINALIZADO")))))))))))</f>
        <v>FINALIZADO</v>
      </c>
      <c r="R261" s="77">
        <f>COUNTIF('CONTROLE LEILOES'!G261:N261,"&gt;0")</f>
        <v>2</v>
      </c>
    </row>
    <row r="262" spans="1:18" x14ac:dyDescent="0.3">
      <c r="A262" s="24">
        <v>260</v>
      </c>
      <c r="B262" s="23">
        <f>IF(SALVADOS!B262=0,"",SALVADOS!B262)</f>
        <v>8232300643</v>
      </c>
      <c r="C262" s="23" t="str">
        <f>IF(SALVADOS!G262=0,"",SALVADOS!G262)</f>
        <v>AUK5J19</v>
      </c>
      <c r="D262" s="23" t="str">
        <f>IF(SALVADOS!L262=0,"",SALVADOS!L262)</f>
        <v>PALACIO</v>
      </c>
      <c r="E262" s="62">
        <f>IF(SALVADOS!K262=0,"",SALVADOS!K262)</f>
        <v>19803</v>
      </c>
      <c r="F262" s="63">
        <f t="shared" si="5"/>
        <v>0.35348179568752208</v>
      </c>
      <c r="G262" s="64">
        <f>IF(SALVADOS!AH262=0,"",SALVADOS!AH262)</f>
        <v>45384</v>
      </c>
      <c r="H262" s="65">
        <f>IF('CONTROLE LEILOES'!G262=0,"",'CONTROLE LEILOES'!G262)</f>
        <v>45390</v>
      </c>
      <c r="I262" s="65">
        <f>IF('CONTROLE LEILOES'!P262=0,"",'CONTROLE LEILOES'!P262)</f>
        <v>45405</v>
      </c>
      <c r="J262" s="15">
        <v>7000</v>
      </c>
      <c r="K262" s="29">
        <v>45412</v>
      </c>
      <c r="L262" s="29">
        <v>45412</v>
      </c>
      <c r="M262" s="29">
        <v>45414</v>
      </c>
      <c r="N262" s="29">
        <v>45418</v>
      </c>
      <c r="O262" s="29">
        <v>45419</v>
      </c>
      <c r="P262" s="35" t="str">
        <f>IF(SALVADOS!R262=0,"",SALVADOS!R262)</f>
        <v>PEQUENA</v>
      </c>
      <c r="Q262" s="66" t="str">
        <f>IF(SALVADOS!C262=0,"",IF(COUNTIF(G262:O262,"&gt;=0")=0,"Não Disponível",IF(COUNTIF(G262:O262,"&gt;=0")=1,"Ag Loteamento",IF(COUNTIF(G262:O262,"&gt;=0")=2,"Data Leilão Venda",IF(COUNTIF(G262:O262,"&gt;=0")=3,"Inf Valor Venda",IF(COUNTIF(G262:O262,"&gt;0")=4,"Data Receb",IF(COUNTIF(G262:O262,"&gt;0")=5,"Ag. Fecham. Leiloeiro",IF(COUNTIF(G262:O262,"&gt;0")=6,"Ag. NF Saída",IF(COUNTIF(G262:O262,"&gt;0")=7,"Assinar CRV",IF(COUNTIF(G262:O262,"&gt;0")=8,"Enviar Leiloeiro",IF(COUNTIF(G262:O262,"&gt;0")=9,"FINALIZADO")))))))))))</f>
        <v>FINALIZADO</v>
      </c>
      <c r="R262" s="77">
        <f>COUNTIF('CONTROLE LEILOES'!G262:N262,"&gt;0")</f>
        <v>2</v>
      </c>
    </row>
    <row r="263" spans="1:18" x14ac:dyDescent="0.3">
      <c r="A263" s="24">
        <v>261</v>
      </c>
      <c r="B263" s="23">
        <f>IF(SALVADOS!B263=0,"",SALVADOS!B263)</f>
        <v>8282303844</v>
      </c>
      <c r="C263" s="23" t="str">
        <f>IF(SALVADOS!G263=0,"",SALVADOS!G263)</f>
        <v>INK9821</v>
      </c>
      <c r="D263" s="23" t="str">
        <f>IF(SALVADOS!L263=0,"",SALVADOS!L263)</f>
        <v>PALACIO</v>
      </c>
      <c r="E263" s="62">
        <f>IF(SALVADOS!K263=0,"",SALVADOS!K263)</f>
        <v>23471</v>
      </c>
      <c r="F263" s="63">
        <f t="shared" si="5"/>
        <v>0.29397980486557879</v>
      </c>
      <c r="G263" s="64">
        <f>IF(SALVADOS!AH263=0,"",SALVADOS!AH263)</f>
        <v>45377</v>
      </c>
      <c r="H263" s="65">
        <f>IF('CONTROLE LEILOES'!G263=0,"",'CONTROLE LEILOES'!G263)</f>
        <v>45384</v>
      </c>
      <c r="I263" s="65">
        <f>IF('CONTROLE LEILOES'!P263=0,"",'CONTROLE LEILOES'!P263)</f>
        <v>45398</v>
      </c>
      <c r="J263" s="15">
        <v>6900</v>
      </c>
      <c r="K263" s="29">
        <v>45406</v>
      </c>
      <c r="L263" s="29">
        <v>45406</v>
      </c>
      <c r="M263" s="29">
        <v>45411</v>
      </c>
      <c r="N263" s="29">
        <v>45435</v>
      </c>
      <c r="O263" s="29">
        <v>45439</v>
      </c>
      <c r="P263" s="35" t="str">
        <f>IF(SALVADOS!R263=0,"",SALVADOS!R263)</f>
        <v>MEDIA</v>
      </c>
      <c r="Q263" s="66" t="str">
        <f>IF(SALVADOS!C263=0,"",IF(COUNTIF(G263:O263,"&gt;=0")=0,"Não Disponível",IF(COUNTIF(G263:O263,"&gt;=0")=1,"Ag Loteamento",IF(COUNTIF(G263:O263,"&gt;=0")=2,"Data Leilão Venda",IF(COUNTIF(G263:O263,"&gt;=0")=3,"Inf Valor Venda",IF(COUNTIF(G263:O263,"&gt;0")=4,"Data Receb",IF(COUNTIF(G263:O263,"&gt;0")=5,"Ag. Fecham. Leiloeiro",IF(COUNTIF(G263:O263,"&gt;0")=6,"Ag. NF Saída",IF(COUNTIF(G263:O263,"&gt;0")=7,"Assinar CRV",IF(COUNTIF(G263:O263,"&gt;0")=8,"Enviar Leiloeiro",IF(COUNTIF(G263:O263,"&gt;0")=9,"FINALIZADO")))))))))))</f>
        <v>FINALIZADO</v>
      </c>
      <c r="R263" s="77">
        <f>COUNTIF('CONTROLE LEILOES'!G263:N263,"&gt;0")</f>
        <v>3</v>
      </c>
    </row>
    <row r="264" spans="1:18" x14ac:dyDescent="0.3">
      <c r="A264" s="24">
        <v>262</v>
      </c>
      <c r="B264" s="23">
        <f>IF(SALVADOS!B264=0,"",SALVADOS!B264)</f>
        <v>8282304340</v>
      </c>
      <c r="C264" s="23" t="str">
        <f>IF(SALVADOS!G264=0,"",SALVADOS!G264)</f>
        <v>DCL1I89</v>
      </c>
      <c r="D264" s="23" t="str">
        <f>IF(SALVADOS!L264=0,"",SALVADOS!L264)</f>
        <v>FREITAS</v>
      </c>
      <c r="E264" s="62">
        <f>IF(SALVADOS!K264=0,"",SALVADOS!K264)</f>
        <v>6569</v>
      </c>
      <c r="F264" s="63">
        <f t="shared" si="5"/>
        <v>0.53280560207033034</v>
      </c>
      <c r="G264" s="64">
        <f>IF(SALVADOS!AH264=0,"",SALVADOS!AH264)</f>
        <v>45383</v>
      </c>
      <c r="H264" s="65">
        <f>IF('CONTROLE LEILOES'!G264=0,"",'CONTROLE LEILOES'!G264)</f>
        <v>45387</v>
      </c>
      <c r="I264" s="65">
        <f>IF('CONTROLE LEILOES'!P264=0,"",'CONTROLE LEILOES'!P264)</f>
        <v>45387</v>
      </c>
      <c r="J264" s="15">
        <v>3500</v>
      </c>
      <c r="K264" s="29">
        <v>45394</v>
      </c>
      <c r="L264" s="29">
        <v>45394</v>
      </c>
      <c r="M264" s="29">
        <v>45400</v>
      </c>
      <c r="N264" s="29">
        <v>45418</v>
      </c>
      <c r="O264" s="29">
        <v>45419</v>
      </c>
      <c r="P264" s="35" t="str">
        <f>IF(SALVADOS!R264=0,"",SALVADOS!R264)</f>
        <v>MEDIA</v>
      </c>
      <c r="Q264" s="66" t="str">
        <f>IF(SALVADOS!C264=0,"",IF(COUNTIF(G264:O264,"&gt;=0")=0,"Não Disponível",IF(COUNTIF(G264:O264,"&gt;=0")=1,"Ag Loteamento",IF(COUNTIF(G264:O264,"&gt;=0")=2,"Data Leilão Venda",IF(COUNTIF(G264:O264,"&gt;=0")=3,"Inf Valor Venda",IF(COUNTIF(G264:O264,"&gt;0")=4,"Data Receb",IF(COUNTIF(G264:O264,"&gt;0")=5,"Ag. Fecham. Leiloeiro",IF(COUNTIF(G264:O264,"&gt;0")=6,"Ag. NF Saída",IF(COUNTIF(G264:O264,"&gt;0")=7,"Assinar CRV",IF(COUNTIF(G264:O264,"&gt;0")=8,"Enviar Leiloeiro",IF(COUNTIF(G264:O264,"&gt;0")=9,"FINALIZADO")))))))))))</f>
        <v>FINALIZADO</v>
      </c>
      <c r="R264" s="77">
        <f>COUNTIF('CONTROLE LEILOES'!G264:N264,"&gt;0")</f>
        <v>1</v>
      </c>
    </row>
    <row r="265" spans="1:18" x14ac:dyDescent="0.3">
      <c r="A265" s="24">
        <v>263</v>
      </c>
      <c r="B265" s="23">
        <f>IF(SALVADOS!B265=0,"",SALVADOS!B265)</f>
        <v>8282400164</v>
      </c>
      <c r="C265" s="23" t="str">
        <f>IF(SALVADOS!G265=0,"",SALVADOS!G265)</f>
        <v>EMV4E15</v>
      </c>
      <c r="D265" s="23" t="str">
        <f>IF(SALVADOS!L265=0,"",SALVADOS!L265)</f>
        <v>FREITAS</v>
      </c>
      <c r="E265" s="62">
        <f>IF(SALVADOS!K265=0,"",SALVADOS!K265)</f>
        <v>36885</v>
      </c>
      <c r="F265" s="63">
        <f t="shared" si="5"/>
        <v>0.69133794225294831</v>
      </c>
      <c r="G265" s="64">
        <f>IF(SALVADOS!AH265=0,"",SALVADOS!AH265)</f>
        <v>45386</v>
      </c>
      <c r="H265" s="65">
        <f>IF('CONTROLE LEILOES'!G265=0,"",'CONTROLE LEILOES'!G265)</f>
        <v>45394</v>
      </c>
      <c r="I265" s="65">
        <f>IF('CONTROLE LEILOES'!P265=0,"",'CONTROLE LEILOES'!P265)</f>
        <v>45394</v>
      </c>
      <c r="J265" s="15">
        <v>25500</v>
      </c>
      <c r="K265" s="29">
        <v>45404</v>
      </c>
      <c r="L265" s="29">
        <v>45404</v>
      </c>
      <c r="M265" s="29">
        <v>45404</v>
      </c>
      <c r="N265" s="29">
        <v>45418</v>
      </c>
      <c r="O265" s="29">
        <v>45419</v>
      </c>
      <c r="P265" s="35" t="str">
        <f>IF(SALVADOS!R265=0,"",SALVADOS!R265)</f>
        <v>PEQUENA</v>
      </c>
      <c r="Q265" s="66" t="str">
        <f>IF(SALVADOS!C265=0,"",IF(COUNTIF(G265:O265,"&gt;=0")=0,"Não Disponível",IF(COUNTIF(G265:O265,"&gt;=0")=1,"Ag Loteamento",IF(COUNTIF(G265:O265,"&gt;=0")=2,"Data Leilão Venda",IF(COUNTIF(G265:O265,"&gt;=0")=3,"Inf Valor Venda",IF(COUNTIF(G265:O265,"&gt;0")=4,"Data Receb",IF(COUNTIF(G265:O265,"&gt;0")=5,"Ag. Fecham. Leiloeiro",IF(COUNTIF(G265:O265,"&gt;0")=6,"Ag. NF Saída",IF(COUNTIF(G265:O265,"&gt;0")=7,"Assinar CRV",IF(COUNTIF(G265:O265,"&gt;0")=8,"Enviar Leiloeiro",IF(COUNTIF(G265:O265,"&gt;0")=9,"FINALIZADO")))))))))))</f>
        <v>FINALIZADO</v>
      </c>
      <c r="R265" s="77">
        <f>COUNTIF('CONTROLE LEILOES'!G265:N265,"&gt;0")</f>
        <v>1</v>
      </c>
    </row>
    <row r="266" spans="1:18" x14ac:dyDescent="0.3">
      <c r="A266" s="24">
        <v>264</v>
      </c>
      <c r="B266" s="23">
        <f>IF(SALVADOS!B266=0,"",SALVADOS!B266)</f>
        <v>8282304317</v>
      </c>
      <c r="C266" s="23" t="str">
        <f>IF(SALVADOS!G266=0,"",SALVADOS!G266)</f>
        <v>SBI4G28</v>
      </c>
      <c r="D266" s="23" t="str">
        <f>IF(SALVADOS!L266=0,"",SALVADOS!L266)</f>
        <v>PALACIO</v>
      </c>
      <c r="E266" s="62">
        <f>IF(SALVADOS!K266=0,"",SALVADOS!K266)</f>
        <v>20119</v>
      </c>
      <c r="F266" s="63">
        <f t="shared" si="5"/>
        <v>0.66603707937770262</v>
      </c>
      <c r="G266" s="64">
        <f>IF(SALVADOS!AH266=0,"",SALVADOS!AH266)</f>
        <v>45408</v>
      </c>
      <c r="H266" s="65">
        <f>IF('CONTROLE LEILOES'!G266=0,"",'CONTROLE LEILOES'!G266)</f>
        <v>45419</v>
      </c>
      <c r="I266" s="65">
        <f>IF('CONTROLE LEILOES'!P266=0,"",'CONTROLE LEILOES'!P266)</f>
        <v>45419</v>
      </c>
      <c r="J266" s="15">
        <v>13400</v>
      </c>
      <c r="K266" s="29">
        <v>45426</v>
      </c>
      <c r="L266" s="29">
        <v>45426</v>
      </c>
      <c r="M266" s="29">
        <v>45427</v>
      </c>
      <c r="N266" s="29">
        <v>45435</v>
      </c>
      <c r="O266" s="29">
        <v>45439</v>
      </c>
      <c r="P266" s="35" t="str">
        <f>IF(SALVADOS!R266=0,"",SALVADOS!R266)</f>
        <v>PEQUENA</v>
      </c>
      <c r="Q266" s="66" t="str">
        <f>IF(SALVADOS!C266=0,"",IF(COUNTIF(G266:O266,"&gt;=0")=0,"Não Disponível",IF(COUNTIF(G266:O266,"&gt;=0")=1,"Ag Loteamento",IF(COUNTIF(G266:O266,"&gt;=0")=2,"Data Leilão Venda",IF(COUNTIF(G266:O266,"&gt;=0")=3,"Inf Valor Venda",IF(COUNTIF(G266:O266,"&gt;0")=4,"Data Receb",IF(COUNTIF(G266:O266,"&gt;0")=5,"Ag. Fecham. Leiloeiro",IF(COUNTIF(G266:O266,"&gt;0")=6,"Ag. NF Saída",IF(COUNTIF(G266:O266,"&gt;0")=7,"Assinar CRV",IF(COUNTIF(G266:O266,"&gt;0")=8,"Enviar Leiloeiro",IF(COUNTIF(G266:O266,"&gt;0")=9,"FINALIZADO")))))))))))</f>
        <v>FINALIZADO</v>
      </c>
      <c r="R266" s="77">
        <f>COUNTIF('CONTROLE LEILOES'!G266:N266,"&gt;0")</f>
        <v>1</v>
      </c>
    </row>
    <row r="267" spans="1:18" x14ac:dyDescent="0.3">
      <c r="A267" s="24">
        <v>265</v>
      </c>
      <c r="B267" s="23">
        <f>IF(SALVADOS!B267=0,"",SALVADOS!B267)</f>
        <v>34</v>
      </c>
      <c r="C267" s="23" t="str">
        <f>IF(SALVADOS!G267=0,"",SALVADOS!G267)</f>
        <v>DSS9258</v>
      </c>
      <c r="D267" s="23" t="str">
        <f>IF(SALVADOS!L267=0,"",SALVADOS!L267)</f>
        <v>PALACIO</v>
      </c>
      <c r="E267" s="62">
        <f>IF(SALVADOS!K267=0,"",SALVADOS!K267)</f>
        <v>20420</v>
      </c>
      <c r="F267" s="63">
        <f t="shared" si="5"/>
        <v>0.3672869735553379</v>
      </c>
      <c r="G267" s="64">
        <f>IF(SALVADOS!AH267=0,"",SALVADOS!AH267)</f>
        <v>45386</v>
      </c>
      <c r="H267" s="65">
        <f>IF('CONTROLE LEILOES'!G267=0,"",'CONTROLE LEILOES'!G267)</f>
        <v>45392</v>
      </c>
      <c r="I267" s="65">
        <f>IF('CONTROLE LEILOES'!P267=0,"",'CONTROLE LEILOES'!P267)</f>
        <v>45392</v>
      </c>
      <c r="J267" s="15">
        <v>7500</v>
      </c>
      <c r="K267" s="29">
        <v>45400</v>
      </c>
      <c r="L267" s="29">
        <v>45400</v>
      </c>
      <c r="M267" s="29">
        <v>45404</v>
      </c>
      <c r="N267" s="29">
        <v>45418</v>
      </c>
      <c r="O267" s="29">
        <v>45427</v>
      </c>
      <c r="P267" s="35" t="str">
        <f>IF(SALVADOS!R267=0,"",SALVADOS!R267)</f>
        <v>MEDIA</v>
      </c>
      <c r="Q267" s="66" t="str">
        <f>IF(SALVADOS!C267=0,"",IF(COUNTIF(G267:O267,"&gt;=0")=0,"Não Disponível",IF(COUNTIF(G267:O267,"&gt;=0")=1,"Ag Loteamento",IF(COUNTIF(G267:O267,"&gt;=0")=2,"Data Leilão Venda",IF(COUNTIF(G267:O267,"&gt;=0")=3,"Inf Valor Venda",IF(COUNTIF(G267:O267,"&gt;0")=4,"Data Receb",IF(COUNTIF(G267:O267,"&gt;0")=5,"Ag. Fecham. Leiloeiro",IF(COUNTIF(G267:O267,"&gt;0")=6,"Ag. NF Saída",IF(COUNTIF(G267:O267,"&gt;0")=7,"Assinar CRV",IF(COUNTIF(G267:O267,"&gt;0")=8,"Enviar Leiloeiro",IF(COUNTIF(G267:O267,"&gt;0")=9,"FINALIZADO")))))))))))</f>
        <v>FINALIZADO</v>
      </c>
      <c r="R267" s="77">
        <f>COUNTIF('CONTROLE LEILOES'!G267:N267,"&gt;0")</f>
        <v>1</v>
      </c>
    </row>
    <row r="268" spans="1:18" x14ac:dyDescent="0.3">
      <c r="A268" s="24">
        <v>266</v>
      </c>
      <c r="B268" s="23">
        <f>IF(SALVADOS!B268=0,"",SALVADOS!B268)</f>
        <v>8282304199</v>
      </c>
      <c r="C268" s="23" t="str">
        <f>IF(SALVADOS!G268=0,"",SALVADOS!G268)</f>
        <v>KFX0A35</v>
      </c>
      <c r="D268" s="23" t="str">
        <f>IF(SALVADOS!L268=0,"",SALVADOS!L268)</f>
        <v>PALACIO</v>
      </c>
      <c r="E268" s="62">
        <f>IF(SALVADOS!K268=0,"",SALVADOS!K268)</f>
        <v>55732</v>
      </c>
      <c r="F268" s="63">
        <f t="shared" si="5"/>
        <v>0.36783176631019882</v>
      </c>
      <c r="G268" s="64">
        <f>IF(SALVADOS!AH268=0,"",SALVADOS!AH268)</f>
        <v>45384</v>
      </c>
      <c r="H268" s="65">
        <f>IF('CONTROLE LEILOES'!G268=0,"",'CONTROLE LEILOES'!G268)</f>
        <v>45390</v>
      </c>
      <c r="I268" s="65">
        <f>IF('CONTROLE LEILOES'!P268=0,"",'CONTROLE LEILOES'!P268)</f>
        <v>45390</v>
      </c>
      <c r="J268" s="15">
        <v>20500</v>
      </c>
      <c r="K268" s="29">
        <v>45397</v>
      </c>
      <c r="L268" s="29">
        <v>45397</v>
      </c>
      <c r="M268" s="29">
        <v>45400</v>
      </c>
      <c r="N268" s="29">
        <v>45422</v>
      </c>
      <c r="O268" s="29">
        <v>45427</v>
      </c>
      <c r="P268" s="35" t="str">
        <f>IF(SALVADOS!R268=0,"",SALVADOS!R268)</f>
        <v>MEDIA</v>
      </c>
      <c r="Q268" s="66" t="str">
        <f>IF(SALVADOS!C268=0,"",IF(COUNTIF(G268:O268,"&gt;=0")=0,"Não Disponível",IF(COUNTIF(G268:O268,"&gt;=0")=1,"Ag Loteamento",IF(COUNTIF(G268:O268,"&gt;=0")=2,"Data Leilão Venda",IF(COUNTIF(G268:O268,"&gt;=0")=3,"Inf Valor Venda",IF(COUNTIF(G268:O268,"&gt;0")=4,"Data Receb",IF(COUNTIF(G268:O268,"&gt;0")=5,"Ag. Fecham. Leiloeiro",IF(COUNTIF(G268:O268,"&gt;0")=6,"Ag. NF Saída",IF(COUNTIF(G268:O268,"&gt;0")=7,"Assinar CRV",IF(COUNTIF(G268:O268,"&gt;0")=8,"Enviar Leiloeiro",IF(COUNTIF(G268:O268,"&gt;0")=9,"FINALIZADO")))))))))))</f>
        <v>FINALIZADO</v>
      </c>
      <c r="R268" s="77">
        <f>COUNTIF('CONTROLE LEILOES'!G268:N268,"&gt;0")</f>
        <v>1</v>
      </c>
    </row>
    <row r="269" spans="1:18" x14ac:dyDescent="0.3">
      <c r="A269" s="24">
        <v>267</v>
      </c>
      <c r="B269" s="23">
        <f>IF(SALVADOS!B269=0,"",SALVADOS!B269)</f>
        <v>8282400353</v>
      </c>
      <c r="C269" s="23" t="str">
        <f>IF(SALVADOS!G269=0,"",SALVADOS!G269)</f>
        <v>GBU0G97</v>
      </c>
      <c r="D269" s="23" t="str">
        <f>IF(SALVADOS!L269=0,"",SALVADOS!L269)</f>
        <v>FREITAS</v>
      </c>
      <c r="E269" s="62">
        <f>IF(SALVADOS!K269=0,"",SALVADOS!K269)</f>
        <v>14917</v>
      </c>
      <c r="F269" s="63">
        <f t="shared" si="5"/>
        <v>0.52289334316551583</v>
      </c>
      <c r="G269" s="64">
        <f>IF(SALVADOS!AH269=0,"",SALVADOS!AH269)</f>
        <v>45426</v>
      </c>
      <c r="H269" s="65">
        <f>IF('CONTROLE LEILOES'!G269=0,"",'CONTROLE LEILOES'!G269)</f>
        <v>45433</v>
      </c>
      <c r="I269" s="65">
        <f>IF('CONTROLE LEILOES'!P269=0,"",'CONTROLE LEILOES'!P269)</f>
        <v>45447</v>
      </c>
      <c r="J269" s="15">
        <v>7800</v>
      </c>
      <c r="K269" s="29">
        <v>45455</v>
      </c>
      <c r="L269" s="29">
        <v>45455</v>
      </c>
      <c r="M269" s="29">
        <v>45456</v>
      </c>
      <c r="N269" s="29">
        <v>45463</v>
      </c>
      <c r="O269" s="29">
        <v>45470</v>
      </c>
      <c r="P269" s="35" t="str">
        <f>IF(SALVADOS!R269=0,"",SALVADOS!R269)</f>
        <v>MEDIA</v>
      </c>
      <c r="Q269" s="66" t="str">
        <f>IF(SALVADOS!C269=0,"",IF(COUNTIF(G269:O269,"&gt;=0")=0,"Não Disponível",IF(COUNTIF(G269:O269,"&gt;=0")=1,"Ag Loteamento",IF(COUNTIF(G269:O269,"&gt;=0")=2,"Data Leilão Venda",IF(COUNTIF(G269:O269,"&gt;=0")=3,"Inf Valor Venda",IF(COUNTIF(G269:O269,"&gt;0")=4,"Data Receb",IF(COUNTIF(G269:O269,"&gt;0")=5,"Ag. Fecham. Leiloeiro",IF(COUNTIF(G269:O269,"&gt;0")=6,"Ag. NF Saída",IF(COUNTIF(G269:O269,"&gt;0")=7,"Assinar CRV",IF(COUNTIF(G269:O269,"&gt;0")=8,"Enviar Leiloeiro",IF(COUNTIF(G269:O269,"&gt;0")=9,"FINALIZADO")))))))))))</f>
        <v>FINALIZADO</v>
      </c>
      <c r="R269" s="77">
        <f>COUNTIF('CONTROLE LEILOES'!G269:N269,"&gt;0")</f>
        <v>2</v>
      </c>
    </row>
    <row r="270" spans="1:18" x14ac:dyDescent="0.3">
      <c r="A270" s="24">
        <v>268</v>
      </c>
      <c r="B270" s="23">
        <f>IF(SALVADOS!B270=0,"",SALVADOS!B270)</f>
        <v>8282400353</v>
      </c>
      <c r="C270" s="23" t="str">
        <f>IF(SALVADOS!G270=0,"",SALVADOS!G270)</f>
        <v>DFS9C43</v>
      </c>
      <c r="D270" s="23" t="str">
        <f>IF(SALVADOS!L270=0,"",SALVADOS!L270)</f>
        <v>FREITAS</v>
      </c>
      <c r="E270" s="62">
        <f>IF(SALVADOS!K270=0,"",SALVADOS!K270)</f>
        <v>14188</v>
      </c>
      <c r="F270" s="63">
        <f t="shared" si="5"/>
        <v>0.65548350718917392</v>
      </c>
      <c r="G270" s="64">
        <f>IF(SALVADOS!AH270=0,"",SALVADOS!AH270)</f>
        <v>45383</v>
      </c>
      <c r="H270" s="65">
        <f>IF('CONTROLE LEILOES'!G270=0,"",'CONTROLE LEILOES'!G270)</f>
        <v>45387</v>
      </c>
      <c r="I270" s="65">
        <f>IF('CONTROLE LEILOES'!P270=0,"",'CONTROLE LEILOES'!P270)</f>
        <v>45387</v>
      </c>
      <c r="J270" s="15">
        <v>9300</v>
      </c>
      <c r="K270" s="29">
        <v>45394</v>
      </c>
      <c r="L270" s="29">
        <v>45394</v>
      </c>
      <c r="M270" s="29">
        <v>45400</v>
      </c>
      <c r="N270" s="29">
        <v>45418</v>
      </c>
      <c r="O270" s="29">
        <v>45419</v>
      </c>
      <c r="P270" s="35" t="str">
        <f>IF(SALVADOS!R270=0,"",SALVADOS!R270)</f>
        <v>PEQUENA</v>
      </c>
      <c r="Q270" s="66" t="str">
        <f>IF(SALVADOS!C270=0,"",IF(COUNTIF(G270:O270,"&gt;=0")=0,"Não Disponível",IF(COUNTIF(G270:O270,"&gt;=0")=1,"Ag Loteamento",IF(COUNTIF(G270:O270,"&gt;=0")=2,"Data Leilão Venda",IF(COUNTIF(G270:O270,"&gt;=0")=3,"Inf Valor Venda",IF(COUNTIF(G270:O270,"&gt;0")=4,"Data Receb",IF(COUNTIF(G270:O270,"&gt;0")=5,"Ag. Fecham. Leiloeiro",IF(COUNTIF(G270:O270,"&gt;0")=6,"Ag. NF Saída",IF(COUNTIF(G270:O270,"&gt;0")=7,"Assinar CRV",IF(COUNTIF(G270:O270,"&gt;0")=8,"Enviar Leiloeiro",IF(COUNTIF(G270:O270,"&gt;0")=9,"FINALIZADO")))))))))))</f>
        <v>FINALIZADO</v>
      </c>
      <c r="R270" s="77">
        <f>COUNTIF('CONTROLE LEILOES'!G270:N270,"&gt;0")</f>
        <v>1</v>
      </c>
    </row>
    <row r="271" spans="1:18" x14ac:dyDescent="0.3">
      <c r="A271" s="24">
        <v>269</v>
      </c>
      <c r="B271" s="23">
        <f>IF(SALVADOS!B271=0,"",SALVADOS!B271)</f>
        <v>36</v>
      </c>
      <c r="C271" s="23" t="str">
        <f>IF(SALVADOS!G271=0,"",SALVADOS!G271)</f>
        <v>DIO5972</v>
      </c>
      <c r="D271" s="23" t="str">
        <f>IF(SALVADOS!L271=0,"",SALVADOS!L271)</f>
        <v>FREITAS</v>
      </c>
      <c r="E271" s="62">
        <f>IF(SALVADOS!K271=0,"",SALVADOS!K271)</f>
        <v>17734</v>
      </c>
      <c r="F271" s="63">
        <f t="shared" si="5"/>
        <v>0.47930528927483929</v>
      </c>
      <c r="G271" s="64">
        <f>IF(SALVADOS!AH271=0,"",SALVADOS!AH271)</f>
        <v>45426</v>
      </c>
      <c r="H271" s="65">
        <f>IF('CONTROLE LEILOES'!G271=0,"",'CONTROLE LEILOES'!G271)</f>
        <v>45433</v>
      </c>
      <c r="I271" s="65">
        <f>IF('CONTROLE LEILOES'!P271=0,"",'CONTROLE LEILOES'!P271)</f>
        <v>45433</v>
      </c>
      <c r="J271" s="15">
        <v>8500</v>
      </c>
      <c r="K271" s="29">
        <v>45441</v>
      </c>
      <c r="L271" s="29">
        <v>45441</v>
      </c>
      <c r="M271" s="29">
        <v>45449</v>
      </c>
      <c r="N271" s="29">
        <v>45454</v>
      </c>
      <c r="O271" s="29">
        <v>45455</v>
      </c>
      <c r="P271" s="35" t="str">
        <f>IF(SALVADOS!R271=0,"",SALVADOS!R271)</f>
        <v>MEDIA</v>
      </c>
      <c r="Q271" s="66" t="str">
        <f>IF(SALVADOS!C271=0,"",IF(COUNTIF(G271:O271,"&gt;=0")=0,"Não Disponível",IF(COUNTIF(G271:O271,"&gt;=0")=1,"Ag Loteamento",IF(COUNTIF(G271:O271,"&gt;=0")=2,"Data Leilão Venda",IF(COUNTIF(G271:O271,"&gt;=0")=3,"Inf Valor Venda",IF(COUNTIF(G271:O271,"&gt;0")=4,"Data Receb",IF(COUNTIF(G271:O271,"&gt;0")=5,"Ag. Fecham. Leiloeiro",IF(COUNTIF(G271:O271,"&gt;0")=6,"Ag. NF Saída",IF(COUNTIF(G271:O271,"&gt;0")=7,"Assinar CRV",IF(COUNTIF(G271:O271,"&gt;0")=8,"Enviar Leiloeiro",IF(COUNTIF(G271:O271,"&gt;0")=9,"FINALIZADO")))))))))))</f>
        <v>FINALIZADO</v>
      </c>
      <c r="R271" s="77">
        <f>COUNTIF('CONTROLE LEILOES'!G271:N271,"&gt;0")</f>
        <v>1</v>
      </c>
    </row>
    <row r="272" spans="1:18" x14ac:dyDescent="0.3">
      <c r="A272" s="24">
        <v>270</v>
      </c>
      <c r="B272" s="23">
        <f>IF(SALVADOS!B272=0,"",SALVADOS!B272)</f>
        <v>8282303717</v>
      </c>
      <c r="C272" s="23" t="str">
        <f>IF(SALVADOS!G272=0,"",SALVADOS!G272)</f>
        <v>MSA8A89</v>
      </c>
      <c r="D272" s="23" t="str">
        <f>IF(SALVADOS!L272=0,"",SALVADOS!L272)</f>
        <v>PALACIO</v>
      </c>
      <c r="E272" s="62">
        <f>IF(SALVADOS!K272=0,"",SALVADOS!K272)</f>
        <v>5488</v>
      </c>
      <c r="F272" s="63">
        <f t="shared" si="5"/>
        <v>0.23688046647230321</v>
      </c>
      <c r="G272" s="64">
        <f>IF(SALVADOS!AH272=0,"",SALVADOS!AH272)</f>
        <v>45533</v>
      </c>
      <c r="H272" s="65">
        <f>IF('CONTROLE LEILOES'!G272=0,"",'CONTROLE LEILOES'!G272)</f>
        <v>45545</v>
      </c>
      <c r="I272" s="65">
        <f>IF('CONTROLE LEILOES'!P272=0,"",'CONTROLE LEILOES'!P272)</f>
        <v>45545</v>
      </c>
      <c r="J272" s="15">
        <v>1300</v>
      </c>
      <c r="K272" s="29">
        <v>45554</v>
      </c>
      <c r="L272" s="29">
        <v>45554</v>
      </c>
      <c r="M272" s="29">
        <v>45559</v>
      </c>
      <c r="N272" s="29">
        <v>45560</v>
      </c>
      <c r="O272" s="29">
        <v>45560</v>
      </c>
      <c r="P272" s="35" t="str">
        <f>IF(SALVADOS!R272=0,"",SALVADOS!R272)</f>
        <v>GRANDE</v>
      </c>
      <c r="Q272" s="66" t="str">
        <f>IF(SALVADOS!C272=0,"",IF(COUNTIF(G272:O272,"&gt;=0")=0,"Não Disponível",IF(COUNTIF(G272:O272,"&gt;=0")=1,"Ag Loteamento",IF(COUNTIF(G272:O272,"&gt;=0")=2,"Data Leilão Venda",IF(COUNTIF(G272:O272,"&gt;=0")=3,"Inf Valor Venda",IF(COUNTIF(G272:O272,"&gt;0")=4,"Data Receb",IF(COUNTIF(G272:O272,"&gt;0")=5,"Ag. Fecham. Leiloeiro",IF(COUNTIF(G272:O272,"&gt;0")=6,"Ag. NF Saída",IF(COUNTIF(G272:O272,"&gt;0")=7,"Assinar CRV",IF(COUNTIF(G272:O272,"&gt;0")=8,"Enviar Leiloeiro",IF(COUNTIF(G272:O272,"&gt;0")=9,"FINALIZADO")))))))))))</f>
        <v>FINALIZADO</v>
      </c>
      <c r="R272" s="77">
        <f>COUNTIF('CONTROLE LEILOES'!G272:N272,"&gt;0")</f>
        <v>1</v>
      </c>
    </row>
    <row r="273" spans="1:18" x14ac:dyDescent="0.3">
      <c r="A273" s="24">
        <v>271</v>
      </c>
      <c r="B273" s="23">
        <f>IF(SALVADOS!B273=0,"",SALVADOS!B273)</f>
        <v>44</v>
      </c>
      <c r="C273" s="23" t="str">
        <f>IF(SALVADOS!G273=0,"",SALVADOS!G273)</f>
        <v>OLO3933</v>
      </c>
      <c r="D273" s="23" t="str">
        <f>IF(SALVADOS!L273=0,"",SALVADOS!L273)</f>
        <v>PALACIO</v>
      </c>
      <c r="E273" s="62">
        <f>IF(SALVADOS!K273=0,"",SALVADOS!K273)</f>
        <v>30714</v>
      </c>
      <c r="F273" s="63">
        <f t="shared" si="5"/>
        <v>0.13348961385687308</v>
      </c>
      <c r="G273" s="64">
        <f>IF(SALVADOS!AH273=0,"",SALVADOS!AH273)</f>
        <v>45475</v>
      </c>
      <c r="H273" s="65">
        <f>IF('CONTROLE LEILOES'!G273=0,"",'CONTROLE LEILOES'!G273)</f>
        <v>45482</v>
      </c>
      <c r="I273" s="65">
        <f>IF('CONTROLE LEILOES'!P273=0,"",'CONTROLE LEILOES'!P273)</f>
        <v>45503</v>
      </c>
      <c r="J273" s="15">
        <v>4100</v>
      </c>
      <c r="K273" s="29">
        <v>45517</v>
      </c>
      <c r="L273" s="29">
        <v>45517</v>
      </c>
      <c r="M273" s="29">
        <v>45524</v>
      </c>
      <c r="N273" s="29">
        <v>45524</v>
      </c>
      <c r="O273" s="29">
        <v>45525</v>
      </c>
      <c r="P273" s="35" t="str">
        <f>IF(SALVADOS!R273=0,"",SALVADOS!R273)</f>
        <v>GRANDE</v>
      </c>
      <c r="Q273" s="66" t="str">
        <f>IF(SALVADOS!C273=0,"",IF(COUNTIF(G273:O273,"&gt;=0")=0,"Não Disponível",IF(COUNTIF(G273:O273,"&gt;=0")=1,"Ag Loteamento",IF(COUNTIF(G273:O273,"&gt;=0")=2,"Data Leilão Venda",IF(COUNTIF(G273:O273,"&gt;=0")=3,"Inf Valor Venda",IF(COUNTIF(G273:O273,"&gt;0")=4,"Data Receb",IF(COUNTIF(G273:O273,"&gt;0")=5,"Ag. Fecham. Leiloeiro",IF(COUNTIF(G273:O273,"&gt;0")=6,"Ag. NF Saída",IF(COUNTIF(G273:O273,"&gt;0")=7,"Assinar CRV",IF(COUNTIF(G273:O273,"&gt;0")=8,"Enviar Leiloeiro",IF(COUNTIF(G273:O273,"&gt;0")=9,"FINALIZADO")))))))))))</f>
        <v>FINALIZADO</v>
      </c>
      <c r="R273" s="77">
        <f>COUNTIF('CONTROLE LEILOES'!G273:N273,"&gt;0")</f>
        <v>2</v>
      </c>
    </row>
    <row r="274" spans="1:18" x14ac:dyDescent="0.3">
      <c r="A274" s="24">
        <v>272</v>
      </c>
      <c r="B274" s="23">
        <f>IF(SALVADOS!B274=0,"",SALVADOS!B274)</f>
        <v>8282400561</v>
      </c>
      <c r="C274" s="23" t="str">
        <f>IF(SALVADOS!G274=0,"",SALVADOS!G274)</f>
        <v>PQL3484</v>
      </c>
      <c r="D274" s="23" t="str">
        <f>IF(SALVADOS!L274=0,"",SALVADOS!L274)</f>
        <v>PALACIO</v>
      </c>
      <c r="E274" s="62">
        <f>IF(SALVADOS!K274=0,"",SALVADOS!K274)</f>
        <v>10957</v>
      </c>
      <c r="F274" s="63">
        <f t="shared" si="5"/>
        <v>0.52934197316783793</v>
      </c>
      <c r="G274" s="64">
        <f>IF(SALVADOS!AH274=0,"",SALVADOS!AH274)</f>
        <v>45426</v>
      </c>
      <c r="H274" s="65">
        <f>IF('CONTROLE LEILOES'!G274=0,"",'CONTROLE LEILOES'!G274)</f>
        <v>45432</v>
      </c>
      <c r="I274" s="65">
        <f>IF('CONTROLE LEILOES'!P274=0,"",'CONTROLE LEILOES'!P274)</f>
        <v>45432</v>
      </c>
      <c r="J274" s="15">
        <v>5800</v>
      </c>
      <c r="K274" s="29">
        <v>45440</v>
      </c>
      <c r="L274" s="29">
        <v>45440</v>
      </c>
      <c r="M274" s="29">
        <v>45441</v>
      </c>
      <c r="N274" s="29">
        <v>45454</v>
      </c>
      <c r="O274" s="29">
        <v>45455</v>
      </c>
      <c r="P274" s="35" t="str">
        <f>IF(SALVADOS!R274=0,"",SALVADOS!R274)</f>
        <v>PEQUENA</v>
      </c>
      <c r="Q274" s="66" t="str">
        <f>IF(SALVADOS!C274=0,"",IF(COUNTIF(G274:O274,"&gt;=0")=0,"Não Disponível",IF(COUNTIF(G274:O274,"&gt;=0")=1,"Ag Loteamento",IF(COUNTIF(G274:O274,"&gt;=0")=2,"Data Leilão Venda",IF(COUNTIF(G274:O274,"&gt;=0")=3,"Inf Valor Venda",IF(COUNTIF(G274:O274,"&gt;0")=4,"Data Receb",IF(COUNTIF(G274:O274,"&gt;0")=5,"Ag. Fecham. Leiloeiro",IF(COUNTIF(G274:O274,"&gt;0")=6,"Ag. NF Saída",IF(COUNTIF(G274:O274,"&gt;0")=7,"Assinar CRV",IF(COUNTIF(G274:O274,"&gt;0")=8,"Enviar Leiloeiro",IF(COUNTIF(G274:O274,"&gt;0")=9,"FINALIZADO")))))))))))</f>
        <v>FINALIZADO</v>
      </c>
      <c r="R274" s="77">
        <f>COUNTIF('CONTROLE LEILOES'!G274:N274,"&gt;0")</f>
        <v>1</v>
      </c>
    </row>
    <row r="275" spans="1:18" x14ac:dyDescent="0.3">
      <c r="A275" s="24">
        <v>273</v>
      </c>
      <c r="B275" s="23">
        <f>IF(SALVADOS!B275=0,"",SALVADOS!B275)</f>
        <v>8282400976</v>
      </c>
      <c r="C275" s="23" t="str">
        <f>IF(SALVADOS!G275=0,"",SALVADOS!G275)</f>
        <v>EUC1C71</v>
      </c>
      <c r="D275" s="23" t="str">
        <f>IF(SALVADOS!L275=0,"",SALVADOS!L275)</f>
        <v>FREITAS</v>
      </c>
      <c r="E275" s="62">
        <f>IF(SALVADOS!K275=0,"",SALVADOS!K275)</f>
        <v>38121</v>
      </c>
      <c r="F275" s="63">
        <f t="shared" si="5"/>
        <v>0.22035098764460534</v>
      </c>
      <c r="G275" s="64">
        <f>IF(SALVADOS!AH275=0,"",SALVADOS!AH275)</f>
        <v>45467</v>
      </c>
      <c r="H275" s="65">
        <f>IF('CONTROLE LEILOES'!G275=0,"",'CONTROLE LEILOES'!G275)</f>
        <v>45475</v>
      </c>
      <c r="I275" s="65">
        <f>IF('CONTROLE LEILOES'!P275=0,"",'CONTROLE LEILOES'!P275)</f>
        <v>45475</v>
      </c>
      <c r="J275" s="15">
        <v>8400</v>
      </c>
      <c r="K275" s="29">
        <v>45483</v>
      </c>
      <c r="L275" s="29">
        <v>45483</v>
      </c>
      <c r="M275" s="29">
        <v>45489</v>
      </c>
      <c r="N275" s="29">
        <v>45489</v>
      </c>
      <c r="O275" s="29">
        <v>45489</v>
      </c>
      <c r="P275" s="35" t="str">
        <f>IF(SALVADOS!R275=0,"",SALVADOS!R275)</f>
        <v>GRANDE</v>
      </c>
      <c r="Q275" s="66" t="str">
        <f>IF(SALVADOS!C275=0,"",IF(COUNTIF(G275:O275,"&gt;=0")=0,"Não Disponível",IF(COUNTIF(G275:O275,"&gt;=0")=1,"Ag Loteamento",IF(COUNTIF(G275:O275,"&gt;=0")=2,"Data Leilão Venda",IF(COUNTIF(G275:O275,"&gt;=0")=3,"Inf Valor Venda",IF(COUNTIF(G275:O275,"&gt;0")=4,"Data Receb",IF(COUNTIF(G275:O275,"&gt;0")=5,"Ag. Fecham. Leiloeiro",IF(COUNTIF(G275:O275,"&gt;0")=6,"Ag. NF Saída",IF(COUNTIF(G275:O275,"&gt;0")=7,"Assinar CRV",IF(COUNTIF(G275:O275,"&gt;0")=8,"Enviar Leiloeiro",IF(COUNTIF(G275:O275,"&gt;0")=9,"FINALIZADO")))))))))))</f>
        <v>FINALIZADO</v>
      </c>
      <c r="R275" s="77">
        <f>COUNTIF('CONTROLE LEILOES'!G275:N275,"&gt;0")</f>
        <v>1</v>
      </c>
    </row>
    <row r="276" spans="1:18" x14ac:dyDescent="0.3">
      <c r="A276" s="24">
        <v>274</v>
      </c>
      <c r="B276" s="23">
        <f>IF(SALVADOS!B276=0,"",SALVADOS!B276)</f>
        <v>8282401065</v>
      </c>
      <c r="C276" s="23" t="str">
        <f>IF(SALVADOS!G276=0,"",SALVADOS!G276)</f>
        <v>BAA9H98</v>
      </c>
      <c r="D276" s="23" t="str">
        <f>IF(SALVADOS!L276=0,"",SALVADOS!L276)</f>
        <v>PALACIO</v>
      </c>
      <c r="E276" s="62">
        <f>IF(SALVADOS!K276=0,"",SALVADOS!K276)</f>
        <v>48931</v>
      </c>
      <c r="F276" s="63">
        <f t="shared" si="5"/>
        <v>0</v>
      </c>
      <c r="G276" s="64" t="str">
        <f>IF(SALVADOS!AH276=0,"",SALVADOS!AH276)</f>
        <v/>
      </c>
      <c r="H276" s="65" t="str">
        <f>IF('CONTROLE LEILOES'!G276=0,"",'CONTROLE LEILOES'!G276)</f>
        <v/>
      </c>
      <c r="I276" s="65" t="str">
        <f>IF('CONTROLE LEILOES'!P276=0,"",'CONTROLE LEILOES'!P276)</f>
        <v/>
      </c>
      <c r="J276" s="15"/>
      <c r="K276" s="29"/>
      <c r="L276" s="29"/>
      <c r="M276" s="29"/>
      <c r="N276" s="29"/>
      <c r="O276" s="29"/>
      <c r="P276" s="35" t="str">
        <f>IF(SALVADOS!R276=0,"",SALVADOS!R276)</f>
        <v>MEDIA</v>
      </c>
      <c r="Q276" s="66" t="str">
        <f>IF(SALVADOS!C276=0,"",IF(COUNTIF(G276:O276,"&gt;=0")=0,"Não Disponível",IF(COUNTIF(G276:O276,"&gt;=0")=1,"Ag Loteamento",IF(COUNTIF(G276:O276,"&gt;=0")=2,"Data Leilão Venda",IF(COUNTIF(G276:O276,"&gt;=0")=3,"Inf Valor Venda",IF(COUNTIF(G276:O276,"&gt;0")=4,"Data Receb",IF(COUNTIF(G276:O276,"&gt;0")=5,"Ag. Fecham. Leiloeiro",IF(COUNTIF(G276:O276,"&gt;0")=6,"Ag. NF Saída",IF(COUNTIF(G276:O276,"&gt;0")=7,"Assinar CRV",IF(COUNTIF(G276:O276,"&gt;0")=8,"Enviar Leiloeiro",IF(COUNTIF(G276:O276,"&gt;0")=9,"FINALIZADO")))))))))))</f>
        <v>Não Disponível</v>
      </c>
      <c r="R276" s="77">
        <f>COUNTIF('CONTROLE LEILOES'!G276:N276,"&gt;0")</f>
        <v>0</v>
      </c>
    </row>
    <row r="277" spans="1:18" x14ac:dyDescent="0.3">
      <c r="A277" s="24">
        <v>275</v>
      </c>
      <c r="B277" s="23">
        <f>IF(SALVADOS!B277=0,"",SALVADOS!B277)</f>
        <v>8282400742</v>
      </c>
      <c r="C277" s="23" t="str">
        <f>IF(SALVADOS!G277=0,"",SALVADOS!G277)</f>
        <v>QVW1G86</v>
      </c>
      <c r="D277" s="23" t="str">
        <f>IF(SALVADOS!L277=0,"",SALVADOS!L277)</f>
        <v>PALACIO</v>
      </c>
      <c r="E277" s="62">
        <f>IF(SALVADOS!K277=0,"",SALVADOS!K277)</f>
        <v>100953</v>
      </c>
      <c r="F277" s="63">
        <f t="shared" si="5"/>
        <v>0.61414717739938385</v>
      </c>
      <c r="G277" s="64">
        <f>IF(SALVADOS!AH277=0,"",SALVADOS!AH277)</f>
        <v>45475</v>
      </c>
      <c r="H277" s="65">
        <f>IF('CONTROLE LEILOES'!G277=0,"",'CONTROLE LEILOES'!G277)</f>
        <v>45482</v>
      </c>
      <c r="I277" s="65">
        <f>IF('CONTROLE LEILOES'!P277=0,"",'CONTROLE LEILOES'!P277)</f>
        <v>45482</v>
      </c>
      <c r="J277" s="15">
        <v>62000</v>
      </c>
      <c r="K277" s="29">
        <v>45489</v>
      </c>
      <c r="L277" s="29">
        <v>45489</v>
      </c>
      <c r="M277" s="29">
        <v>45491</v>
      </c>
      <c r="N277" s="29">
        <v>45497</v>
      </c>
      <c r="O277" s="29">
        <v>45502</v>
      </c>
      <c r="P277" s="35" t="str">
        <f>IF(SALVADOS!R277=0,"",SALVADOS!R277)</f>
        <v>MEDIA</v>
      </c>
      <c r="Q277" s="66" t="str">
        <f>IF(SALVADOS!C277=0,"",IF(COUNTIF(G277:O277,"&gt;=0")=0,"Não Disponível",IF(COUNTIF(G277:O277,"&gt;=0")=1,"Ag Loteamento",IF(COUNTIF(G277:O277,"&gt;=0")=2,"Data Leilão Venda",IF(COUNTIF(G277:O277,"&gt;=0")=3,"Inf Valor Venda",IF(COUNTIF(G277:O277,"&gt;0")=4,"Data Receb",IF(COUNTIF(G277:O277,"&gt;0")=5,"Ag. Fecham. Leiloeiro",IF(COUNTIF(G277:O277,"&gt;0")=6,"Ag. NF Saída",IF(COUNTIF(G277:O277,"&gt;0")=7,"Assinar CRV",IF(COUNTIF(G277:O277,"&gt;0")=8,"Enviar Leiloeiro",IF(COUNTIF(G277:O277,"&gt;0")=9,"FINALIZADO")))))))))))</f>
        <v>FINALIZADO</v>
      </c>
      <c r="R277" s="77">
        <f>COUNTIF('CONTROLE LEILOES'!G277:N277,"&gt;0")</f>
        <v>1</v>
      </c>
    </row>
    <row r="278" spans="1:18" x14ac:dyDescent="0.3">
      <c r="A278" s="24">
        <v>276</v>
      </c>
      <c r="B278" s="23">
        <f>IF(SALVADOS!B278=0,"",SALVADOS!B278)</f>
        <v>8282400952</v>
      </c>
      <c r="C278" s="23" t="str">
        <f>IF(SALVADOS!G278=0,"",SALVADOS!G278)</f>
        <v>QNL1314</v>
      </c>
      <c r="D278" s="23" t="str">
        <f>IF(SALVADOS!L278=0,"",SALVADOS!L278)</f>
        <v>PALACIO</v>
      </c>
      <c r="E278" s="62">
        <f>IF(SALVADOS!K278=0,"",SALVADOS!K278)</f>
        <v>48802</v>
      </c>
      <c r="F278" s="63">
        <f t="shared" si="5"/>
        <v>0.4098192697020614</v>
      </c>
      <c r="G278" s="64">
        <f>IF(SALVADOS!AH278=0,"",SALVADOS!AH278)</f>
        <v>45475</v>
      </c>
      <c r="H278" s="65">
        <f>IF('CONTROLE LEILOES'!G278=0,"",'CONTROLE LEILOES'!G278)</f>
        <v>45482</v>
      </c>
      <c r="I278" s="65">
        <f>IF('CONTROLE LEILOES'!P278=0,"",'CONTROLE LEILOES'!P278)</f>
        <v>45482</v>
      </c>
      <c r="J278" s="15">
        <v>20000</v>
      </c>
      <c r="K278" s="29">
        <v>45489</v>
      </c>
      <c r="L278" s="29">
        <v>45489</v>
      </c>
      <c r="M278" s="29">
        <v>45497</v>
      </c>
      <c r="N278" s="29">
        <v>45499</v>
      </c>
      <c r="O278" s="29">
        <v>45502</v>
      </c>
      <c r="P278" s="35" t="str">
        <f>IF(SALVADOS!R278=0,"",SALVADOS!R278)</f>
        <v>MEDIA</v>
      </c>
      <c r="Q278" s="66" t="str">
        <f>IF(SALVADOS!C278=0,"",IF(COUNTIF(G278:O278,"&gt;=0")=0,"Não Disponível",IF(COUNTIF(G278:O278,"&gt;=0")=1,"Ag Loteamento",IF(COUNTIF(G278:O278,"&gt;=0")=2,"Data Leilão Venda",IF(COUNTIF(G278:O278,"&gt;=0")=3,"Inf Valor Venda",IF(COUNTIF(G278:O278,"&gt;0")=4,"Data Receb",IF(COUNTIF(G278:O278,"&gt;0")=5,"Ag. Fecham. Leiloeiro",IF(COUNTIF(G278:O278,"&gt;0")=6,"Ag. NF Saída",IF(COUNTIF(G278:O278,"&gt;0")=7,"Assinar CRV",IF(COUNTIF(G278:O278,"&gt;0")=8,"Enviar Leiloeiro",IF(COUNTIF(G278:O278,"&gt;0")=9,"FINALIZADO")))))))))))</f>
        <v>FINALIZADO</v>
      </c>
      <c r="R278" s="77">
        <f>COUNTIF('CONTROLE LEILOES'!G278:N278,"&gt;0")</f>
        <v>1</v>
      </c>
    </row>
    <row r="279" spans="1:18" x14ac:dyDescent="0.3">
      <c r="A279" s="24">
        <v>277</v>
      </c>
      <c r="B279" s="23">
        <f>IF(SALVADOS!B279=0,"",SALVADOS!B279)</f>
        <v>8282401071</v>
      </c>
      <c r="C279" s="23" t="str">
        <f>IF(SALVADOS!G279=0,"",SALVADOS!G279)</f>
        <v>PWC6453</v>
      </c>
      <c r="D279" s="23" t="str">
        <f>IF(SALVADOS!L279=0,"",SALVADOS!L279)</f>
        <v>FREITAS</v>
      </c>
      <c r="E279" s="62">
        <f>IF(SALVADOS!K279=0,"",SALVADOS!K279)</f>
        <v>38409</v>
      </c>
      <c r="F279" s="63">
        <f t="shared" si="5"/>
        <v>0.15100627457106408</v>
      </c>
      <c r="G279" s="64">
        <f>IF(SALVADOS!AH279=0,"",SALVADOS!AH279)</f>
        <v>45467</v>
      </c>
      <c r="H279" s="65">
        <f>IF('CONTROLE LEILOES'!G279=0,"",'CONTROLE LEILOES'!G279)</f>
        <v>45489</v>
      </c>
      <c r="I279" s="65">
        <f>IF('CONTROLE LEILOES'!P279=0,"",'CONTROLE LEILOES'!P279)</f>
        <v>45489</v>
      </c>
      <c r="J279" s="15">
        <v>5800</v>
      </c>
      <c r="K279" s="29">
        <v>45496</v>
      </c>
      <c r="L279" s="29">
        <v>45496</v>
      </c>
      <c r="M279" s="29">
        <v>45497</v>
      </c>
      <c r="N279" s="29">
        <v>45498</v>
      </c>
      <c r="O279" s="29">
        <v>45498</v>
      </c>
      <c r="P279" s="35" t="str">
        <f>IF(SALVADOS!R279=0,"",SALVADOS!R279)</f>
        <v>GRANDE</v>
      </c>
      <c r="Q279" s="66" t="str">
        <f>IF(SALVADOS!C279=0,"",IF(COUNTIF(G279:O279,"&gt;=0")=0,"Não Disponível",IF(COUNTIF(G279:O279,"&gt;=0")=1,"Ag Loteamento",IF(COUNTIF(G279:O279,"&gt;=0")=2,"Data Leilão Venda",IF(COUNTIF(G279:O279,"&gt;=0")=3,"Inf Valor Venda",IF(COUNTIF(G279:O279,"&gt;0")=4,"Data Receb",IF(COUNTIF(G279:O279,"&gt;0")=5,"Ag. Fecham. Leiloeiro",IF(COUNTIF(G279:O279,"&gt;0")=6,"Ag. NF Saída",IF(COUNTIF(G279:O279,"&gt;0")=7,"Assinar CRV",IF(COUNTIF(G279:O279,"&gt;0")=8,"Enviar Leiloeiro",IF(COUNTIF(G279:O279,"&gt;0")=9,"FINALIZADO")))))))))))</f>
        <v>FINALIZADO</v>
      </c>
      <c r="R279" s="77">
        <f>COUNTIF('CONTROLE LEILOES'!G279:N279,"&gt;0")</f>
        <v>1</v>
      </c>
    </row>
    <row r="280" spans="1:18" x14ac:dyDescent="0.3">
      <c r="A280" s="24">
        <v>278</v>
      </c>
      <c r="B280" s="23">
        <f>IF(SALVADOS!B280=0,"",SALVADOS!B280)</f>
        <v>8232400109</v>
      </c>
      <c r="C280" s="23" t="str">
        <f>IF(SALVADOS!G280=0,"",SALVADOS!G280)</f>
        <v>NGF5630</v>
      </c>
      <c r="D280" s="23" t="str">
        <f>IF(SALVADOS!L280=0,"",SALVADOS!L280)</f>
        <v>PALACIO</v>
      </c>
      <c r="E280" s="62">
        <f>IF(SALVADOS!K280=0,"",SALVADOS!K280)</f>
        <v>16984</v>
      </c>
      <c r="F280" s="63">
        <f t="shared" si="5"/>
        <v>8.8318417333961369E-2</v>
      </c>
      <c r="G280" s="64">
        <f>IF(SALVADOS!AH280=0,"",SALVADOS!AH280)</f>
        <v>45518</v>
      </c>
      <c r="H280" s="65">
        <f>IF('CONTROLE LEILOES'!G280=0,"",'CONTROLE LEILOES'!G280)</f>
        <v>45551</v>
      </c>
      <c r="I280" s="65">
        <f>IF('CONTROLE LEILOES'!P280=0,"",'CONTROLE LEILOES'!P280)</f>
        <v>45551</v>
      </c>
      <c r="J280" s="15">
        <v>1500</v>
      </c>
      <c r="K280" s="29">
        <v>45560</v>
      </c>
      <c r="L280" s="29">
        <v>45560</v>
      </c>
      <c r="M280" s="29">
        <v>45561</v>
      </c>
      <c r="N280" s="29">
        <v>45565</v>
      </c>
      <c r="O280" s="29">
        <v>45565</v>
      </c>
      <c r="P280" s="35" t="str">
        <f>IF(SALVADOS!R280=0,"",SALVADOS!R280)</f>
        <v>GRANDE</v>
      </c>
      <c r="Q280" s="66" t="str">
        <f>IF(SALVADOS!C280=0,"",IF(COUNTIF(G280:O280,"&gt;=0")=0,"Não Disponível",IF(COUNTIF(G280:O280,"&gt;=0")=1,"Ag Loteamento",IF(COUNTIF(G280:O280,"&gt;=0")=2,"Data Leilão Venda",IF(COUNTIF(G280:O280,"&gt;=0")=3,"Inf Valor Venda",IF(COUNTIF(G280:O280,"&gt;0")=4,"Data Receb",IF(COUNTIF(G280:O280,"&gt;0")=5,"Ag. Fecham. Leiloeiro",IF(COUNTIF(G280:O280,"&gt;0")=6,"Ag. NF Saída",IF(COUNTIF(G280:O280,"&gt;0")=7,"Assinar CRV",IF(COUNTIF(G280:O280,"&gt;0")=8,"Enviar Leiloeiro",IF(COUNTIF(G280:O280,"&gt;0")=9,"FINALIZADO")))))))))))</f>
        <v>FINALIZADO</v>
      </c>
      <c r="R280" s="77">
        <f>COUNTIF('CONTROLE LEILOES'!G280:N280,"&gt;0")</f>
        <v>1</v>
      </c>
    </row>
    <row r="281" spans="1:18" x14ac:dyDescent="0.3">
      <c r="A281" s="24">
        <v>279</v>
      </c>
      <c r="B281" s="23">
        <f>IF(SALVADOS!B281=0,"",SALVADOS!B281)</f>
        <v>8282400773</v>
      </c>
      <c r="C281" s="23" t="str">
        <f>IF(SALVADOS!G281=0,"",SALVADOS!G281)</f>
        <v>MDJ4786</v>
      </c>
      <c r="D281" s="23" t="str">
        <f>IF(SALVADOS!L281=0,"",SALVADOS!L281)</f>
        <v>PALACIO</v>
      </c>
      <c r="E281" s="62">
        <f>IF(SALVADOS!K281=0,"",SALVADOS!K281)</f>
        <v>7039</v>
      </c>
      <c r="F281" s="63">
        <f t="shared" si="5"/>
        <v>0.52564284699531183</v>
      </c>
      <c r="G281" s="64">
        <f>IF(SALVADOS!AH281=0,"",SALVADOS!AH281)</f>
        <v>45464</v>
      </c>
      <c r="H281" s="65">
        <f>IF('CONTROLE LEILOES'!G281=0,"",'CONTROLE LEILOES'!G281)</f>
        <v>45468</v>
      </c>
      <c r="I281" s="65">
        <f>IF('CONTROLE LEILOES'!P281=0,"",'CONTROLE LEILOES'!P281)</f>
        <v>45468</v>
      </c>
      <c r="J281" s="15">
        <v>3700</v>
      </c>
      <c r="K281" s="29">
        <v>45475</v>
      </c>
      <c r="L281" s="29">
        <v>45475</v>
      </c>
      <c r="M281" s="29">
        <v>45481</v>
      </c>
      <c r="N281" s="29">
        <v>45484</v>
      </c>
      <c r="O281" s="29">
        <v>45489</v>
      </c>
      <c r="P281" s="35" t="str">
        <f>IF(SALVADOS!R281=0,"",SALVADOS!R281)</f>
        <v>MEDIA</v>
      </c>
      <c r="Q281" s="66" t="str">
        <f>IF(SALVADOS!C281=0,"",IF(COUNTIF(G281:O281,"&gt;=0")=0,"Não Disponível",IF(COUNTIF(G281:O281,"&gt;=0")=1,"Ag Loteamento",IF(COUNTIF(G281:O281,"&gt;=0")=2,"Data Leilão Venda",IF(COUNTIF(G281:O281,"&gt;=0")=3,"Inf Valor Venda",IF(COUNTIF(G281:O281,"&gt;0")=4,"Data Receb",IF(COUNTIF(G281:O281,"&gt;0")=5,"Ag. Fecham. Leiloeiro",IF(COUNTIF(G281:O281,"&gt;0")=6,"Ag. NF Saída",IF(COUNTIF(G281:O281,"&gt;0")=7,"Assinar CRV",IF(COUNTIF(G281:O281,"&gt;0")=8,"Enviar Leiloeiro",IF(COUNTIF(G281:O281,"&gt;0")=9,"FINALIZADO")))))))))))</f>
        <v>FINALIZADO</v>
      </c>
      <c r="R281" s="77">
        <f>COUNTIF('CONTROLE LEILOES'!G281:N281,"&gt;0")</f>
        <v>1</v>
      </c>
    </row>
    <row r="282" spans="1:18" x14ac:dyDescent="0.3">
      <c r="A282" s="24">
        <v>280</v>
      </c>
      <c r="B282" s="23">
        <f>IF(SALVADOS!B282=0,"",SALVADOS!B282)</f>
        <v>8282401297</v>
      </c>
      <c r="C282" s="23" t="str">
        <f>IF(SALVADOS!G282=0,"",SALVADOS!G282)</f>
        <v>CXJ8468</v>
      </c>
      <c r="D282" s="23" t="str">
        <f>IF(SALVADOS!L282=0,"",SALVADOS!L282)</f>
        <v>PALACIO</v>
      </c>
      <c r="E282" s="62">
        <f>IF(SALVADOS!K282=0,"",SALVADOS!K282)</f>
        <v>14480</v>
      </c>
      <c r="F282" s="63">
        <f t="shared" si="5"/>
        <v>0.26933701657458564</v>
      </c>
      <c r="G282" s="64">
        <f>IF(SALVADOS!AH282=0,"",SALVADOS!AH282)</f>
        <v>45488</v>
      </c>
      <c r="H282" s="65">
        <f>IF('CONTROLE LEILOES'!G282=0,"",'CONTROLE LEILOES'!G282)</f>
        <v>45489</v>
      </c>
      <c r="I282" s="65">
        <f>IF('CONTROLE LEILOES'!P282=0,"",'CONTROLE LEILOES'!P282)</f>
        <v>45517</v>
      </c>
      <c r="J282" s="15">
        <v>3900</v>
      </c>
      <c r="K282" s="29">
        <v>45525</v>
      </c>
      <c r="L282" s="29">
        <v>45525</v>
      </c>
      <c r="M282" s="29">
        <v>45530</v>
      </c>
      <c r="N282" s="29">
        <v>45530</v>
      </c>
      <c r="O282" s="29">
        <v>45539</v>
      </c>
      <c r="P282" s="35" t="str">
        <f>IF(SALVADOS!R282=0,"",SALVADOS!R282)</f>
        <v>MEDIA</v>
      </c>
      <c r="Q282" s="66" t="str">
        <f>IF(SALVADOS!C282=0,"",IF(COUNTIF(G282:O282,"&gt;=0")=0,"Não Disponível",IF(COUNTIF(G282:O282,"&gt;=0")=1,"Ag Loteamento",IF(COUNTIF(G282:O282,"&gt;=0")=2,"Data Leilão Venda",IF(COUNTIF(G282:O282,"&gt;=0")=3,"Inf Valor Venda",IF(COUNTIF(G282:O282,"&gt;0")=4,"Data Receb",IF(COUNTIF(G282:O282,"&gt;0")=5,"Ag. Fecham. Leiloeiro",IF(COUNTIF(G282:O282,"&gt;0")=6,"Ag. NF Saída",IF(COUNTIF(G282:O282,"&gt;0")=7,"Assinar CRV",IF(COUNTIF(G282:O282,"&gt;0")=8,"Enviar Leiloeiro",IF(COUNTIF(G282:O282,"&gt;0")=9,"FINALIZADO")))))))))))</f>
        <v>FINALIZADO</v>
      </c>
      <c r="R282" s="77">
        <f>COUNTIF('CONTROLE LEILOES'!G282:N282,"&gt;0")</f>
        <v>2</v>
      </c>
    </row>
    <row r="283" spans="1:18" x14ac:dyDescent="0.3">
      <c r="A283" s="24">
        <v>281</v>
      </c>
      <c r="B283" s="23">
        <f>IF(SALVADOS!B283=0,"",SALVADOS!B283)</f>
        <v>8282400001</v>
      </c>
      <c r="C283" s="23" t="str">
        <f>IF(SALVADOS!G283=0,"",SALVADOS!G283)</f>
        <v>RBB4G65</v>
      </c>
      <c r="D283" s="23" t="str">
        <f>IF(SALVADOS!L283=0,"",SALVADOS!L283)</f>
        <v>PALACIO</v>
      </c>
      <c r="E283" s="62">
        <f>IF(SALVADOS!K283=0,"",SALVADOS!K283)</f>
        <v>14839</v>
      </c>
      <c r="F283" s="63">
        <f t="shared" si="5"/>
        <v>0.60650987263292677</v>
      </c>
      <c r="G283" s="64">
        <f>IF(SALVADOS!AH283=0,"",SALVADOS!AH283)</f>
        <v>45562</v>
      </c>
      <c r="H283" s="65">
        <f>IF('CONTROLE LEILOES'!G283=0,"",'CONTROLE LEILOES'!G283)</f>
        <v>46682</v>
      </c>
      <c r="I283" s="65">
        <f>IF('CONTROLE LEILOES'!P283=0,"",'CONTROLE LEILOES'!P283)</f>
        <v>45587</v>
      </c>
      <c r="J283" s="15">
        <v>9000</v>
      </c>
      <c r="K283" s="29">
        <v>45597</v>
      </c>
      <c r="L283" s="29">
        <v>45597</v>
      </c>
      <c r="M283" s="29">
        <v>45604</v>
      </c>
      <c r="N283" s="29">
        <v>45629</v>
      </c>
      <c r="O283" s="29">
        <v>45629</v>
      </c>
      <c r="P283" s="35" t="str">
        <f>IF(SALVADOS!R283=0,"",SALVADOS!R283)</f>
        <v>PEQUENA</v>
      </c>
      <c r="Q283" s="66" t="str">
        <f>IF(SALVADOS!C283=0,"",IF(COUNTIF(G283:O283,"&gt;=0")=0,"Não Disponível",IF(COUNTIF(G283:O283,"&gt;=0")=1,"Ag Loteamento",IF(COUNTIF(G283:O283,"&gt;=0")=2,"Data Leilão Venda",IF(COUNTIF(G283:O283,"&gt;=0")=3,"Inf Valor Venda",IF(COUNTIF(G283:O283,"&gt;0")=4,"Data Receb",IF(COUNTIF(G283:O283,"&gt;0")=5,"Ag. Fecham. Leiloeiro",IF(COUNTIF(G283:O283,"&gt;0")=6,"Ag. NF Saída",IF(COUNTIF(G283:O283,"&gt;0")=7,"Assinar CRV",IF(COUNTIF(G283:O283,"&gt;0")=8,"Enviar Leiloeiro",IF(COUNTIF(G283:O283,"&gt;0")=9,"FINALIZADO")))))))))))</f>
        <v>FINALIZADO</v>
      </c>
      <c r="R283" s="77">
        <f>COUNTIF('CONTROLE LEILOES'!G283:N283,"&gt;0")</f>
        <v>1</v>
      </c>
    </row>
    <row r="284" spans="1:18" x14ac:dyDescent="0.3">
      <c r="A284" s="24">
        <v>282</v>
      </c>
      <c r="B284" s="23">
        <f>IF(SALVADOS!B284=0,"",SALVADOS!B284)</f>
        <v>8282401052</v>
      </c>
      <c r="C284" s="23" t="str">
        <f>IF(SALVADOS!G284=0,"",SALVADOS!G284)</f>
        <v>SHK6B61</v>
      </c>
      <c r="D284" s="23" t="str">
        <f>IF(SALVADOS!L284=0,"",SALVADOS!L284)</f>
        <v>PALACIO</v>
      </c>
      <c r="E284" s="62">
        <f>IF(SALVADOS!K284=0,"",SALVADOS!K284)</f>
        <v>17744</v>
      </c>
      <c r="F284" s="63">
        <f t="shared" si="5"/>
        <v>0.66501352569882777</v>
      </c>
      <c r="G284" s="64">
        <f>IF(SALVADOS!AH284=0,"",SALVADOS!AH284)</f>
        <v>45475</v>
      </c>
      <c r="H284" s="65">
        <f>IF('CONTROLE LEILOES'!G284=0,"",'CONTROLE LEILOES'!G284)</f>
        <v>45482</v>
      </c>
      <c r="I284" s="65">
        <f>IF('CONTROLE LEILOES'!P284=0,"",'CONTROLE LEILOES'!P284)</f>
        <v>45482</v>
      </c>
      <c r="J284" s="15">
        <v>11800</v>
      </c>
      <c r="K284" s="29">
        <v>45489</v>
      </c>
      <c r="L284" s="29">
        <v>45489</v>
      </c>
      <c r="M284" s="29">
        <v>45491</v>
      </c>
      <c r="N284" s="29">
        <v>45497</v>
      </c>
      <c r="O284" s="29">
        <v>45502</v>
      </c>
      <c r="P284" s="35" t="str">
        <f>IF(SALVADOS!R284=0,"",SALVADOS!R284)</f>
        <v>PEQUENA</v>
      </c>
      <c r="Q284" s="66" t="str">
        <f>IF(SALVADOS!C284=0,"",IF(COUNTIF(G284:O284,"&gt;=0")=0,"Não Disponível",IF(COUNTIF(G284:O284,"&gt;=0")=1,"Ag Loteamento",IF(COUNTIF(G284:O284,"&gt;=0")=2,"Data Leilão Venda",IF(COUNTIF(G284:O284,"&gt;=0")=3,"Inf Valor Venda",IF(COUNTIF(G284:O284,"&gt;0")=4,"Data Receb",IF(COUNTIF(G284:O284,"&gt;0")=5,"Ag. Fecham. Leiloeiro",IF(COUNTIF(G284:O284,"&gt;0")=6,"Ag. NF Saída",IF(COUNTIF(G284:O284,"&gt;0")=7,"Assinar CRV",IF(COUNTIF(G284:O284,"&gt;0")=8,"Enviar Leiloeiro",IF(COUNTIF(G284:O284,"&gt;0")=9,"FINALIZADO")))))))))))</f>
        <v>FINALIZADO</v>
      </c>
      <c r="R284" s="77">
        <f>COUNTIF('CONTROLE LEILOES'!G284:N284,"&gt;0")</f>
        <v>1</v>
      </c>
    </row>
    <row r="285" spans="1:18" x14ac:dyDescent="0.3">
      <c r="A285" s="24">
        <v>283</v>
      </c>
      <c r="B285" s="23">
        <f>IF(SALVADOS!B285=0,"",SALVADOS!B285)</f>
        <v>8282401236</v>
      </c>
      <c r="C285" s="23" t="str">
        <f>IF(SALVADOS!G285=0,"",SALVADOS!G285)</f>
        <v>DGH7E81</v>
      </c>
      <c r="D285" s="23" t="str">
        <f>IF(SALVADOS!L285=0,"",SALVADOS!L285)</f>
        <v>PALACIO</v>
      </c>
      <c r="E285" s="62">
        <f>IF(SALVADOS!K285=0,"",SALVADOS!K285)</f>
        <v>12309</v>
      </c>
      <c r="F285" s="63">
        <f t="shared" si="5"/>
        <v>0.30059306198716385</v>
      </c>
      <c r="G285" s="64">
        <f>IF(SALVADOS!AH285=0,"",SALVADOS!AH285)</f>
        <v>45692</v>
      </c>
      <c r="H285" s="65">
        <f>IF('CONTROLE LEILOES'!G285=0,"",'CONTROLE LEILOES'!G285)</f>
        <v>45701</v>
      </c>
      <c r="I285" s="65">
        <f>IF('CONTROLE LEILOES'!P285=0,"",'CONTROLE LEILOES'!P285)</f>
        <v>45701</v>
      </c>
      <c r="J285" s="15">
        <v>3700</v>
      </c>
      <c r="K285" s="29">
        <v>45712</v>
      </c>
      <c r="L285" s="29">
        <v>45712</v>
      </c>
      <c r="M285" s="29">
        <v>45722</v>
      </c>
      <c r="N285" s="29"/>
      <c r="O285" s="29"/>
      <c r="P285" s="35" t="str">
        <f>IF(SALVADOS!R285=0,"",SALVADOS!R285)</f>
        <v>MEDIA</v>
      </c>
      <c r="Q285" s="66" t="str">
        <f>IF(SALVADOS!C285=0,"",IF(COUNTIF(G285:O285,"&gt;=0")=0,"Não Disponível",IF(COUNTIF(G285:O285,"&gt;=0")=1,"Ag Loteamento",IF(COUNTIF(G285:O285,"&gt;=0")=2,"Data Leilão Venda",IF(COUNTIF(G285:O285,"&gt;=0")=3,"Inf Valor Venda",IF(COUNTIF(G285:O285,"&gt;0")=4,"Data Receb",IF(COUNTIF(G285:O285,"&gt;0")=5,"Ag. Fecham. Leiloeiro",IF(COUNTIF(G285:O285,"&gt;0")=6,"Ag. NF Saída",IF(COUNTIF(G285:O285,"&gt;0")=7,"Assinar CRV",IF(COUNTIF(G285:O285,"&gt;0")=8,"Enviar Leiloeiro",IF(COUNTIF(G285:O285,"&gt;0")=9,"FINALIZADO")))))))))))</f>
        <v>Assinar CRV</v>
      </c>
      <c r="R285" s="77">
        <f>COUNTIF('CONTROLE LEILOES'!G285:N285,"&gt;0")</f>
        <v>1</v>
      </c>
    </row>
    <row r="286" spans="1:18" x14ac:dyDescent="0.3">
      <c r="A286" s="24">
        <v>284</v>
      </c>
      <c r="B286" s="23">
        <f>IF(SALVADOS!B286=0,"",SALVADOS!B286)</f>
        <v>8282401015</v>
      </c>
      <c r="C286" s="23" t="str">
        <f>IF(SALVADOS!G286=0,"",SALVADOS!G286)</f>
        <v>HMS9253</v>
      </c>
      <c r="D286" s="23" t="str">
        <f>IF(SALVADOS!L286=0,"",SALVADOS!L286)</f>
        <v>PALACIO</v>
      </c>
      <c r="E286" s="62">
        <f>IF(SALVADOS!K286=0,"",SALVADOS!K286)</f>
        <v>15743</v>
      </c>
      <c r="F286" s="63">
        <f t="shared" si="5"/>
        <v>0</v>
      </c>
      <c r="G286" s="64" t="str">
        <f>IF(SALVADOS!AH286=0,"",SALVADOS!AH286)</f>
        <v/>
      </c>
      <c r="H286" s="65" t="str">
        <f>IF('CONTROLE LEILOES'!G286=0,"",'CONTROLE LEILOES'!G286)</f>
        <v/>
      </c>
      <c r="I286" s="65" t="str">
        <f>IF('CONTROLE LEILOES'!P286=0,"",'CONTROLE LEILOES'!P286)</f>
        <v/>
      </c>
      <c r="J286" s="15"/>
      <c r="K286" s="29"/>
      <c r="L286" s="29"/>
      <c r="M286" s="29"/>
      <c r="N286" s="29"/>
      <c r="O286" s="29"/>
      <c r="P286" s="35" t="str">
        <f>IF(SALVADOS!R286=0,"",SALVADOS!R286)</f>
        <v>MEDIA</v>
      </c>
      <c r="Q286" s="66" t="str">
        <f>IF(SALVADOS!C286=0,"",IF(COUNTIF(G286:O286,"&gt;=0")=0,"Não Disponível",IF(COUNTIF(G286:O286,"&gt;=0")=1,"Ag Loteamento",IF(COUNTIF(G286:O286,"&gt;=0")=2,"Data Leilão Venda",IF(COUNTIF(G286:O286,"&gt;=0")=3,"Inf Valor Venda",IF(COUNTIF(G286:O286,"&gt;0")=4,"Data Receb",IF(COUNTIF(G286:O286,"&gt;0")=5,"Ag. Fecham. Leiloeiro",IF(COUNTIF(G286:O286,"&gt;0")=6,"Ag. NF Saída",IF(COUNTIF(G286:O286,"&gt;0")=7,"Assinar CRV",IF(COUNTIF(G286:O286,"&gt;0")=8,"Enviar Leiloeiro",IF(COUNTIF(G286:O286,"&gt;0")=9,"FINALIZADO")))))))))))</f>
        <v>Não Disponível</v>
      </c>
      <c r="R286" s="77">
        <f>COUNTIF('CONTROLE LEILOES'!G286:N286,"&gt;0")</f>
        <v>0</v>
      </c>
    </row>
    <row r="287" spans="1:18" x14ac:dyDescent="0.3">
      <c r="A287" s="24">
        <v>285</v>
      </c>
      <c r="B287" s="23">
        <f>IF(SALVADOS!B287=0,"",SALVADOS!B287)</f>
        <v>8282401416</v>
      </c>
      <c r="C287" s="23" t="str">
        <f>IF(SALVADOS!G287=0,"",SALVADOS!G287)</f>
        <v>PZU4992</v>
      </c>
      <c r="D287" s="23" t="str">
        <f>IF(SALVADOS!L287=0,"",SALVADOS!L287)</f>
        <v>PALACIO</v>
      </c>
      <c r="E287" s="62">
        <f>IF(SALVADOS!K287=0,"",SALVADOS!K287)</f>
        <v>36999</v>
      </c>
      <c r="F287" s="63">
        <f t="shared" si="5"/>
        <v>0.1621665450417579</v>
      </c>
      <c r="G287" s="64">
        <f>IF(SALVADOS!AH287=0,"",SALVADOS!AH287)</f>
        <v>45497</v>
      </c>
      <c r="H287" s="65">
        <f>IF('CONTROLE LEILOES'!G287=0,"",'CONTROLE LEILOES'!G287)</f>
        <v>45503</v>
      </c>
      <c r="I287" s="65">
        <f>IF('CONTROLE LEILOES'!P287=0,"",'CONTROLE LEILOES'!P287)</f>
        <v>45524</v>
      </c>
      <c r="J287" s="15">
        <v>6000</v>
      </c>
      <c r="K287" s="29">
        <v>45531</v>
      </c>
      <c r="L287" s="29">
        <v>45531</v>
      </c>
      <c r="M287" s="29">
        <v>45533</v>
      </c>
      <c r="N287" s="29">
        <v>45537</v>
      </c>
      <c r="O287" s="29">
        <v>45537</v>
      </c>
      <c r="P287" s="35" t="str">
        <f>IF(SALVADOS!R287=0,"",SALVADOS!R287)</f>
        <v>GRANDE</v>
      </c>
      <c r="Q287" s="66" t="str">
        <f>IF(SALVADOS!C287=0,"",IF(COUNTIF(G287:O287,"&gt;=0")=0,"Não Disponível",IF(COUNTIF(G287:O287,"&gt;=0")=1,"Ag Loteamento",IF(COUNTIF(G287:O287,"&gt;=0")=2,"Data Leilão Venda",IF(COUNTIF(G287:O287,"&gt;=0")=3,"Inf Valor Venda",IF(COUNTIF(G287:O287,"&gt;0")=4,"Data Receb",IF(COUNTIF(G287:O287,"&gt;0")=5,"Ag. Fecham. Leiloeiro",IF(COUNTIF(G287:O287,"&gt;0")=6,"Ag. NF Saída",IF(COUNTIF(G287:O287,"&gt;0")=7,"Assinar CRV",IF(COUNTIF(G287:O287,"&gt;0")=8,"Enviar Leiloeiro",IF(COUNTIF(G287:O287,"&gt;0")=9,"FINALIZADO")))))))))))</f>
        <v>FINALIZADO</v>
      </c>
      <c r="R287" s="77">
        <f>COUNTIF('CONTROLE LEILOES'!G287:N287,"&gt;0")</f>
        <v>3</v>
      </c>
    </row>
    <row r="288" spans="1:18" x14ac:dyDescent="0.3">
      <c r="A288" s="24">
        <v>286</v>
      </c>
      <c r="B288" s="23">
        <f>IF(SALVADOS!B288=0,"",SALVADOS!B288)</f>
        <v>8282401266</v>
      </c>
      <c r="C288" s="23" t="str">
        <f>IF(SALVADOS!G288=0,"",SALVADOS!G288)</f>
        <v>HGX8B58</v>
      </c>
      <c r="D288" s="23" t="str">
        <f>IF(SALVADOS!L288=0,"",SALVADOS!L288)</f>
        <v>PALACIO</v>
      </c>
      <c r="E288" s="62">
        <f>IF(SALVADOS!K288=0,"",SALVADOS!K288)</f>
        <v>21817</v>
      </c>
      <c r="F288" s="63">
        <f t="shared" si="5"/>
        <v>0</v>
      </c>
      <c r="G288" s="64" t="str">
        <f>IF(SALVADOS!AH288=0,"",SALVADOS!AH288)</f>
        <v/>
      </c>
      <c r="H288" s="65" t="str">
        <f>IF('CONTROLE LEILOES'!G288=0,"",'CONTROLE LEILOES'!G288)</f>
        <v/>
      </c>
      <c r="I288" s="65" t="str">
        <f>IF('CONTROLE LEILOES'!P288=0,"",'CONTROLE LEILOES'!P288)</f>
        <v/>
      </c>
      <c r="J288" s="15"/>
      <c r="K288" s="29"/>
      <c r="L288" s="29"/>
      <c r="M288" s="29"/>
      <c r="N288" s="29"/>
      <c r="O288" s="29"/>
      <c r="P288" s="35" t="str">
        <f>IF(SALVADOS!R288=0,"",SALVADOS!R288)</f>
        <v>MEDIA</v>
      </c>
      <c r="Q288" s="66" t="str">
        <f>IF(SALVADOS!C288=0,"",IF(COUNTIF(G288:O288,"&gt;=0")=0,"Não Disponível",IF(COUNTIF(G288:O288,"&gt;=0")=1,"Ag Loteamento",IF(COUNTIF(G288:O288,"&gt;=0")=2,"Data Leilão Venda",IF(COUNTIF(G288:O288,"&gt;=0")=3,"Inf Valor Venda",IF(COUNTIF(G288:O288,"&gt;0")=4,"Data Receb",IF(COUNTIF(G288:O288,"&gt;0")=5,"Ag. Fecham. Leiloeiro",IF(COUNTIF(G288:O288,"&gt;0")=6,"Ag. NF Saída",IF(COUNTIF(G288:O288,"&gt;0")=7,"Assinar CRV",IF(COUNTIF(G288:O288,"&gt;0")=8,"Enviar Leiloeiro",IF(COUNTIF(G288:O288,"&gt;0")=9,"FINALIZADO")))))))))))</f>
        <v>Não Disponível</v>
      </c>
      <c r="R288" s="77">
        <f>COUNTIF('CONTROLE LEILOES'!G288:N288,"&gt;0")</f>
        <v>0</v>
      </c>
    </row>
    <row r="289" spans="1:18" x14ac:dyDescent="0.3">
      <c r="A289" s="24">
        <v>287</v>
      </c>
      <c r="B289" s="23">
        <f>IF(SALVADOS!B289=0,"",SALVADOS!B289)</f>
        <v>8282401616</v>
      </c>
      <c r="C289" s="23" t="str">
        <f>IF(SALVADOS!G289=0,"",SALVADOS!G289)</f>
        <v>AXN1391</v>
      </c>
      <c r="D289" s="23" t="str">
        <f>IF(SALVADOS!L289=0,"",SALVADOS!L289)</f>
        <v>PALACIO</v>
      </c>
      <c r="E289" s="62">
        <f>IF(SALVADOS!K289=0,"",SALVADOS!K289)</f>
        <v>42326</v>
      </c>
      <c r="F289" s="63">
        <f t="shared" si="5"/>
        <v>0.38983130936067667</v>
      </c>
      <c r="G289" s="64">
        <f>IF(SALVADOS!AH289=0,"",SALVADOS!AH289)</f>
        <v>45488</v>
      </c>
      <c r="H289" s="65">
        <f>IF('CONTROLE LEILOES'!G289=0,"",'CONTROLE LEILOES'!G289)</f>
        <v>45489</v>
      </c>
      <c r="I289" s="65">
        <f>IF('CONTROLE LEILOES'!P289=0,"",'CONTROLE LEILOES'!P289)</f>
        <v>45489</v>
      </c>
      <c r="J289" s="15">
        <v>16500</v>
      </c>
      <c r="K289" s="29">
        <v>45496</v>
      </c>
      <c r="L289" s="29">
        <v>45496</v>
      </c>
      <c r="M289" s="29">
        <v>45497</v>
      </c>
      <c r="N289" s="29">
        <v>45498</v>
      </c>
      <c r="O289" s="29">
        <v>45502</v>
      </c>
      <c r="P289" s="35" t="str">
        <f>IF(SALVADOS!R289=0,"",SALVADOS!R289)</f>
        <v>MEDIA</v>
      </c>
      <c r="Q289" s="66" t="str">
        <f>IF(SALVADOS!C289=0,"",IF(COUNTIF(G289:O289,"&gt;=0")=0,"Não Disponível",IF(COUNTIF(G289:O289,"&gt;=0")=1,"Ag Loteamento",IF(COUNTIF(G289:O289,"&gt;=0")=2,"Data Leilão Venda",IF(COUNTIF(G289:O289,"&gt;=0")=3,"Inf Valor Venda",IF(COUNTIF(G289:O289,"&gt;0")=4,"Data Receb",IF(COUNTIF(G289:O289,"&gt;0")=5,"Ag. Fecham. Leiloeiro",IF(COUNTIF(G289:O289,"&gt;0")=6,"Ag. NF Saída",IF(COUNTIF(G289:O289,"&gt;0")=7,"Assinar CRV",IF(COUNTIF(G289:O289,"&gt;0")=8,"Enviar Leiloeiro",IF(COUNTIF(G289:O289,"&gt;0")=9,"FINALIZADO")))))))))))</f>
        <v>FINALIZADO</v>
      </c>
      <c r="R289" s="77">
        <f>COUNTIF('CONTROLE LEILOES'!G289:N289,"&gt;0")</f>
        <v>1</v>
      </c>
    </row>
    <row r="290" spans="1:18" x14ac:dyDescent="0.3">
      <c r="A290" s="24">
        <v>288</v>
      </c>
      <c r="B290" s="23">
        <f>IF(SALVADOS!B290=0,"",SALVADOS!B290)</f>
        <v>8232400180</v>
      </c>
      <c r="C290" s="23" t="str">
        <f>IF(SALVADOS!G290=0,"",SALVADOS!G290)</f>
        <v>MLU1158</v>
      </c>
      <c r="D290" s="23" t="str">
        <f>IF(SALVADOS!L290=0,"",SALVADOS!L290)</f>
        <v>PALACIO</v>
      </c>
      <c r="E290" s="62">
        <f>IF(SALVADOS!K290=0,"",SALVADOS!K290)</f>
        <v>26326</v>
      </c>
      <c r="F290" s="63">
        <f t="shared" si="5"/>
        <v>0.57357745194864396</v>
      </c>
      <c r="G290" s="64">
        <f>IF(SALVADOS!AH290=0,"",SALVADOS!AH290)</f>
        <v>45560</v>
      </c>
      <c r="H290" s="65">
        <f>IF('CONTROLE LEILOES'!G290=0,"",'CONTROLE LEILOES'!G290)</f>
        <v>45574</v>
      </c>
      <c r="I290" s="65">
        <f>IF('CONTROLE LEILOES'!P290=0,"",'CONTROLE LEILOES'!P290)</f>
        <v>45574</v>
      </c>
      <c r="J290" s="15">
        <v>15100</v>
      </c>
      <c r="K290" s="29">
        <v>45582</v>
      </c>
      <c r="L290" s="29">
        <v>45574</v>
      </c>
      <c r="M290" s="29">
        <v>45587</v>
      </c>
      <c r="N290" s="29">
        <v>45587</v>
      </c>
      <c r="O290" s="29">
        <v>45602</v>
      </c>
      <c r="P290" s="35" t="str">
        <f>IF(SALVADOS!R290=0,"",SALVADOS!R290)</f>
        <v>MEDIA</v>
      </c>
      <c r="Q290" s="66" t="str">
        <f>IF(SALVADOS!C290=0,"",IF(COUNTIF(G290:O290,"&gt;=0")=0,"Não Disponível",IF(COUNTIF(G290:O290,"&gt;=0")=1,"Ag Loteamento",IF(COUNTIF(G290:O290,"&gt;=0")=2,"Data Leilão Venda",IF(COUNTIF(G290:O290,"&gt;=0")=3,"Inf Valor Venda",IF(COUNTIF(G290:O290,"&gt;0")=4,"Data Receb",IF(COUNTIF(G290:O290,"&gt;0")=5,"Ag. Fecham. Leiloeiro",IF(COUNTIF(G290:O290,"&gt;0")=6,"Ag. NF Saída",IF(COUNTIF(G290:O290,"&gt;0")=7,"Assinar CRV",IF(COUNTIF(G290:O290,"&gt;0")=8,"Enviar Leiloeiro",IF(COUNTIF(G290:O290,"&gt;0")=9,"FINALIZADO")))))))))))</f>
        <v>FINALIZADO</v>
      </c>
      <c r="R290" s="77">
        <f>COUNTIF('CONTROLE LEILOES'!G290:N290,"&gt;0")</f>
        <v>1</v>
      </c>
    </row>
    <row r="291" spans="1:18" x14ac:dyDescent="0.3">
      <c r="A291" s="24">
        <v>289</v>
      </c>
      <c r="B291" s="23">
        <f>IF(SALVADOS!B291=0,"",SALVADOS!B291)</f>
        <v>8282401481</v>
      </c>
      <c r="C291" s="23" t="str">
        <f>IF(SALVADOS!G291=0,"",SALVADOS!G291)</f>
        <v>ETQ4H59</v>
      </c>
      <c r="D291" s="23" t="str">
        <f>IF(SALVADOS!L291=0,"",SALVADOS!L291)</f>
        <v>PALACIO</v>
      </c>
      <c r="E291" s="62">
        <f>IF(SALVADOS!K291=0,"",SALVADOS!K291)</f>
        <v>30282</v>
      </c>
      <c r="F291" s="63">
        <f t="shared" si="5"/>
        <v>0.43590251634634436</v>
      </c>
      <c r="G291" s="64">
        <f>IF(SALVADOS!AH291=0,"",SALVADOS!AH291)</f>
        <v>45496</v>
      </c>
      <c r="H291" s="65">
        <f>IF('CONTROLE LEILOES'!G291=0,"",'CONTROLE LEILOES'!G291)</f>
        <v>45503</v>
      </c>
      <c r="I291" s="65">
        <f>IF('CONTROLE LEILOES'!P291=0,"",'CONTROLE LEILOES'!P291)</f>
        <v>45503</v>
      </c>
      <c r="J291" s="15">
        <v>13200</v>
      </c>
      <c r="K291" s="29">
        <v>45511</v>
      </c>
      <c r="L291" s="29">
        <v>45511</v>
      </c>
      <c r="M291" s="29">
        <v>45523</v>
      </c>
      <c r="N291" s="29">
        <v>45539</v>
      </c>
      <c r="O291" s="29">
        <v>45539</v>
      </c>
      <c r="P291" s="35" t="str">
        <f>IF(SALVADOS!R291=0,"",SALVADOS!R291)</f>
        <v>MEDIA</v>
      </c>
      <c r="Q291" s="66" t="str">
        <f>IF(SALVADOS!C291=0,"",IF(COUNTIF(G291:O291,"&gt;=0")=0,"Não Disponível",IF(COUNTIF(G291:O291,"&gt;=0")=1,"Ag Loteamento",IF(COUNTIF(G291:O291,"&gt;=0")=2,"Data Leilão Venda",IF(COUNTIF(G291:O291,"&gt;=0")=3,"Inf Valor Venda",IF(COUNTIF(G291:O291,"&gt;0")=4,"Data Receb",IF(COUNTIF(G291:O291,"&gt;0")=5,"Ag. Fecham. Leiloeiro",IF(COUNTIF(G291:O291,"&gt;0")=6,"Ag. NF Saída",IF(COUNTIF(G291:O291,"&gt;0")=7,"Assinar CRV",IF(COUNTIF(G291:O291,"&gt;0")=8,"Enviar Leiloeiro",IF(COUNTIF(G291:O291,"&gt;0")=9,"FINALIZADO")))))))))))</f>
        <v>FINALIZADO</v>
      </c>
      <c r="R291" s="77">
        <f>COUNTIF('CONTROLE LEILOES'!G291:N291,"&gt;0")</f>
        <v>1</v>
      </c>
    </row>
    <row r="292" spans="1:18" x14ac:dyDescent="0.3">
      <c r="A292" s="24">
        <v>290</v>
      </c>
      <c r="B292" s="23">
        <f>IF(SALVADOS!B292=0,"",SALVADOS!B292)</f>
        <v>8282401274</v>
      </c>
      <c r="C292" s="23" t="str">
        <f>IF(SALVADOS!G292=0,"",SALVADOS!G292)</f>
        <v>FVR1A41</v>
      </c>
      <c r="D292" s="23" t="str">
        <f>IF(SALVADOS!L292=0,"",SALVADOS!L292)</f>
        <v>PALACIO</v>
      </c>
      <c r="E292" s="62">
        <f>IF(SALVADOS!K292=0,"",SALVADOS!K292)</f>
        <v>100237</v>
      </c>
      <c r="F292" s="63">
        <f t="shared" si="5"/>
        <v>0.50380597982780806</v>
      </c>
      <c r="G292" s="64">
        <f>IF(SALVADOS!AH292=0,"",SALVADOS!AH292)</f>
        <v>45516</v>
      </c>
      <c r="H292" s="65">
        <f>IF('CONTROLE LEILOES'!G292=0,"",'CONTROLE LEILOES'!G292)</f>
        <v>45524</v>
      </c>
      <c r="I292" s="65">
        <f>IF('CONTROLE LEILOES'!P292=0,"",'CONTROLE LEILOES'!P292)</f>
        <v>45524</v>
      </c>
      <c r="J292" s="15">
        <v>50500</v>
      </c>
      <c r="K292" s="29">
        <v>45531</v>
      </c>
      <c r="L292" s="29">
        <v>45531</v>
      </c>
      <c r="M292" s="29">
        <v>45534</v>
      </c>
      <c r="N292" s="29">
        <v>45547</v>
      </c>
      <c r="O292" s="29">
        <v>45553</v>
      </c>
      <c r="P292" s="35" t="str">
        <f>IF(SALVADOS!R292=0,"",SALVADOS!R292)</f>
        <v>MEDIA</v>
      </c>
      <c r="Q292" s="66" t="str">
        <f>IF(SALVADOS!C292=0,"",IF(COUNTIF(G292:O292,"&gt;=0")=0,"Não Disponível",IF(COUNTIF(G292:O292,"&gt;=0")=1,"Ag Loteamento",IF(COUNTIF(G292:O292,"&gt;=0")=2,"Data Leilão Venda",IF(COUNTIF(G292:O292,"&gt;=0")=3,"Inf Valor Venda",IF(COUNTIF(G292:O292,"&gt;0")=4,"Data Receb",IF(COUNTIF(G292:O292,"&gt;0")=5,"Ag. Fecham. Leiloeiro",IF(COUNTIF(G292:O292,"&gt;0")=6,"Ag. NF Saída",IF(COUNTIF(G292:O292,"&gt;0")=7,"Assinar CRV",IF(COUNTIF(G292:O292,"&gt;0")=8,"Enviar Leiloeiro",IF(COUNTIF(G292:O292,"&gt;0")=9,"FINALIZADO")))))))))))</f>
        <v>FINALIZADO</v>
      </c>
      <c r="R292" s="77">
        <f>COUNTIF('CONTROLE LEILOES'!G292:N292,"&gt;0")</f>
        <v>1</v>
      </c>
    </row>
    <row r="293" spans="1:18" x14ac:dyDescent="0.3">
      <c r="A293" s="24">
        <v>291</v>
      </c>
      <c r="B293" s="23">
        <f>IF(SALVADOS!B293=0,"",SALVADOS!B293)</f>
        <v>8282401196</v>
      </c>
      <c r="C293" s="23" t="str">
        <f>IF(SALVADOS!G293=0,"",SALVADOS!G293)</f>
        <v>MTQ9I63</v>
      </c>
      <c r="D293" s="23" t="str">
        <f>IF(SALVADOS!L293=0,"",SALVADOS!L293)</f>
        <v>PALACIO</v>
      </c>
      <c r="E293" s="62">
        <f>IF(SALVADOS!K293=0,"",SALVADOS!K293)</f>
        <v>28508</v>
      </c>
      <c r="F293" s="63">
        <f t="shared" si="5"/>
        <v>0.21046723726673214</v>
      </c>
      <c r="G293" s="64">
        <f>IF(SALVADOS!AH293=0,"",SALVADOS!AH293)</f>
        <v>45513</v>
      </c>
      <c r="H293" s="65">
        <f>IF('CONTROLE LEILOES'!G293=0,"",'CONTROLE LEILOES'!G293)</f>
        <v>45524</v>
      </c>
      <c r="I293" s="65">
        <f>IF('CONTROLE LEILOES'!P293=0,"",'CONTROLE LEILOES'!P293)</f>
        <v>45531</v>
      </c>
      <c r="J293" s="15">
        <v>6000</v>
      </c>
      <c r="K293" s="29">
        <v>45539</v>
      </c>
      <c r="L293" s="29">
        <v>45539</v>
      </c>
      <c r="M293" s="29">
        <v>45541</v>
      </c>
      <c r="N293" s="29">
        <v>45547</v>
      </c>
      <c r="O293" s="29">
        <v>45553</v>
      </c>
      <c r="P293" s="35" t="str">
        <f>IF(SALVADOS!R293=0,"",SALVADOS!R293)</f>
        <v>MEDIA</v>
      </c>
      <c r="Q293" s="66" t="str">
        <f>IF(SALVADOS!C293=0,"",IF(COUNTIF(G293:O293,"&gt;=0")=0,"Não Disponível",IF(COUNTIF(G293:O293,"&gt;=0")=1,"Ag Loteamento",IF(COUNTIF(G293:O293,"&gt;=0")=2,"Data Leilão Venda",IF(COUNTIF(G293:O293,"&gt;=0")=3,"Inf Valor Venda",IF(COUNTIF(G293:O293,"&gt;0")=4,"Data Receb",IF(COUNTIF(G293:O293,"&gt;0")=5,"Ag. Fecham. Leiloeiro",IF(COUNTIF(G293:O293,"&gt;0")=6,"Ag. NF Saída",IF(COUNTIF(G293:O293,"&gt;0")=7,"Assinar CRV",IF(COUNTIF(G293:O293,"&gt;0")=8,"Enviar Leiloeiro",IF(COUNTIF(G293:O293,"&gt;0")=9,"FINALIZADO")))))))))))</f>
        <v>FINALIZADO</v>
      </c>
      <c r="R293" s="77">
        <f>COUNTIF('CONTROLE LEILOES'!G293:N293,"&gt;0")</f>
        <v>2</v>
      </c>
    </row>
    <row r="294" spans="1:18" x14ac:dyDescent="0.3">
      <c r="A294" s="24">
        <v>292</v>
      </c>
      <c r="B294" s="23">
        <f>IF(SALVADOS!B294=0,"",SALVADOS!B294)</f>
        <v>8282401710</v>
      </c>
      <c r="C294" s="23" t="str">
        <f>IF(SALVADOS!G294=0,"",SALVADOS!G294)</f>
        <v>DUU4A53</v>
      </c>
      <c r="D294" s="23" t="str">
        <f>IF(SALVADOS!L294=0,"",SALVADOS!L294)</f>
        <v>PALACIO</v>
      </c>
      <c r="E294" s="62">
        <f>IF(SALVADOS!K294=0,"",SALVADOS!K294)</f>
        <v>16260</v>
      </c>
      <c r="F294" s="63">
        <f t="shared" si="5"/>
        <v>0.33825338253382536</v>
      </c>
      <c r="G294" s="64">
        <f>IF(SALVADOS!AH294=0,"",SALVADOS!AH294)</f>
        <v>45491</v>
      </c>
      <c r="H294" s="65">
        <f>IF('CONTROLE LEILOES'!G294=0,"",'CONTROLE LEILOES'!G294)</f>
        <v>45503</v>
      </c>
      <c r="I294" s="65">
        <f>IF('CONTROLE LEILOES'!P294=0,"",'CONTROLE LEILOES'!P294)</f>
        <v>45503</v>
      </c>
      <c r="J294" s="15">
        <v>5500</v>
      </c>
      <c r="K294" s="29">
        <v>45511</v>
      </c>
      <c r="L294" s="29">
        <v>45511</v>
      </c>
      <c r="M294" s="29">
        <v>45523</v>
      </c>
      <c r="N294" s="29">
        <v>45539</v>
      </c>
      <c r="O294" s="29">
        <v>45539</v>
      </c>
      <c r="P294" s="35" t="str">
        <f>IF(SALVADOS!R294=0,"",SALVADOS!R294)</f>
        <v>MEDIA</v>
      </c>
      <c r="Q294" s="66" t="str">
        <f>IF(SALVADOS!C294=0,"",IF(COUNTIF(G294:O294,"&gt;=0")=0,"Não Disponível",IF(COUNTIF(G294:O294,"&gt;=0")=1,"Ag Loteamento",IF(COUNTIF(G294:O294,"&gt;=0")=2,"Data Leilão Venda",IF(COUNTIF(G294:O294,"&gt;=0")=3,"Inf Valor Venda",IF(COUNTIF(G294:O294,"&gt;0")=4,"Data Receb",IF(COUNTIF(G294:O294,"&gt;0")=5,"Ag. Fecham. Leiloeiro",IF(COUNTIF(G294:O294,"&gt;0")=6,"Ag. NF Saída",IF(COUNTIF(G294:O294,"&gt;0")=7,"Assinar CRV",IF(COUNTIF(G294:O294,"&gt;0")=8,"Enviar Leiloeiro",IF(COUNTIF(G294:O294,"&gt;0")=9,"FINALIZADO")))))))))))</f>
        <v>FINALIZADO</v>
      </c>
      <c r="R294" s="77">
        <f>COUNTIF('CONTROLE LEILOES'!G294:N294,"&gt;0")</f>
        <v>1</v>
      </c>
    </row>
    <row r="295" spans="1:18" x14ac:dyDescent="0.3">
      <c r="A295" s="24">
        <v>293</v>
      </c>
      <c r="B295" s="23">
        <f>IF(SALVADOS!B295=0,"",SALVADOS!B295)</f>
        <v>8282402049</v>
      </c>
      <c r="C295" s="23" t="str">
        <f>IF(SALVADOS!G295=0,"",SALVADOS!G295)</f>
        <v>ACJ8A31</v>
      </c>
      <c r="D295" s="23" t="str">
        <f>IF(SALVADOS!L295=0,"",SALVADOS!L295)</f>
        <v>PALACIO</v>
      </c>
      <c r="E295" s="62">
        <f>IF(SALVADOS!K295=0,"",SALVADOS!K295)</f>
        <v>8900</v>
      </c>
      <c r="F295" s="63">
        <f t="shared" si="5"/>
        <v>0.23595505617977527</v>
      </c>
      <c r="G295" s="64">
        <f>IF(SALVADOS!AH295=0,"",SALVADOS!AH295)</f>
        <v>45533</v>
      </c>
      <c r="H295" s="65">
        <f>IF('CONTROLE LEILOES'!G295=0,"",'CONTROLE LEILOES'!G295)</f>
        <v>45678</v>
      </c>
      <c r="I295" s="65">
        <f>IF('CONTROLE LEILOES'!P295=0,"",'CONTROLE LEILOES'!P295)</f>
        <v>45678</v>
      </c>
      <c r="J295" s="15">
        <v>2100</v>
      </c>
      <c r="K295" s="29">
        <v>45686</v>
      </c>
      <c r="L295" s="29">
        <v>45686</v>
      </c>
      <c r="M295" s="29">
        <v>45692</v>
      </c>
      <c r="N295" s="29">
        <v>45692</v>
      </c>
      <c r="O295" s="29">
        <v>45692</v>
      </c>
      <c r="P295" s="35" t="str">
        <f>IF(SALVADOS!R295=0,"",SALVADOS!R295)</f>
        <v>GRANDE</v>
      </c>
      <c r="Q295" s="66" t="str">
        <f>IF(SALVADOS!C295=0,"",IF(COUNTIF(G295:O295,"&gt;=0")=0,"Não Disponível",IF(COUNTIF(G295:O295,"&gt;=0")=1,"Ag Loteamento",IF(COUNTIF(G295:O295,"&gt;=0")=2,"Data Leilão Venda",IF(COUNTIF(G295:O295,"&gt;=0")=3,"Inf Valor Venda",IF(COUNTIF(G295:O295,"&gt;0")=4,"Data Receb",IF(COUNTIF(G295:O295,"&gt;0")=5,"Ag. Fecham. Leiloeiro",IF(COUNTIF(G295:O295,"&gt;0")=6,"Ag. NF Saída",IF(COUNTIF(G295:O295,"&gt;0")=7,"Assinar CRV",IF(COUNTIF(G295:O295,"&gt;0")=8,"Enviar Leiloeiro",IF(COUNTIF(G295:O295,"&gt;0")=9,"FINALIZADO")))))))))))</f>
        <v>FINALIZADO</v>
      </c>
      <c r="R295" s="77">
        <f>COUNTIF('CONTROLE LEILOES'!G295:N295,"&gt;0")</f>
        <v>1</v>
      </c>
    </row>
    <row r="296" spans="1:18" x14ac:dyDescent="0.3">
      <c r="A296" s="24">
        <v>294</v>
      </c>
      <c r="B296" s="23">
        <f>IF(SALVADOS!B296=0,"",SALVADOS!B296)</f>
        <v>116</v>
      </c>
      <c r="C296" s="23" t="str">
        <f>IF(SALVADOS!G296=0,"",SALVADOS!G296)</f>
        <v>FAM0C06</v>
      </c>
      <c r="D296" s="23" t="str">
        <f>IF(SALVADOS!L296=0,"",SALVADOS!L296)</f>
        <v>PALACIO</v>
      </c>
      <c r="E296" s="62">
        <f>IF(SALVADOS!K296=0,"",SALVADOS!K296)</f>
        <v>25445</v>
      </c>
      <c r="F296" s="63">
        <f t="shared" si="5"/>
        <v>0.33405384161917862</v>
      </c>
      <c r="G296" s="64">
        <f>IF(SALVADOS!AH296=0,"",SALVADOS!AH296)</f>
        <v>45513</v>
      </c>
      <c r="H296" s="65">
        <f>IF('CONTROLE LEILOES'!G296=0,"",'CONTROLE LEILOES'!G296)</f>
        <v>45531</v>
      </c>
      <c r="I296" s="65">
        <f>IF('CONTROLE LEILOES'!P296=0,"",'CONTROLE LEILOES'!P296)</f>
        <v>45531</v>
      </c>
      <c r="J296" s="15">
        <v>8500</v>
      </c>
      <c r="K296" s="29">
        <v>45539</v>
      </c>
      <c r="L296" s="29">
        <v>45511</v>
      </c>
      <c r="M296" s="29">
        <v>45541</v>
      </c>
      <c r="N296" s="29">
        <v>45553</v>
      </c>
      <c r="O296" s="29">
        <v>45580</v>
      </c>
      <c r="P296" s="35" t="str">
        <f>IF(SALVADOS!R296=0,"",SALVADOS!R296)</f>
        <v>MEDIA</v>
      </c>
      <c r="Q296" s="66" t="str">
        <f>IF(SALVADOS!C296=0,"",IF(COUNTIF(G296:O296,"&gt;=0")=0,"Não Disponível",IF(COUNTIF(G296:O296,"&gt;=0")=1,"Ag Loteamento",IF(COUNTIF(G296:O296,"&gt;=0")=2,"Data Leilão Venda",IF(COUNTIF(G296:O296,"&gt;=0")=3,"Inf Valor Venda",IF(COUNTIF(G296:O296,"&gt;0")=4,"Data Receb",IF(COUNTIF(G296:O296,"&gt;0")=5,"Ag. Fecham. Leiloeiro",IF(COUNTIF(G296:O296,"&gt;0")=6,"Ag. NF Saída",IF(COUNTIF(G296:O296,"&gt;0")=7,"Assinar CRV",IF(COUNTIF(G296:O296,"&gt;0")=8,"Enviar Leiloeiro",IF(COUNTIF(G296:O296,"&gt;0")=9,"FINALIZADO")))))))))))</f>
        <v>FINALIZADO</v>
      </c>
      <c r="R296" s="77">
        <f>COUNTIF('CONTROLE LEILOES'!G296:N296,"&gt;0")</f>
        <v>1</v>
      </c>
    </row>
    <row r="297" spans="1:18" x14ac:dyDescent="0.3">
      <c r="A297" s="24">
        <v>295</v>
      </c>
      <c r="B297" s="23">
        <f>IF(SALVADOS!B297=0,"",SALVADOS!B297)</f>
        <v>8282402080</v>
      </c>
      <c r="C297" s="23" t="str">
        <f>IF(SALVADOS!G297=0,"",SALVADOS!G297)</f>
        <v>CXZ5324</v>
      </c>
      <c r="D297" s="23" t="str">
        <f>IF(SALVADOS!L297=0,"",SALVADOS!L297)</f>
        <v>FREITAS</v>
      </c>
      <c r="E297" s="62">
        <f>IF(SALVADOS!K297=0,"",SALVADOS!K297)</f>
        <v>10379</v>
      </c>
      <c r="F297" s="63">
        <f t="shared" si="5"/>
        <v>0.43356778109644473</v>
      </c>
      <c r="G297" s="64">
        <f>IF(SALVADOS!AH297=0,"",SALVADOS!AH297)</f>
        <v>45491</v>
      </c>
      <c r="H297" s="65">
        <f>IF('CONTROLE LEILOES'!G297=0,"",'CONTROLE LEILOES'!G297)</f>
        <v>45499</v>
      </c>
      <c r="I297" s="65">
        <f>IF('CONTROLE LEILOES'!P297=0,"",'CONTROLE LEILOES'!P297)</f>
        <v>45499</v>
      </c>
      <c r="J297" s="15">
        <v>4500</v>
      </c>
      <c r="K297" s="29">
        <v>45506</v>
      </c>
      <c r="L297" s="29">
        <v>45506</v>
      </c>
      <c r="M297" s="29">
        <v>45516</v>
      </c>
      <c r="N297" s="29">
        <v>45539</v>
      </c>
      <c r="O297" s="29">
        <v>45539</v>
      </c>
      <c r="P297" s="35" t="str">
        <f>IF(SALVADOS!R297=0,"",SALVADOS!R297)</f>
        <v>MEDIA</v>
      </c>
      <c r="Q297" s="66" t="str">
        <f>IF(SALVADOS!C297=0,"",IF(COUNTIF(G297:O297,"&gt;=0")=0,"Não Disponível",IF(COUNTIF(G297:O297,"&gt;=0")=1,"Ag Loteamento",IF(COUNTIF(G297:O297,"&gt;=0")=2,"Data Leilão Venda",IF(COUNTIF(G297:O297,"&gt;=0")=3,"Inf Valor Venda",IF(COUNTIF(G297:O297,"&gt;0")=4,"Data Receb",IF(COUNTIF(G297:O297,"&gt;0")=5,"Ag. Fecham. Leiloeiro",IF(COUNTIF(G297:O297,"&gt;0")=6,"Ag. NF Saída",IF(COUNTIF(G297:O297,"&gt;0")=7,"Assinar CRV",IF(COUNTIF(G297:O297,"&gt;0")=8,"Enviar Leiloeiro",IF(COUNTIF(G297:O297,"&gt;0")=9,"FINALIZADO")))))))))))</f>
        <v>FINALIZADO</v>
      </c>
      <c r="R297" s="77">
        <f>COUNTIF('CONTROLE LEILOES'!G297:N297,"&gt;0")</f>
        <v>1</v>
      </c>
    </row>
    <row r="298" spans="1:18" x14ac:dyDescent="0.3">
      <c r="A298" s="24">
        <v>296</v>
      </c>
      <c r="B298" s="23">
        <f>IF(SALVADOS!B298=0,"",SALVADOS!B298)</f>
        <v>8282402073</v>
      </c>
      <c r="C298" s="23" t="str">
        <f>IF(SALVADOS!G298=0,"",SALVADOS!G298)</f>
        <v>ELC7H98</v>
      </c>
      <c r="D298" s="23" t="str">
        <f>IF(SALVADOS!L298=0,"",SALVADOS!L298)</f>
        <v>PALACIO</v>
      </c>
      <c r="E298" s="62">
        <f>IF(SALVADOS!K298=0,"",SALVADOS!K298)</f>
        <v>18218</v>
      </c>
      <c r="F298" s="63">
        <f t="shared" si="5"/>
        <v>8.2336151059391807E-2</v>
      </c>
      <c r="G298" s="64">
        <f>IF(SALVADOS!AH298=0,"",SALVADOS!AH298)</f>
        <v>45537</v>
      </c>
      <c r="H298" s="65">
        <f>IF('CONTROLE LEILOES'!G298=0,"",'CONTROLE LEILOES'!G298)</f>
        <v>45593</v>
      </c>
      <c r="I298" s="65">
        <f>IF('CONTROLE LEILOES'!P298=0,"",'CONTROLE LEILOES'!P298)</f>
        <v>45593</v>
      </c>
      <c r="J298" s="15">
        <v>1500</v>
      </c>
      <c r="K298" s="29">
        <v>45594</v>
      </c>
      <c r="L298" s="29">
        <v>45594</v>
      </c>
      <c r="M298" s="29">
        <v>45607</v>
      </c>
      <c r="N298" s="29">
        <v>45629</v>
      </c>
      <c r="O298" s="29">
        <v>45629</v>
      </c>
      <c r="P298" s="35" t="str">
        <f>IF(SALVADOS!R298=0,"",SALVADOS!R298)</f>
        <v>MEDIA</v>
      </c>
      <c r="Q298" s="66" t="str">
        <f>IF(SALVADOS!C298=0,"",IF(COUNTIF(G298:O298,"&gt;=0")=0,"Não Disponível",IF(COUNTIF(G298:O298,"&gt;=0")=1,"Ag Loteamento",IF(COUNTIF(G298:O298,"&gt;=0")=2,"Data Leilão Venda",IF(COUNTIF(G298:O298,"&gt;=0")=3,"Inf Valor Venda",IF(COUNTIF(G298:O298,"&gt;0")=4,"Data Receb",IF(COUNTIF(G298:O298,"&gt;0")=5,"Ag. Fecham. Leiloeiro",IF(COUNTIF(G298:O298,"&gt;0")=6,"Ag. NF Saída",IF(COUNTIF(G298:O298,"&gt;0")=7,"Assinar CRV",IF(COUNTIF(G298:O298,"&gt;0")=8,"Enviar Leiloeiro",IF(COUNTIF(G298:O298,"&gt;0")=9,"FINALIZADO")))))))))))</f>
        <v>FINALIZADO</v>
      </c>
      <c r="R298" s="77">
        <f>COUNTIF('CONTROLE LEILOES'!G298:N298,"&gt;0")</f>
        <v>1</v>
      </c>
    </row>
    <row r="299" spans="1:18" x14ac:dyDescent="0.3">
      <c r="A299" s="24">
        <v>297</v>
      </c>
      <c r="B299" s="23">
        <f>IF(SALVADOS!B299=0,"",SALVADOS!B299)</f>
        <v>8282401645</v>
      </c>
      <c r="C299" s="23" t="str">
        <f>IF(SALVADOS!G299=0,"",SALVADOS!G299)</f>
        <v>DYS7288</v>
      </c>
      <c r="D299" s="23" t="str">
        <f>IF(SALVADOS!L299=0,"",SALVADOS!L299)</f>
        <v>PALACIO</v>
      </c>
      <c r="E299" s="62">
        <f>IF(SALVADOS!K299=0,"",SALVADOS!K299)</f>
        <v>8813</v>
      </c>
      <c r="F299" s="63">
        <f t="shared" si="5"/>
        <v>0.60138431862022013</v>
      </c>
      <c r="G299" s="64">
        <f>IF(SALVADOS!AH299=0,"",SALVADOS!AH299)</f>
        <v>45519</v>
      </c>
      <c r="H299" s="65">
        <f>IF('CONTROLE LEILOES'!G299=0,"",'CONTROLE LEILOES'!G299)</f>
        <v>45524</v>
      </c>
      <c r="I299" s="65">
        <f>IF('CONTROLE LEILOES'!P299=0,"",'CONTROLE LEILOES'!P299)</f>
        <v>45524</v>
      </c>
      <c r="J299" s="15">
        <v>5300</v>
      </c>
      <c r="K299" s="29">
        <v>45531</v>
      </c>
      <c r="L299" s="29">
        <v>45531</v>
      </c>
      <c r="M299" s="29">
        <v>45534</v>
      </c>
      <c r="N299" s="29">
        <v>45547</v>
      </c>
      <c r="O299" s="29">
        <v>45553</v>
      </c>
      <c r="P299" s="35" t="str">
        <f>IF(SALVADOS!R299=0,"",SALVADOS!R299)</f>
        <v>PEQUENA</v>
      </c>
      <c r="Q299" s="66" t="str">
        <f>IF(SALVADOS!C299=0,"",IF(COUNTIF(G299:O299,"&gt;=0")=0,"Não Disponível",IF(COUNTIF(G299:O299,"&gt;=0")=1,"Ag Loteamento",IF(COUNTIF(G299:O299,"&gt;=0")=2,"Data Leilão Venda",IF(COUNTIF(G299:O299,"&gt;=0")=3,"Inf Valor Venda",IF(COUNTIF(G299:O299,"&gt;0")=4,"Data Receb",IF(COUNTIF(G299:O299,"&gt;0")=5,"Ag. Fecham. Leiloeiro",IF(COUNTIF(G299:O299,"&gt;0")=6,"Ag. NF Saída",IF(COUNTIF(G299:O299,"&gt;0")=7,"Assinar CRV",IF(COUNTIF(G299:O299,"&gt;0")=8,"Enviar Leiloeiro",IF(COUNTIF(G299:O299,"&gt;0")=9,"FINALIZADO")))))))))))</f>
        <v>FINALIZADO</v>
      </c>
      <c r="R299" s="77">
        <f>COUNTIF('CONTROLE LEILOES'!G299:N299,"&gt;0")</f>
        <v>1</v>
      </c>
    </row>
    <row r="300" spans="1:18" x14ac:dyDescent="0.3">
      <c r="A300" s="24">
        <v>298</v>
      </c>
      <c r="B300" s="23">
        <f>IF(SALVADOS!B300=0,"",SALVADOS!B300)</f>
        <v>8282402422</v>
      </c>
      <c r="C300" s="23" t="str">
        <f>IF(SALVADOS!G300=0,"",SALVADOS!G300)</f>
        <v>HJQ5D41</v>
      </c>
      <c r="D300" s="23" t="str">
        <f>IF(SALVADOS!L300=0,"",SALVADOS!L300)</f>
        <v>PALACIO</v>
      </c>
      <c r="E300" s="62">
        <f>IF(SALVADOS!K300=0,"",SALVADOS!K300)</f>
        <v>8500</v>
      </c>
      <c r="F300" s="63">
        <f t="shared" si="5"/>
        <v>0.53529411764705881</v>
      </c>
      <c r="G300" s="64">
        <f>IF(SALVADOS!AH300=0,"",SALVADOS!AH300)</f>
        <v>45560</v>
      </c>
      <c r="H300" s="65">
        <f>IF('CONTROLE LEILOES'!G300=0,"",'CONTROLE LEILOES'!G300)</f>
        <v>45574</v>
      </c>
      <c r="I300" s="65">
        <f>IF('CONTROLE LEILOES'!P300=0,"",'CONTROLE LEILOES'!P300)</f>
        <v>45574</v>
      </c>
      <c r="J300" s="15">
        <v>4550</v>
      </c>
      <c r="K300" s="29">
        <v>45581</v>
      </c>
      <c r="L300" s="29">
        <v>45574</v>
      </c>
      <c r="M300" s="29">
        <v>45587</v>
      </c>
      <c r="N300" s="29">
        <v>45588</v>
      </c>
      <c r="O300" s="29">
        <v>45602</v>
      </c>
      <c r="P300" s="35" t="str">
        <f>IF(SALVADOS!R300=0,"",SALVADOS!R300)</f>
        <v>PEQUENA</v>
      </c>
      <c r="Q300" s="66" t="str">
        <f>IF(SALVADOS!C300=0,"",IF(COUNTIF(G300:O300,"&gt;=0")=0,"Não Disponível",IF(COUNTIF(G300:O300,"&gt;=0")=1,"Ag Loteamento",IF(COUNTIF(G300:O300,"&gt;=0")=2,"Data Leilão Venda",IF(COUNTIF(G300:O300,"&gt;=0")=3,"Inf Valor Venda",IF(COUNTIF(G300:O300,"&gt;0")=4,"Data Receb",IF(COUNTIF(G300:O300,"&gt;0")=5,"Ag. Fecham. Leiloeiro",IF(COUNTIF(G300:O300,"&gt;0")=6,"Ag. NF Saída",IF(COUNTIF(G300:O300,"&gt;0")=7,"Assinar CRV",IF(COUNTIF(G300:O300,"&gt;0")=8,"Enviar Leiloeiro",IF(COUNTIF(G300:O300,"&gt;0")=9,"FINALIZADO")))))))))))</f>
        <v>FINALIZADO</v>
      </c>
      <c r="R300" s="77">
        <f>COUNTIF('CONTROLE LEILOES'!G300:N300,"&gt;0")</f>
        <v>1</v>
      </c>
    </row>
    <row r="301" spans="1:18" x14ac:dyDescent="0.3">
      <c r="A301" s="24">
        <v>299</v>
      </c>
      <c r="B301" s="23">
        <f>IF(SALVADOS!B301=0,"",SALVADOS!B301)</f>
        <v>8282402411</v>
      </c>
      <c r="C301" s="23" t="str">
        <f>IF(SALVADOS!G301=0,"",SALVADOS!G301)</f>
        <v>PUN8D33</v>
      </c>
      <c r="D301" s="23" t="str">
        <f>IF(SALVADOS!L301=0,"",SALVADOS!L301)</f>
        <v>PALACIO</v>
      </c>
      <c r="E301" s="62">
        <f>IF(SALVADOS!K301=0,"",SALVADOS!K301)</f>
        <v>31117</v>
      </c>
      <c r="F301" s="63">
        <f t="shared" si="5"/>
        <v>0</v>
      </c>
      <c r="G301" s="64" t="str">
        <f>IF(SALVADOS!AH301=0,"",SALVADOS!AH301)</f>
        <v/>
      </c>
      <c r="H301" s="65" t="str">
        <f>IF('CONTROLE LEILOES'!G301=0,"",'CONTROLE LEILOES'!G301)</f>
        <v/>
      </c>
      <c r="I301" s="65" t="str">
        <f>IF('CONTROLE LEILOES'!P301=0,"",'CONTROLE LEILOES'!P301)</f>
        <v/>
      </c>
      <c r="J301" s="15"/>
      <c r="K301" s="29"/>
      <c r="L301" s="29"/>
      <c r="M301" s="29"/>
      <c r="N301" s="29"/>
      <c r="O301" s="29"/>
      <c r="P301" s="35" t="str">
        <f>IF(SALVADOS!R301=0,"",SALVADOS!R301)</f>
        <v>GRANDE</v>
      </c>
      <c r="Q301" s="66" t="str">
        <f>IF(SALVADOS!C301=0,"",IF(COUNTIF(G301:O301,"&gt;=0")=0,"Não Disponível",IF(COUNTIF(G301:O301,"&gt;=0")=1,"Ag Loteamento",IF(COUNTIF(G301:O301,"&gt;=0")=2,"Data Leilão Venda",IF(COUNTIF(G301:O301,"&gt;=0")=3,"Inf Valor Venda",IF(COUNTIF(G301:O301,"&gt;0")=4,"Data Receb",IF(COUNTIF(G301:O301,"&gt;0")=5,"Ag. Fecham. Leiloeiro",IF(COUNTIF(G301:O301,"&gt;0")=6,"Ag. NF Saída",IF(COUNTIF(G301:O301,"&gt;0")=7,"Assinar CRV",IF(COUNTIF(G301:O301,"&gt;0")=8,"Enviar Leiloeiro",IF(COUNTIF(G301:O301,"&gt;0")=9,"FINALIZADO")))))))))))</f>
        <v>Não Disponível</v>
      </c>
      <c r="R301" s="77">
        <f>COUNTIF('CONTROLE LEILOES'!G301:N301,"&gt;0")</f>
        <v>0</v>
      </c>
    </row>
    <row r="302" spans="1:18" x14ac:dyDescent="0.3">
      <c r="A302" s="24">
        <v>300</v>
      </c>
      <c r="B302" s="23">
        <f>IF(SALVADOS!B302=0,"",SALVADOS!B302)</f>
        <v>8282402448</v>
      </c>
      <c r="C302" s="23" t="str">
        <f>IF(SALVADOS!G302=0,"",SALVADOS!G302)</f>
        <v>EMM9960</v>
      </c>
      <c r="D302" s="23" t="str">
        <f>IF(SALVADOS!L302=0,"",SALVADOS!L302)</f>
        <v>FREITAS</v>
      </c>
      <c r="E302" s="62">
        <f>IF(SALVADOS!K302=0,"",SALVADOS!K302)</f>
        <v>42911</v>
      </c>
      <c r="F302" s="63">
        <f t="shared" si="5"/>
        <v>0.62920929365430778</v>
      </c>
      <c r="G302" s="64">
        <f>IF(SALVADOS!AH302=0,"",SALVADOS!AH302)</f>
        <v>45560</v>
      </c>
      <c r="H302" s="65">
        <f>IF('CONTROLE LEILOES'!G302=0,"",'CONTROLE LEILOES'!G302)</f>
        <v>45566</v>
      </c>
      <c r="I302" s="65">
        <f>IF('CONTROLE LEILOES'!P302=0,"",'CONTROLE LEILOES'!P302)</f>
        <v>45567</v>
      </c>
      <c r="J302" s="15">
        <v>27000</v>
      </c>
      <c r="K302" s="29">
        <v>45567</v>
      </c>
      <c r="L302" s="29">
        <v>45567</v>
      </c>
      <c r="M302" s="29">
        <v>45581</v>
      </c>
      <c r="N302" s="29"/>
      <c r="O302" s="29"/>
      <c r="P302" s="35" t="str">
        <f>IF(SALVADOS!R302=0,"",SALVADOS!R302)</f>
        <v>MEDIA</v>
      </c>
      <c r="Q302" s="66" t="str">
        <f>IF(SALVADOS!C302=0,"",IF(COUNTIF(G302:O302,"&gt;=0")=0,"Não Disponível",IF(COUNTIF(G302:O302,"&gt;=0")=1,"Ag Loteamento",IF(COUNTIF(G302:O302,"&gt;=0")=2,"Data Leilão Venda",IF(COUNTIF(G302:O302,"&gt;=0")=3,"Inf Valor Venda",IF(COUNTIF(G302:O302,"&gt;0")=4,"Data Receb",IF(COUNTIF(G302:O302,"&gt;0")=5,"Ag. Fecham. Leiloeiro",IF(COUNTIF(G302:O302,"&gt;0")=6,"Ag. NF Saída",IF(COUNTIF(G302:O302,"&gt;0")=7,"Assinar CRV",IF(COUNTIF(G302:O302,"&gt;0")=8,"Enviar Leiloeiro",IF(COUNTIF(G302:O302,"&gt;0")=9,"FINALIZADO")))))))))))</f>
        <v>Assinar CRV</v>
      </c>
      <c r="R302" s="77">
        <f>COUNTIF('CONTROLE LEILOES'!G302:N302,"&gt;0")</f>
        <v>2</v>
      </c>
    </row>
    <row r="303" spans="1:18" x14ac:dyDescent="0.3">
      <c r="A303" s="24">
        <v>301</v>
      </c>
      <c r="B303" s="23">
        <f>IF([1]ENTRADA!K217=0,"",[1]ENTRADA!K217)</f>
        <v>8282402240</v>
      </c>
      <c r="C303" s="23" t="str">
        <f>IF(SALVADOS!G303=0,"",SALVADOS!G303)</f>
        <v>GEB2A74</v>
      </c>
      <c r="D303" s="23" t="str">
        <f>IF(SALVADOS!L303=0,"",SALVADOS!L303)</f>
        <v>PALACIO</v>
      </c>
      <c r="E303" s="62">
        <f>IF(SALVADOS!K303=0,"",SALVADOS!K303)</f>
        <v>12900</v>
      </c>
      <c r="F303" s="63">
        <f t="shared" si="5"/>
        <v>0.56589147286821706</v>
      </c>
      <c r="G303" s="64">
        <f>IF(SALVADOS!AH303=0,"",SALVADOS!AH303)</f>
        <v>45596</v>
      </c>
      <c r="H303" s="65">
        <f>IF('CONTROLE LEILOES'!G303=0,"",'CONTROLE LEILOES'!G303)</f>
        <v>45608</v>
      </c>
      <c r="I303" s="65">
        <f>IF('CONTROLE LEILOES'!P303=0,"",'CONTROLE LEILOES'!P303)</f>
        <v>45608</v>
      </c>
      <c r="J303" s="15">
        <v>7300</v>
      </c>
      <c r="K303" s="29">
        <v>45618</v>
      </c>
      <c r="L303" s="29">
        <v>45618</v>
      </c>
      <c r="M303" s="29">
        <v>45623</v>
      </c>
      <c r="N303" s="29">
        <v>45625</v>
      </c>
      <c r="O303" s="29">
        <v>45637</v>
      </c>
      <c r="P303" s="35" t="str">
        <f>IF(SALVADOS!R303=0,"",SALVADOS!R303)</f>
        <v>PEQUENA</v>
      </c>
      <c r="Q303" s="66" t="str">
        <f>IF(SALVADOS!C303=0,"",IF(COUNTIF(G303:O303,"&gt;=0")=0,"Não Disponível",IF(COUNTIF(G303:O303,"&gt;=0")=1,"Ag Loteamento",IF(COUNTIF(G303:O303,"&gt;=0")=2,"Data Leilão Venda",IF(COUNTIF(G303:O303,"&gt;=0")=3,"Inf Valor Venda",IF(COUNTIF(G303:O303,"&gt;0")=4,"Data Receb",IF(COUNTIF(G303:O303,"&gt;0")=5,"Ag. Fecham. Leiloeiro",IF(COUNTIF(G303:O303,"&gt;0")=6,"Ag. NF Saída",IF(COUNTIF(G303:O303,"&gt;0")=7,"Assinar CRV",IF(COUNTIF(G303:O303,"&gt;0")=8,"Enviar Leiloeiro",IF(COUNTIF(G303:O303,"&gt;0")=9,"FINALIZADO")))))))))))</f>
        <v>FINALIZADO</v>
      </c>
      <c r="R303" s="77">
        <f>COUNTIF('CONTROLE LEILOES'!G303:N303,"&gt;0")</f>
        <v>1</v>
      </c>
    </row>
    <row r="304" spans="1:18" x14ac:dyDescent="0.3">
      <c r="A304" s="24">
        <v>302</v>
      </c>
      <c r="B304" s="23">
        <f>IF(SALVADOS!B304=0,"",SALVADOS!B304)</f>
        <v>8282402059</v>
      </c>
      <c r="C304" s="23" t="str">
        <f>IF(SALVADOS!G304=0,"",SALVADOS!G304)</f>
        <v>JKF4590</v>
      </c>
      <c r="D304" s="23" t="str">
        <f>IF(SALVADOS!L304=0,"",SALVADOS!L304)</f>
        <v>PALACIO</v>
      </c>
      <c r="E304" s="62">
        <f>IF(SALVADOS!K304=0,"",SALVADOS!K304)</f>
        <v>34699</v>
      </c>
      <c r="F304" s="63">
        <f t="shared" si="5"/>
        <v>0.14409637165336178</v>
      </c>
      <c r="G304" s="64">
        <f>IF(SALVADOS!AH304=0,"",SALVADOS!AH304)</f>
        <v>45565</v>
      </c>
      <c r="H304" s="65">
        <f>IF('CONTROLE LEILOES'!G304=0,"",'CONTROLE LEILOES'!G304)</f>
        <v>45567</v>
      </c>
      <c r="I304" s="65">
        <f>IF('CONTROLE LEILOES'!P304=0,"",'CONTROLE LEILOES'!P304)</f>
        <v>45587</v>
      </c>
      <c r="J304" s="15">
        <v>5000</v>
      </c>
      <c r="K304" s="29">
        <v>45594</v>
      </c>
      <c r="L304" s="29">
        <v>45594</v>
      </c>
      <c r="M304" s="29">
        <v>45603</v>
      </c>
      <c r="N304" s="29">
        <v>45603</v>
      </c>
      <c r="O304" s="29">
        <v>45604</v>
      </c>
      <c r="P304" s="35" t="str">
        <f>IF(SALVADOS!R304=0,"",SALVADOS!R304)</f>
        <v>GRANDE</v>
      </c>
      <c r="Q304" s="66" t="str">
        <f>IF(SALVADOS!C304=0,"",IF(COUNTIF(G304:O304,"&gt;=0")=0,"Não Disponível",IF(COUNTIF(G304:O304,"&gt;=0")=1,"Ag Loteamento",IF(COUNTIF(G304:O304,"&gt;=0")=2,"Data Leilão Venda",IF(COUNTIF(G304:O304,"&gt;=0")=3,"Inf Valor Venda",IF(COUNTIF(G304:O304,"&gt;0")=4,"Data Receb",IF(COUNTIF(G304:O304,"&gt;0")=5,"Ag. Fecham. Leiloeiro",IF(COUNTIF(G304:O304,"&gt;0")=6,"Ag. NF Saída",IF(COUNTIF(G304:O304,"&gt;0")=7,"Assinar CRV",IF(COUNTIF(G304:O304,"&gt;0")=8,"Enviar Leiloeiro",IF(COUNTIF(G304:O304,"&gt;0")=9,"FINALIZADO")))))))))))</f>
        <v>FINALIZADO</v>
      </c>
      <c r="R304" s="77">
        <f>COUNTIF('CONTROLE LEILOES'!G304:N304,"&gt;0")</f>
        <v>3</v>
      </c>
    </row>
    <row r="305" spans="1:18" x14ac:dyDescent="0.3">
      <c r="A305" s="24">
        <v>303</v>
      </c>
      <c r="B305" s="23">
        <f>IF(SALVADOS!B305=0,"",SALVADOS!B305)</f>
        <v>8282402062</v>
      </c>
      <c r="C305" s="23" t="str">
        <f>IF(SALVADOS!G305=0,"",SALVADOS!G305)</f>
        <v>HIO6742</v>
      </c>
      <c r="D305" s="23" t="str">
        <f>IF(SALVADOS!L305=0,"",SALVADOS!L305)</f>
        <v>FREITAS</v>
      </c>
      <c r="E305" s="62">
        <f>IF(SALVADOS!K305=0,"",SALVADOS!K305)</f>
        <v>18870</v>
      </c>
      <c r="F305" s="63">
        <f t="shared" si="5"/>
        <v>0.37625861155272922</v>
      </c>
      <c r="G305" s="64">
        <f>IF(SALVADOS!AH305=0,"",SALVADOS!AH305)</f>
        <v>45551</v>
      </c>
      <c r="H305" s="65">
        <f>IF('CONTROLE LEILOES'!G305=0,"",'CONTROLE LEILOES'!G305)</f>
        <v>45569</v>
      </c>
      <c r="I305" s="65">
        <f>IF('CONTROLE LEILOES'!P305=0,"",'CONTROLE LEILOES'!P305)</f>
        <v>45569</v>
      </c>
      <c r="J305" s="15">
        <v>7100</v>
      </c>
      <c r="K305" s="29">
        <v>45569</v>
      </c>
      <c r="L305" s="29">
        <v>45569</v>
      </c>
      <c r="M305" s="29">
        <v>45581</v>
      </c>
      <c r="N305" s="29">
        <v>45944</v>
      </c>
      <c r="O305" s="29">
        <v>45583</v>
      </c>
      <c r="P305" s="35" t="str">
        <f>IF(SALVADOS!R305=0,"",SALVADOS!R305)</f>
        <v>MEDIA</v>
      </c>
      <c r="Q305" s="66" t="str">
        <f>IF(SALVADOS!C305=0,"",IF(COUNTIF(G305:O305,"&gt;=0")=0,"Não Disponível",IF(COUNTIF(G305:O305,"&gt;=0")=1,"Ag Loteamento",IF(COUNTIF(G305:O305,"&gt;=0")=2,"Data Leilão Venda",IF(COUNTIF(G305:O305,"&gt;=0")=3,"Inf Valor Venda",IF(COUNTIF(G305:O305,"&gt;0")=4,"Data Receb",IF(COUNTIF(G305:O305,"&gt;0")=5,"Ag. Fecham. Leiloeiro",IF(COUNTIF(G305:O305,"&gt;0")=6,"Ag. NF Saída",IF(COUNTIF(G305:O305,"&gt;0")=7,"Assinar CRV",IF(COUNTIF(G305:O305,"&gt;0")=8,"Enviar Leiloeiro",IF(COUNTIF(G305:O305,"&gt;0")=9,"FINALIZADO")))))))))))</f>
        <v>FINALIZADO</v>
      </c>
      <c r="R305" s="77">
        <f>COUNTIF('CONTROLE LEILOES'!G305:N305,"&gt;0")</f>
        <v>1</v>
      </c>
    </row>
    <row r="306" spans="1:18" x14ac:dyDescent="0.3">
      <c r="A306" s="24">
        <v>304</v>
      </c>
      <c r="B306" s="23">
        <f>IF(SALVADOS!B306=0,"",SALVADOS!B306)</f>
        <v>8282402465</v>
      </c>
      <c r="C306" s="23" t="str">
        <f>IF(SALVADOS!G306=0,"",SALVADOS!G306)</f>
        <v>FCX5A38</v>
      </c>
      <c r="D306" s="23" t="str">
        <f>IF(SALVADOS!L306=0,"",SALVADOS!L306)</f>
        <v>FREITAS</v>
      </c>
      <c r="E306" s="62">
        <f>IF(SALVADOS!K306=0,"",SALVADOS!K306)</f>
        <v>125934</v>
      </c>
      <c r="F306" s="63">
        <f t="shared" si="5"/>
        <v>0.34938936268203979</v>
      </c>
      <c r="G306" s="64">
        <f>IF(SALVADOS!AH306=0,"",SALVADOS!AH306)</f>
        <v>45572</v>
      </c>
      <c r="H306" s="65">
        <f>IF('CONTROLE LEILOES'!G306=0,"",'CONTROLE LEILOES'!G306)</f>
        <v>45615</v>
      </c>
      <c r="I306" s="65">
        <v>45615</v>
      </c>
      <c r="J306" s="15">
        <v>44000</v>
      </c>
      <c r="K306" s="29">
        <v>45624</v>
      </c>
      <c r="L306" s="29">
        <v>45624</v>
      </c>
      <c r="M306" s="29">
        <v>45639</v>
      </c>
      <c r="N306" s="29">
        <v>45649</v>
      </c>
      <c r="O306" s="29">
        <v>45665</v>
      </c>
      <c r="P306" s="35" t="str">
        <f>IF(SALVADOS!R306=0,"",SALVADOS!R306)</f>
        <v>MEDIA</v>
      </c>
      <c r="Q306" s="66" t="str">
        <f>IF(SALVADOS!C306=0,"",IF(COUNTIF(G306:O306,"&gt;=0")=0,"Não Disponível",IF(COUNTIF(G306:O306,"&gt;=0")=1,"Ag Loteamento",IF(COUNTIF(G306:O306,"&gt;=0")=2,"Data Leilão Venda",IF(COUNTIF(G306:O306,"&gt;=0")=3,"Inf Valor Venda",IF(COUNTIF(G306:O306,"&gt;0")=4,"Data Receb",IF(COUNTIF(G306:O306,"&gt;0")=5,"Ag. Fecham. Leiloeiro",IF(COUNTIF(G306:O306,"&gt;0")=6,"Ag. NF Saída",IF(COUNTIF(G306:O306,"&gt;0")=7,"Assinar CRV",IF(COUNTIF(G306:O306,"&gt;0")=8,"Enviar Leiloeiro",IF(COUNTIF(G306:O306,"&gt;0")=9,"FINALIZADO")))))))))))</f>
        <v>FINALIZADO</v>
      </c>
      <c r="R306" s="77">
        <f>COUNTIF('CONTROLE LEILOES'!G306:N306,"&gt;0")</f>
        <v>1</v>
      </c>
    </row>
    <row r="307" spans="1:18" x14ac:dyDescent="0.3">
      <c r="A307" s="24">
        <v>305</v>
      </c>
      <c r="B307" s="23">
        <f>IF(SALVADOS!B307=0,"",SALVADOS!B307)</f>
        <v>8282402062</v>
      </c>
      <c r="C307" s="23" t="str">
        <f>IF(SALVADOS!G307=0,"",SALVADOS!G307)</f>
        <v>MHV8C24</v>
      </c>
      <c r="D307" s="23" t="str">
        <f>IF(SALVADOS!L307=0,"",SALVADOS!L307)</f>
        <v>FREITAS</v>
      </c>
      <c r="E307" s="62">
        <f>IF(SALVADOS!K307=0,"",SALVADOS!K307)</f>
        <v>29150</v>
      </c>
      <c r="F307" s="63">
        <f t="shared" si="5"/>
        <v>5.4888507718696397E-2</v>
      </c>
      <c r="G307" s="64">
        <f>IF(SALVADOS!AH307=0,"",SALVADOS!AH307)</f>
        <v>45562</v>
      </c>
      <c r="H307" s="65">
        <f>IF('CONTROLE LEILOES'!G307=0,"",'CONTROLE LEILOES'!G307)</f>
        <v>45569</v>
      </c>
      <c r="I307" s="65">
        <f>IF('CONTROLE LEILOES'!P307=0,"",'CONTROLE LEILOES'!P307)</f>
        <v>45569</v>
      </c>
      <c r="J307" s="15">
        <v>1600</v>
      </c>
      <c r="K307" s="29">
        <v>45569</v>
      </c>
      <c r="L307" s="29">
        <v>45573</v>
      </c>
      <c r="M307" s="29">
        <v>45581</v>
      </c>
      <c r="N307" s="29">
        <v>45583</v>
      </c>
      <c r="O307" s="29">
        <v>45583</v>
      </c>
      <c r="P307" s="35" t="str">
        <f>IF(SALVADOS!R307=0,"",SALVADOS!R307)</f>
        <v>GRANDE</v>
      </c>
      <c r="Q307" s="66" t="str">
        <f>IF(SALVADOS!C307=0,"",IF(COUNTIF(G307:O307,"&gt;=0")=0,"Não Disponível",IF(COUNTIF(G307:O307,"&gt;=0")=1,"Ag Loteamento",IF(COUNTIF(G307:O307,"&gt;=0")=2,"Data Leilão Venda",IF(COUNTIF(G307:O307,"&gt;=0")=3,"Inf Valor Venda",IF(COUNTIF(G307:O307,"&gt;0")=4,"Data Receb",IF(COUNTIF(G307:O307,"&gt;0")=5,"Ag. Fecham. Leiloeiro",IF(COUNTIF(G307:O307,"&gt;0")=6,"Ag. NF Saída",IF(COUNTIF(G307:O307,"&gt;0")=7,"Assinar CRV",IF(COUNTIF(G307:O307,"&gt;0")=8,"Enviar Leiloeiro",IF(COUNTIF(G307:O307,"&gt;0")=9,"FINALIZADO")))))))))))</f>
        <v>FINALIZADO</v>
      </c>
      <c r="R307" s="77">
        <f>COUNTIF('CONTROLE LEILOES'!G307:N307,"&gt;0")</f>
        <v>1</v>
      </c>
    </row>
    <row r="308" spans="1:18" x14ac:dyDescent="0.3">
      <c r="A308" s="24">
        <v>306</v>
      </c>
      <c r="B308" s="23">
        <f>IF(SALVADOS!B308=0,"",SALVADOS!B308)</f>
        <v>8282402520</v>
      </c>
      <c r="C308" s="23" t="str">
        <f>IF(SALVADOS!G308=0,"",SALVADOS!G308)</f>
        <v>OWT2165</v>
      </c>
      <c r="D308" s="23" t="str">
        <f>IF(SALVADOS!L308=0,"",SALVADOS!L308)</f>
        <v>PALACIO</v>
      </c>
      <c r="E308" s="62">
        <f>IF(SALVADOS!K308=0,"",SALVADOS!K308)</f>
        <v>28374</v>
      </c>
      <c r="F308" s="63">
        <f t="shared" si="5"/>
        <v>0.3630083879608092</v>
      </c>
      <c r="G308" s="64">
        <f>IF(SALVADOS!AH308=0,"",SALVADOS!AH308)</f>
        <v>45603</v>
      </c>
      <c r="H308" s="65">
        <f>IF('CONTROLE LEILOES'!G308=0,"",'CONTROLE LEILOES'!G308)</f>
        <v>45608</v>
      </c>
      <c r="I308" s="65">
        <f>IF('CONTROLE LEILOES'!P308=0,"",'CONTROLE LEILOES'!P308)</f>
        <v>45608</v>
      </c>
      <c r="J308" s="15">
        <v>10300</v>
      </c>
      <c r="K308" s="29">
        <v>45618</v>
      </c>
      <c r="L308" s="29">
        <v>45618</v>
      </c>
      <c r="M308" s="29">
        <v>45623</v>
      </c>
      <c r="N308" s="29">
        <v>45629</v>
      </c>
      <c r="O308" s="29">
        <v>45635</v>
      </c>
      <c r="P308" s="35" t="str">
        <f>IF(SALVADOS!R308=0,"",SALVADOS!R308)</f>
        <v>MEDIA</v>
      </c>
      <c r="Q308" s="66" t="str">
        <f>IF(SALVADOS!C308=0,"",IF(COUNTIF(G308:O308,"&gt;=0")=0,"Não Disponível",IF(COUNTIF(G308:O308,"&gt;=0")=1,"Ag Loteamento",IF(COUNTIF(G308:O308,"&gt;=0")=2,"Data Leilão Venda",IF(COUNTIF(G308:O308,"&gt;=0")=3,"Inf Valor Venda",IF(COUNTIF(G308:O308,"&gt;0")=4,"Data Receb",IF(COUNTIF(G308:O308,"&gt;0")=5,"Ag. Fecham. Leiloeiro",IF(COUNTIF(G308:O308,"&gt;0")=6,"Ag. NF Saída",IF(COUNTIF(G308:O308,"&gt;0")=7,"Assinar CRV",IF(COUNTIF(G308:O308,"&gt;0")=8,"Enviar Leiloeiro",IF(COUNTIF(G308:O308,"&gt;0")=9,"FINALIZADO")))))))))))</f>
        <v>FINALIZADO</v>
      </c>
      <c r="R308" s="77">
        <f>COUNTIF('CONTROLE LEILOES'!G308:N308,"&gt;0")</f>
        <v>1</v>
      </c>
    </row>
    <row r="309" spans="1:18" x14ac:dyDescent="0.3">
      <c r="A309" s="24">
        <v>307</v>
      </c>
      <c r="B309" s="23">
        <f>IF(SALVADOS!B309=0,"",SALVADOS!B309)</f>
        <v>8282402239</v>
      </c>
      <c r="C309" s="23" t="str">
        <f>IF(SALVADOS!G309=0,"",SALVADOS!G309)</f>
        <v>FXG8531</v>
      </c>
      <c r="D309" s="23" t="str">
        <f>IF(SALVADOS!L309=0,"",SALVADOS!L309)</f>
        <v>FREITAS</v>
      </c>
      <c r="E309" s="62">
        <f>IF(SALVADOS!K309=0,"",SALVADOS!K309)</f>
        <v>11646</v>
      </c>
      <c r="F309" s="63">
        <f t="shared" si="5"/>
        <v>0.49802507298643311</v>
      </c>
      <c r="G309" s="64">
        <f>IF(SALVADOS!AH309=0,"",SALVADOS!AH309)</f>
        <v>45561</v>
      </c>
      <c r="H309" s="65">
        <f>IF('CONTROLE LEILOES'!G309=0,"",'CONTROLE LEILOES'!G309)</f>
        <v>45566</v>
      </c>
      <c r="I309" s="65">
        <v>45567</v>
      </c>
      <c r="J309" s="15">
        <v>5800</v>
      </c>
      <c r="K309" s="29">
        <v>45567</v>
      </c>
      <c r="L309" s="29">
        <v>45567</v>
      </c>
      <c r="M309" s="29">
        <v>45581</v>
      </c>
      <c r="N309" s="29">
        <v>45966</v>
      </c>
      <c r="O309" s="29">
        <v>45966</v>
      </c>
      <c r="P309" s="35" t="str">
        <f>IF(SALVADOS!R309=0,"",SALVADOS!R309)</f>
        <v>MEDIA</v>
      </c>
      <c r="Q309" s="66" t="str">
        <f>IF(SALVADOS!C309=0,"",IF(COUNTIF(G309:O309,"&gt;=0")=0,"Não Disponível",IF(COUNTIF(G309:O309,"&gt;=0")=1,"Ag Loteamento",IF(COUNTIF(G309:O309,"&gt;=0")=2,"Data Leilão Venda",IF(COUNTIF(G309:O309,"&gt;=0")=3,"Inf Valor Venda",IF(COUNTIF(G309:O309,"&gt;0")=4,"Data Receb",IF(COUNTIF(G309:O309,"&gt;0")=5,"Ag. Fecham. Leiloeiro",IF(COUNTIF(G309:O309,"&gt;0")=6,"Ag. NF Saída",IF(COUNTIF(G309:O309,"&gt;0")=7,"Assinar CRV",IF(COUNTIF(G309:O309,"&gt;0")=8,"Enviar Leiloeiro",IF(COUNTIF(G309:O309,"&gt;0")=9,"FINALIZADO")))))))))))</f>
        <v>FINALIZADO</v>
      </c>
      <c r="R309" s="77">
        <f>COUNTIF('CONTROLE LEILOES'!G309:N309,"&gt;0")</f>
        <v>1</v>
      </c>
    </row>
    <row r="310" spans="1:18" x14ac:dyDescent="0.3">
      <c r="A310" s="24">
        <v>308</v>
      </c>
      <c r="B310" s="23">
        <f>IF(SALVADOS!B310=0,"",SALVADOS!B310)</f>
        <v>8232400416</v>
      </c>
      <c r="C310" s="23" t="str">
        <f>IF(SALVADOS!G310=0,"",SALVADOS!G310)</f>
        <v>PYY9A13</v>
      </c>
      <c r="D310" s="23" t="str">
        <f>IF(SALVADOS!L310=0,"",SALVADOS!L310)</f>
        <v>PALACIO</v>
      </c>
      <c r="E310" s="62">
        <f>IF(SALVADOS!K310=0,"",SALVADOS!K310)</f>
        <v>42588</v>
      </c>
      <c r="F310" s="63">
        <f t="shared" si="5"/>
        <v>0</v>
      </c>
      <c r="G310" s="64" t="str">
        <f>IF(SALVADOS!AH310=0,"",SALVADOS!AH310)</f>
        <v/>
      </c>
      <c r="H310" s="65" t="str">
        <f>IF('CONTROLE LEILOES'!G310=0,"",'CONTROLE LEILOES'!G310)</f>
        <v/>
      </c>
      <c r="I310" s="65" t="str">
        <f>IF('CONTROLE LEILOES'!P310=0,"",'CONTROLE LEILOES'!P310)</f>
        <v/>
      </c>
      <c r="J310" s="15"/>
      <c r="K310" s="29"/>
      <c r="L310" s="29"/>
      <c r="M310" s="29"/>
      <c r="N310" s="29"/>
      <c r="O310" s="29"/>
      <c r="P310" s="35" t="str">
        <f>IF(SALVADOS!R310=0,"",SALVADOS!R310)</f>
        <v>GRANDE</v>
      </c>
      <c r="Q310" s="66" t="str">
        <f>IF(SALVADOS!C310=0,"",IF(COUNTIF(G310:O310,"&gt;=0")=0,"Não Disponível",IF(COUNTIF(G310:O310,"&gt;=0")=1,"Ag Loteamento",IF(COUNTIF(G310:O310,"&gt;=0")=2,"Data Leilão Venda",IF(COUNTIF(G310:O310,"&gt;=0")=3,"Inf Valor Venda",IF(COUNTIF(G310:O310,"&gt;0")=4,"Data Receb",IF(COUNTIF(G310:O310,"&gt;0")=5,"Ag. Fecham. Leiloeiro",IF(COUNTIF(G310:O310,"&gt;0")=6,"Ag. NF Saída",IF(COUNTIF(G310:O310,"&gt;0")=7,"Assinar CRV",IF(COUNTIF(G310:O310,"&gt;0")=8,"Enviar Leiloeiro",IF(COUNTIF(G310:O310,"&gt;0")=9,"FINALIZADO")))))))))))</f>
        <v>Não Disponível</v>
      </c>
      <c r="R310" s="77">
        <f>COUNTIF('CONTROLE LEILOES'!G310:N310,"&gt;0")</f>
        <v>0</v>
      </c>
    </row>
    <row r="311" spans="1:18" x14ac:dyDescent="0.3">
      <c r="A311" s="24">
        <v>309</v>
      </c>
      <c r="B311" s="23">
        <f>IF(SALVADOS!B311=0,"",SALVADOS!B311)</f>
        <v>8282402638</v>
      </c>
      <c r="C311" s="23" t="str">
        <f>IF(SALVADOS!G311=0,"",SALVADOS!G311)</f>
        <v>DPP3E33</v>
      </c>
      <c r="D311" s="23" t="str">
        <f>IF(SALVADOS!L311=0,"",SALVADOS!L311)</f>
        <v>FREITAS</v>
      </c>
      <c r="E311" s="62">
        <f>IF(SALVADOS!K311=0,"",SALVADOS!K311)</f>
        <v>14647</v>
      </c>
      <c r="F311" s="63">
        <f t="shared" si="5"/>
        <v>0.4437768826380829</v>
      </c>
      <c r="G311" s="64">
        <f>IF(SALVADOS!AH311=0,"",SALVADOS!AH311)</f>
        <v>45595</v>
      </c>
      <c r="H311" s="65">
        <f>IF('CONTROLE LEILOES'!G311=0,"",'CONTROLE LEILOES'!G311)</f>
        <v>45601</v>
      </c>
      <c r="I311" s="65">
        <f>IF('CONTROLE LEILOES'!P311=0,"",'CONTROLE LEILOES'!P311)</f>
        <v>45601</v>
      </c>
      <c r="J311" s="15">
        <v>6500</v>
      </c>
      <c r="K311" s="29">
        <v>45608</v>
      </c>
      <c r="L311" s="29">
        <v>45608</v>
      </c>
      <c r="M311" s="29">
        <v>45615</v>
      </c>
      <c r="N311" s="29">
        <v>45629</v>
      </c>
      <c r="O311" s="29">
        <v>45629</v>
      </c>
      <c r="P311" s="35" t="str">
        <f>IF(SALVADOS!R311=0,"",SALVADOS!R311)</f>
        <v>MEDIA</v>
      </c>
      <c r="Q311" s="66" t="str">
        <f>IF(SALVADOS!C311=0,"",IF(COUNTIF(G311:O311,"&gt;=0")=0,"Não Disponível",IF(COUNTIF(G311:O311,"&gt;=0")=1,"Ag Loteamento",IF(COUNTIF(G311:O311,"&gt;=0")=2,"Data Leilão Venda",IF(COUNTIF(G311:O311,"&gt;=0")=3,"Inf Valor Venda",IF(COUNTIF(G311:O311,"&gt;0")=4,"Data Receb",IF(COUNTIF(G311:O311,"&gt;0")=5,"Ag. Fecham. Leiloeiro",IF(COUNTIF(G311:O311,"&gt;0")=6,"Ag. NF Saída",IF(COUNTIF(G311:O311,"&gt;0")=7,"Assinar CRV",IF(COUNTIF(G311:O311,"&gt;0")=8,"Enviar Leiloeiro",IF(COUNTIF(G311:O311,"&gt;0")=9,"FINALIZADO")))))))))))</f>
        <v>FINALIZADO</v>
      </c>
      <c r="R311" s="77">
        <f>COUNTIF('CONTROLE LEILOES'!G311:N311,"&gt;0")</f>
        <v>1</v>
      </c>
    </row>
    <row r="312" spans="1:18" x14ac:dyDescent="0.3">
      <c r="A312" s="24">
        <v>310</v>
      </c>
      <c r="B312" s="23">
        <f>IF(SALVADOS!B312=0,"",SALVADOS!B312)</f>
        <v>8282402374</v>
      </c>
      <c r="C312" s="23" t="str">
        <f>IF(SALVADOS!G312=0,"",SALVADOS!G312)</f>
        <v>CNB1G55</v>
      </c>
      <c r="D312" s="23" t="str">
        <f>IF(SALVADOS!L312=0,"",SALVADOS!L312)</f>
        <v>PALACIO</v>
      </c>
      <c r="E312" s="62">
        <f>IF(SALVADOS!K312=0,"",SALVADOS!K312)</f>
        <v>10902</v>
      </c>
      <c r="F312" s="63">
        <f t="shared" si="5"/>
        <v>0.3577325261419923</v>
      </c>
      <c r="G312" s="64">
        <f>IF(SALVADOS!AH312=0,"",SALVADOS!AH312)</f>
        <v>45589</v>
      </c>
      <c r="H312" s="65">
        <f>IF('CONTROLE LEILOES'!G312=0,"",'CONTROLE LEILOES'!G312)</f>
        <v>45593</v>
      </c>
      <c r="I312" s="65">
        <f>IF('CONTROLE LEILOES'!P312=0,"",'CONTROLE LEILOES'!P312)</f>
        <v>45593</v>
      </c>
      <c r="J312" s="15">
        <v>3900</v>
      </c>
      <c r="K312" s="29">
        <v>45594</v>
      </c>
      <c r="L312" s="29">
        <v>45594</v>
      </c>
      <c r="M312" s="29">
        <v>45607</v>
      </c>
      <c r="N312" s="29">
        <v>45629</v>
      </c>
      <c r="O312" s="29">
        <v>45629</v>
      </c>
      <c r="P312" s="35" t="str">
        <f>IF(SALVADOS!R312=0,"",SALVADOS!R312)</f>
        <v>MEDIA</v>
      </c>
      <c r="Q312" s="66" t="str">
        <f>IF(SALVADOS!C312=0,"",IF(COUNTIF(G312:O312,"&gt;=0")=0,"Não Disponível",IF(COUNTIF(G312:O312,"&gt;=0")=1,"Ag Loteamento",IF(COUNTIF(G312:O312,"&gt;=0")=2,"Data Leilão Venda",IF(COUNTIF(G312:O312,"&gt;=0")=3,"Inf Valor Venda",IF(COUNTIF(G312:O312,"&gt;0")=4,"Data Receb",IF(COUNTIF(G312:O312,"&gt;0")=5,"Ag. Fecham. Leiloeiro",IF(COUNTIF(G312:O312,"&gt;0")=6,"Ag. NF Saída",IF(COUNTIF(G312:O312,"&gt;0")=7,"Assinar CRV",IF(COUNTIF(G312:O312,"&gt;0")=8,"Enviar Leiloeiro",IF(COUNTIF(G312:O312,"&gt;0")=9,"FINALIZADO")))))))))))</f>
        <v>FINALIZADO</v>
      </c>
      <c r="R312" s="77">
        <f>COUNTIF('CONTROLE LEILOES'!G312:N312,"&gt;0")</f>
        <v>1</v>
      </c>
    </row>
    <row r="313" spans="1:18" x14ac:dyDescent="0.3">
      <c r="A313" s="24">
        <v>311</v>
      </c>
      <c r="B313" s="23">
        <f>IF(SALVADOS!B313=0,"",SALVADOS!B313)</f>
        <v>8282403050</v>
      </c>
      <c r="C313" s="23" t="str">
        <f>IF(SALVADOS!G313=0,"",SALVADOS!G313)</f>
        <v>FWQ4B38</v>
      </c>
      <c r="D313" s="23" t="str">
        <f>IF(SALVADOS!L313=0,"",SALVADOS!L313)</f>
        <v>FREITAS</v>
      </c>
      <c r="E313" s="62">
        <f>IF(SALVADOS!K313=0,"",SALVADOS!K313)</f>
        <v>42588</v>
      </c>
      <c r="F313" s="63">
        <f t="shared" si="5"/>
        <v>0.36395228702921012</v>
      </c>
      <c r="G313" s="64">
        <f>IF(SALVADOS!AH313=0,"",SALVADOS!AH313)</f>
        <v>45581</v>
      </c>
      <c r="H313" s="65">
        <f>IF('CONTROLE LEILOES'!G313=0,"",'CONTROLE LEILOES'!G313)</f>
        <v>45595</v>
      </c>
      <c r="I313" s="65">
        <f>IF('CONTROLE LEILOES'!P313=0,"",'CONTROLE LEILOES'!P313)</f>
        <v>45595</v>
      </c>
      <c r="J313" s="15">
        <v>15500</v>
      </c>
      <c r="K313" s="29">
        <v>45602</v>
      </c>
      <c r="L313" s="29">
        <v>45602</v>
      </c>
      <c r="M313" s="29">
        <v>45609</v>
      </c>
      <c r="N313" s="29">
        <v>45629</v>
      </c>
      <c r="O313" s="29">
        <v>45629</v>
      </c>
      <c r="P313" s="35" t="str">
        <f>IF(SALVADOS!R313=0,"",SALVADOS!R313)</f>
        <v>MEDIA</v>
      </c>
      <c r="Q313" s="66" t="str">
        <f>IF(SALVADOS!C313=0,"",IF(COUNTIF(G313:O313,"&gt;=0")=0,"Não Disponível",IF(COUNTIF(G313:O313,"&gt;=0")=1,"Ag Loteamento",IF(COUNTIF(G313:O313,"&gt;=0")=2,"Data Leilão Venda",IF(COUNTIF(G313:O313,"&gt;=0")=3,"Inf Valor Venda",IF(COUNTIF(G313:O313,"&gt;0")=4,"Data Receb",IF(COUNTIF(G313:O313,"&gt;0")=5,"Ag. Fecham. Leiloeiro",IF(COUNTIF(G313:O313,"&gt;0")=6,"Ag. NF Saída",IF(COUNTIF(G313:O313,"&gt;0")=7,"Assinar CRV",IF(COUNTIF(G313:O313,"&gt;0")=8,"Enviar Leiloeiro",IF(COUNTIF(G313:O313,"&gt;0")=9,"FINALIZADO")))))))))))</f>
        <v>FINALIZADO</v>
      </c>
      <c r="R313" s="77">
        <f>COUNTIF('CONTROLE LEILOES'!G313:N313,"&gt;0")</f>
        <v>1</v>
      </c>
    </row>
    <row r="314" spans="1:18" x14ac:dyDescent="0.3">
      <c r="A314" s="24">
        <v>312</v>
      </c>
      <c r="B314" s="23">
        <f>IF(SALVADOS!B314=0,"",SALVADOS!B314)</f>
        <v>8232400406</v>
      </c>
      <c r="C314" s="23" t="str">
        <f>IF(SALVADOS!G314=0,"",SALVADOS!G314)</f>
        <v>OKD9J84</v>
      </c>
      <c r="D314" s="23" t="str">
        <f>IF(SALVADOS!L314=0,"",SALVADOS!L314)</f>
        <v>PALACIO</v>
      </c>
      <c r="E314" s="62">
        <f>IF(SALVADOS!K314=0,"",SALVADOS!K314)</f>
        <v>17896</v>
      </c>
      <c r="F314" s="63">
        <f t="shared" si="5"/>
        <v>0.52525704067948142</v>
      </c>
      <c r="G314" s="64">
        <f>IF(SALVADOS!AH314=0,"",SALVADOS!AH314)</f>
        <v>45622</v>
      </c>
      <c r="H314" s="65">
        <f>IF('CONTROLE LEILOES'!G314=0,"",'CONTROLE LEILOES'!G314)</f>
        <v>45631</v>
      </c>
      <c r="I314" s="65">
        <f>IF('CONTROLE LEILOES'!P314=0,"",'CONTROLE LEILOES'!P314)</f>
        <v>45631</v>
      </c>
      <c r="J314" s="15">
        <v>9400</v>
      </c>
      <c r="K314" s="29">
        <v>45638</v>
      </c>
      <c r="L314" s="29">
        <v>45638</v>
      </c>
      <c r="M314" s="29">
        <v>45645</v>
      </c>
      <c r="N314" s="29">
        <v>45649</v>
      </c>
      <c r="O314" s="29">
        <v>45665</v>
      </c>
      <c r="P314" s="35" t="str">
        <f>IF(SALVADOS!R314=0,"",SALVADOS!R314)</f>
        <v>MEDIA</v>
      </c>
      <c r="Q314" s="66" t="str">
        <f>IF(SALVADOS!C314=0,"",IF(COUNTIF(G314:O314,"&gt;=0")=0,"Não Disponível",IF(COUNTIF(G314:O314,"&gt;=0")=1,"Ag Loteamento",IF(COUNTIF(G314:O314,"&gt;=0")=2,"Data Leilão Venda",IF(COUNTIF(G314:O314,"&gt;=0")=3,"Inf Valor Venda",IF(COUNTIF(G314:O314,"&gt;0")=4,"Data Receb",IF(COUNTIF(G314:O314,"&gt;0")=5,"Ag. Fecham. Leiloeiro",IF(COUNTIF(G314:O314,"&gt;0")=6,"Ag. NF Saída",IF(COUNTIF(G314:O314,"&gt;0")=7,"Assinar CRV",IF(COUNTIF(G314:O314,"&gt;0")=8,"Enviar Leiloeiro",IF(COUNTIF(G314:O314,"&gt;0")=9,"FINALIZADO")))))))))))</f>
        <v>FINALIZADO</v>
      </c>
      <c r="R314" s="77">
        <f>COUNTIF('CONTROLE LEILOES'!G314:N314,"&gt;0")</f>
        <v>1</v>
      </c>
    </row>
    <row r="315" spans="1:18" x14ac:dyDescent="0.3">
      <c r="A315" s="24">
        <v>313</v>
      </c>
      <c r="B315" s="23" t="str">
        <f>IF(SALVADOS!B315=0,"",SALVADOS!B315)</f>
        <v xml:space="preserve">8282402276	</v>
      </c>
      <c r="C315" s="23" t="str">
        <f>IF(SALVADOS!G315=0,"",SALVADOS!G315)</f>
        <v>EAV1E98</v>
      </c>
      <c r="D315" s="23" t="str">
        <f>IF(SALVADOS!L315=0,"",SALVADOS!L315)</f>
        <v>FREITAS</v>
      </c>
      <c r="E315" s="62">
        <f>IF(SALVADOS!K315=0,"",SALVADOS!K315)</f>
        <v>11315</v>
      </c>
      <c r="F315" s="63">
        <f t="shared" si="5"/>
        <v>0.42421564295183384</v>
      </c>
      <c r="G315" s="64">
        <f>IF(SALVADOS!AH315=0,"",SALVADOS!AH315)</f>
        <v>45692</v>
      </c>
      <c r="H315" s="65">
        <f>IF('CONTROLE LEILOES'!G315=0,"",'CONTROLE LEILOES'!G315)</f>
        <v>45700</v>
      </c>
      <c r="I315" s="65">
        <f>IF('CONTROLE LEILOES'!P315=0,"",'CONTROLE LEILOES'!P315)</f>
        <v>45700</v>
      </c>
      <c r="J315" s="15">
        <v>4800</v>
      </c>
      <c r="K315" s="29">
        <v>45707</v>
      </c>
      <c r="L315" s="29">
        <v>45707</v>
      </c>
      <c r="M315" s="29">
        <v>45708</v>
      </c>
      <c r="N315" s="29">
        <v>45727</v>
      </c>
      <c r="O315" s="29">
        <v>45728</v>
      </c>
      <c r="P315" s="35" t="str">
        <f>IF(SALVADOS!R315=0,"",SALVADOS!R315)</f>
        <v>MEDIA</v>
      </c>
      <c r="Q315" s="66" t="str">
        <f>IF(SALVADOS!C315=0,"",IF(COUNTIF(G315:O315,"&gt;=0")=0,"Não Disponível",IF(COUNTIF(G315:O315,"&gt;=0")=1,"Ag Loteamento",IF(COUNTIF(G315:O315,"&gt;=0")=2,"Data Leilão Venda",IF(COUNTIF(G315:O315,"&gt;=0")=3,"Inf Valor Venda",IF(COUNTIF(G315:O315,"&gt;0")=4,"Data Receb",IF(COUNTIF(G315:O315,"&gt;0")=5,"Ag. Fecham. Leiloeiro",IF(COUNTIF(G315:O315,"&gt;0")=6,"Ag. NF Saída",IF(COUNTIF(G315:O315,"&gt;0")=7,"Assinar CRV",IF(COUNTIF(G315:O315,"&gt;0")=8,"Enviar Leiloeiro",IF(COUNTIF(G315:O315,"&gt;0")=9,"FINALIZADO")))))))))))</f>
        <v>FINALIZADO</v>
      </c>
      <c r="R315" s="77">
        <f>COUNTIF('CONTROLE LEILOES'!G315:N315,"&gt;0")</f>
        <v>1</v>
      </c>
    </row>
    <row r="316" spans="1:18" x14ac:dyDescent="0.3">
      <c r="A316" s="24">
        <v>314</v>
      </c>
      <c r="B316" s="23">
        <f>IF(SALVADOS!B316=0,"",SALVADOS!B316)</f>
        <v>8282401470</v>
      </c>
      <c r="C316" s="23" t="str">
        <f>IF(SALVADOS!G316=0,"",SALVADOS!G316)</f>
        <v>SGD9H55</v>
      </c>
      <c r="D316" s="23" t="str">
        <f>IF(SALVADOS!L316=0,"",SALVADOS!L316)</f>
        <v>PALACIO</v>
      </c>
      <c r="E316" s="62">
        <f>IF(SALVADOS!K316=0,"",SALVADOS!K316)</f>
        <v>15430</v>
      </c>
      <c r="F316" s="63">
        <f t="shared" si="5"/>
        <v>0.60920285158781595</v>
      </c>
      <c r="G316" s="64">
        <f>IF(SALVADOS!AH316=0,"",SALVADOS!AH316)</f>
        <v>45624</v>
      </c>
      <c r="H316" s="65">
        <f>IF('CONTROLE LEILOES'!G316=0,"",'CONTROLE LEILOES'!G316)</f>
        <v>45636</v>
      </c>
      <c r="I316" s="65">
        <f>IF('CONTROLE LEILOES'!P316=0,"",'CONTROLE LEILOES'!P316)</f>
        <v>45636</v>
      </c>
      <c r="J316" s="15">
        <v>9400</v>
      </c>
      <c r="K316" s="29">
        <v>45645</v>
      </c>
      <c r="L316" s="29">
        <v>45645</v>
      </c>
      <c r="M316" s="29">
        <v>45650</v>
      </c>
      <c r="N316" s="29">
        <v>46017</v>
      </c>
      <c r="O316" s="29">
        <v>45665</v>
      </c>
      <c r="P316" s="35" t="str">
        <f>IF(SALVADOS!R316=0,"",SALVADOS!R316)</f>
        <v>PEQUENA</v>
      </c>
      <c r="Q316" s="66" t="str">
        <f>IF(SALVADOS!C316=0,"",IF(COUNTIF(G316:O316,"&gt;=0")=0,"Não Disponível",IF(COUNTIF(G316:O316,"&gt;=0")=1,"Ag Loteamento",IF(COUNTIF(G316:O316,"&gt;=0")=2,"Data Leilão Venda",IF(COUNTIF(G316:O316,"&gt;=0")=3,"Inf Valor Venda",IF(COUNTIF(G316:O316,"&gt;0")=4,"Data Receb",IF(COUNTIF(G316:O316,"&gt;0")=5,"Ag. Fecham. Leiloeiro",IF(COUNTIF(G316:O316,"&gt;0")=6,"Ag. NF Saída",IF(COUNTIF(G316:O316,"&gt;0")=7,"Assinar CRV",IF(COUNTIF(G316:O316,"&gt;0")=8,"Enviar Leiloeiro",IF(COUNTIF(G316:O316,"&gt;0")=9,"FINALIZADO")))))))))))</f>
        <v>FINALIZADO</v>
      </c>
      <c r="R316" s="77">
        <f>COUNTIF('CONTROLE LEILOES'!G316:N316,"&gt;0")</f>
        <v>1</v>
      </c>
    </row>
    <row r="317" spans="1:18" x14ac:dyDescent="0.3">
      <c r="A317" s="24">
        <v>315</v>
      </c>
      <c r="B317" s="23">
        <f>IF(SALVADOS!B317=0,"",SALVADOS!B317)</f>
        <v>8282403203</v>
      </c>
      <c r="C317" s="23" t="str">
        <f>IF(SALVADOS!G317=0,"",SALVADOS!G317)</f>
        <v>DEW7355</v>
      </c>
      <c r="D317" s="23" t="str">
        <f>IF(SALVADOS!L317=0,"",SALVADOS!L317)</f>
        <v>FREITAS</v>
      </c>
      <c r="E317" s="62">
        <f>IF(SALVADOS!K317=0,"",SALVADOS!K317)</f>
        <v>12040</v>
      </c>
      <c r="F317" s="63">
        <f t="shared" si="5"/>
        <v>0.24916943521594684</v>
      </c>
      <c r="G317" s="64">
        <f>IF(SALVADOS!AH317=0,"",SALVADOS!AH317)</f>
        <v>45603</v>
      </c>
      <c r="H317" s="65">
        <f>IF('CONTROLE LEILOES'!G317=0,"",'CONTROLE LEILOES'!G317)</f>
        <v>45608</v>
      </c>
      <c r="I317" s="65">
        <f>IF('CONTROLE LEILOES'!P317=0,"",'CONTROLE LEILOES'!P317)</f>
        <v>45608</v>
      </c>
      <c r="J317" s="15">
        <v>3000</v>
      </c>
      <c r="K317" s="29">
        <v>45618</v>
      </c>
      <c r="L317" s="29">
        <v>45618</v>
      </c>
      <c r="M317" s="29">
        <v>45621</v>
      </c>
      <c r="N317" s="29">
        <v>45630</v>
      </c>
      <c r="O317" s="29">
        <v>45630</v>
      </c>
      <c r="P317" s="35" t="str">
        <f>IF(SALVADOS!R317=0,"",SALVADOS!R317)</f>
        <v>MEDIA</v>
      </c>
      <c r="Q317" s="66" t="str">
        <f>IF(SALVADOS!C317=0,"",IF(COUNTIF(G317:O317,"&gt;=0")=0,"Não Disponível",IF(COUNTIF(G317:O317,"&gt;=0")=1,"Ag Loteamento",IF(COUNTIF(G317:O317,"&gt;=0")=2,"Data Leilão Venda",IF(COUNTIF(G317:O317,"&gt;=0")=3,"Inf Valor Venda",IF(COUNTIF(G317:O317,"&gt;0")=4,"Data Receb",IF(COUNTIF(G317:O317,"&gt;0")=5,"Ag. Fecham. Leiloeiro",IF(COUNTIF(G317:O317,"&gt;0")=6,"Ag. NF Saída",IF(COUNTIF(G317:O317,"&gt;0")=7,"Assinar CRV",IF(COUNTIF(G317:O317,"&gt;0")=8,"Enviar Leiloeiro",IF(COUNTIF(G317:O317,"&gt;0")=9,"FINALIZADO")))))))))))</f>
        <v>FINALIZADO</v>
      </c>
      <c r="R317" s="77">
        <f>COUNTIF('CONTROLE LEILOES'!G317:N317,"&gt;0")</f>
        <v>1</v>
      </c>
    </row>
    <row r="318" spans="1:18" x14ac:dyDescent="0.3">
      <c r="A318" s="24">
        <v>316</v>
      </c>
      <c r="B318" s="23">
        <f>IF(SALVADOS!B318=0,"",SALVADOS!B318)</f>
        <v>8282403046</v>
      </c>
      <c r="C318" s="23" t="str">
        <f>IF(SALVADOS!G318=0,"",SALVADOS!G318)</f>
        <v>AZU2867</v>
      </c>
      <c r="D318" s="23" t="str">
        <f>IF(SALVADOS!L318=0,"",SALVADOS!L318)</f>
        <v>PALACIO</v>
      </c>
      <c r="E318" s="62">
        <f>IF(SALVADOS!K318=0,"",SALVADOS!K318)</f>
        <v>10586</v>
      </c>
      <c r="F318" s="63">
        <f t="shared" si="5"/>
        <v>0.45342905724541849</v>
      </c>
      <c r="G318" s="64">
        <f>IF(SALVADOS!AH318=0,"",SALVADOS!AH318)</f>
        <v>45624</v>
      </c>
      <c r="H318" s="65">
        <f>IF('CONTROLE LEILOES'!G318=0,"",'CONTROLE LEILOES'!G318)</f>
        <v>45631</v>
      </c>
      <c r="I318" s="65">
        <f>IF('CONTROLE LEILOES'!P318=0,"",'CONTROLE LEILOES'!P318)</f>
        <v>45631</v>
      </c>
      <c r="J318" s="15">
        <v>4800</v>
      </c>
      <c r="K318" s="29">
        <v>45638</v>
      </c>
      <c r="L318" s="29">
        <v>45638</v>
      </c>
      <c r="M318" s="29">
        <v>45645</v>
      </c>
      <c r="N318" s="29">
        <v>45649</v>
      </c>
      <c r="O318" s="29">
        <v>45665</v>
      </c>
      <c r="P318" s="35" t="str">
        <f>IF(SALVADOS!R318=0,"",SALVADOS!R318)</f>
        <v>MEDIA</v>
      </c>
      <c r="Q318" s="66" t="str">
        <f>IF(SALVADOS!C318=0,"",IF(COUNTIF(G318:O318,"&gt;=0")=0,"Não Disponível",IF(COUNTIF(G318:O318,"&gt;=0")=1,"Ag Loteamento",IF(COUNTIF(G318:O318,"&gt;=0")=2,"Data Leilão Venda",IF(COUNTIF(G318:O318,"&gt;=0")=3,"Inf Valor Venda",IF(COUNTIF(G318:O318,"&gt;0")=4,"Data Receb",IF(COUNTIF(G318:O318,"&gt;0")=5,"Ag. Fecham. Leiloeiro",IF(COUNTIF(G318:O318,"&gt;0")=6,"Ag. NF Saída",IF(COUNTIF(G318:O318,"&gt;0")=7,"Assinar CRV",IF(COUNTIF(G318:O318,"&gt;0")=8,"Enviar Leiloeiro",IF(COUNTIF(G318:O318,"&gt;0")=9,"FINALIZADO")))))))))))</f>
        <v>FINALIZADO</v>
      </c>
      <c r="R318" s="77">
        <f>COUNTIF('CONTROLE LEILOES'!G318:N318,"&gt;0")</f>
        <v>1</v>
      </c>
    </row>
    <row r="319" spans="1:18" x14ac:dyDescent="0.3">
      <c r="A319" s="24">
        <v>317</v>
      </c>
      <c r="B319" s="23">
        <f>IF(SALVADOS!B319=0,"",SALVADOS!B319)</f>
        <v>8282402059</v>
      </c>
      <c r="C319" s="23" t="str">
        <f>IF(SALVADOS!G319=0,"",SALVADOS!G319)</f>
        <v>NDC3A05</v>
      </c>
      <c r="D319" s="23" t="str">
        <f>IF(SALVADOS!L319=0,"",SALVADOS!L319)</f>
        <v>PALACIO</v>
      </c>
      <c r="E319" s="62">
        <f>IF(SALVADOS!K319=0,"",SALVADOS!K319)</f>
        <v>17413</v>
      </c>
      <c r="F319" s="63">
        <f t="shared" si="5"/>
        <v>0</v>
      </c>
      <c r="G319" s="64" t="str">
        <f>IF(SALVADOS!AH319=0,"",SALVADOS!AH319)</f>
        <v/>
      </c>
      <c r="H319" s="65" t="str">
        <f>IF('CONTROLE LEILOES'!G319=0,"",'CONTROLE LEILOES'!G319)</f>
        <v/>
      </c>
      <c r="I319" s="65" t="str">
        <f>IF('CONTROLE LEILOES'!P319=0,"",'CONTROLE LEILOES'!P319)</f>
        <v/>
      </c>
      <c r="J319" s="15"/>
      <c r="K319" s="29"/>
      <c r="L319" s="29"/>
      <c r="M319" s="29"/>
      <c r="N319" s="29"/>
      <c r="O319" s="29"/>
      <c r="P319" s="35" t="str">
        <f>IF(SALVADOS!R319=0,"",SALVADOS!R319)</f>
        <v>GRANDE</v>
      </c>
      <c r="Q319" s="66" t="str">
        <f>IF(SALVADOS!C319=0,"",IF(COUNTIF(G319:O319,"&gt;=0")=0,"Não Disponível",IF(COUNTIF(G319:O319,"&gt;=0")=1,"Ag Loteamento",IF(COUNTIF(G319:O319,"&gt;=0")=2,"Data Leilão Venda",IF(COUNTIF(G319:O319,"&gt;=0")=3,"Inf Valor Venda",IF(COUNTIF(G319:O319,"&gt;0")=4,"Data Receb",IF(COUNTIF(G319:O319,"&gt;0")=5,"Ag. Fecham. Leiloeiro",IF(COUNTIF(G319:O319,"&gt;0")=6,"Ag. NF Saída",IF(COUNTIF(G319:O319,"&gt;0")=7,"Assinar CRV",IF(COUNTIF(G319:O319,"&gt;0")=8,"Enviar Leiloeiro",IF(COUNTIF(G319:O319,"&gt;0")=9,"FINALIZADO")))))))))))</f>
        <v>Não Disponível</v>
      </c>
      <c r="R319" s="77">
        <f>COUNTIF('CONTROLE LEILOES'!G319:N319,"&gt;0")</f>
        <v>0</v>
      </c>
    </row>
    <row r="320" spans="1:18" x14ac:dyDescent="0.3">
      <c r="A320" s="24">
        <v>318</v>
      </c>
      <c r="B320" s="23">
        <f>IF(SALVADOS!B320=0,"",SALVADOS!B320)</f>
        <v>8282402653</v>
      </c>
      <c r="C320" s="23" t="str">
        <f>IF(SALVADOS!G320=0,"",SALVADOS!G320)</f>
        <v>JJV7J50</v>
      </c>
      <c r="D320" s="23" t="str">
        <f>IF(SALVADOS!L320=0,"",SALVADOS!L320)</f>
        <v>PALACIO</v>
      </c>
      <c r="E320" s="62">
        <f>IF(SALVADOS!K320=0,"",SALVADOS!K320)</f>
        <v>30637</v>
      </c>
      <c r="F320" s="63">
        <f t="shared" si="5"/>
        <v>0</v>
      </c>
      <c r="G320" s="64">
        <f>IF(SALVADOS!AH320=0,"",SALVADOS!AH320)</f>
        <v>45721</v>
      </c>
      <c r="H320" s="65" t="str">
        <f>IF('CONTROLE LEILOES'!G320=0,"",'CONTROLE LEILOES'!G320)</f>
        <v/>
      </c>
      <c r="I320" s="65" t="str">
        <f>IF('CONTROLE LEILOES'!P320=0,"",'CONTROLE LEILOES'!P320)</f>
        <v/>
      </c>
      <c r="J320" s="15"/>
      <c r="K320" s="29"/>
      <c r="L320" s="29"/>
      <c r="M320" s="29"/>
      <c r="N320" s="29"/>
      <c r="O320" s="29"/>
      <c r="P320" s="35" t="str">
        <f>IF(SALVADOS!R320=0,"",SALVADOS!R320)</f>
        <v>MEDIA</v>
      </c>
      <c r="Q320" s="66" t="str">
        <f>IF(SALVADOS!C320=0,"",IF(COUNTIF(G320:O320,"&gt;=0")=0,"Não Disponível",IF(COUNTIF(G320:O320,"&gt;=0")=1,"Ag Loteamento",IF(COUNTIF(G320:O320,"&gt;=0")=2,"Data Leilão Venda",IF(COUNTIF(G320:O320,"&gt;=0")=3,"Inf Valor Venda",IF(COUNTIF(G320:O320,"&gt;0")=4,"Data Receb",IF(COUNTIF(G320:O320,"&gt;0")=5,"Ag. Fecham. Leiloeiro",IF(COUNTIF(G320:O320,"&gt;0")=6,"Ag. NF Saída",IF(COUNTIF(G320:O320,"&gt;0")=7,"Assinar CRV",IF(COUNTIF(G320:O320,"&gt;0")=8,"Enviar Leiloeiro",IF(COUNTIF(G320:O320,"&gt;0")=9,"FINALIZADO")))))))))))</f>
        <v>Ag Loteamento</v>
      </c>
      <c r="R320" s="77">
        <f>COUNTIF('CONTROLE LEILOES'!G320:N320,"&gt;0")</f>
        <v>0</v>
      </c>
    </row>
    <row r="321" spans="1:18" x14ac:dyDescent="0.3">
      <c r="A321" s="24">
        <v>319</v>
      </c>
      <c r="B321" s="23">
        <f>IF(SALVADOS!B321=0,"",SALVADOS!B321)</f>
        <v>8282401967</v>
      </c>
      <c r="C321" s="23" t="str">
        <f>IF(SALVADOS!G321=0,"",SALVADOS!G321)</f>
        <v>KMT8D19</v>
      </c>
      <c r="D321" s="23" t="str">
        <f>IF(SALVADOS!L321=0,"",SALVADOS!L321)</f>
        <v>PALACIO</v>
      </c>
      <c r="E321" s="62">
        <f>IF(SALVADOS!K321=0,"",SALVADOS!K321)</f>
        <v>16494</v>
      </c>
      <c r="F321" s="63">
        <f t="shared" si="5"/>
        <v>0.39408269673820784</v>
      </c>
      <c r="G321" s="64">
        <f>IF(SALVADOS!AH321=0,"",SALVADOS!AH321)</f>
        <v>45639</v>
      </c>
      <c r="H321" s="65">
        <f>IF('CONTROLE LEILOES'!G321=0,"",'CONTROLE LEILOES'!G321)</f>
        <v>45653</v>
      </c>
      <c r="I321" s="65">
        <f>IF('CONTROLE LEILOES'!P321=0,"",'CONTROLE LEILOES'!P321)</f>
        <v>45653</v>
      </c>
      <c r="J321" s="15">
        <v>6500</v>
      </c>
      <c r="K321" s="29">
        <v>45664</v>
      </c>
      <c r="L321" s="29">
        <v>45665</v>
      </c>
      <c r="M321" s="29">
        <v>45674</v>
      </c>
      <c r="N321" s="29">
        <v>45684</v>
      </c>
      <c r="O321" s="29">
        <v>45684</v>
      </c>
      <c r="P321" s="35" t="str">
        <f>IF(SALVADOS!R321=0,"",SALVADOS!R321)</f>
        <v>MEDIA</v>
      </c>
      <c r="Q321" s="66" t="str">
        <f>IF(SALVADOS!C321=0,"",IF(COUNTIF(G321:O321,"&gt;=0")=0,"Não Disponível",IF(COUNTIF(G321:O321,"&gt;=0")=1,"Ag Loteamento",IF(COUNTIF(G321:O321,"&gt;=0")=2,"Data Leilão Venda",IF(COUNTIF(G321:O321,"&gt;=0")=3,"Inf Valor Venda",IF(COUNTIF(G321:O321,"&gt;0")=4,"Data Receb",IF(COUNTIF(G321:O321,"&gt;0")=5,"Ag. Fecham. Leiloeiro",IF(COUNTIF(G321:O321,"&gt;0")=6,"Ag. NF Saída",IF(COUNTIF(G321:O321,"&gt;0")=7,"Assinar CRV",IF(COUNTIF(G321:O321,"&gt;0")=8,"Enviar Leiloeiro",IF(COUNTIF(G321:O321,"&gt;0")=9,"FINALIZADO")))))))))))</f>
        <v>FINALIZADO</v>
      </c>
      <c r="R321" s="77">
        <f>COUNTIF('CONTROLE LEILOES'!G321:N321,"&gt;0")</f>
        <v>1</v>
      </c>
    </row>
    <row r="322" spans="1:18" x14ac:dyDescent="0.3">
      <c r="A322" s="24">
        <v>320</v>
      </c>
      <c r="B322" s="23">
        <f>IF(SALVADOS!B322=0,"",SALVADOS!B322)</f>
        <v>8282402391</v>
      </c>
      <c r="C322" s="23" t="str">
        <f>IF(SALVADOS!G322=0,"",SALVADOS!G322)</f>
        <v>SCR0G26</v>
      </c>
      <c r="D322" s="23" t="str">
        <f>IF(SALVADOS!L322=0,"",SALVADOS!L322)</f>
        <v>PALACIO</v>
      </c>
      <c r="E322" s="62">
        <f>IF(SALVADOS!K322=0,"",SALVADOS!K322)</f>
        <v>78062</v>
      </c>
      <c r="F322" s="63">
        <f t="shared" si="5"/>
        <v>0.41633573313520023</v>
      </c>
      <c r="G322" s="64">
        <f>IF(SALVADOS!AH322=0,"",SALVADOS!AH322)</f>
        <v>45701</v>
      </c>
      <c r="H322" s="65">
        <f>IF('CONTROLE LEILOES'!G322=0,"",'CONTROLE LEILOES'!G322)</f>
        <v>45715</v>
      </c>
      <c r="I322" s="65">
        <f>IF('CONTROLE LEILOES'!P322=0,"",'CONTROLE LEILOES'!P322)</f>
        <v>45715</v>
      </c>
      <c r="J322" s="15">
        <v>32500</v>
      </c>
      <c r="K322" s="29">
        <v>45728</v>
      </c>
      <c r="L322" s="29">
        <v>45728</v>
      </c>
      <c r="M322" s="29">
        <v>45730</v>
      </c>
      <c r="N322" s="29">
        <v>45730</v>
      </c>
      <c r="O322" s="29"/>
      <c r="P322" s="35" t="str">
        <f>IF(SALVADOS!R322=0,"",SALVADOS!R322)</f>
        <v>MEDIA</v>
      </c>
      <c r="Q322" s="66" t="str">
        <f>IF(SALVADOS!C322=0,"",IF(COUNTIF(G322:O322,"&gt;=0")=0,"Não Disponível",IF(COUNTIF(G322:O322,"&gt;=0")=1,"Ag Loteamento",IF(COUNTIF(G322:O322,"&gt;=0")=2,"Data Leilão Venda",IF(COUNTIF(G322:O322,"&gt;=0")=3,"Inf Valor Venda",IF(COUNTIF(G322:O322,"&gt;0")=4,"Data Receb",IF(COUNTIF(G322:O322,"&gt;0")=5,"Ag. Fecham. Leiloeiro",IF(COUNTIF(G322:O322,"&gt;0")=6,"Ag. NF Saída",IF(COUNTIF(G322:O322,"&gt;0")=7,"Assinar CRV",IF(COUNTIF(G322:O322,"&gt;0")=8,"Enviar Leiloeiro",IF(COUNTIF(G322:O322,"&gt;0")=9,"FINALIZADO")))))))))))</f>
        <v>Enviar Leiloeiro</v>
      </c>
      <c r="R322" s="77">
        <f>COUNTIF('CONTROLE LEILOES'!G322:N322,"&gt;0")</f>
        <v>1</v>
      </c>
    </row>
    <row r="323" spans="1:18" x14ac:dyDescent="0.3">
      <c r="A323" s="24">
        <v>321</v>
      </c>
      <c r="B323" s="23">
        <f>IF(SALVADOS!B323=0,"",SALVADOS!B323)</f>
        <v>8282403226</v>
      </c>
      <c r="C323" s="23" t="str">
        <f>IF(SALVADOS!G323=0,"",SALVADOS!G323)</f>
        <v>AQH1J65</v>
      </c>
      <c r="D323" s="23" t="str">
        <f>IF(SALVADOS!L323=0,"",SALVADOS!L323)</f>
        <v>PALACIO</v>
      </c>
      <c r="E323" s="62">
        <f>IF(SALVADOS!K323=0,"",SALVADOS!K323)</f>
        <v>22047</v>
      </c>
      <c r="F323" s="63">
        <f t="shared" ref="F323:F350" si="6">IFERROR(J323/E323,"")</f>
        <v>0</v>
      </c>
      <c r="G323" s="64" t="str">
        <f>IF(SALVADOS!AH323=0,"",SALVADOS!AH323)</f>
        <v/>
      </c>
      <c r="H323" s="65" t="str">
        <f>IF('CONTROLE LEILOES'!G323=0,"",'CONTROLE LEILOES'!G323)</f>
        <v/>
      </c>
      <c r="I323" s="65" t="str">
        <f>IF('CONTROLE LEILOES'!P323=0,"",'CONTROLE LEILOES'!P323)</f>
        <v/>
      </c>
      <c r="J323" s="15"/>
      <c r="K323" s="29"/>
      <c r="L323" s="29"/>
      <c r="M323" s="29"/>
      <c r="N323" s="29"/>
      <c r="O323" s="29"/>
      <c r="P323" s="35" t="str">
        <f>IF(SALVADOS!R323=0,"",SALVADOS!R323)</f>
        <v>PEQUENA</v>
      </c>
      <c r="Q323" s="66" t="str">
        <f>IF(SALVADOS!C323=0,"",IF(COUNTIF(G323:O323,"&gt;=0")=0,"Não Disponível",IF(COUNTIF(G323:O323,"&gt;=0")=1,"Ag Loteamento",IF(COUNTIF(G323:O323,"&gt;=0")=2,"Data Leilão Venda",IF(COUNTIF(G323:O323,"&gt;=0")=3,"Inf Valor Venda",IF(COUNTIF(G323:O323,"&gt;0")=4,"Data Receb",IF(COUNTIF(G323:O323,"&gt;0")=5,"Ag. Fecham. Leiloeiro",IF(COUNTIF(G323:O323,"&gt;0")=6,"Ag. NF Saída",IF(COUNTIF(G323:O323,"&gt;0")=7,"Assinar CRV",IF(COUNTIF(G323:O323,"&gt;0")=8,"Enviar Leiloeiro",IF(COUNTIF(G323:O323,"&gt;0")=9,"FINALIZADO")))))))))))</f>
        <v>Não Disponível</v>
      </c>
      <c r="R323" s="77">
        <f>COUNTIF('CONTROLE LEILOES'!G323:N323,"&gt;0")</f>
        <v>0</v>
      </c>
    </row>
    <row r="324" spans="1:18" x14ac:dyDescent="0.3">
      <c r="A324" s="24">
        <v>322</v>
      </c>
      <c r="B324" s="23">
        <f>IF(SALVADOS!B324=0,"",SALVADOS!B324)</f>
        <v>8282403556</v>
      </c>
      <c r="C324" s="23" t="str">
        <f>IF(SALVADOS!G324=0,"",SALVADOS!G324)</f>
        <v>AAP0A10</v>
      </c>
      <c r="D324" s="23" t="str">
        <f>IF(SALVADOS!L324=0,"",SALVADOS!L324)</f>
        <v>PALACIO</v>
      </c>
      <c r="E324" s="62">
        <f>IF(SALVADOS!K324=0,"",SALVADOS!K324)</f>
        <v>11812</v>
      </c>
      <c r="F324" s="63">
        <f t="shared" si="6"/>
        <v>0</v>
      </c>
      <c r="G324" s="64">
        <f>IF(SALVADOS!AH324=0,"",SALVADOS!AH324)</f>
        <v>45733</v>
      </c>
      <c r="H324" s="65" t="str">
        <f>IF('CONTROLE LEILOES'!G324=0,"",'CONTROLE LEILOES'!G324)</f>
        <v/>
      </c>
      <c r="I324" s="65" t="str">
        <f>IF('CONTROLE LEILOES'!P324=0,"",'CONTROLE LEILOES'!P324)</f>
        <v/>
      </c>
      <c r="J324" s="15"/>
      <c r="K324" s="29"/>
      <c r="L324" s="29"/>
      <c r="M324" s="29"/>
      <c r="N324" s="29"/>
      <c r="O324" s="29"/>
      <c r="P324" s="35" t="str">
        <f>IF(SALVADOS!R324=0,"",SALVADOS!R324)</f>
        <v>MEDIA</v>
      </c>
      <c r="Q324" s="66" t="str">
        <f>IF(SALVADOS!C324=0,"",IF(COUNTIF(G324:O324,"&gt;=0")=0,"Não Disponível",IF(COUNTIF(G324:O324,"&gt;=0")=1,"Ag Loteamento",IF(COUNTIF(G324:O324,"&gt;=0")=2,"Data Leilão Venda",IF(COUNTIF(G324:O324,"&gt;=0")=3,"Inf Valor Venda",IF(COUNTIF(G324:O324,"&gt;0")=4,"Data Receb",IF(COUNTIF(G324:O324,"&gt;0")=5,"Ag. Fecham. Leiloeiro",IF(COUNTIF(G324:O324,"&gt;0")=6,"Ag. NF Saída",IF(COUNTIF(G324:O324,"&gt;0")=7,"Assinar CRV",IF(COUNTIF(G324:O324,"&gt;0")=8,"Enviar Leiloeiro",IF(COUNTIF(G324:O324,"&gt;0")=9,"FINALIZADO")))))))))))</f>
        <v>Ag Loteamento</v>
      </c>
      <c r="R324" s="77">
        <f>COUNTIF('CONTROLE LEILOES'!G324:N324,"&gt;0")</f>
        <v>0</v>
      </c>
    </row>
    <row r="325" spans="1:18" x14ac:dyDescent="0.3">
      <c r="A325" s="24">
        <v>323</v>
      </c>
      <c r="B325" s="23">
        <f>IF(SALVADOS!B325=0,"",SALVADOS!B325)</f>
        <v>8282403632</v>
      </c>
      <c r="C325" s="23" t="str">
        <f>IF(SALVADOS!G325=0,"",SALVADOS!G325)</f>
        <v>DBV2B50</v>
      </c>
      <c r="D325" s="23" t="str">
        <f>IF(SALVADOS!L325=0,"",SALVADOS!L325)</f>
        <v>PALACIO</v>
      </c>
      <c r="E325" s="62">
        <f>IF(SALVADOS!K325=0,"",SALVADOS!K325)</f>
        <v>22921</v>
      </c>
      <c r="F325" s="63">
        <f t="shared" si="6"/>
        <v>0.26176868373980194</v>
      </c>
      <c r="G325" s="64">
        <f>IF(SALVADOS!AH325=0,"",SALVADOS!AH325)</f>
        <v>45677</v>
      </c>
      <c r="H325" s="65">
        <f>IF('CONTROLE LEILOES'!G325=0,"",'CONTROLE LEILOES'!G325)</f>
        <v>45685</v>
      </c>
      <c r="I325" s="65">
        <f>IF('CONTROLE LEILOES'!P325=0,"",'CONTROLE LEILOES'!P325)</f>
        <v>45685</v>
      </c>
      <c r="J325" s="15">
        <v>6000</v>
      </c>
      <c r="K325" s="29">
        <v>45692</v>
      </c>
      <c r="L325" s="29">
        <v>45692</v>
      </c>
      <c r="M325" s="29">
        <v>45700</v>
      </c>
      <c r="N325" s="29">
        <v>45700</v>
      </c>
      <c r="O325" s="29">
        <v>45700</v>
      </c>
      <c r="P325" s="35" t="str">
        <f>IF(SALVADOS!R325=0,"",SALVADOS!R325)</f>
        <v>GRANDE</v>
      </c>
      <c r="Q325" s="66" t="str">
        <f>IF(SALVADOS!C325=0,"",IF(COUNTIF(G325:O325,"&gt;=0")=0,"Não Disponível",IF(COUNTIF(G325:O325,"&gt;=0")=1,"Ag Loteamento",IF(COUNTIF(G325:O325,"&gt;=0")=2,"Data Leilão Venda",IF(COUNTIF(G325:O325,"&gt;=0")=3,"Inf Valor Venda",IF(COUNTIF(G325:O325,"&gt;0")=4,"Data Receb",IF(COUNTIF(G325:O325,"&gt;0")=5,"Ag. Fecham. Leiloeiro",IF(COUNTIF(G325:O325,"&gt;0")=6,"Ag. NF Saída",IF(COUNTIF(G325:O325,"&gt;0")=7,"Assinar CRV",IF(COUNTIF(G325:O325,"&gt;0")=8,"Enviar Leiloeiro",IF(COUNTIF(G325:O325,"&gt;0")=9,"FINALIZADO")))))))))))</f>
        <v>FINALIZADO</v>
      </c>
      <c r="R325" s="77">
        <f>COUNTIF('CONTROLE LEILOES'!G325:N325,"&gt;0")</f>
        <v>1</v>
      </c>
    </row>
    <row r="326" spans="1:18" x14ac:dyDescent="0.3">
      <c r="A326" s="24">
        <v>324</v>
      </c>
      <c r="B326" s="23">
        <f>IF(SALVADOS!B326=0,"",SALVADOS!B326)</f>
        <v>8232400482</v>
      </c>
      <c r="C326" s="23" t="str">
        <f>IF(SALVADOS!G326=0,"",SALVADOS!G326)</f>
        <v>GSW5364</v>
      </c>
      <c r="D326" s="23" t="str">
        <f>IF(SALVADOS!L326=0,"",SALVADOS!L326)</f>
        <v>PALACIO</v>
      </c>
      <c r="E326" s="62">
        <f>IF(SALVADOS!K326=0,"",SALVADOS!K326)</f>
        <v>6875</v>
      </c>
      <c r="F326" s="63">
        <f t="shared" si="6"/>
        <v>0</v>
      </c>
      <c r="G326" s="64">
        <f>IF(SALVADOS!AH326=0,"",SALVADOS!AH326)</f>
        <v>45721</v>
      </c>
      <c r="H326" s="65" t="str">
        <f>IF('CONTROLE LEILOES'!G326=0,"",'CONTROLE LEILOES'!G326)</f>
        <v/>
      </c>
      <c r="I326" s="65" t="str">
        <f>IF('CONTROLE LEILOES'!P326=0,"",'CONTROLE LEILOES'!P326)</f>
        <v/>
      </c>
      <c r="J326" s="15"/>
      <c r="K326" s="29"/>
      <c r="L326" s="29"/>
      <c r="M326" s="29"/>
      <c r="N326" s="29"/>
      <c r="O326" s="29"/>
      <c r="P326" s="35" t="str">
        <f>IF(SALVADOS!R326=0,"",SALVADOS!R326)</f>
        <v>PEQUENA</v>
      </c>
      <c r="Q326" s="66" t="str">
        <f>IF(SALVADOS!C326=0,"",IF(COUNTIF(G326:O326,"&gt;=0")=0,"Não Disponível",IF(COUNTIF(G326:O326,"&gt;=0")=1,"Ag Loteamento",IF(COUNTIF(G326:O326,"&gt;=0")=2,"Data Leilão Venda",IF(COUNTIF(G326:O326,"&gt;=0")=3,"Inf Valor Venda",IF(COUNTIF(G326:O326,"&gt;0")=4,"Data Receb",IF(COUNTIF(G326:O326,"&gt;0")=5,"Ag. Fecham. Leiloeiro",IF(COUNTIF(G326:O326,"&gt;0")=6,"Ag. NF Saída",IF(COUNTIF(G326:O326,"&gt;0")=7,"Assinar CRV",IF(COUNTIF(G326:O326,"&gt;0")=8,"Enviar Leiloeiro",IF(COUNTIF(G326:O326,"&gt;0")=9,"FINALIZADO")))))))))))</f>
        <v>Ag Loteamento</v>
      </c>
      <c r="R326" s="77">
        <f>COUNTIF('CONTROLE LEILOES'!G326:N326,"&gt;0")</f>
        <v>0</v>
      </c>
    </row>
    <row r="327" spans="1:18" x14ac:dyDescent="0.3">
      <c r="A327" s="24">
        <v>325</v>
      </c>
      <c r="B327" s="23">
        <f>IF(SALVADOS!B327=0,"",SALVADOS!B327)</f>
        <v>8232400519</v>
      </c>
      <c r="C327" s="23" t="str">
        <f>IF(SALVADOS!G327=0,"",SALVADOS!G327)</f>
        <v>FSE7465</v>
      </c>
      <c r="D327" s="23" t="str">
        <f>IF(SALVADOS!L327=0,"",SALVADOS!L327)</f>
        <v>FREITAS</v>
      </c>
      <c r="E327" s="62">
        <f>IF(SALVADOS!K327=0,"",SALVADOS!K327)</f>
        <v>51938</v>
      </c>
      <c r="F327" s="63">
        <f t="shared" si="6"/>
        <v>0.40432823751395897</v>
      </c>
      <c r="G327" s="64">
        <f>IF(SALVADOS!AH327=0,"",SALVADOS!AH327)</f>
        <v>45639</v>
      </c>
      <c r="H327" s="65">
        <f>IF('CONTROLE LEILOES'!G327=0,"",'CONTROLE LEILOES'!G327)</f>
        <v>45645</v>
      </c>
      <c r="I327" s="65">
        <f>IF('CONTROLE LEILOES'!P327=0,"",'CONTROLE LEILOES'!P327)</f>
        <v>45645</v>
      </c>
      <c r="J327" s="15">
        <v>21000</v>
      </c>
      <c r="K327" s="29">
        <v>45653</v>
      </c>
      <c r="L327" s="29">
        <v>45653</v>
      </c>
      <c r="M327" s="29">
        <v>45656</v>
      </c>
      <c r="N327" s="29">
        <v>45665</v>
      </c>
      <c r="O327" s="29">
        <v>45665</v>
      </c>
      <c r="P327" s="35" t="str">
        <f>IF(SALVADOS!R327=0,"",SALVADOS!R327)</f>
        <v>MEDIA</v>
      </c>
      <c r="Q327" s="66" t="str">
        <f>IF(SALVADOS!C327=0,"",IF(COUNTIF(G327:O327,"&gt;=0")=0,"Não Disponível",IF(COUNTIF(G327:O327,"&gt;=0")=1,"Ag Loteamento",IF(COUNTIF(G327:O327,"&gt;=0")=2,"Data Leilão Venda",IF(COUNTIF(G327:O327,"&gt;=0")=3,"Inf Valor Venda",IF(COUNTIF(G327:O327,"&gt;0")=4,"Data Receb",IF(COUNTIF(G327:O327,"&gt;0")=5,"Ag. Fecham. Leiloeiro",IF(COUNTIF(G327:O327,"&gt;0")=6,"Ag. NF Saída",IF(COUNTIF(G327:O327,"&gt;0")=7,"Assinar CRV",IF(COUNTIF(G327:O327,"&gt;0")=8,"Enviar Leiloeiro",IF(COUNTIF(G327:O327,"&gt;0")=9,"FINALIZADO")))))))))))</f>
        <v>FINALIZADO</v>
      </c>
      <c r="R327" s="77">
        <f>COUNTIF('CONTROLE LEILOES'!G327:N327,"&gt;0")</f>
        <v>1</v>
      </c>
    </row>
    <row r="328" spans="1:18" x14ac:dyDescent="0.3">
      <c r="A328" s="24">
        <v>326</v>
      </c>
      <c r="B328" s="23">
        <f>IF(SALVADOS!B328=0,"",SALVADOS!B328)</f>
        <v>8282403907</v>
      </c>
      <c r="C328" s="23" t="str">
        <f>IF(SALVADOS!G328=0,"",SALVADOS!G328)</f>
        <v>DDC5244</v>
      </c>
      <c r="D328" s="23" t="str">
        <f>IF(SALVADOS!L328=0,"",SALVADOS!L328)</f>
        <v>SODRÉ</v>
      </c>
      <c r="E328" s="62">
        <f>IF(SALVADOS!K328=0,"",SALVADOS!K328)</f>
        <v>7676</v>
      </c>
      <c r="F328" s="63">
        <f t="shared" si="6"/>
        <v>0</v>
      </c>
      <c r="G328" s="64">
        <f>IF(SALVADOS!AH328=0,"",SALVADOS!AH328)</f>
        <v>45733</v>
      </c>
      <c r="H328" s="65" t="str">
        <f>IF('CONTROLE LEILOES'!G328=0,"",'CONTROLE LEILOES'!G328)</f>
        <v/>
      </c>
      <c r="I328" s="65" t="str">
        <f>IF('CONTROLE LEILOES'!P328=0,"",'CONTROLE LEILOES'!P328)</f>
        <v/>
      </c>
      <c r="J328" s="15"/>
      <c r="K328" s="29"/>
      <c r="L328" s="29"/>
      <c r="M328" s="29"/>
      <c r="N328" s="29"/>
      <c r="O328" s="29"/>
      <c r="P328" s="35" t="str">
        <f>IF(SALVADOS!R328=0,"",SALVADOS!R328)</f>
        <v>GRANDE</v>
      </c>
      <c r="Q328" s="66" t="str">
        <f>IF(SALVADOS!C328=0,"",IF(COUNTIF(G328:O328,"&gt;=0")=0,"Não Disponível",IF(COUNTIF(G328:O328,"&gt;=0")=1,"Ag Loteamento",IF(COUNTIF(G328:O328,"&gt;=0")=2,"Data Leilão Venda",IF(COUNTIF(G328:O328,"&gt;=0")=3,"Inf Valor Venda",IF(COUNTIF(G328:O328,"&gt;0")=4,"Data Receb",IF(COUNTIF(G328:O328,"&gt;0")=5,"Ag. Fecham. Leiloeiro",IF(COUNTIF(G328:O328,"&gt;0")=6,"Ag. NF Saída",IF(COUNTIF(G328:O328,"&gt;0")=7,"Assinar CRV",IF(COUNTIF(G328:O328,"&gt;0")=8,"Enviar Leiloeiro",IF(COUNTIF(G328:O328,"&gt;0")=9,"FINALIZADO")))))))))))</f>
        <v>Ag Loteamento</v>
      </c>
      <c r="R328" s="77">
        <f>COUNTIF('CONTROLE LEILOES'!G328:N328,"&gt;0")</f>
        <v>0</v>
      </c>
    </row>
    <row r="329" spans="1:18" x14ac:dyDescent="0.3">
      <c r="A329" s="24">
        <v>327</v>
      </c>
      <c r="B329" s="23">
        <f>IF(SALVADOS!B329=0,"",SALVADOS!B329)</f>
        <v>8282403613</v>
      </c>
      <c r="C329" s="23" t="str">
        <f>IF(SALVADOS!G329=0,"",SALVADOS!G329)</f>
        <v>OYD7871</v>
      </c>
      <c r="D329" s="23" t="str">
        <f>IF(SALVADOS!L329=0,"",SALVADOS!L329)</f>
        <v>PALACIO</v>
      </c>
      <c r="E329" s="62">
        <f>IF(SALVADOS!K329=0,"",SALVADOS!K329)</f>
        <v>10255</v>
      </c>
      <c r="F329" s="63">
        <f t="shared" si="6"/>
        <v>0.56070209653827396</v>
      </c>
      <c r="G329" s="64">
        <f>IF(SALVADOS!AH329=0,"",SALVADOS!AH329)</f>
        <v>45702</v>
      </c>
      <c r="H329" s="65">
        <f>IF('CONTROLE LEILOES'!G329=0,"",'CONTROLE LEILOES'!G329)</f>
        <v>45804</v>
      </c>
      <c r="I329" s="65">
        <f>IF('CONTROLE LEILOES'!P329=0,"",'CONTROLE LEILOES'!P329)</f>
        <v>45804</v>
      </c>
      <c r="J329" s="15">
        <v>5750</v>
      </c>
      <c r="K329" s="29">
        <v>45728</v>
      </c>
      <c r="L329" s="29">
        <v>45726</v>
      </c>
      <c r="M329" s="29">
        <v>45730</v>
      </c>
      <c r="N329" s="29"/>
      <c r="O329" s="29"/>
      <c r="P329" s="35" t="str">
        <f>IF(SALVADOS!R329=0,"",SALVADOS!R329)</f>
        <v>PEQUENA</v>
      </c>
      <c r="Q329" s="66" t="str">
        <f>IF(SALVADOS!C329=0,"",IF(COUNTIF(G329:O329,"&gt;=0")=0,"Não Disponível",IF(COUNTIF(G329:O329,"&gt;=0")=1,"Ag Loteamento",IF(COUNTIF(G329:O329,"&gt;=0")=2,"Data Leilão Venda",IF(COUNTIF(G329:O329,"&gt;=0")=3,"Inf Valor Venda",IF(COUNTIF(G329:O329,"&gt;0")=4,"Data Receb",IF(COUNTIF(G329:O329,"&gt;0")=5,"Ag. Fecham. Leiloeiro",IF(COUNTIF(G329:O329,"&gt;0")=6,"Ag. NF Saída",IF(COUNTIF(G329:O329,"&gt;0")=7,"Assinar CRV",IF(COUNTIF(G329:O329,"&gt;0")=8,"Enviar Leiloeiro",IF(COUNTIF(G329:O329,"&gt;0")=9,"FINALIZADO")))))))))))</f>
        <v>Assinar CRV</v>
      </c>
      <c r="R329" s="77">
        <f>COUNTIF('CONTROLE LEILOES'!G329:N329,"&gt;0")</f>
        <v>1</v>
      </c>
    </row>
    <row r="330" spans="1:18" x14ac:dyDescent="0.3">
      <c r="A330" s="24">
        <v>328</v>
      </c>
      <c r="B330" s="23">
        <f>IF(SALVADOS!B330=0,"",SALVADOS!B330)</f>
        <v>8282403608</v>
      </c>
      <c r="C330" s="23" t="str">
        <f>IF(SALVADOS!G330=0,"",SALVADOS!G330)</f>
        <v xml:space="preserve">GJW7I47 </v>
      </c>
      <c r="D330" s="23" t="str">
        <f>IF(SALVADOS!L330=0,"",SALVADOS!L330)</f>
        <v>PALACIO</v>
      </c>
      <c r="E330" s="62" t="str">
        <f>IF(SALVADOS!K330=0,"",SALVADOS!K330)</f>
        <v/>
      </c>
      <c r="F330" s="63" t="str">
        <f t="shared" si="6"/>
        <v/>
      </c>
      <c r="G330" s="64" t="str">
        <f>IF(SALVADOS!AH330=0,"",SALVADOS!AH330)</f>
        <v/>
      </c>
      <c r="H330" s="65" t="str">
        <f>IF('CONTROLE LEILOES'!G330=0,"",'CONTROLE LEILOES'!G330)</f>
        <v/>
      </c>
      <c r="I330" s="65" t="str">
        <f>IF('CONTROLE LEILOES'!P330=0,"",'CONTROLE LEILOES'!P330)</f>
        <v/>
      </c>
      <c r="J330" s="15"/>
      <c r="K330" s="29"/>
      <c r="L330" s="29"/>
      <c r="M330" s="29"/>
      <c r="N330" s="29"/>
      <c r="O330" s="29"/>
      <c r="P330" s="35" t="str">
        <f>IF(SALVADOS!R330=0,"",SALVADOS!R330)</f>
        <v>MEDIA</v>
      </c>
      <c r="Q330" s="66" t="str">
        <f>IF(SALVADOS!C330=0,"",IF(COUNTIF(G330:O330,"&gt;=0")=0,"Não Disponível",IF(COUNTIF(G330:O330,"&gt;=0")=1,"Ag Loteamento",IF(COUNTIF(G330:O330,"&gt;=0")=2,"Data Leilão Venda",IF(COUNTIF(G330:O330,"&gt;=0")=3,"Inf Valor Venda",IF(COUNTIF(G330:O330,"&gt;0")=4,"Data Receb",IF(COUNTIF(G330:O330,"&gt;0")=5,"Ag. Fecham. Leiloeiro",IF(COUNTIF(G330:O330,"&gt;0")=6,"Ag. NF Saída",IF(COUNTIF(G330:O330,"&gt;0")=7,"Assinar CRV",IF(COUNTIF(G330:O330,"&gt;0")=8,"Enviar Leiloeiro",IF(COUNTIF(G330:O330,"&gt;0")=9,"FINALIZADO")))))))))))</f>
        <v>Não Disponível</v>
      </c>
      <c r="R330" s="77">
        <f>COUNTIF('CONTROLE LEILOES'!G330:N330,"&gt;0")</f>
        <v>0</v>
      </c>
    </row>
    <row r="331" spans="1:18" x14ac:dyDescent="0.3">
      <c r="A331" s="24">
        <v>329</v>
      </c>
      <c r="B331" s="23">
        <f>IF(SALVADOS!B331=0,"",SALVADOS!B331)</f>
        <v>8232400531</v>
      </c>
      <c r="C331" s="23" t="str">
        <f>IF(SALVADOS!G331=0,"",SALVADOS!G331)</f>
        <v>JIO6494</v>
      </c>
      <c r="D331" s="23" t="str">
        <f>IF(SALVADOS!L331=0,"",SALVADOS!L331)</f>
        <v>PALACIO</v>
      </c>
      <c r="E331" s="62">
        <f>IF(SALVADOS!K331=0,"",SALVADOS!K331)</f>
        <v>27768</v>
      </c>
      <c r="F331" s="63">
        <f t="shared" si="6"/>
        <v>0</v>
      </c>
      <c r="G331" s="64" t="str">
        <f>IF(SALVADOS!AH331=0,"",SALVADOS!AH331)</f>
        <v/>
      </c>
      <c r="H331" s="65" t="str">
        <f>IF('CONTROLE LEILOES'!G331=0,"",'CONTROLE LEILOES'!G331)</f>
        <v/>
      </c>
      <c r="I331" s="65" t="str">
        <f>IF('CONTROLE LEILOES'!P331=0,"",'CONTROLE LEILOES'!P331)</f>
        <v/>
      </c>
      <c r="J331" s="15"/>
      <c r="K331" s="29"/>
      <c r="L331" s="29"/>
      <c r="M331" s="29"/>
      <c r="N331" s="29"/>
      <c r="O331" s="29"/>
      <c r="P331" s="35" t="str">
        <f>IF(SALVADOS!R331=0,"",SALVADOS!R331)</f>
        <v>MEDIA</v>
      </c>
      <c r="Q331" s="66" t="str">
        <f>IF(SALVADOS!C331=0,"",IF(COUNTIF(G331:O331,"&gt;=0")=0,"Não Disponível",IF(COUNTIF(G331:O331,"&gt;=0")=1,"Ag Loteamento",IF(COUNTIF(G331:O331,"&gt;=0")=2,"Data Leilão Venda",IF(COUNTIF(G331:O331,"&gt;=0")=3,"Inf Valor Venda",IF(COUNTIF(G331:O331,"&gt;0")=4,"Data Receb",IF(COUNTIF(G331:O331,"&gt;0")=5,"Ag. Fecham. Leiloeiro",IF(COUNTIF(G331:O331,"&gt;0")=6,"Ag. NF Saída",IF(COUNTIF(G331:O331,"&gt;0")=7,"Assinar CRV",IF(COUNTIF(G331:O331,"&gt;0")=8,"Enviar Leiloeiro",IF(COUNTIF(G331:O331,"&gt;0")=9,"FINALIZADO")))))))))))</f>
        <v>Não Disponível</v>
      </c>
      <c r="R331" s="77">
        <f>COUNTIF('CONTROLE LEILOES'!G331:N331,"&gt;0")</f>
        <v>0</v>
      </c>
    </row>
    <row r="332" spans="1:18" x14ac:dyDescent="0.3">
      <c r="A332" s="24">
        <v>330</v>
      </c>
      <c r="B332" s="23">
        <f>IF(SALVADOS!B332=0,"",SALVADOS!B332)</f>
        <v>8282403755</v>
      </c>
      <c r="C332" s="23" t="str">
        <f>IF(SALVADOS!G332=0,"",SALVADOS!G332)</f>
        <v>EYQ5353</v>
      </c>
      <c r="D332" s="23" t="str">
        <f>IF(SALVADOS!L332=0,"",SALVADOS!L332)</f>
        <v>PALACIO</v>
      </c>
      <c r="E332" s="62">
        <f>IF(SALVADOS!K332=0,"",SALVADOS!K332)</f>
        <v>63163</v>
      </c>
      <c r="F332" s="63">
        <f t="shared" si="6"/>
        <v>0</v>
      </c>
      <c r="G332" s="64">
        <f>IF(SALVADOS!AH332=0,"",SALVADOS!AH332)</f>
        <v>45733</v>
      </c>
      <c r="H332" s="65" t="str">
        <f>IF('CONTROLE LEILOES'!G332=0,"",'CONTROLE LEILOES'!G332)</f>
        <v/>
      </c>
      <c r="I332" s="65" t="str">
        <f>IF('CONTROLE LEILOES'!P332=0,"",'CONTROLE LEILOES'!P332)</f>
        <v/>
      </c>
      <c r="J332" s="15"/>
      <c r="K332" s="29"/>
      <c r="L332" s="29"/>
      <c r="M332" s="29"/>
      <c r="N332" s="29"/>
      <c r="O332" s="29"/>
      <c r="P332" s="35" t="str">
        <f>IF(SALVADOS!R332=0,"",SALVADOS!R332)</f>
        <v>MEDIA</v>
      </c>
      <c r="Q332" s="66" t="str">
        <f>IF(SALVADOS!C332=0,"",IF(COUNTIF(G332:O332,"&gt;=0")=0,"Não Disponível",IF(COUNTIF(G332:O332,"&gt;=0")=1,"Ag Loteamento",IF(COUNTIF(G332:O332,"&gt;=0")=2,"Data Leilão Venda",IF(COUNTIF(G332:O332,"&gt;=0")=3,"Inf Valor Venda",IF(COUNTIF(G332:O332,"&gt;0")=4,"Data Receb",IF(COUNTIF(G332:O332,"&gt;0")=5,"Ag. Fecham. Leiloeiro",IF(COUNTIF(G332:O332,"&gt;0")=6,"Ag. NF Saída",IF(COUNTIF(G332:O332,"&gt;0")=7,"Assinar CRV",IF(COUNTIF(G332:O332,"&gt;0")=8,"Enviar Leiloeiro",IF(COUNTIF(G332:O332,"&gt;0")=9,"FINALIZADO")))))))))))</f>
        <v>Ag Loteamento</v>
      </c>
      <c r="R332" s="77">
        <f>COUNTIF('CONTROLE LEILOES'!G332:N332,"&gt;0")</f>
        <v>0</v>
      </c>
    </row>
    <row r="333" spans="1:18" x14ac:dyDescent="0.3">
      <c r="A333" s="24">
        <v>331</v>
      </c>
      <c r="B333" s="23">
        <f>IF(SALVADOS!B333=0,"",SALVADOS!B333)</f>
        <v>8232400282</v>
      </c>
      <c r="C333" s="23" t="str">
        <f>IF(SALVADOS!G333=0,"",SALVADOS!G333)</f>
        <v>IXM5179</v>
      </c>
      <c r="D333" s="23" t="str">
        <f>IF(SALVADOS!L333=0,"",SALVADOS!L333)</f>
        <v>PALACIO</v>
      </c>
      <c r="E333" s="62">
        <f>IF(SALVADOS!K333=0,"",SALVADOS!K333)</f>
        <v>50394</v>
      </c>
      <c r="F333" s="63">
        <f t="shared" si="6"/>
        <v>0</v>
      </c>
      <c r="G333" s="64">
        <f>IF(SALVADOS!AH333=0,"",SALVADOS!AH333)</f>
        <v>45731</v>
      </c>
      <c r="H333" s="65" t="str">
        <f>IF('CONTROLE LEILOES'!G333=0,"",'CONTROLE LEILOES'!G333)</f>
        <v/>
      </c>
      <c r="I333" s="65" t="str">
        <f>IF('CONTROLE LEILOES'!P333=0,"",'CONTROLE LEILOES'!P333)</f>
        <v/>
      </c>
      <c r="J333" s="15"/>
      <c r="K333" s="29"/>
      <c r="L333" s="29"/>
      <c r="M333" s="29"/>
      <c r="N333" s="29"/>
      <c r="O333" s="29"/>
      <c r="P333" s="35" t="str">
        <f>IF(SALVADOS!R333=0,"",SALVADOS!R333)</f>
        <v>MEDIA</v>
      </c>
      <c r="Q333" s="66" t="str">
        <f>IF(SALVADOS!C333=0,"",IF(COUNTIF(G333:O333,"&gt;=0")=0,"Não Disponível",IF(COUNTIF(G333:O333,"&gt;=0")=1,"Ag Loteamento",IF(COUNTIF(G333:O333,"&gt;=0")=2,"Data Leilão Venda",IF(COUNTIF(G333:O333,"&gt;=0")=3,"Inf Valor Venda",IF(COUNTIF(G333:O333,"&gt;0")=4,"Data Receb",IF(COUNTIF(G333:O333,"&gt;0")=5,"Ag. Fecham. Leiloeiro",IF(COUNTIF(G333:O333,"&gt;0")=6,"Ag. NF Saída",IF(COUNTIF(G333:O333,"&gt;0")=7,"Assinar CRV",IF(COUNTIF(G333:O333,"&gt;0")=8,"Enviar Leiloeiro",IF(COUNTIF(G333:O333,"&gt;0")=9,"FINALIZADO")))))))))))</f>
        <v>Ag Loteamento</v>
      </c>
      <c r="R333" s="77">
        <f>COUNTIF('CONTROLE LEILOES'!G333:N333,"&gt;0")</f>
        <v>0</v>
      </c>
    </row>
    <row r="334" spans="1:18" x14ac:dyDescent="0.3">
      <c r="A334" s="24">
        <v>332</v>
      </c>
      <c r="B334" s="23">
        <f>IF(SALVADOS!B334=0,"",SALVADOS!B334)</f>
        <v>8282403930</v>
      </c>
      <c r="C334" s="23" t="str">
        <f>IF(SALVADOS!G334=0,"",SALVADOS!G334)</f>
        <v>IOO5C36</v>
      </c>
      <c r="D334" s="23" t="str">
        <f>IF(SALVADOS!L334=0,"",SALVADOS!L334)</f>
        <v>PALACIO</v>
      </c>
      <c r="E334" s="62" t="str">
        <f>IF(SALVADOS!K334=0,"",SALVADOS!K334)</f>
        <v/>
      </c>
      <c r="F334" s="63" t="str">
        <f t="shared" si="6"/>
        <v/>
      </c>
      <c r="G334" s="64" t="str">
        <f>IF(SALVADOS!AH334=0,"",SALVADOS!AH334)</f>
        <v/>
      </c>
      <c r="H334" s="65" t="str">
        <f>IF('CONTROLE LEILOES'!G334=0,"",'CONTROLE LEILOES'!G334)</f>
        <v/>
      </c>
      <c r="I334" s="65" t="str">
        <f>IF('CONTROLE LEILOES'!P334=0,"",'CONTROLE LEILOES'!P334)</f>
        <v/>
      </c>
      <c r="J334" s="15"/>
      <c r="K334" s="29"/>
      <c r="L334" s="29"/>
      <c r="M334" s="29"/>
      <c r="N334" s="29"/>
      <c r="O334" s="29"/>
      <c r="P334" s="35" t="str">
        <f>IF(SALVADOS!R334=0,"",SALVADOS!R334)</f>
        <v>MEDIA</v>
      </c>
      <c r="Q334" s="66" t="str">
        <f>IF(SALVADOS!C334=0,"",IF(COUNTIF(G334:O334,"&gt;=0")=0,"Não Disponível",IF(COUNTIF(G334:O334,"&gt;=0")=1,"Ag Loteamento",IF(COUNTIF(G334:O334,"&gt;=0")=2,"Data Leilão Venda",IF(COUNTIF(G334:O334,"&gt;=0")=3,"Inf Valor Venda",IF(COUNTIF(G334:O334,"&gt;0")=4,"Data Receb",IF(COUNTIF(G334:O334,"&gt;0")=5,"Ag. Fecham. Leiloeiro",IF(COUNTIF(G334:O334,"&gt;0")=6,"Ag. NF Saída",IF(COUNTIF(G334:O334,"&gt;0")=7,"Assinar CRV",IF(COUNTIF(G334:O334,"&gt;0")=8,"Enviar Leiloeiro",IF(COUNTIF(G334:O334,"&gt;0")=9,"FINALIZADO")))))))))))</f>
        <v>Não Disponível</v>
      </c>
      <c r="R334" s="77">
        <f>COUNTIF('CONTROLE LEILOES'!G334:N334,"&gt;0")</f>
        <v>0</v>
      </c>
    </row>
    <row r="335" spans="1:18" x14ac:dyDescent="0.3">
      <c r="A335" s="24">
        <v>333</v>
      </c>
      <c r="B335" s="23">
        <f>IF(SALVADOS!B335=0,"",SALVADOS!B335)</f>
        <v>8232400529</v>
      </c>
      <c r="C335" s="23" t="str">
        <f>IF(SALVADOS!G335=0,"",SALVADOS!G335)</f>
        <v>PRC7H66</v>
      </c>
      <c r="D335" s="23" t="str">
        <f>IF(SALVADOS!L335=0,"",SALVADOS!L335)</f>
        <v>PALACIO</v>
      </c>
      <c r="E335" s="62">
        <f>IF(SALVADOS!K335=0,"",SALVADOS!K335)</f>
        <v>39925</v>
      </c>
      <c r="F335" s="63">
        <f t="shared" si="6"/>
        <v>0</v>
      </c>
      <c r="G335" s="64">
        <f>IF(SALVADOS!AH335=0,"",SALVADOS!AH335)</f>
        <v>45721</v>
      </c>
      <c r="H335" s="65" t="str">
        <f>IF('CONTROLE LEILOES'!G335=0,"",'CONTROLE LEILOES'!G335)</f>
        <v/>
      </c>
      <c r="I335" s="65" t="str">
        <f>IF('CONTROLE LEILOES'!P335=0,"",'CONTROLE LEILOES'!P335)</f>
        <v/>
      </c>
      <c r="J335" s="15"/>
      <c r="K335" s="29"/>
      <c r="L335" s="29"/>
      <c r="M335" s="29"/>
      <c r="N335" s="29"/>
      <c r="O335" s="29"/>
      <c r="P335" s="35" t="str">
        <f>IF(SALVADOS!R335=0,"",SALVADOS!R335)</f>
        <v>MEDIA</v>
      </c>
      <c r="Q335" s="66" t="str">
        <f>IF(SALVADOS!C335=0,"",IF(COUNTIF(G335:O335,"&gt;=0")=0,"Não Disponível",IF(COUNTIF(G335:O335,"&gt;=0")=1,"Ag Loteamento",IF(COUNTIF(G335:O335,"&gt;=0")=2,"Data Leilão Venda",IF(COUNTIF(G335:O335,"&gt;=0")=3,"Inf Valor Venda",IF(COUNTIF(G335:O335,"&gt;0")=4,"Data Receb",IF(COUNTIF(G335:O335,"&gt;0")=5,"Ag. Fecham. Leiloeiro",IF(COUNTIF(G335:O335,"&gt;0")=6,"Ag. NF Saída",IF(COUNTIF(G335:O335,"&gt;0")=7,"Assinar CRV",IF(COUNTIF(G335:O335,"&gt;0")=8,"Enviar Leiloeiro",IF(COUNTIF(G335:O335,"&gt;0")=9,"FINALIZADO")))))))))))</f>
        <v>Ag Loteamento</v>
      </c>
      <c r="R335" s="77">
        <f>COUNTIF('CONTROLE LEILOES'!G335:N335,"&gt;0")</f>
        <v>0</v>
      </c>
    </row>
    <row r="336" spans="1:18" x14ac:dyDescent="0.3">
      <c r="A336" s="24">
        <v>334</v>
      </c>
      <c r="B336" s="23">
        <f>IF(SALVADOS!B336=0,"",SALVADOS!B336)</f>
        <v>8282404260</v>
      </c>
      <c r="C336" s="23" t="str">
        <f>IF(SALVADOS!G336=0,"",SALVADOS!G336)</f>
        <v>HDW8070</v>
      </c>
      <c r="D336" s="23" t="str">
        <f>IF(SALVADOS!L336=0,"",SALVADOS!L336)</f>
        <v>PALACIO</v>
      </c>
      <c r="E336" s="62">
        <f>IF(SALVADOS!K336=0,"",SALVADOS!K336)</f>
        <v>9770</v>
      </c>
      <c r="F336" s="63">
        <f t="shared" si="6"/>
        <v>0</v>
      </c>
      <c r="G336" s="64">
        <f>IF(SALVADOS!AH336=0,"",SALVADOS!AH336)</f>
        <v>45731</v>
      </c>
      <c r="H336" s="65" t="str">
        <f>IF('CONTROLE LEILOES'!G336=0,"",'CONTROLE LEILOES'!G336)</f>
        <v/>
      </c>
      <c r="I336" s="65" t="str">
        <f>IF('CONTROLE LEILOES'!P336=0,"",'CONTROLE LEILOES'!P336)</f>
        <v/>
      </c>
      <c r="J336" s="15"/>
      <c r="K336" s="29"/>
      <c r="L336" s="29"/>
      <c r="M336" s="29"/>
      <c r="N336" s="29"/>
      <c r="O336" s="29"/>
      <c r="P336" s="35" t="str">
        <f>IF(SALVADOS!R336=0,"",SALVADOS!R336)</f>
        <v>MEDIA</v>
      </c>
      <c r="Q336" s="66" t="str">
        <f>IF(SALVADOS!C336=0,"",IF(COUNTIF(G336:O336,"&gt;=0")=0,"Não Disponível",IF(COUNTIF(G336:O336,"&gt;=0")=1,"Ag Loteamento",IF(COUNTIF(G336:O336,"&gt;=0")=2,"Data Leilão Venda",IF(COUNTIF(G336:O336,"&gt;=0")=3,"Inf Valor Venda",IF(COUNTIF(G336:O336,"&gt;0")=4,"Data Receb",IF(COUNTIF(G336:O336,"&gt;0")=5,"Ag. Fecham. Leiloeiro",IF(COUNTIF(G336:O336,"&gt;0")=6,"Ag. NF Saída",IF(COUNTIF(G336:O336,"&gt;0")=7,"Assinar CRV",IF(COUNTIF(G336:O336,"&gt;0")=8,"Enviar Leiloeiro",IF(COUNTIF(G336:O336,"&gt;0")=9,"FINALIZADO")))))))))))</f>
        <v>Ag Loteamento</v>
      </c>
      <c r="R336" s="77">
        <f>COUNTIF('CONTROLE LEILOES'!G336:N336,"&gt;0")</f>
        <v>0</v>
      </c>
    </row>
    <row r="337" spans="1:18" x14ac:dyDescent="0.3">
      <c r="A337" s="24">
        <v>335</v>
      </c>
      <c r="B337" s="23">
        <f>IF(SALVADOS!B337=0,"",SALVADOS!B337)</f>
        <v>8232400562</v>
      </c>
      <c r="C337" s="23" t="str">
        <f>IF(SALVADOS!G337=0,"",SALVADOS!G337)</f>
        <v>FFR9A40</v>
      </c>
      <c r="D337" s="23" t="str">
        <f>IF(SALVADOS!L337=0,"",SALVADOS!L337)</f>
        <v>PALACIO</v>
      </c>
      <c r="E337" s="62">
        <f>IF(SALVADOS!K337=0,"",SALVADOS!K337)</f>
        <v>25731</v>
      </c>
      <c r="F337" s="63">
        <f t="shared" si="6"/>
        <v>0</v>
      </c>
      <c r="G337" s="64" t="str">
        <f>IF(SALVADOS!AH337=0,"",SALVADOS!AH337)</f>
        <v/>
      </c>
      <c r="H337" s="65" t="str">
        <f>IF('CONTROLE LEILOES'!G337=0,"",'CONTROLE LEILOES'!G337)</f>
        <v/>
      </c>
      <c r="I337" s="65" t="str">
        <f>IF('CONTROLE LEILOES'!P337=0,"",'CONTROLE LEILOES'!P337)</f>
        <v/>
      </c>
      <c r="J337" s="15"/>
      <c r="K337" s="29"/>
      <c r="L337" s="29"/>
      <c r="M337" s="29"/>
      <c r="N337" s="29"/>
      <c r="O337" s="29"/>
      <c r="P337" s="35" t="str">
        <f>IF(SALVADOS!R337=0,"",SALVADOS!R337)</f>
        <v>GRANDE</v>
      </c>
      <c r="Q337" s="66" t="str">
        <f>IF(SALVADOS!C337=0,"",IF(COUNTIF(G337:O337,"&gt;=0")=0,"Não Disponível",IF(COUNTIF(G337:O337,"&gt;=0")=1,"Ag Loteamento",IF(COUNTIF(G337:O337,"&gt;=0")=2,"Data Leilão Venda",IF(COUNTIF(G337:O337,"&gt;=0")=3,"Inf Valor Venda",IF(COUNTIF(G337:O337,"&gt;0")=4,"Data Receb",IF(COUNTIF(G337:O337,"&gt;0")=5,"Ag. Fecham. Leiloeiro",IF(COUNTIF(G337:O337,"&gt;0")=6,"Ag. NF Saída",IF(COUNTIF(G337:O337,"&gt;0")=7,"Assinar CRV",IF(COUNTIF(G337:O337,"&gt;0")=8,"Enviar Leiloeiro",IF(COUNTIF(G337:O337,"&gt;0")=9,"FINALIZADO")))))))))))</f>
        <v>Não Disponível</v>
      </c>
      <c r="R337" s="77">
        <f>COUNTIF('CONTROLE LEILOES'!G337:N337,"&gt;0")</f>
        <v>0</v>
      </c>
    </row>
    <row r="338" spans="1:18" x14ac:dyDescent="0.3">
      <c r="A338" s="24">
        <v>336</v>
      </c>
      <c r="B338" s="23">
        <f>IF(SALVADOS!B338=0,"",SALVADOS!B338)</f>
        <v>8232400598</v>
      </c>
      <c r="C338" s="23" t="str">
        <f>IF(SALVADOS!G338=0,"",SALVADOS!G338)</f>
        <v>QTQ5C69</v>
      </c>
      <c r="D338" s="23" t="str">
        <f>IF(SALVADOS!L338=0,"",SALVADOS!L338)</f>
        <v>PALACIO</v>
      </c>
      <c r="E338" s="62">
        <f>IF(SALVADOS!K338=0,"",SALVADOS!K338)</f>
        <v>69003</v>
      </c>
      <c r="F338" s="63">
        <f t="shared" si="6"/>
        <v>0</v>
      </c>
      <c r="G338" s="64">
        <f>IF(SALVADOS!AH338=0,"",SALVADOS!AH338)</f>
        <v>45721</v>
      </c>
      <c r="H338" s="65" t="str">
        <f>IF('CONTROLE LEILOES'!G338=0,"",'CONTROLE LEILOES'!G338)</f>
        <v/>
      </c>
      <c r="I338" s="65" t="str">
        <f>IF('CONTROLE LEILOES'!P338=0,"",'CONTROLE LEILOES'!P338)</f>
        <v/>
      </c>
      <c r="J338" s="15"/>
      <c r="K338" s="29"/>
      <c r="L338" s="29"/>
      <c r="M338" s="29"/>
      <c r="N338" s="29"/>
      <c r="O338" s="29"/>
      <c r="P338" s="35" t="str">
        <f>IF(SALVADOS!R338=0,"",SALVADOS!R338)</f>
        <v>PEQUENA</v>
      </c>
      <c r="Q338" s="66" t="str">
        <f>IF(SALVADOS!C338=0,"",IF(COUNTIF(G338:O338,"&gt;=0")=0,"Não Disponível",IF(COUNTIF(G338:O338,"&gt;=0")=1,"Ag Loteamento",IF(COUNTIF(G338:O338,"&gt;=0")=2,"Data Leilão Venda",IF(COUNTIF(G338:O338,"&gt;=0")=3,"Inf Valor Venda",IF(COUNTIF(G338:O338,"&gt;0")=4,"Data Receb",IF(COUNTIF(G338:O338,"&gt;0")=5,"Ag. Fecham. Leiloeiro",IF(COUNTIF(G338:O338,"&gt;0")=6,"Ag. NF Saída",IF(COUNTIF(G338:O338,"&gt;0")=7,"Assinar CRV",IF(COUNTIF(G338:O338,"&gt;0")=8,"Enviar Leiloeiro",IF(COUNTIF(G338:O338,"&gt;0")=9,"FINALIZADO")))))))))))</f>
        <v>Ag Loteamento</v>
      </c>
      <c r="R338" s="77">
        <f>COUNTIF('CONTROLE LEILOES'!G338:N338,"&gt;0")</f>
        <v>0</v>
      </c>
    </row>
    <row r="339" spans="1:18" x14ac:dyDescent="0.3">
      <c r="A339" s="24">
        <v>337</v>
      </c>
      <c r="B339" s="23">
        <f>IF(SALVADOS!B339=0,"",SALVADOS!B339)</f>
        <v>8282403880</v>
      </c>
      <c r="C339" s="23" t="str">
        <f>IF(SALVADOS!G339=0,"",SALVADOS!G339)</f>
        <v>NIZ7020</v>
      </c>
      <c r="D339" s="23" t="str">
        <f>IF(SALVADOS!L339=0,"",SALVADOS!L339)</f>
        <v>PALACIO</v>
      </c>
      <c r="E339" s="62">
        <f>IF(SALVADOS!K339=0,"",SALVADOS!K339)</f>
        <v>16774</v>
      </c>
      <c r="F339" s="63">
        <f t="shared" si="6"/>
        <v>0</v>
      </c>
      <c r="G339" s="64" t="str">
        <f>IF(SALVADOS!AH339=0,"",SALVADOS!AH339)</f>
        <v/>
      </c>
      <c r="H339" s="65" t="str">
        <f>IF('CONTROLE LEILOES'!G339=0,"",'CONTROLE LEILOES'!G339)</f>
        <v/>
      </c>
      <c r="I339" s="65" t="str">
        <f>IF('CONTROLE LEILOES'!P339=0,"",'CONTROLE LEILOES'!P339)</f>
        <v/>
      </c>
      <c r="J339" s="15"/>
      <c r="K339" s="29"/>
      <c r="L339" s="29"/>
      <c r="M339" s="29"/>
      <c r="N339" s="29"/>
      <c r="O339" s="29"/>
      <c r="P339" s="35" t="str">
        <f>IF(SALVADOS!R339=0,"",SALVADOS!R339)</f>
        <v>GRANDE</v>
      </c>
      <c r="Q339" s="66" t="str">
        <f>IF(SALVADOS!C339=0,"",IF(COUNTIF(G339:O339,"&gt;=0")=0,"Não Disponível",IF(COUNTIF(G339:O339,"&gt;=0")=1,"Ag Loteamento",IF(COUNTIF(G339:O339,"&gt;=0")=2,"Data Leilão Venda",IF(COUNTIF(G339:O339,"&gt;=0")=3,"Inf Valor Venda",IF(COUNTIF(G339:O339,"&gt;0")=4,"Data Receb",IF(COUNTIF(G339:O339,"&gt;0")=5,"Ag. Fecham. Leiloeiro",IF(COUNTIF(G339:O339,"&gt;0")=6,"Ag. NF Saída",IF(COUNTIF(G339:O339,"&gt;0")=7,"Assinar CRV",IF(COUNTIF(G339:O339,"&gt;0")=8,"Enviar Leiloeiro",IF(COUNTIF(G339:O339,"&gt;0")=9,"FINALIZADO")))))))))))</f>
        <v>Não Disponível</v>
      </c>
      <c r="R339" s="77">
        <f>COUNTIF('CONTROLE LEILOES'!G339:N339,"&gt;0")</f>
        <v>0</v>
      </c>
    </row>
    <row r="340" spans="1:18" x14ac:dyDescent="0.3">
      <c r="A340" s="24">
        <v>338</v>
      </c>
      <c r="B340" s="23">
        <f>IF(SALVADOS!B340=0,"",SALVADOS!B340)</f>
        <v>8282402982</v>
      </c>
      <c r="C340" s="23" t="str">
        <f>IF(SALVADOS!G340=0,"",SALVADOS!G340)</f>
        <v>ANV4F90</v>
      </c>
      <c r="D340" s="23" t="str">
        <f>IF(SALVADOS!L340=0,"",SALVADOS!L340)</f>
        <v>PALACIO</v>
      </c>
      <c r="E340" s="62">
        <f>IF(SALVADOS!K340=0,"",SALVADOS!K340)</f>
        <v>5716</v>
      </c>
      <c r="F340" s="63">
        <f t="shared" si="6"/>
        <v>0</v>
      </c>
      <c r="G340" s="64">
        <f>IF(SALVADOS!AH340=0,"",SALVADOS!AH340)</f>
        <v>45740</v>
      </c>
      <c r="H340" s="65" t="str">
        <f>IF('CONTROLE LEILOES'!G340=0,"",'CONTROLE LEILOES'!G340)</f>
        <v/>
      </c>
      <c r="I340" s="65" t="str">
        <f>IF('CONTROLE LEILOES'!P340=0,"",'CONTROLE LEILOES'!P340)</f>
        <v/>
      </c>
      <c r="J340" s="15"/>
      <c r="K340" s="29"/>
      <c r="L340" s="29"/>
      <c r="M340" s="29"/>
      <c r="N340" s="29"/>
      <c r="O340" s="29"/>
      <c r="P340" s="35" t="str">
        <f>IF(SALVADOS!R340=0,"",SALVADOS!R340)</f>
        <v>PEQUENA</v>
      </c>
      <c r="Q340" s="66" t="str">
        <f>IF(SALVADOS!C340=0,"",IF(COUNTIF(G340:O340,"&gt;=0")=0,"Não Disponível",IF(COUNTIF(G340:O340,"&gt;=0")=1,"Ag Loteamento",IF(COUNTIF(G340:O340,"&gt;=0")=2,"Data Leilão Venda",IF(COUNTIF(G340:O340,"&gt;=0")=3,"Inf Valor Venda",IF(COUNTIF(G340:O340,"&gt;0")=4,"Data Receb",IF(COUNTIF(G340:O340,"&gt;0")=5,"Ag. Fecham. Leiloeiro",IF(COUNTIF(G340:O340,"&gt;0")=6,"Ag. NF Saída",IF(COUNTIF(G340:O340,"&gt;0")=7,"Assinar CRV",IF(COUNTIF(G340:O340,"&gt;0")=8,"Enviar Leiloeiro",IF(COUNTIF(G340:O340,"&gt;0")=9,"FINALIZADO")))))))))))</f>
        <v>Ag Loteamento</v>
      </c>
      <c r="R340" s="77">
        <f>COUNTIF('CONTROLE LEILOES'!G340:N340,"&gt;0")</f>
        <v>0</v>
      </c>
    </row>
    <row r="341" spans="1:18" x14ac:dyDescent="0.3">
      <c r="A341" s="24">
        <v>339</v>
      </c>
      <c r="B341" s="23">
        <f>IF(SALVADOS!B341=0,"",SALVADOS!B341)</f>
        <v>8282404270</v>
      </c>
      <c r="C341" s="23" t="str">
        <f>IF(SALVADOS!G341=0,"",SALVADOS!G341)</f>
        <v>NPS9E47</v>
      </c>
      <c r="D341" s="23" t="str">
        <f>IF(SALVADOS!L341=0,"",SALVADOS!L341)</f>
        <v>PALACIO</v>
      </c>
      <c r="E341" s="62">
        <f>IF(SALVADOS!K341=0,"",SALVADOS!K341)</f>
        <v>20489</v>
      </c>
      <c r="F341" s="63">
        <f t="shared" si="6"/>
        <v>0</v>
      </c>
      <c r="G341" s="64">
        <f>IF(SALVADOS!AH341=0,"",SALVADOS!AH341)</f>
        <v>45728</v>
      </c>
      <c r="H341" s="65" t="str">
        <f>IF('CONTROLE LEILOES'!G341=0,"",'CONTROLE LEILOES'!G341)</f>
        <v/>
      </c>
      <c r="I341" s="65" t="str">
        <f>IF('CONTROLE LEILOES'!P341=0,"",'CONTROLE LEILOES'!P341)</f>
        <v/>
      </c>
      <c r="J341" s="15"/>
      <c r="K341" s="29"/>
      <c r="L341" s="29"/>
      <c r="M341" s="29"/>
      <c r="N341" s="29"/>
      <c r="O341" s="29"/>
      <c r="P341" s="35" t="str">
        <f>IF(SALVADOS!R341=0,"",SALVADOS!R341)</f>
        <v>GRANDE</v>
      </c>
      <c r="Q341" s="66" t="str">
        <f>IF(SALVADOS!C341=0,"",IF(COUNTIF(G341:O341,"&gt;=0")=0,"Não Disponível",IF(COUNTIF(G341:O341,"&gt;=0")=1,"Ag Loteamento",IF(COUNTIF(G341:O341,"&gt;=0")=2,"Data Leilão Venda",IF(COUNTIF(G341:O341,"&gt;=0")=3,"Inf Valor Venda",IF(COUNTIF(G341:O341,"&gt;0")=4,"Data Receb",IF(COUNTIF(G341:O341,"&gt;0")=5,"Ag. Fecham. Leiloeiro",IF(COUNTIF(G341:O341,"&gt;0")=6,"Ag. NF Saída",IF(COUNTIF(G341:O341,"&gt;0")=7,"Assinar CRV",IF(COUNTIF(G341:O341,"&gt;0")=8,"Enviar Leiloeiro",IF(COUNTIF(G341:O341,"&gt;0")=9,"FINALIZADO")))))))))))</f>
        <v>Ag Loteamento</v>
      </c>
      <c r="R341" s="77">
        <f>COUNTIF('CONTROLE LEILOES'!G341:N341,"&gt;0")</f>
        <v>0</v>
      </c>
    </row>
    <row r="342" spans="1:18" x14ac:dyDescent="0.3">
      <c r="A342" s="24">
        <v>340</v>
      </c>
      <c r="B342" s="23">
        <f>IF(SALVADOS!B342=0,"",SALVADOS!B342)</f>
        <v>8232400600</v>
      </c>
      <c r="C342" s="23" t="str">
        <f>IF(SALVADOS!G342=0,"",SALVADOS!G342)</f>
        <v>EUH1467</v>
      </c>
      <c r="D342" s="23" t="str">
        <f>IF(SALVADOS!L342=0,"",SALVADOS!L342)</f>
        <v>SODRÉ</v>
      </c>
      <c r="E342" s="62">
        <f>IF(SALVADOS!K342=0,"",SALVADOS!K342)</f>
        <v>26300</v>
      </c>
      <c r="F342" s="63">
        <f t="shared" si="6"/>
        <v>0</v>
      </c>
      <c r="G342" s="64">
        <f>IF(SALVADOS!AH342=0,"",SALVADOS!AH342)</f>
        <v>45726</v>
      </c>
      <c r="H342" s="65" t="str">
        <f>IF('CONTROLE LEILOES'!G342=0,"",'CONTROLE LEILOES'!G342)</f>
        <v/>
      </c>
      <c r="I342" s="65" t="str">
        <f>IF('CONTROLE LEILOES'!P342=0,"",'CONTROLE LEILOES'!P342)</f>
        <v/>
      </c>
      <c r="J342" s="15"/>
      <c r="K342" s="29"/>
      <c r="L342" s="29"/>
      <c r="M342" s="29"/>
      <c r="N342" s="29"/>
      <c r="O342" s="29"/>
      <c r="P342" s="35" t="str">
        <f>IF(SALVADOS!R342=0,"",SALVADOS!R342)</f>
        <v>GRANDE</v>
      </c>
      <c r="Q342" s="66" t="str">
        <f>IF(SALVADOS!C342=0,"",IF(COUNTIF(G342:O342,"&gt;=0")=0,"Não Disponível",IF(COUNTIF(G342:O342,"&gt;=0")=1,"Ag Loteamento",IF(COUNTIF(G342:O342,"&gt;=0")=2,"Data Leilão Venda",IF(COUNTIF(G342:O342,"&gt;=0")=3,"Inf Valor Venda",IF(COUNTIF(G342:O342,"&gt;0")=4,"Data Receb",IF(COUNTIF(G342:O342,"&gt;0")=5,"Ag. Fecham. Leiloeiro",IF(COUNTIF(G342:O342,"&gt;0")=6,"Ag. NF Saída",IF(COUNTIF(G342:O342,"&gt;0")=7,"Assinar CRV",IF(COUNTIF(G342:O342,"&gt;0")=8,"Enviar Leiloeiro",IF(COUNTIF(G342:O342,"&gt;0")=9,"FINALIZADO")))))))))))</f>
        <v>Ag Loteamento</v>
      </c>
      <c r="R342" s="77">
        <f>COUNTIF('CONTROLE LEILOES'!G342:N342,"&gt;0")</f>
        <v>0</v>
      </c>
    </row>
    <row r="343" spans="1:18" x14ac:dyDescent="0.3">
      <c r="A343" s="24">
        <v>341</v>
      </c>
      <c r="B343" s="23">
        <f>IF(SALVADOS!B343=0,"",SALVADOS!B343)</f>
        <v>8282404051</v>
      </c>
      <c r="C343" s="23" t="str">
        <f>IF(SALVADOS!G343=0,"",SALVADOS!G343)</f>
        <v>KXN7911</v>
      </c>
      <c r="D343" s="23" t="str">
        <f>IF(SALVADOS!L343=0,"",SALVADOS!L343)</f>
        <v>SODRÉ</v>
      </c>
      <c r="E343" s="62">
        <f>IF(SALVADOS!K343=0,"",SALVADOS!K343)</f>
        <v>37855</v>
      </c>
      <c r="F343" s="63">
        <f t="shared" si="6"/>
        <v>0</v>
      </c>
      <c r="G343" s="64" t="str">
        <f>IF(SALVADOS!AH343=0,"",SALVADOS!AH343)</f>
        <v/>
      </c>
      <c r="H343" s="65" t="str">
        <f>IF('CONTROLE LEILOES'!G343=0,"",'CONTROLE LEILOES'!G343)</f>
        <v/>
      </c>
      <c r="I343" s="65" t="str">
        <f>IF('CONTROLE LEILOES'!P343=0,"",'CONTROLE LEILOES'!P343)</f>
        <v/>
      </c>
      <c r="J343" s="15"/>
      <c r="K343" s="29"/>
      <c r="L343" s="29"/>
      <c r="M343" s="29"/>
      <c r="N343" s="29"/>
      <c r="O343" s="29"/>
      <c r="P343" s="35" t="str">
        <f>IF(SALVADOS!R343=0,"",SALVADOS!R343)</f>
        <v>MEDIA</v>
      </c>
      <c r="Q343" s="66" t="str">
        <f>IF(SALVADOS!C343=0,"",IF(COUNTIF(G343:O343,"&gt;=0")=0,"Não Disponível",IF(COUNTIF(G343:O343,"&gt;=0")=1,"Ag Loteamento",IF(COUNTIF(G343:O343,"&gt;=0")=2,"Data Leilão Venda",IF(COUNTIF(G343:O343,"&gt;=0")=3,"Inf Valor Venda",IF(COUNTIF(G343:O343,"&gt;0")=4,"Data Receb",IF(COUNTIF(G343:O343,"&gt;0")=5,"Ag. Fecham. Leiloeiro",IF(COUNTIF(G343:O343,"&gt;0")=6,"Ag. NF Saída",IF(COUNTIF(G343:O343,"&gt;0")=7,"Assinar CRV",IF(COUNTIF(G343:O343,"&gt;0")=8,"Enviar Leiloeiro",IF(COUNTIF(G343:O343,"&gt;0")=9,"FINALIZADO")))))))))))</f>
        <v>Não Disponível</v>
      </c>
      <c r="R343" s="77">
        <f>COUNTIF('CONTROLE LEILOES'!G343:N343,"&gt;0")</f>
        <v>0</v>
      </c>
    </row>
    <row r="344" spans="1:18" x14ac:dyDescent="0.3">
      <c r="A344" s="24">
        <v>342</v>
      </c>
      <c r="B344" s="23">
        <f>IF(SALVADOS!B344=0,"",SALVADOS!B344)</f>
        <v>8232400607</v>
      </c>
      <c r="C344" s="23" t="str">
        <f>IF(SALVADOS!G344=0,"",SALVADOS!G344)</f>
        <v>APC3J80</v>
      </c>
      <c r="D344" s="23" t="str">
        <f>IF(SALVADOS!L344=0,"",SALVADOS!L344)</f>
        <v>PALACIO</v>
      </c>
      <c r="E344" s="62">
        <f>IF(SALVADOS!K344=0,"",SALVADOS!K344)</f>
        <v>18331</v>
      </c>
      <c r="F344" s="63">
        <f t="shared" si="6"/>
        <v>0</v>
      </c>
      <c r="G344" s="64" t="str">
        <f>IF(SALVADOS!AH344=0,"",SALVADOS!AH344)</f>
        <v/>
      </c>
      <c r="H344" s="65" t="str">
        <f>IF('CONTROLE LEILOES'!G344=0,"",'CONTROLE LEILOES'!G344)</f>
        <v/>
      </c>
      <c r="I344" s="65" t="str">
        <f>IF('CONTROLE LEILOES'!P344=0,"",'CONTROLE LEILOES'!P344)</f>
        <v/>
      </c>
      <c r="J344" s="15"/>
      <c r="K344" s="29"/>
      <c r="L344" s="29"/>
      <c r="M344" s="29"/>
      <c r="N344" s="29"/>
      <c r="O344" s="29"/>
      <c r="P344" s="35" t="str">
        <f>IF(SALVADOS!R344=0,"",SALVADOS!R344)</f>
        <v>MEDIA</v>
      </c>
      <c r="Q344" s="66" t="str">
        <f>IF(SALVADOS!C344=0,"",IF(COUNTIF(G344:O344,"&gt;=0")=0,"Não Disponível",IF(COUNTIF(G344:O344,"&gt;=0")=1,"Ag Loteamento",IF(COUNTIF(G344:O344,"&gt;=0")=2,"Data Leilão Venda",IF(COUNTIF(G344:O344,"&gt;=0")=3,"Inf Valor Venda",IF(COUNTIF(G344:O344,"&gt;0")=4,"Data Receb",IF(COUNTIF(G344:O344,"&gt;0")=5,"Ag. Fecham. Leiloeiro",IF(COUNTIF(G344:O344,"&gt;0")=6,"Ag. NF Saída",IF(COUNTIF(G344:O344,"&gt;0")=7,"Assinar CRV",IF(COUNTIF(G344:O344,"&gt;0")=8,"Enviar Leiloeiro",IF(COUNTIF(G344:O344,"&gt;0")=9,"FINALIZADO")))))))))))</f>
        <v>Não Disponível</v>
      </c>
      <c r="R344" s="77">
        <f>COUNTIF('CONTROLE LEILOES'!G344:N344,"&gt;0")</f>
        <v>0</v>
      </c>
    </row>
    <row r="345" spans="1:18" x14ac:dyDescent="0.3">
      <c r="A345" s="24">
        <v>343</v>
      </c>
      <c r="B345" s="23">
        <f>IF(SALVADOS!B345=0,"",SALVADOS!B345)</f>
        <v>8282404195</v>
      </c>
      <c r="C345" s="23" t="str">
        <f>IF(SALVADOS!G345=0,"",SALVADOS!G345)</f>
        <v>FGX8A95</v>
      </c>
      <c r="D345" s="23" t="str">
        <f>IF(SALVADOS!L345=0,"",SALVADOS!L345)</f>
        <v>PALACIO</v>
      </c>
      <c r="E345" s="62" t="str">
        <f>IF(SALVADOS!K345=0,"",SALVADOS!K345)</f>
        <v/>
      </c>
      <c r="F345" s="63" t="str">
        <f t="shared" si="6"/>
        <v/>
      </c>
      <c r="G345" s="64" t="str">
        <f>IF(SALVADOS!AH345=0,"",SALVADOS!AH345)</f>
        <v/>
      </c>
      <c r="H345" s="65" t="str">
        <f>IF('CONTROLE LEILOES'!G345=0,"",'CONTROLE LEILOES'!G345)</f>
        <v/>
      </c>
      <c r="I345" s="65" t="str">
        <f>IF('CONTROLE LEILOES'!P345=0,"",'CONTROLE LEILOES'!P345)</f>
        <v/>
      </c>
      <c r="J345" s="15"/>
      <c r="K345" s="29"/>
      <c r="L345" s="29"/>
      <c r="M345" s="29"/>
      <c r="N345" s="29"/>
      <c r="O345" s="29"/>
      <c r="P345" s="35" t="str">
        <f>IF(SALVADOS!R345=0,"",SALVADOS!R345)</f>
        <v>MEDIA</v>
      </c>
      <c r="Q345" s="66" t="str">
        <f>IF(SALVADOS!C345=0,"",IF(COUNTIF(G345:O345,"&gt;=0")=0,"Não Disponível",IF(COUNTIF(G345:O345,"&gt;=0")=1,"Ag Loteamento",IF(COUNTIF(G345:O345,"&gt;=0")=2,"Data Leilão Venda",IF(COUNTIF(G345:O345,"&gt;=0")=3,"Inf Valor Venda",IF(COUNTIF(G345:O345,"&gt;0")=4,"Data Receb",IF(COUNTIF(G345:O345,"&gt;0")=5,"Ag. Fecham. Leiloeiro",IF(COUNTIF(G345:O345,"&gt;0")=6,"Ag. NF Saída",IF(COUNTIF(G345:O345,"&gt;0")=7,"Assinar CRV",IF(COUNTIF(G345:O345,"&gt;0")=8,"Enviar Leiloeiro",IF(COUNTIF(G345:O345,"&gt;0")=9,"FINALIZADO")))))))))))</f>
        <v>Não Disponível</v>
      </c>
      <c r="R345" s="77">
        <f>COUNTIF('CONTROLE LEILOES'!G345:N345,"&gt;0")</f>
        <v>0</v>
      </c>
    </row>
    <row r="346" spans="1:18" x14ac:dyDescent="0.3">
      <c r="A346" s="24">
        <v>344</v>
      </c>
      <c r="B346" s="23">
        <f>IF(SALVADOS!B346=0,"",SALVADOS!B346)</f>
        <v>8282404531</v>
      </c>
      <c r="C346" s="23" t="str">
        <f>IF(SALVADOS!G346=0,"",SALVADOS!G346)</f>
        <v>GFW0B25</v>
      </c>
      <c r="D346" s="23" t="str">
        <f>IF(SALVADOS!L346=0,"",SALVADOS!L346)</f>
        <v>PALACIO</v>
      </c>
      <c r="E346" s="62">
        <f>IF(SALVADOS!K346=0,"",SALVADOS!K346)</f>
        <v>60512</v>
      </c>
      <c r="F346" s="63">
        <f t="shared" si="6"/>
        <v>0</v>
      </c>
      <c r="G346" s="64" t="str">
        <f>IF(SALVADOS!AH346=0,"",SALVADOS!AH346)</f>
        <v/>
      </c>
      <c r="H346" s="65" t="str">
        <f>IF('CONTROLE LEILOES'!G346=0,"",'CONTROLE LEILOES'!G346)</f>
        <v/>
      </c>
      <c r="I346" s="65" t="str">
        <f>IF('CONTROLE LEILOES'!P346=0,"",'CONTROLE LEILOES'!P346)</f>
        <v/>
      </c>
      <c r="J346" s="15"/>
      <c r="K346" s="29"/>
      <c r="L346" s="29"/>
      <c r="M346" s="29"/>
      <c r="N346" s="29"/>
      <c r="O346" s="29"/>
      <c r="P346" s="35" t="str">
        <f>IF(SALVADOS!R346=0,"",SALVADOS!R346)</f>
        <v/>
      </c>
      <c r="Q346" s="66" t="str">
        <f>IF(SALVADOS!C346=0,"",IF(COUNTIF(G346:O346,"&gt;=0")=0,"Não Disponível",IF(COUNTIF(G346:O346,"&gt;=0")=1,"Ag Loteamento",IF(COUNTIF(G346:O346,"&gt;=0")=2,"Data Leilão Venda",IF(COUNTIF(G346:O346,"&gt;=0")=3,"Inf Valor Venda",IF(COUNTIF(G346:O346,"&gt;0")=4,"Data Receb",IF(COUNTIF(G346:O346,"&gt;0")=5,"Ag. Fecham. Leiloeiro",IF(COUNTIF(G346:O346,"&gt;0")=6,"Ag. NF Saída",IF(COUNTIF(G346:O346,"&gt;0")=7,"Assinar CRV",IF(COUNTIF(G346:O346,"&gt;0")=8,"Enviar Leiloeiro",IF(COUNTIF(G346:O346,"&gt;0")=9,"FINALIZADO")))))))))))</f>
        <v>Não Disponível</v>
      </c>
      <c r="R346" s="77">
        <f>COUNTIF('CONTROLE LEILOES'!G346:N346,"&gt;0")</f>
        <v>0</v>
      </c>
    </row>
    <row r="347" spans="1:18" x14ac:dyDescent="0.3">
      <c r="A347" s="24">
        <v>345</v>
      </c>
      <c r="B347" s="23">
        <f>IF(SALVADOS!B347=0,"",SALVADOS!B347)</f>
        <v>8282404688</v>
      </c>
      <c r="C347" s="23" t="str">
        <f>IF(SALVADOS!G347=0,"",SALVADOS!G347)</f>
        <v>EAF7E03</v>
      </c>
      <c r="D347" s="23" t="str">
        <f>IF(SALVADOS!L347=0,"",SALVADOS!L347)</f>
        <v>FREITAS</v>
      </c>
      <c r="E347" s="62">
        <f>IF(SALVADOS!K347=0,"",SALVADOS!K347)</f>
        <v>26853</v>
      </c>
      <c r="F347" s="63">
        <f t="shared" si="6"/>
        <v>0</v>
      </c>
      <c r="G347" s="64" t="str">
        <f>IF(SALVADOS!AH347=0,"",SALVADOS!AH347)</f>
        <v/>
      </c>
      <c r="H347" s="65" t="str">
        <f>IF('CONTROLE LEILOES'!G347=0,"",'CONTROLE LEILOES'!G347)</f>
        <v/>
      </c>
      <c r="I347" s="65" t="str">
        <f>IF('CONTROLE LEILOES'!P347=0,"",'CONTROLE LEILOES'!P347)</f>
        <v/>
      </c>
      <c r="J347" s="15"/>
      <c r="K347" s="29"/>
      <c r="L347" s="29"/>
      <c r="M347" s="29"/>
      <c r="N347" s="29"/>
      <c r="O347" s="29"/>
      <c r="P347" s="35" t="str">
        <f>IF(SALVADOS!R347=0,"",SALVADOS!R347)</f>
        <v>MEDIA</v>
      </c>
      <c r="Q347" s="66" t="str">
        <f>IF(SALVADOS!C347=0,"",IF(COUNTIF(G347:O347,"&gt;=0")=0,"Não Disponível",IF(COUNTIF(G347:O347,"&gt;=0")=1,"Ag Loteamento",IF(COUNTIF(G347:O347,"&gt;=0")=2,"Data Leilão Venda",IF(COUNTIF(G347:O347,"&gt;=0")=3,"Inf Valor Venda",IF(COUNTIF(G347:O347,"&gt;0")=4,"Data Receb",IF(COUNTIF(G347:O347,"&gt;0")=5,"Ag. Fecham. Leiloeiro",IF(COUNTIF(G347:O347,"&gt;0")=6,"Ag. NF Saída",IF(COUNTIF(G347:O347,"&gt;0")=7,"Assinar CRV",IF(COUNTIF(G347:O347,"&gt;0")=8,"Enviar Leiloeiro",IF(COUNTIF(G347:O347,"&gt;0")=9,"FINALIZADO")))))))))))</f>
        <v>Não Disponível</v>
      </c>
      <c r="R347" s="77">
        <f>COUNTIF('CONTROLE LEILOES'!G347:N347,"&gt;0")</f>
        <v>0</v>
      </c>
    </row>
    <row r="348" spans="1:18" x14ac:dyDescent="0.3">
      <c r="A348" s="24">
        <v>346</v>
      </c>
      <c r="B348" s="23">
        <f>IF(SALVADOS!B348=0,"",SALVADOS!B348)</f>
        <v>8282404275</v>
      </c>
      <c r="C348" s="23" t="str">
        <f>IF(SALVADOS!G348=0,"",SALVADOS!G348)</f>
        <v>FJU6I46</v>
      </c>
      <c r="D348" s="23" t="str">
        <f>IF(SALVADOS!L348=0,"",SALVADOS!L348)</f>
        <v>FREITAS</v>
      </c>
      <c r="E348" s="62">
        <f>IF(SALVADOS!K348=0,"",SALVADOS!K348)</f>
        <v>13420</v>
      </c>
      <c r="F348" s="63">
        <f t="shared" si="6"/>
        <v>0</v>
      </c>
      <c r="G348" s="64">
        <f>IF(SALVADOS!AH348=0,"",SALVADOS!AH348)</f>
        <v>45726</v>
      </c>
      <c r="H348" s="65" t="str">
        <f>IF('CONTROLE LEILOES'!G348=0,"",'CONTROLE LEILOES'!G348)</f>
        <v/>
      </c>
      <c r="I348" s="65" t="str">
        <f>IF('CONTROLE LEILOES'!P348=0,"",'CONTROLE LEILOES'!P348)</f>
        <v/>
      </c>
      <c r="J348" s="15"/>
      <c r="K348" s="29"/>
      <c r="L348" s="29"/>
      <c r="M348" s="29"/>
      <c r="N348" s="29"/>
      <c r="O348" s="29"/>
      <c r="P348" s="35" t="str">
        <f>IF(SALVADOS!R348=0,"",SALVADOS!R348)</f>
        <v>MEDIA</v>
      </c>
      <c r="Q348" s="66" t="str">
        <f>IF(SALVADOS!C348=0,"",IF(COUNTIF(G348:O348,"&gt;=0")=0,"Não Disponível",IF(COUNTIF(G348:O348,"&gt;=0")=1,"Ag Loteamento",IF(COUNTIF(G348:O348,"&gt;=0")=2,"Data Leilão Venda",IF(COUNTIF(G348:O348,"&gt;=0")=3,"Inf Valor Venda",IF(COUNTIF(G348:O348,"&gt;0")=4,"Data Receb",IF(COUNTIF(G348:O348,"&gt;0")=5,"Ag. Fecham. Leiloeiro",IF(COUNTIF(G348:O348,"&gt;0")=6,"Ag. NF Saída",IF(COUNTIF(G348:O348,"&gt;0")=7,"Assinar CRV",IF(COUNTIF(G348:O348,"&gt;0")=8,"Enviar Leiloeiro",IF(COUNTIF(G348:O348,"&gt;0")=9,"FINALIZADO")))))))))))</f>
        <v>Ag Loteamento</v>
      </c>
      <c r="R348" s="77">
        <f>COUNTIF('CONTROLE LEILOES'!G348:N348,"&gt;0")</f>
        <v>0</v>
      </c>
    </row>
    <row r="349" spans="1:18" x14ac:dyDescent="0.3">
      <c r="A349" s="24">
        <v>347</v>
      </c>
      <c r="B349" s="23">
        <f>IF(SALVADOS!B349=0,"",SALVADOS!B349)</f>
        <v>8282404603</v>
      </c>
      <c r="C349" s="23" t="str">
        <f>IF(SALVADOS!G349=0,"",SALVADOS!G349)</f>
        <v>HZQ9B73</v>
      </c>
      <c r="D349" s="23" t="str">
        <f>IF(SALVADOS!L349=0,"",SALVADOS!L349)</f>
        <v>PALACIO</v>
      </c>
      <c r="E349" s="62">
        <f>IF(SALVADOS!K349=0,"",SALVADOS!K349)</f>
        <v>16915</v>
      </c>
      <c r="F349" s="63">
        <f t="shared" si="6"/>
        <v>0</v>
      </c>
      <c r="G349" s="64" t="str">
        <f>IF(SALVADOS!AH349=0,"",SALVADOS!AH349)</f>
        <v/>
      </c>
      <c r="H349" s="65" t="str">
        <f>IF('CONTROLE LEILOES'!G349=0,"",'CONTROLE LEILOES'!G349)</f>
        <v/>
      </c>
      <c r="I349" s="65" t="str">
        <f>IF('CONTROLE LEILOES'!P349=0,"",'CONTROLE LEILOES'!P349)</f>
        <v/>
      </c>
      <c r="J349" s="15"/>
      <c r="K349" s="29"/>
      <c r="L349" s="29"/>
      <c r="M349" s="29"/>
      <c r="N349" s="29"/>
      <c r="O349" s="29"/>
      <c r="P349" s="35" t="str">
        <f>IF(SALVADOS!R349=0,"",SALVADOS!R349)</f>
        <v>MEDIA</v>
      </c>
      <c r="Q349" s="66" t="str">
        <f>IF(SALVADOS!C349=0,"",IF(COUNTIF(G349:O349,"&gt;=0")=0,"Não Disponível",IF(COUNTIF(G349:O349,"&gt;=0")=1,"Ag Loteamento",IF(COUNTIF(G349:O349,"&gt;=0")=2,"Data Leilão Venda",IF(COUNTIF(G349:O349,"&gt;=0")=3,"Inf Valor Venda",IF(COUNTIF(G349:O349,"&gt;0")=4,"Data Receb",IF(COUNTIF(G349:O349,"&gt;0")=5,"Ag. Fecham. Leiloeiro",IF(COUNTIF(G349:O349,"&gt;0")=6,"Ag. NF Saída",IF(COUNTIF(G349:O349,"&gt;0")=7,"Assinar CRV",IF(COUNTIF(G349:O349,"&gt;0")=8,"Enviar Leiloeiro",IF(COUNTIF(G349:O349,"&gt;0")=9,"FINALIZADO")))))))))))</f>
        <v>Não Disponível</v>
      </c>
      <c r="R349" s="77">
        <f>COUNTIF('CONTROLE LEILOES'!G349:N349,"&gt;0")</f>
        <v>0</v>
      </c>
    </row>
    <row r="350" spans="1:18" x14ac:dyDescent="0.3">
      <c r="A350" s="24">
        <v>348</v>
      </c>
      <c r="B350" s="23">
        <f>IF(SALVADOS!B350=0,"",SALVADOS!B350)</f>
        <v>8282404682</v>
      </c>
      <c r="C350" s="23" t="str">
        <f>IF(SALVADOS!G350=0,"",SALVADOS!G350)</f>
        <v>CYM9I53</v>
      </c>
      <c r="D350" s="23" t="str">
        <f>IF(SALVADOS!L350=0,"",SALVADOS!L350)</f>
        <v>PALACIO</v>
      </c>
      <c r="E350" s="62">
        <f>IF(SALVADOS!K350=0,"",SALVADOS!K350)</f>
        <v>9329</v>
      </c>
      <c r="F350" s="63">
        <f t="shared" si="6"/>
        <v>0</v>
      </c>
      <c r="G350" s="64">
        <f>IF(SALVADOS!AH350=0,"",SALVADOS!AH350)</f>
        <v>45740</v>
      </c>
      <c r="H350" s="65" t="str">
        <f>IF('CONTROLE LEILOES'!G350=0,"",'CONTROLE LEILOES'!G350)</f>
        <v/>
      </c>
      <c r="I350" s="65" t="str">
        <f>IF('CONTROLE LEILOES'!P350=0,"",'CONTROLE LEILOES'!P350)</f>
        <v/>
      </c>
      <c r="J350" s="15"/>
      <c r="K350" s="29"/>
      <c r="L350" s="29"/>
      <c r="M350" s="29"/>
      <c r="N350" s="29"/>
      <c r="O350" s="29"/>
      <c r="P350" s="35" t="str">
        <f>IF(SALVADOS!R350=0,"",SALVADOS!R350)</f>
        <v>PEQUENA</v>
      </c>
      <c r="Q350" s="66" t="str">
        <f>IF(SALVADOS!C350=0,"",IF(COUNTIF(G350:O350,"&gt;=0")=0,"Não Disponível",IF(COUNTIF(G350:O350,"&gt;=0")=1,"Ag Loteamento",IF(COUNTIF(G350:O350,"&gt;=0")=2,"Data Leilão Venda",IF(COUNTIF(G350:O350,"&gt;=0")=3,"Inf Valor Venda",IF(COUNTIF(G350:O350,"&gt;0")=4,"Data Receb",IF(COUNTIF(G350:O350,"&gt;0")=5,"Ag. Fecham. Leiloeiro",IF(COUNTIF(G350:O350,"&gt;0")=6,"Ag. NF Saída",IF(COUNTIF(G350:O350,"&gt;0")=7,"Assinar CRV",IF(COUNTIF(G350:O350,"&gt;0")=8,"Enviar Leiloeiro",IF(COUNTIF(G350:O350,"&gt;0")=9,"FINALIZADO")))))))))))</f>
        <v>Ag Loteamento</v>
      </c>
      <c r="R350" s="77">
        <f>COUNTIF('CONTROLE LEILOES'!G350:N350,"&gt;0")</f>
        <v>0</v>
      </c>
    </row>
    <row r="351" spans="1:18" x14ac:dyDescent="0.3">
      <c r="A351" s="24">
        <v>349</v>
      </c>
      <c r="B351" s="23">
        <f>IF(SALVADOS!B351=0,"",SALVADOS!B351)</f>
        <v>8282404689</v>
      </c>
      <c r="C351" s="23" t="str">
        <f>IF(SALVADOS!G351=0,"",SALVADOS!G351)</f>
        <v>JVM4G88</v>
      </c>
      <c r="D351" s="23" t="str">
        <f>IF(SALVADOS!L351=0,"",SALVADOS!L351)</f>
        <v>FREITAS</v>
      </c>
      <c r="E351" s="62">
        <f>IF(SALVADOS!K351=0,"",SALVADOS!K351)</f>
        <v>38909</v>
      </c>
      <c r="F351" s="63">
        <f t="shared" ref="F351:F359" si="7">IFERROR(J351/E351,"")</f>
        <v>0</v>
      </c>
      <c r="G351" s="64" t="str">
        <f>IF(SALVADOS!AH351=0,"",SALVADOS!AH351)</f>
        <v/>
      </c>
      <c r="H351" s="65" t="str">
        <f>IF('CONTROLE LEILOES'!G351=0,"",'CONTROLE LEILOES'!G351)</f>
        <v/>
      </c>
      <c r="I351" s="65" t="str">
        <f>IF('CONTROLE LEILOES'!P351=0,"",'CONTROLE LEILOES'!P351)</f>
        <v/>
      </c>
      <c r="J351" s="15"/>
      <c r="K351" s="29"/>
      <c r="L351" s="29"/>
      <c r="M351" s="29"/>
      <c r="N351" s="29"/>
      <c r="O351" s="29"/>
      <c r="P351" s="35" t="str">
        <f>IF(SALVADOS!R351=0,"",SALVADOS!R351)</f>
        <v>GRANDE</v>
      </c>
      <c r="Q351" s="66" t="str">
        <f>IF(SALVADOS!C351=0,"",IF(COUNTIF(G351:O351,"&gt;=0")=0,"Não Disponível",IF(COUNTIF(G351:O351,"&gt;=0")=1,"Ag Loteamento",IF(COUNTIF(G351:O351,"&gt;=0")=2,"Data Leilão Venda",IF(COUNTIF(G351:O351,"&gt;=0")=3,"Inf Valor Venda",IF(COUNTIF(G351:O351,"&gt;0")=4,"Data Receb",IF(COUNTIF(G351:O351,"&gt;0")=5,"Ag. Fecham. Leiloeiro",IF(COUNTIF(G351:O351,"&gt;0")=6,"Ag. NF Saída",IF(COUNTIF(G351:O351,"&gt;0")=7,"Assinar CRV",IF(COUNTIF(G351:O351,"&gt;0")=8,"Enviar Leiloeiro",IF(COUNTIF(G351:O351,"&gt;0")=9,"FINALIZADO")))))))))))</f>
        <v>Não Disponível</v>
      </c>
      <c r="R351" s="77">
        <f>COUNTIF('CONTROLE LEILOES'!G351:N351,"&gt;0")</f>
        <v>0</v>
      </c>
    </row>
    <row r="352" spans="1:18" x14ac:dyDescent="0.3">
      <c r="A352" s="24">
        <v>350</v>
      </c>
      <c r="B352" s="23">
        <f>IF(SALVADOS!B352=0,"",SALVADOS!B352)</f>
        <v>8282404374</v>
      </c>
      <c r="C352" s="23" t="str">
        <f>IF(SALVADOS!G352=0,"",SALVADOS!G352)</f>
        <v>DGV2164</v>
      </c>
      <c r="D352" s="23" t="str">
        <f>IF(SALVADOS!L352=0,"",SALVADOS!L352)</f>
        <v>FREITAS</v>
      </c>
      <c r="E352" s="62">
        <f>IF(SALVADOS!K352=0,"",SALVADOS!K352)</f>
        <v>10746</v>
      </c>
      <c r="F352" s="63">
        <f t="shared" si="7"/>
        <v>0</v>
      </c>
      <c r="G352" s="64" t="str">
        <f>IF(SALVADOS!AH352=0,"",SALVADOS!AH352)</f>
        <v/>
      </c>
      <c r="H352" s="65" t="str">
        <f>IF('CONTROLE LEILOES'!G352=0,"",'CONTROLE LEILOES'!G352)</f>
        <v/>
      </c>
      <c r="I352" s="65" t="str">
        <f>IF('CONTROLE LEILOES'!P352=0,"",'CONTROLE LEILOES'!P352)</f>
        <v/>
      </c>
      <c r="J352" s="15"/>
      <c r="K352" s="29"/>
      <c r="L352" s="29"/>
      <c r="M352" s="29"/>
      <c r="N352" s="29"/>
      <c r="O352" s="29"/>
      <c r="P352" s="35" t="str">
        <f>IF(SALVADOS!R352=0,"",SALVADOS!R352)</f>
        <v>GRANDE</v>
      </c>
      <c r="Q352" s="66" t="str">
        <f>IF(SALVADOS!C352=0,"",IF(COUNTIF(G352:O352,"&gt;=0")=0,"Não Disponível",IF(COUNTIF(G352:O352,"&gt;=0")=1,"Ag Loteamento",IF(COUNTIF(G352:O352,"&gt;=0")=2,"Data Leilão Venda",IF(COUNTIF(G352:O352,"&gt;=0")=3,"Inf Valor Venda",IF(COUNTIF(G352:O352,"&gt;0")=4,"Data Receb",IF(COUNTIF(G352:O352,"&gt;0")=5,"Ag. Fecham. Leiloeiro",IF(COUNTIF(G352:O352,"&gt;0")=6,"Ag. NF Saída",IF(COUNTIF(G352:O352,"&gt;0")=7,"Assinar CRV",IF(COUNTIF(G352:O352,"&gt;0")=8,"Enviar Leiloeiro",IF(COUNTIF(G352:O352,"&gt;0")=9,"FINALIZADO")))))))))))</f>
        <v>Não Disponível</v>
      </c>
      <c r="R352" s="77">
        <f>COUNTIF('CONTROLE LEILOES'!G352:N352,"&gt;0")</f>
        <v>0</v>
      </c>
    </row>
    <row r="353" spans="1:18" x14ac:dyDescent="0.3">
      <c r="A353" s="24">
        <v>351</v>
      </c>
      <c r="B353" s="23">
        <f>IF(SALVADOS!B353=0,"",SALVADOS!B353)</f>
        <v>8282403993</v>
      </c>
      <c r="C353" s="23" t="str">
        <f>IF(SALVADOS!G353=0,"",SALVADOS!G353)</f>
        <v>ESV9B70</v>
      </c>
      <c r="D353" s="23" t="str">
        <f>IF(SALVADOS!L353=0,"",SALVADOS!L353)</f>
        <v>FREITAS</v>
      </c>
      <c r="E353" s="62">
        <f>IF(SALVADOS!K353=0,"",SALVADOS!K353)</f>
        <v>11765</v>
      </c>
      <c r="F353" s="63">
        <f t="shared" si="7"/>
        <v>0</v>
      </c>
      <c r="G353" s="64" t="str">
        <f>IF(SALVADOS!AH353=0,"",SALVADOS!AH353)</f>
        <v/>
      </c>
      <c r="H353" s="65" t="str">
        <f>IF('CONTROLE LEILOES'!G353=0,"",'CONTROLE LEILOES'!G353)</f>
        <v/>
      </c>
      <c r="I353" s="65" t="str">
        <f>IF('CONTROLE LEILOES'!P353=0,"",'CONTROLE LEILOES'!P353)</f>
        <v/>
      </c>
      <c r="J353" s="15"/>
      <c r="K353" s="29"/>
      <c r="L353" s="29"/>
      <c r="M353" s="29"/>
      <c r="N353" s="29"/>
      <c r="O353" s="29"/>
      <c r="P353" s="35" t="str">
        <f>IF(SALVADOS!R353=0,"",SALVADOS!R353)</f>
        <v>MEDIA</v>
      </c>
      <c r="Q353" s="66" t="str">
        <f>IF(SALVADOS!C353=0,"",IF(COUNTIF(G353:O353,"&gt;=0")=0,"Não Disponível",IF(COUNTIF(G353:O353,"&gt;=0")=1,"Ag Loteamento",IF(COUNTIF(G353:O353,"&gt;=0")=2,"Data Leilão Venda",IF(COUNTIF(G353:O353,"&gt;=0")=3,"Inf Valor Venda",IF(COUNTIF(G353:O353,"&gt;0")=4,"Data Receb",IF(COUNTIF(G353:O353,"&gt;0")=5,"Ag. Fecham. Leiloeiro",IF(COUNTIF(G353:O353,"&gt;0")=6,"Ag. NF Saída",IF(COUNTIF(G353:O353,"&gt;0")=7,"Assinar CRV",IF(COUNTIF(G353:O353,"&gt;0")=8,"Enviar Leiloeiro",IF(COUNTIF(G353:O353,"&gt;0")=9,"FINALIZADO")))))))))))</f>
        <v>Não Disponível</v>
      </c>
      <c r="R353" s="77">
        <f>COUNTIF('CONTROLE LEILOES'!G353:N353,"&gt;0")</f>
        <v>0</v>
      </c>
    </row>
    <row r="354" spans="1:18" x14ac:dyDescent="0.3">
      <c r="A354" s="24">
        <v>352</v>
      </c>
      <c r="B354" s="23">
        <f>IF(SALVADOS!B354=0,"",SALVADOS!B354)</f>
        <v>8282500008</v>
      </c>
      <c r="C354" s="23" t="str">
        <f>IF(SALVADOS!G354=0,"",SALVADOS!G354)</f>
        <v>RTA1J33</v>
      </c>
      <c r="D354" s="23" t="str">
        <f>IF(SALVADOS!L354=0,"",SALVADOS!L354)</f>
        <v>SODRÉ</v>
      </c>
      <c r="E354" s="62">
        <f>IF(SALVADOS!K354=0,"",SALVADOS!K354)</f>
        <v>80826</v>
      </c>
      <c r="F354" s="63">
        <f t="shared" si="7"/>
        <v>0</v>
      </c>
      <c r="G354" s="64" t="str">
        <f>IF(SALVADOS!AH354=0,"",SALVADOS!AH354)</f>
        <v/>
      </c>
      <c r="H354" s="65" t="str">
        <f>IF('CONTROLE LEILOES'!G354=0,"",'CONTROLE LEILOES'!G354)</f>
        <v/>
      </c>
      <c r="I354" s="65" t="str">
        <f>IF('CONTROLE LEILOES'!P354=0,"",'CONTROLE LEILOES'!P354)</f>
        <v/>
      </c>
      <c r="J354" s="15"/>
      <c r="K354" s="29"/>
      <c r="L354" s="29"/>
      <c r="M354" s="29"/>
      <c r="N354" s="29"/>
      <c r="O354" s="29"/>
      <c r="P354" s="35" t="str">
        <f>IF(SALVADOS!R354=0,"",SALVADOS!R354)</f>
        <v>GRANDE</v>
      </c>
      <c r="Q354" s="66" t="str">
        <f>IF(SALVADOS!C354=0,"",IF(COUNTIF(G354:O354,"&gt;=0")=0,"Não Disponível",IF(COUNTIF(G354:O354,"&gt;=0")=1,"Ag Loteamento",IF(COUNTIF(G354:O354,"&gt;=0")=2,"Data Leilão Venda",IF(COUNTIF(G354:O354,"&gt;=0")=3,"Inf Valor Venda",IF(COUNTIF(G354:O354,"&gt;0")=4,"Data Receb",IF(COUNTIF(G354:O354,"&gt;0")=5,"Ag. Fecham. Leiloeiro",IF(COUNTIF(G354:O354,"&gt;0")=6,"Ag. NF Saída",IF(COUNTIF(G354:O354,"&gt;0")=7,"Assinar CRV",IF(COUNTIF(G354:O354,"&gt;0")=8,"Enviar Leiloeiro",IF(COUNTIF(G354:O354,"&gt;0")=9,"FINALIZADO")))))))))))</f>
        <v>Não Disponível</v>
      </c>
      <c r="R354" s="77">
        <f>COUNTIF('CONTROLE LEILOES'!G354:N354,"&gt;0")</f>
        <v>0</v>
      </c>
    </row>
    <row r="355" spans="1:18" x14ac:dyDescent="0.3">
      <c r="A355" s="24">
        <v>353</v>
      </c>
      <c r="B355" s="23">
        <f>IF(SALVADOS!B355=0,"",SALVADOS!B355)</f>
        <v>8282500033</v>
      </c>
      <c r="C355" s="23" t="str">
        <f>IF(SALVADOS!G355=0,"",SALVADOS!G355)</f>
        <v>KWX3299</v>
      </c>
      <c r="D355" s="23" t="str">
        <f>IF(SALVADOS!L355=0,"",SALVADOS!L355)</f>
        <v>PALACIO</v>
      </c>
      <c r="E355" s="62" t="str">
        <f>IF(SALVADOS!K355=0,"",SALVADOS!K355)</f>
        <v/>
      </c>
      <c r="F355" s="63" t="str">
        <f t="shared" si="7"/>
        <v/>
      </c>
      <c r="G355" s="64" t="str">
        <f>IF(SALVADOS!AH355=0,"",SALVADOS!AH355)</f>
        <v/>
      </c>
      <c r="H355" s="65" t="str">
        <f>IF('CONTROLE LEILOES'!G355=0,"",'CONTROLE LEILOES'!G355)</f>
        <v/>
      </c>
      <c r="I355" s="65" t="str">
        <f>IF('CONTROLE LEILOES'!P355=0,"",'CONTROLE LEILOES'!P355)</f>
        <v/>
      </c>
      <c r="J355" s="15"/>
      <c r="K355" s="29"/>
      <c r="L355" s="29"/>
      <c r="M355" s="29"/>
      <c r="N355" s="29"/>
      <c r="O355" s="29"/>
      <c r="P355" s="35" t="str">
        <f>IF(SALVADOS!R355=0,"",SALVADOS!R355)</f>
        <v>MEDIA</v>
      </c>
      <c r="Q355" s="66" t="str">
        <f>IF(SALVADOS!C355=0,"",IF(COUNTIF(G355:O355,"&gt;=0")=0,"Não Disponível",IF(COUNTIF(G355:O355,"&gt;=0")=1,"Ag Loteamento",IF(COUNTIF(G355:O355,"&gt;=0")=2,"Data Leilão Venda",IF(COUNTIF(G355:O355,"&gt;=0")=3,"Inf Valor Venda",IF(COUNTIF(G355:O355,"&gt;0")=4,"Data Receb",IF(COUNTIF(G355:O355,"&gt;0")=5,"Ag. Fecham. Leiloeiro",IF(COUNTIF(G355:O355,"&gt;0")=6,"Ag. NF Saída",IF(COUNTIF(G355:O355,"&gt;0")=7,"Assinar CRV",IF(COUNTIF(G355:O355,"&gt;0")=8,"Enviar Leiloeiro",IF(COUNTIF(G355:O355,"&gt;0")=9,"FINALIZADO")))))))))))</f>
        <v>Não Disponível</v>
      </c>
      <c r="R355" s="77">
        <f>COUNTIF('CONTROLE LEILOES'!G355:N355,"&gt;0")</f>
        <v>0</v>
      </c>
    </row>
    <row r="356" spans="1:18" x14ac:dyDescent="0.3">
      <c r="A356" s="24">
        <v>354</v>
      </c>
      <c r="B356" s="23">
        <f>IF(SALVADOS!B356=0,"",SALVADOS!B356)</f>
        <v>8232500013</v>
      </c>
      <c r="C356" s="23" t="str">
        <f>IF(SALVADOS!G356=0,"",SALVADOS!G356)</f>
        <v>DMJ3753</v>
      </c>
      <c r="D356" s="23" t="str">
        <f>IF(SALVADOS!L356=0,"",SALVADOS!L356)</f>
        <v>PALACIO</v>
      </c>
      <c r="E356" s="62">
        <f>IF(SALVADOS!K356=0,"",SALVADOS!K356)</f>
        <v>22852</v>
      </c>
      <c r="F356" s="63">
        <f t="shared" si="7"/>
        <v>0</v>
      </c>
      <c r="G356" s="64" t="str">
        <f>IF(SALVADOS!AH356=0,"",SALVADOS!AH356)</f>
        <v/>
      </c>
      <c r="H356" s="65" t="str">
        <f>IF('CONTROLE LEILOES'!G356=0,"",'CONTROLE LEILOES'!G356)</f>
        <v/>
      </c>
      <c r="I356" s="65" t="str">
        <f>IF('CONTROLE LEILOES'!P356=0,"",'CONTROLE LEILOES'!P356)</f>
        <v/>
      </c>
      <c r="J356" s="15"/>
      <c r="K356" s="29"/>
      <c r="L356" s="29"/>
      <c r="M356" s="29"/>
      <c r="N356" s="29"/>
      <c r="O356" s="29"/>
      <c r="P356" s="35" t="str">
        <f>IF(SALVADOS!R356=0,"",SALVADOS!R356)</f>
        <v>MEDIA</v>
      </c>
      <c r="Q356" s="66" t="str">
        <f>IF(SALVADOS!C356=0,"",IF(COUNTIF(G356:O356,"&gt;=0")=0,"Não Disponível",IF(COUNTIF(G356:O356,"&gt;=0")=1,"Ag Loteamento",IF(COUNTIF(G356:O356,"&gt;=0")=2,"Data Leilão Venda",IF(COUNTIF(G356:O356,"&gt;=0")=3,"Inf Valor Venda",IF(COUNTIF(G356:O356,"&gt;0")=4,"Data Receb",IF(COUNTIF(G356:O356,"&gt;0")=5,"Ag. Fecham. Leiloeiro",IF(COUNTIF(G356:O356,"&gt;0")=6,"Ag. NF Saída",IF(COUNTIF(G356:O356,"&gt;0")=7,"Assinar CRV",IF(COUNTIF(G356:O356,"&gt;0")=8,"Enviar Leiloeiro",IF(COUNTIF(G356:O356,"&gt;0")=9,"FINALIZADO")))))))))))</f>
        <v>Não Disponível</v>
      </c>
      <c r="R356" s="77">
        <f>COUNTIF('CONTROLE LEILOES'!G356:N356,"&gt;0")</f>
        <v>0</v>
      </c>
    </row>
    <row r="357" spans="1:18" x14ac:dyDescent="0.3">
      <c r="A357" s="24">
        <v>355</v>
      </c>
      <c r="B357" s="23">
        <f>IF(SALVADOS!B357=0,"",SALVADOS!B357)</f>
        <v>8282500207</v>
      </c>
      <c r="C357" s="23" t="str">
        <f>IF(SALVADOS!G357=0,"",SALVADOS!G357)</f>
        <v>DTF3462</v>
      </c>
      <c r="D357" s="23" t="str">
        <f>IF(SALVADOS!L357=0,"",SALVADOS!L357)</f>
        <v>PALACIO</v>
      </c>
      <c r="E357" s="62" t="str">
        <f>IF(SALVADOS!K357=0,"",SALVADOS!K357)</f>
        <v/>
      </c>
      <c r="F357" s="63" t="str">
        <f t="shared" si="7"/>
        <v/>
      </c>
      <c r="G357" s="64" t="str">
        <f>IF(SALVADOS!AH357=0,"",SALVADOS!AH357)</f>
        <v/>
      </c>
      <c r="H357" s="65" t="str">
        <f>IF('CONTROLE LEILOES'!G357=0,"",'CONTROLE LEILOES'!G357)</f>
        <v/>
      </c>
      <c r="I357" s="65" t="str">
        <f>IF('CONTROLE LEILOES'!P357=0,"",'CONTROLE LEILOES'!P357)</f>
        <v/>
      </c>
      <c r="J357" s="15"/>
      <c r="K357" s="29"/>
      <c r="L357" s="29"/>
      <c r="M357" s="29"/>
      <c r="N357" s="29"/>
      <c r="O357" s="29"/>
      <c r="P357" s="35" t="str">
        <f>IF(SALVADOS!R357=0,"",SALVADOS!R357)</f>
        <v/>
      </c>
      <c r="Q357" s="66" t="str">
        <f>IF(SALVADOS!C357=0,"",IF(COUNTIF(G357:O357,"&gt;=0")=0,"Não Disponível",IF(COUNTIF(G357:O357,"&gt;=0")=1,"Ag Loteamento",IF(COUNTIF(G357:O357,"&gt;=0")=2,"Data Leilão Venda",IF(COUNTIF(G357:O357,"&gt;=0")=3,"Inf Valor Venda",IF(COUNTIF(G357:O357,"&gt;0")=4,"Data Receb",IF(COUNTIF(G357:O357,"&gt;0")=5,"Ag. Fecham. Leiloeiro",IF(COUNTIF(G357:O357,"&gt;0")=6,"Ag. NF Saída",IF(COUNTIF(G357:O357,"&gt;0")=7,"Assinar CRV",IF(COUNTIF(G357:O357,"&gt;0")=8,"Enviar Leiloeiro",IF(COUNTIF(G357:O357,"&gt;0")=9,"FINALIZADO")))))))))))</f>
        <v>Não Disponível</v>
      </c>
      <c r="R357" s="77">
        <f>COUNTIF('CONTROLE LEILOES'!G357:N357,"&gt;0")</f>
        <v>0</v>
      </c>
    </row>
    <row r="358" spans="1:18" x14ac:dyDescent="0.3">
      <c r="A358" s="24">
        <v>356</v>
      </c>
      <c r="B358" s="23">
        <f>IF(SALVADOS!B358=0,"",SALVADOS!B358)</f>
        <v>8282404670</v>
      </c>
      <c r="C358" s="23" t="str">
        <f>IF(SALVADOS!G358=0,"",SALVADOS!G358)</f>
        <v>OPQ0D62</v>
      </c>
      <c r="D358" s="23" t="str">
        <f>IF(SALVADOS!L358=0,"",SALVADOS!L358)</f>
        <v>PALACIO</v>
      </c>
      <c r="E358" s="62">
        <f>IF(SALVADOS!K358=0,"",SALVADOS!K358)</f>
        <v>38792</v>
      </c>
      <c r="F358" s="63">
        <f t="shared" si="7"/>
        <v>0</v>
      </c>
      <c r="G358" s="64" t="str">
        <f>IF(SALVADOS!AH358=0,"",SALVADOS!AH358)</f>
        <v/>
      </c>
      <c r="H358" s="65" t="str">
        <f>IF('CONTROLE LEILOES'!G358=0,"",'CONTROLE LEILOES'!G358)</f>
        <v/>
      </c>
      <c r="I358" s="65" t="str">
        <f>IF('CONTROLE LEILOES'!P358=0,"",'CONTROLE LEILOES'!P358)</f>
        <v/>
      </c>
      <c r="J358" s="15"/>
      <c r="K358" s="29"/>
      <c r="L358" s="29"/>
      <c r="M358" s="29"/>
      <c r="N358" s="29"/>
      <c r="O358" s="29"/>
      <c r="P358" s="35" t="str">
        <f>IF(SALVADOS!R358=0,"",SALVADOS!R358)</f>
        <v>GRANDE</v>
      </c>
      <c r="Q358" s="66" t="str">
        <f>IF(SALVADOS!C358=0,"",IF(COUNTIF(G358:O358,"&gt;=0")=0,"Não Disponível",IF(COUNTIF(G358:O358,"&gt;=0")=1,"Ag Loteamento",IF(COUNTIF(G358:O358,"&gt;=0")=2,"Data Leilão Venda",IF(COUNTIF(G358:O358,"&gt;=0")=3,"Inf Valor Venda",IF(COUNTIF(G358:O358,"&gt;0")=4,"Data Receb",IF(COUNTIF(G358:O358,"&gt;0")=5,"Ag. Fecham. Leiloeiro",IF(COUNTIF(G358:O358,"&gt;0")=6,"Ag. NF Saída",IF(COUNTIF(G358:O358,"&gt;0")=7,"Assinar CRV",IF(COUNTIF(G358:O358,"&gt;0")=8,"Enviar Leiloeiro",IF(COUNTIF(G358:O358,"&gt;0")=9,"FINALIZADO")))))))))))</f>
        <v>Não Disponível</v>
      </c>
      <c r="R358" s="77">
        <f>COUNTIF('CONTROLE LEILOES'!G358:N358,"&gt;0")</f>
        <v>0</v>
      </c>
    </row>
    <row r="359" spans="1:18" x14ac:dyDescent="0.3">
      <c r="A359" s="24">
        <v>357</v>
      </c>
      <c r="B359" s="23">
        <f>IF(SALVADOS!B359=0,"",SALVADOS!B359)</f>
        <v>8282500387</v>
      </c>
      <c r="C359" s="23" t="str">
        <f>IF(SALVADOS!G359=0,"",SALVADOS!G359)</f>
        <v>GUZ8816</v>
      </c>
      <c r="D359" s="23" t="str">
        <f>IF(SALVADOS!L359=0,"",SALVADOS!L359)</f>
        <v>PALACIO</v>
      </c>
      <c r="E359" s="62">
        <f>IF(SALVADOS!K359=0,"",SALVADOS!K359)</f>
        <v>7538</v>
      </c>
      <c r="F359" s="63">
        <f t="shared" si="7"/>
        <v>0</v>
      </c>
      <c r="G359" s="64" t="str">
        <f>IF(SALVADOS!AH359=0,"",SALVADOS!AH359)</f>
        <v/>
      </c>
      <c r="H359" s="65" t="str">
        <f>IF('CONTROLE LEILOES'!G359=0,"",'CONTROLE LEILOES'!G359)</f>
        <v/>
      </c>
      <c r="I359" s="65" t="str">
        <f>IF('CONTROLE LEILOES'!P359=0,"",'CONTROLE LEILOES'!P359)</f>
        <v/>
      </c>
      <c r="J359" s="15"/>
      <c r="K359" s="29"/>
      <c r="L359" s="29"/>
      <c r="M359" s="29"/>
      <c r="N359" s="29"/>
      <c r="O359" s="29"/>
      <c r="P359" s="35" t="str">
        <f>IF(SALVADOS!R359=0,"",SALVADOS!R359)</f>
        <v>MEDIA</v>
      </c>
      <c r="Q359" s="66" t="str">
        <f>IF(SALVADOS!C359=0,"",IF(COUNTIF(G359:O359,"&gt;=0")=0,"Não Disponível",IF(COUNTIF(G359:O359,"&gt;=0")=1,"Ag Loteamento",IF(COUNTIF(G359:O359,"&gt;=0")=2,"Data Leilão Venda",IF(COUNTIF(G359:O359,"&gt;=0")=3,"Inf Valor Venda",IF(COUNTIF(G359:O359,"&gt;0")=4,"Data Receb",IF(COUNTIF(G359:O359,"&gt;0")=5,"Ag. Fecham. Leiloeiro",IF(COUNTIF(G359:O359,"&gt;0")=6,"Ag. NF Saída",IF(COUNTIF(G359:O359,"&gt;0")=7,"Assinar CRV",IF(COUNTIF(G359:O359,"&gt;0")=8,"Enviar Leiloeiro",IF(COUNTIF(G359:O359,"&gt;0")=9,"FINALIZADO")))))))))))</f>
        <v>Não Disponível</v>
      </c>
      <c r="R359" s="77">
        <f>COUNTIF('CONTROLE LEILOES'!G359:N359,"&gt;0")</f>
        <v>0</v>
      </c>
    </row>
    <row r="360" spans="1:18" x14ac:dyDescent="0.3">
      <c r="A360" s="24">
        <v>358</v>
      </c>
      <c r="B360" s="23">
        <f>IF(SALVADOS!B360=0,"",SALVADOS!B360)</f>
        <v>8282500515</v>
      </c>
      <c r="C360" s="23" t="str">
        <f>IF(SALVADOS!G360=0,"",SALVADOS!G360)</f>
        <v>FEC8F61</v>
      </c>
      <c r="D360" s="23" t="str">
        <f>IF(SALVADOS!L360=0,"",SALVADOS!L360)</f>
        <v>FREITAS</v>
      </c>
      <c r="E360" s="62">
        <f>IF(SALVADOS!K360=0,"",SALVADOS!K360)</f>
        <v>33202</v>
      </c>
      <c r="F360" s="63">
        <f t="shared" ref="F360:F380" si="8">IFERROR(J360/E360,"")</f>
        <v>0</v>
      </c>
      <c r="G360" s="64" t="str">
        <f>IF(SALVADOS!AH360=0,"",SALVADOS!AH360)</f>
        <v/>
      </c>
      <c r="H360" s="65" t="str">
        <f>IF('CONTROLE LEILOES'!G360=0,"",'CONTROLE LEILOES'!G360)</f>
        <v/>
      </c>
      <c r="I360" s="65" t="str">
        <f>IF('CONTROLE LEILOES'!P360=0,"",'CONTROLE LEILOES'!P360)</f>
        <v/>
      </c>
      <c r="J360" s="15"/>
      <c r="K360" s="29"/>
      <c r="L360" s="29"/>
      <c r="M360" s="29"/>
      <c r="N360" s="29"/>
      <c r="O360" s="29"/>
      <c r="P360" s="35" t="str">
        <f>IF(SALVADOS!R360=0,"",SALVADOS!R360)</f>
        <v>GRANDE</v>
      </c>
      <c r="Q360" s="66" t="str">
        <f>IF(SALVADOS!C360=0,"",IF(COUNTIF(G360:O360,"&gt;=0")=0,"Não Disponível",IF(COUNTIF(G360:O360,"&gt;=0")=1,"Ag Loteamento",IF(COUNTIF(G360:O360,"&gt;=0")=2,"Data Leilão Venda",IF(COUNTIF(G360:O360,"&gt;=0")=3,"Inf Valor Venda",IF(COUNTIF(G360:O360,"&gt;0")=4,"Data Receb",IF(COUNTIF(G360:O360,"&gt;0")=5,"Ag. Fecham. Leiloeiro",IF(COUNTIF(G360:O360,"&gt;0")=6,"Ag. NF Saída",IF(COUNTIF(G360:O360,"&gt;0")=7,"Assinar CRV",IF(COUNTIF(G360:O360,"&gt;0")=8,"Enviar Leiloeiro",IF(COUNTIF(G360:O360,"&gt;0")=9,"FINALIZADO")))))))))))</f>
        <v>Não Disponível</v>
      </c>
      <c r="R360" s="77">
        <f>COUNTIF('CONTROLE LEILOES'!G360:N360,"&gt;0")</f>
        <v>0</v>
      </c>
    </row>
    <row r="361" spans="1:18" x14ac:dyDescent="0.3">
      <c r="A361" s="24">
        <v>359</v>
      </c>
      <c r="B361" s="23">
        <f>IF(SALVADOS!B361=0,"",SALVADOS!B361)</f>
        <v>8282500367</v>
      </c>
      <c r="C361" s="23" t="str">
        <f>IF(SALVADOS!G361=0,"",SALVADOS!G361)</f>
        <v>BHA6J44</v>
      </c>
      <c r="D361" s="23" t="str">
        <f>IF(SALVADOS!L361=0,"",SALVADOS!L361)</f>
        <v>FREITAS</v>
      </c>
      <c r="E361" s="62">
        <f>IF(SALVADOS!K361=0,"",SALVADOS!K361)</f>
        <v>11734</v>
      </c>
      <c r="F361" s="63">
        <f t="shared" si="8"/>
        <v>0</v>
      </c>
      <c r="G361" s="64" t="str">
        <f>IF(SALVADOS!AH361=0,"",SALVADOS!AH361)</f>
        <v/>
      </c>
      <c r="H361" s="65" t="str">
        <f>IF('CONTROLE LEILOES'!G361=0,"",'CONTROLE LEILOES'!G361)</f>
        <v/>
      </c>
      <c r="I361" s="65" t="str">
        <f>IF('CONTROLE LEILOES'!P361=0,"",'CONTROLE LEILOES'!P361)</f>
        <v/>
      </c>
      <c r="J361" s="15"/>
      <c r="K361" s="29"/>
      <c r="L361" s="29"/>
      <c r="M361" s="29"/>
      <c r="N361" s="29"/>
      <c r="O361" s="29"/>
      <c r="P361" s="35" t="str">
        <f>IF(SALVADOS!R361=0,"",SALVADOS!R361)</f>
        <v>GRANDE</v>
      </c>
      <c r="Q361" s="66" t="str">
        <f>IF(SALVADOS!C361=0,"",IF(COUNTIF(G361:O361,"&gt;=0")=0,"Não Disponível",IF(COUNTIF(G361:O361,"&gt;=0")=1,"Ag Loteamento",IF(COUNTIF(G361:O361,"&gt;=0")=2,"Data Leilão Venda",IF(COUNTIF(G361:O361,"&gt;=0")=3,"Inf Valor Venda",IF(COUNTIF(G361:O361,"&gt;0")=4,"Data Receb",IF(COUNTIF(G361:O361,"&gt;0")=5,"Ag. Fecham. Leiloeiro",IF(COUNTIF(G361:O361,"&gt;0")=6,"Ag. NF Saída",IF(COUNTIF(G361:O361,"&gt;0")=7,"Assinar CRV",IF(COUNTIF(G361:O361,"&gt;0")=8,"Enviar Leiloeiro",IF(COUNTIF(G361:O361,"&gt;0")=9,"FINALIZADO")))))))))))</f>
        <v>Não Disponível</v>
      </c>
      <c r="R361" s="77">
        <f>COUNTIF('CONTROLE LEILOES'!G361:N361,"&gt;0")</f>
        <v>0</v>
      </c>
    </row>
    <row r="362" spans="1:18" x14ac:dyDescent="0.3">
      <c r="A362" s="24">
        <v>360</v>
      </c>
      <c r="B362" s="23">
        <f>IF(SALVADOS!B362=0,"",SALVADOS!B362)</f>
        <v>8232400655</v>
      </c>
      <c r="C362" s="23" t="str">
        <f>IF(SALVADOS!G362=0,"",SALVADOS!G362)</f>
        <v>JJE9958</v>
      </c>
      <c r="D362" s="23" t="str">
        <f>IF(SALVADOS!L362=0,"",SALVADOS!L362)</f>
        <v>PALACIO</v>
      </c>
      <c r="E362" s="62">
        <f>IF(SALVADOS!K362=0,"",SALVADOS!K362)</f>
        <v>8350</v>
      </c>
      <c r="F362" s="63">
        <f t="shared" si="8"/>
        <v>0</v>
      </c>
      <c r="G362" s="64" t="str">
        <f>IF(SALVADOS!AH362=0,"",SALVADOS!AH362)</f>
        <v/>
      </c>
      <c r="H362" s="65" t="str">
        <f>IF('CONTROLE LEILOES'!G362=0,"",'CONTROLE LEILOES'!G362)</f>
        <v/>
      </c>
      <c r="I362" s="65" t="str">
        <f>IF('CONTROLE LEILOES'!P362=0,"",'CONTROLE LEILOES'!P362)</f>
        <v/>
      </c>
      <c r="J362" s="15"/>
      <c r="K362" s="29"/>
      <c r="L362" s="29"/>
      <c r="M362" s="29"/>
      <c r="N362" s="29"/>
      <c r="O362" s="29"/>
      <c r="P362" s="35" t="str">
        <f>IF(SALVADOS!R362=0,"",SALVADOS!R362)</f>
        <v/>
      </c>
      <c r="Q362" s="66" t="str">
        <f>IF(SALVADOS!C362=0,"",IF(COUNTIF(G362:O362,"&gt;=0")=0,"Não Disponível",IF(COUNTIF(G362:O362,"&gt;=0")=1,"Ag Loteamento",IF(COUNTIF(G362:O362,"&gt;=0")=2,"Data Leilão Venda",IF(COUNTIF(G362:O362,"&gt;=0")=3,"Inf Valor Venda",IF(COUNTIF(G362:O362,"&gt;0")=4,"Data Receb",IF(COUNTIF(G362:O362,"&gt;0")=5,"Ag. Fecham. Leiloeiro",IF(COUNTIF(G362:O362,"&gt;0")=6,"Ag. NF Saída",IF(COUNTIF(G362:O362,"&gt;0")=7,"Assinar CRV",IF(COUNTIF(G362:O362,"&gt;0")=8,"Enviar Leiloeiro",IF(COUNTIF(G362:O362,"&gt;0")=9,"FINALIZADO")))))))))))</f>
        <v>Não Disponível</v>
      </c>
      <c r="R362" s="77">
        <f>COUNTIF('CONTROLE LEILOES'!G362:N362,"&gt;0")</f>
        <v>0</v>
      </c>
    </row>
    <row r="363" spans="1:18" x14ac:dyDescent="0.3">
      <c r="A363" s="24">
        <v>361</v>
      </c>
      <c r="B363" s="23">
        <f>IF(SALVADOS!B363=0,"",SALVADOS!B363)</f>
        <v>8232500019</v>
      </c>
      <c r="C363" s="23" t="str">
        <f>IF(SALVADOS!G363=0,"",SALVADOS!G363)</f>
        <v>KXY0I61</v>
      </c>
      <c r="D363" s="23" t="str">
        <f>IF(SALVADOS!L363=0,"",SALVADOS!L363)</f>
        <v>PALACIO</v>
      </c>
      <c r="E363" s="62">
        <f>IF(SALVADOS!K363=0,"",SALVADOS!K363)</f>
        <v>24078</v>
      </c>
      <c r="F363" s="63">
        <f t="shared" si="8"/>
        <v>0</v>
      </c>
      <c r="G363" s="64" t="str">
        <f>IF(SALVADOS!AH363=0,"",SALVADOS!AH363)</f>
        <v/>
      </c>
      <c r="H363" s="65" t="str">
        <f>IF('CONTROLE LEILOES'!G363=0,"",'CONTROLE LEILOES'!G363)</f>
        <v/>
      </c>
      <c r="I363" s="65" t="str">
        <f>IF('CONTROLE LEILOES'!P363=0,"",'CONTROLE LEILOES'!P363)</f>
        <v/>
      </c>
      <c r="J363" s="15"/>
      <c r="K363" s="29"/>
      <c r="L363" s="29"/>
      <c r="M363" s="29"/>
      <c r="N363" s="29"/>
      <c r="O363" s="29"/>
      <c r="P363" s="35" t="str">
        <f>IF(SALVADOS!R363=0,"",SALVADOS!R363)</f>
        <v/>
      </c>
      <c r="Q363" s="66" t="str">
        <f>IF(SALVADOS!C363=0,"",IF(COUNTIF(G363:O363,"&gt;=0")=0,"Não Disponível",IF(COUNTIF(G363:O363,"&gt;=0")=1,"Ag Loteamento",IF(COUNTIF(G363:O363,"&gt;=0")=2,"Data Leilão Venda",IF(COUNTIF(G363:O363,"&gt;=0")=3,"Inf Valor Venda",IF(COUNTIF(G363:O363,"&gt;0")=4,"Data Receb",IF(COUNTIF(G363:O363,"&gt;0")=5,"Ag. Fecham. Leiloeiro",IF(COUNTIF(G363:O363,"&gt;0")=6,"Ag. NF Saída",IF(COUNTIF(G363:O363,"&gt;0")=7,"Assinar CRV",IF(COUNTIF(G363:O363,"&gt;0")=8,"Enviar Leiloeiro",IF(COUNTIF(G363:O363,"&gt;0")=9,"FINALIZADO")))))))))))</f>
        <v>Não Disponível</v>
      </c>
      <c r="R363" s="77">
        <f>COUNTIF('CONTROLE LEILOES'!G363:N363,"&gt;0")</f>
        <v>0</v>
      </c>
    </row>
    <row r="364" spans="1:18" x14ac:dyDescent="0.3">
      <c r="A364" s="24">
        <v>362</v>
      </c>
      <c r="B364" s="23">
        <f>IF(SALVADOS!B364=0,"",SALVADOS!B364)</f>
        <v>8282404616</v>
      </c>
      <c r="C364" s="23" t="str">
        <f>IF(SALVADOS!G364=0,"",SALVADOS!G364)</f>
        <v>FOY4A56</v>
      </c>
      <c r="D364" s="23" t="str">
        <f>IF(SALVADOS!L364=0,"",SALVADOS!L364)</f>
        <v>PALACIO</v>
      </c>
      <c r="E364" s="62">
        <f>IF(SALVADOS!K364=0,"",SALVADOS!K364)</f>
        <v>42026</v>
      </c>
      <c r="F364" s="63">
        <f t="shared" si="8"/>
        <v>0</v>
      </c>
      <c r="G364" s="64" t="str">
        <f>IF(SALVADOS!AH364=0,"",SALVADOS!AH364)</f>
        <v/>
      </c>
      <c r="H364" s="65" t="str">
        <f>IF('CONTROLE LEILOES'!G364=0,"",'CONTROLE LEILOES'!G364)</f>
        <v/>
      </c>
      <c r="I364" s="65" t="str">
        <f>IF('CONTROLE LEILOES'!P364=0,"",'CONTROLE LEILOES'!P364)</f>
        <v/>
      </c>
      <c r="J364" s="15"/>
      <c r="K364" s="29"/>
      <c r="L364" s="29"/>
      <c r="M364" s="29"/>
      <c r="N364" s="29"/>
      <c r="O364" s="29"/>
      <c r="P364" s="35" t="str">
        <f>IF(SALVADOS!R364=0,"",SALVADOS!R364)</f>
        <v/>
      </c>
      <c r="Q364" s="66" t="str">
        <f>IF(SALVADOS!C364=0,"",IF(COUNTIF(G364:O364,"&gt;=0")=0,"Não Disponível",IF(COUNTIF(G364:O364,"&gt;=0")=1,"Ag Loteamento",IF(COUNTIF(G364:O364,"&gt;=0")=2,"Data Leilão Venda",IF(COUNTIF(G364:O364,"&gt;=0")=3,"Inf Valor Venda",IF(COUNTIF(G364:O364,"&gt;0")=4,"Data Receb",IF(COUNTIF(G364:O364,"&gt;0")=5,"Ag. Fecham. Leiloeiro",IF(COUNTIF(G364:O364,"&gt;0")=6,"Ag. NF Saída",IF(COUNTIF(G364:O364,"&gt;0")=7,"Assinar CRV",IF(COUNTIF(G364:O364,"&gt;0")=8,"Enviar Leiloeiro",IF(COUNTIF(G364:O364,"&gt;0")=9,"FINALIZADO")))))))))))</f>
        <v>Não Disponível</v>
      </c>
      <c r="R364" s="77">
        <f>COUNTIF('CONTROLE LEILOES'!G364:N364,"&gt;0")</f>
        <v>0</v>
      </c>
    </row>
    <row r="365" spans="1:18" x14ac:dyDescent="0.3">
      <c r="A365" s="24">
        <v>363</v>
      </c>
      <c r="B365" s="23">
        <f>IF(SALVADOS!B365=0,"",SALVADOS!B365)</f>
        <v>8282404396</v>
      </c>
      <c r="C365" s="23" t="str">
        <f>IF(SALVADOS!G365=0,"",SALVADOS!G365)</f>
        <v>QEE2H43</v>
      </c>
      <c r="D365" s="23" t="str">
        <f>IF(SALVADOS!L365=0,"",SALVADOS!L365)</f>
        <v>PALACIO</v>
      </c>
      <c r="E365" s="62">
        <f>IF(SALVADOS!K365=0,"",SALVADOS!K365)</f>
        <v>42371</v>
      </c>
      <c r="F365" s="63">
        <f t="shared" si="8"/>
        <v>0</v>
      </c>
      <c r="G365" s="64" t="str">
        <f>IF(SALVADOS!AH365=0,"",SALVADOS!AH365)</f>
        <v/>
      </c>
      <c r="H365" s="65" t="str">
        <f>IF('CONTROLE LEILOES'!G365=0,"",'CONTROLE LEILOES'!G365)</f>
        <v/>
      </c>
      <c r="I365" s="65" t="str">
        <f>IF('CONTROLE LEILOES'!P365=0,"",'CONTROLE LEILOES'!P365)</f>
        <v/>
      </c>
      <c r="J365" s="15"/>
      <c r="K365" s="29"/>
      <c r="L365" s="29"/>
      <c r="M365" s="29"/>
      <c r="N365" s="29"/>
      <c r="O365" s="29"/>
      <c r="P365" s="35" t="str">
        <f>IF(SALVADOS!R365=0,"",SALVADOS!R365)</f>
        <v/>
      </c>
      <c r="Q365" s="66" t="str">
        <f>IF(SALVADOS!C365=0,"",IF(COUNTIF(G365:O365,"&gt;=0")=0,"Não Disponível",IF(COUNTIF(G365:O365,"&gt;=0")=1,"Ag Loteamento",IF(COUNTIF(G365:O365,"&gt;=0")=2,"Data Leilão Venda",IF(COUNTIF(G365:O365,"&gt;=0")=3,"Inf Valor Venda",IF(COUNTIF(G365:O365,"&gt;0")=4,"Data Receb",IF(COUNTIF(G365:O365,"&gt;0")=5,"Ag. Fecham. Leiloeiro",IF(COUNTIF(G365:O365,"&gt;0")=6,"Ag. NF Saída",IF(COUNTIF(G365:O365,"&gt;0")=7,"Assinar CRV",IF(COUNTIF(G365:O365,"&gt;0")=8,"Enviar Leiloeiro",IF(COUNTIF(G365:O365,"&gt;0")=9,"FINALIZADO")))))))))))</f>
        <v>Não Disponível</v>
      </c>
      <c r="R365" s="77">
        <f>COUNTIF('CONTROLE LEILOES'!G365:N365,"&gt;0")</f>
        <v>0</v>
      </c>
    </row>
    <row r="366" spans="1:18" x14ac:dyDescent="0.3">
      <c r="A366" s="24">
        <v>364</v>
      </c>
      <c r="B366" s="23">
        <f>IF(SALVADOS!B366=0,"",SALVADOS!B366)</f>
        <v>8282500467</v>
      </c>
      <c r="C366" s="23" t="str">
        <f>IF(SALVADOS!G366=0,"",SALVADOS!G366)</f>
        <v>CNR0082</v>
      </c>
      <c r="D366" s="23" t="str">
        <f>IF(SALVADOS!L366=0,"",SALVADOS!L366)</f>
        <v>PALACIO</v>
      </c>
      <c r="E366" s="62">
        <f>IF(SALVADOS!K366=0,"",SALVADOS!K366)</f>
        <v>30443</v>
      </c>
      <c r="F366" s="63">
        <f t="shared" si="8"/>
        <v>0</v>
      </c>
      <c r="G366" s="64" t="str">
        <f>IF(SALVADOS!AH366=0,"",SALVADOS!AH366)</f>
        <v/>
      </c>
      <c r="H366" s="65" t="str">
        <f>IF('CONTROLE LEILOES'!G366=0,"",'CONTROLE LEILOES'!G366)</f>
        <v/>
      </c>
      <c r="I366" s="65" t="str">
        <f>IF('CONTROLE LEILOES'!P366=0,"",'CONTROLE LEILOES'!P366)</f>
        <v/>
      </c>
      <c r="J366" s="15"/>
      <c r="K366" s="29"/>
      <c r="L366" s="29"/>
      <c r="M366" s="29"/>
      <c r="N366" s="29"/>
      <c r="O366" s="29"/>
      <c r="P366" s="35" t="str">
        <f>IF(SALVADOS!R366=0,"",SALVADOS!R366)</f>
        <v/>
      </c>
      <c r="Q366" s="66" t="str">
        <f>IF(SALVADOS!C366=0,"",IF(COUNTIF(G366:O366,"&gt;=0")=0,"Não Disponível",IF(COUNTIF(G366:O366,"&gt;=0")=1,"Ag Loteamento",IF(COUNTIF(G366:O366,"&gt;=0")=2,"Data Leilão Venda",IF(COUNTIF(G366:O366,"&gt;=0")=3,"Inf Valor Venda",IF(COUNTIF(G366:O366,"&gt;0")=4,"Data Receb",IF(COUNTIF(G366:O366,"&gt;0")=5,"Ag. Fecham. Leiloeiro",IF(COUNTIF(G366:O366,"&gt;0")=6,"Ag. NF Saída",IF(COUNTIF(G366:O366,"&gt;0")=7,"Assinar CRV",IF(COUNTIF(G366:O366,"&gt;0")=8,"Enviar Leiloeiro",IF(COUNTIF(G366:O366,"&gt;0")=9,"FINALIZADO")))))))))))</f>
        <v>Não Disponível</v>
      </c>
      <c r="R366" s="77">
        <f>COUNTIF('CONTROLE LEILOES'!G366:N366,"&gt;0")</f>
        <v>0</v>
      </c>
    </row>
    <row r="367" spans="1:18" x14ac:dyDescent="0.3">
      <c r="A367" s="24">
        <v>365</v>
      </c>
      <c r="B367" s="23" t="str">
        <f>IF(SALVADOS!B367=0,"",SALVADOS!B367)</f>
        <v/>
      </c>
      <c r="C367" s="23" t="str">
        <f>IF(SALVADOS!G367=0,"",SALVADOS!G367)</f>
        <v/>
      </c>
      <c r="D367" s="23" t="str">
        <f>IF(SALVADOS!L367=0,"",SALVADOS!L367)</f>
        <v/>
      </c>
      <c r="E367" s="62" t="str">
        <f>IF(SALVADOS!K367=0,"",SALVADOS!K367)</f>
        <v/>
      </c>
      <c r="F367" s="63" t="str">
        <f t="shared" si="8"/>
        <v/>
      </c>
      <c r="G367" s="64" t="str">
        <f>IF(SALVADOS!AH367=0,"",SALVADOS!AH367)</f>
        <v/>
      </c>
      <c r="H367" s="65" t="str">
        <f>IF('CONTROLE LEILOES'!G367=0,"",'CONTROLE LEILOES'!G367)</f>
        <v/>
      </c>
      <c r="I367" s="65" t="str">
        <f>IF('CONTROLE LEILOES'!P367=0,"",'CONTROLE LEILOES'!P367)</f>
        <v/>
      </c>
      <c r="J367" s="15"/>
      <c r="K367" s="29"/>
      <c r="L367" s="29"/>
      <c r="M367" s="29"/>
      <c r="N367" s="29"/>
      <c r="O367" s="29"/>
      <c r="P367" s="35" t="str">
        <f>IF(SALVADOS!R367=0,"",SALVADOS!R367)</f>
        <v/>
      </c>
      <c r="Q367" s="66" t="str">
        <f>IF(SALVADOS!C367=0,"",IF(COUNTIF(G367:O367,"&gt;=0")=0,"Não Disponível",IF(COUNTIF(G367:O367,"&gt;=0")=1,"Ag Loteamento",IF(COUNTIF(G367:O367,"&gt;=0")=2,"Data Leilão Venda",IF(COUNTIF(G367:O367,"&gt;=0")=3,"Inf Valor Venda",IF(COUNTIF(G367:O367,"&gt;0")=4,"Data Receb",IF(COUNTIF(G367:O367,"&gt;0")=5,"Ag. Fecham. Leiloeiro",IF(COUNTIF(G367:O367,"&gt;0")=6,"Ag. NF Saída",IF(COUNTIF(G367:O367,"&gt;0")=7,"Assinar CRV",IF(COUNTIF(G367:O367,"&gt;0")=8,"Enviar Leiloeiro",IF(COUNTIF(G367:O367,"&gt;0")=9,"FINALIZADO")))))))))))</f>
        <v/>
      </c>
      <c r="R367" s="77">
        <f>COUNTIF('CONTROLE LEILOES'!G367:N367,"&gt;0")</f>
        <v>0</v>
      </c>
    </row>
    <row r="368" spans="1:18" x14ac:dyDescent="0.3">
      <c r="A368" s="24">
        <v>366</v>
      </c>
      <c r="B368" s="23" t="str">
        <f>IF(SALVADOS!B368=0,"",SALVADOS!B368)</f>
        <v/>
      </c>
      <c r="C368" s="23" t="str">
        <f>IF(SALVADOS!G368=0,"",SALVADOS!G368)</f>
        <v/>
      </c>
      <c r="D368" s="23" t="str">
        <f>IF(SALVADOS!L368=0,"",SALVADOS!L368)</f>
        <v/>
      </c>
      <c r="E368" s="62" t="str">
        <f>IF(SALVADOS!K368=0,"",SALVADOS!K368)</f>
        <v/>
      </c>
      <c r="F368" s="63" t="str">
        <f t="shared" si="8"/>
        <v/>
      </c>
      <c r="G368" s="64" t="str">
        <f>IF(SALVADOS!AH368=0,"",SALVADOS!AH368)</f>
        <v/>
      </c>
      <c r="H368" s="65" t="str">
        <f>IF('CONTROLE LEILOES'!G368=0,"",'CONTROLE LEILOES'!G368)</f>
        <v/>
      </c>
      <c r="I368" s="65" t="str">
        <f>IF('CONTROLE LEILOES'!P368=0,"",'CONTROLE LEILOES'!P368)</f>
        <v/>
      </c>
      <c r="J368" s="15"/>
      <c r="K368" s="29"/>
      <c r="L368" s="29"/>
      <c r="M368" s="29"/>
      <c r="N368" s="29"/>
      <c r="O368" s="29"/>
      <c r="P368" s="35" t="str">
        <f>IF(SALVADOS!R368=0,"",SALVADOS!R368)</f>
        <v/>
      </c>
      <c r="Q368" s="66" t="str">
        <f>IF(SALVADOS!C368=0,"",IF(COUNTIF(G368:O368,"&gt;=0")=0,"Não Disponível",IF(COUNTIF(G368:O368,"&gt;=0")=1,"Ag Loteamento",IF(COUNTIF(G368:O368,"&gt;=0")=2,"Data Leilão Venda",IF(COUNTIF(G368:O368,"&gt;=0")=3,"Inf Valor Venda",IF(COUNTIF(G368:O368,"&gt;0")=4,"Data Receb",IF(COUNTIF(G368:O368,"&gt;0")=5,"Ag. Fecham. Leiloeiro",IF(COUNTIF(G368:O368,"&gt;0")=6,"Ag. NF Saída",IF(COUNTIF(G368:O368,"&gt;0")=7,"Assinar CRV",IF(COUNTIF(G368:O368,"&gt;0")=8,"Enviar Leiloeiro",IF(COUNTIF(G368:O368,"&gt;0")=9,"FINALIZADO")))))))))))</f>
        <v/>
      </c>
      <c r="R368" s="77">
        <f>COUNTIF('CONTROLE LEILOES'!G368:N368,"&gt;0")</f>
        <v>0</v>
      </c>
    </row>
    <row r="369" spans="1:18" x14ac:dyDescent="0.3">
      <c r="A369" s="24">
        <v>367</v>
      </c>
      <c r="B369" s="23" t="str">
        <f>IF(SALVADOS!B369=0,"",SALVADOS!B369)</f>
        <v/>
      </c>
      <c r="C369" s="23" t="str">
        <f>IF(SALVADOS!G369=0,"",SALVADOS!G369)</f>
        <v/>
      </c>
      <c r="D369" s="23" t="str">
        <f>IF(SALVADOS!L369=0,"",SALVADOS!L369)</f>
        <v/>
      </c>
      <c r="E369" s="62" t="str">
        <f>IF(SALVADOS!K369=0,"",SALVADOS!K369)</f>
        <v/>
      </c>
      <c r="F369" s="63" t="str">
        <f t="shared" si="8"/>
        <v/>
      </c>
      <c r="G369" s="64" t="str">
        <f>IF(SALVADOS!AH369=0,"",SALVADOS!AH369)</f>
        <v/>
      </c>
      <c r="H369" s="65" t="str">
        <f>IF('CONTROLE LEILOES'!G369=0,"",'CONTROLE LEILOES'!G369)</f>
        <v/>
      </c>
      <c r="I369" s="65" t="str">
        <f>IF('CONTROLE LEILOES'!P369=0,"",'CONTROLE LEILOES'!P369)</f>
        <v/>
      </c>
      <c r="J369" s="15"/>
      <c r="K369" s="29"/>
      <c r="L369" s="29"/>
      <c r="M369" s="29"/>
      <c r="N369" s="29"/>
      <c r="O369" s="29"/>
      <c r="P369" s="35" t="str">
        <f>IF(SALVADOS!R369=0,"",SALVADOS!R369)</f>
        <v/>
      </c>
      <c r="Q369" s="66" t="str">
        <f>IF(SALVADOS!C369=0,"",IF(COUNTIF(G369:O369,"&gt;=0")=0,"Não Disponível",IF(COUNTIF(G369:O369,"&gt;=0")=1,"Ag Loteamento",IF(COUNTIF(G369:O369,"&gt;=0")=2,"Data Leilão Venda",IF(COUNTIF(G369:O369,"&gt;=0")=3,"Inf Valor Venda",IF(COUNTIF(G369:O369,"&gt;0")=4,"Data Receb",IF(COUNTIF(G369:O369,"&gt;0")=5,"Ag. Fecham. Leiloeiro",IF(COUNTIF(G369:O369,"&gt;0")=6,"Ag. NF Saída",IF(COUNTIF(G369:O369,"&gt;0")=7,"Assinar CRV",IF(COUNTIF(G369:O369,"&gt;0")=8,"Enviar Leiloeiro",IF(COUNTIF(G369:O369,"&gt;0")=9,"FINALIZADO")))))))))))</f>
        <v/>
      </c>
      <c r="R369" s="77">
        <f>COUNTIF('CONTROLE LEILOES'!G369:N369,"&gt;0")</f>
        <v>0</v>
      </c>
    </row>
    <row r="370" spans="1:18" x14ac:dyDescent="0.3">
      <c r="A370" s="24">
        <v>368</v>
      </c>
      <c r="B370" s="23" t="str">
        <f>IF(SALVADOS!B370=0,"",SALVADOS!B370)</f>
        <v/>
      </c>
      <c r="C370" s="23" t="str">
        <f>IF(SALVADOS!G370=0,"",SALVADOS!G370)</f>
        <v/>
      </c>
      <c r="D370" s="23" t="str">
        <f>IF(SALVADOS!L370=0,"",SALVADOS!L370)</f>
        <v/>
      </c>
      <c r="E370" s="62" t="str">
        <f>IF(SALVADOS!K370=0,"",SALVADOS!K370)</f>
        <v/>
      </c>
      <c r="F370" s="63" t="str">
        <f t="shared" si="8"/>
        <v/>
      </c>
      <c r="G370" s="64" t="str">
        <f>IF(SALVADOS!AH370=0,"",SALVADOS!AH370)</f>
        <v/>
      </c>
      <c r="H370" s="65" t="str">
        <f>IF('CONTROLE LEILOES'!G370=0,"",'CONTROLE LEILOES'!G370)</f>
        <v/>
      </c>
      <c r="I370" s="65" t="str">
        <f>IF('CONTROLE LEILOES'!P370=0,"",'CONTROLE LEILOES'!P370)</f>
        <v/>
      </c>
      <c r="J370" s="15"/>
      <c r="K370" s="29"/>
      <c r="L370" s="29"/>
      <c r="M370" s="29"/>
      <c r="N370" s="29"/>
      <c r="O370" s="29"/>
      <c r="P370" s="35" t="str">
        <f>IF(SALVADOS!R370=0,"",SALVADOS!R370)</f>
        <v/>
      </c>
      <c r="Q370" s="66" t="str">
        <f>IF(SALVADOS!C370=0,"",IF(COUNTIF(G370:O370,"&gt;=0")=0,"Não Disponível",IF(COUNTIF(G370:O370,"&gt;=0")=1,"Ag Loteamento",IF(COUNTIF(G370:O370,"&gt;=0")=2,"Data Leilão Venda",IF(COUNTIF(G370:O370,"&gt;=0")=3,"Inf Valor Venda",IF(COUNTIF(G370:O370,"&gt;0")=4,"Data Receb",IF(COUNTIF(G370:O370,"&gt;0")=5,"Ag. Fecham. Leiloeiro",IF(COUNTIF(G370:O370,"&gt;0")=6,"Ag. NF Saída",IF(COUNTIF(G370:O370,"&gt;0")=7,"Assinar CRV",IF(COUNTIF(G370:O370,"&gt;0")=8,"Enviar Leiloeiro",IF(COUNTIF(G370:O370,"&gt;0")=9,"FINALIZADO")))))))))))</f>
        <v/>
      </c>
      <c r="R370" s="77">
        <f>COUNTIF('CONTROLE LEILOES'!G370:N370,"&gt;0")</f>
        <v>0</v>
      </c>
    </row>
    <row r="371" spans="1:18" x14ac:dyDescent="0.3">
      <c r="A371" s="24">
        <v>369</v>
      </c>
      <c r="B371" s="23" t="str">
        <f>IF(SALVADOS!B371=0,"",SALVADOS!B371)</f>
        <v/>
      </c>
      <c r="C371" s="23" t="str">
        <f>IF(SALVADOS!G371=0,"",SALVADOS!G371)</f>
        <v/>
      </c>
      <c r="D371" s="23" t="str">
        <f>IF(SALVADOS!L371=0,"",SALVADOS!L371)</f>
        <v/>
      </c>
      <c r="E371" s="62" t="str">
        <f>IF(SALVADOS!K371=0,"",SALVADOS!K371)</f>
        <v/>
      </c>
      <c r="F371" s="63" t="str">
        <f t="shared" si="8"/>
        <v/>
      </c>
      <c r="G371" s="64" t="str">
        <f>IF(SALVADOS!AH371=0,"",SALVADOS!AH371)</f>
        <v/>
      </c>
      <c r="H371" s="65" t="str">
        <f>IF('CONTROLE LEILOES'!G371=0,"",'CONTROLE LEILOES'!G371)</f>
        <v/>
      </c>
      <c r="I371" s="65" t="str">
        <f>IF('CONTROLE LEILOES'!P371=0,"",'CONTROLE LEILOES'!P371)</f>
        <v/>
      </c>
      <c r="J371" s="15"/>
      <c r="K371" s="29"/>
      <c r="L371" s="29"/>
      <c r="M371" s="29"/>
      <c r="N371" s="29"/>
      <c r="O371" s="29"/>
      <c r="P371" s="35" t="str">
        <f>IF(SALVADOS!R371=0,"",SALVADOS!R371)</f>
        <v/>
      </c>
      <c r="Q371" s="66" t="str">
        <f>IF(SALVADOS!C371=0,"",IF(COUNTIF(G371:O371,"&gt;=0")=0,"Não Disponível",IF(COUNTIF(G371:O371,"&gt;=0")=1,"Ag Loteamento",IF(COUNTIF(G371:O371,"&gt;=0")=2,"Data Leilão Venda",IF(COUNTIF(G371:O371,"&gt;=0")=3,"Inf Valor Venda",IF(COUNTIF(G371:O371,"&gt;0")=4,"Data Receb",IF(COUNTIF(G371:O371,"&gt;0")=5,"Ag. Fecham. Leiloeiro",IF(COUNTIF(G371:O371,"&gt;0")=6,"Ag. NF Saída",IF(COUNTIF(G371:O371,"&gt;0")=7,"Assinar CRV",IF(COUNTIF(G371:O371,"&gt;0")=8,"Enviar Leiloeiro",IF(COUNTIF(G371:O371,"&gt;0")=9,"FINALIZADO")))))))))))</f>
        <v/>
      </c>
      <c r="R371" s="77">
        <f>COUNTIF('CONTROLE LEILOES'!G371:N371,"&gt;0")</f>
        <v>0</v>
      </c>
    </row>
    <row r="372" spans="1:18" x14ac:dyDescent="0.3">
      <c r="A372" s="24">
        <v>370</v>
      </c>
      <c r="B372" s="23" t="str">
        <f>IF(SALVADOS!B372=0,"",SALVADOS!B372)</f>
        <v/>
      </c>
      <c r="C372" s="23" t="str">
        <f>IF(SALVADOS!G372=0,"",SALVADOS!G372)</f>
        <v/>
      </c>
      <c r="D372" s="23" t="str">
        <f>IF(SALVADOS!L372=0,"",SALVADOS!L372)</f>
        <v/>
      </c>
      <c r="E372" s="62" t="str">
        <f>IF(SALVADOS!K372=0,"",SALVADOS!K372)</f>
        <v/>
      </c>
      <c r="F372" s="63" t="str">
        <f t="shared" si="8"/>
        <v/>
      </c>
      <c r="G372" s="64" t="str">
        <f>IF(SALVADOS!AH372=0,"",SALVADOS!AH372)</f>
        <v/>
      </c>
      <c r="H372" s="65" t="str">
        <f>IF('CONTROLE LEILOES'!G372=0,"",'CONTROLE LEILOES'!G372)</f>
        <v/>
      </c>
      <c r="I372" s="65" t="str">
        <f>IF('CONTROLE LEILOES'!P372=0,"",'CONTROLE LEILOES'!P372)</f>
        <v/>
      </c>
      <c r="J372" s="15"/>
      <c r="K372" s="29"/>
      <c r="L372" s="29"/>
      <c r="M372" s="29"/>
      <c r="N372" s="29"/>
      <c r="O372" s="29"/>
      <c r="P372" s="35" t="str">
        <f>IF(SALVADOS!R372=0,"",SALVADOS!R372)</f>
        <v/>
      </c>
      <c r="Q372" s="66" t="str">
        <f>IF(SALVADOS!C372=0,"",IF(COUNTIF(G372:O372,"&gt;=0")=0,"Não Disponível",IF(COUNTIF(G372:O372,"&gt;=0")=1,"Ag Loteamento",IF(COUNTIF(G372:O372,"&gt;=0")=2,"Data Leilão Venda",IF(COUNTIF(G372:O372,"&gt;=0")=3,"Inf Valor Venda",IF(COUNTIF(G372:O372,"&gt;0")=4,"Data Receb",IF(COUNTIF(G372:O372,"&gt;0")=5,"Ag. Fecham. Leiloeiro",IF(COUNTIF(G372:O372,"&gt;0")=6,"Ag. NF Saída",IF(COUNTIF(G372:O372,"&gt;0")=7,"Assinar CRV",IF(COUNTIF(G372:O372,"&gt;0")=8,"Enviar Leiloeiro",IF(COUNTIF(G372:O372,"&gt;0")=9,"FINALIZADO")))))))))))</f>
        <v/>
      </c>
      <c r="R372" s="77">
        <f>COUNTIF('CONTROLE LEILOES'!G372:N372,"&gt;0")</f>
        <v>0</v>
      </c>
    </row>
    <row r="373" spans="1:18" x14ac:dyDescent="0.3">
      <c r="A373" s="24">
        <v>371</v>
      </c>
      <c r="B373" s="23" t="str">
        <f>IF(SALVADOS!B373=0,"",SALVADOS!B373)</f>
        <v/>
      </c>
      <c r="C373" s="23" t="str">
        <f>IF(SALVADOS!G373=0,"",SALVADOS!G373)</f>
        <v/>
      </c>
      <c r="D373" s="23" t="str">
        <f>IF(SALVADOS!L373=0,"",SALVADOS!L373)</f>
        <v/>
      </c>
      <c r="E373" s="62" t="str">
        <f>IF(SALVADOS!K373=0,"",SALVADOS!K373)</f>
        <v/>
      </c>
      <c r="F373" s="63" t="str">
        <f t="shared" si="8"/>
        <v/>
      </c>
      <c r="G373" s="64" t="str">
        <f>IF(SALVADOS!AH373=0,"",SALVADOS!AH373)</f>
        <v/>
      </c>
      <c r="H373" s="65" t="str">
        <f>IF('CONTROLE LEILOES'!G373=0,"",'CONTROLE LEILOES'!G373)</f>
        <v/>
      </c>
      <c r="I373" s="65" t="str">
        <f>IF('CONTROLE LEILOES'!P373=0,"",'CONTROLE LEILOES'!P373)</f>
        <v/>
      </c>
      <c r="J373" s="15"/>
      <c r="K373" s="29"/>
      <c r="L373" s="29"/>
      <c r="M373" s="29"/>
      <c r="N373" s="29"/>
      <c r="O373" s="29"/>
      <c r="P373" s="35" t="str">
        <f>IF(SALVADOS!R373=0,"",SALVADOS!R373)</f>
        <v/>
      </c>
      <c r="Q373" s="66" t="str">
        <f>IF(SALVADOS!C373=0,"",IF(COUNTIF(G373:O373,"&gt;=0")=0,"Não Disponível",IF(COUNTIF(G373:O373,"&gt;=0")=1,"Ag Loteamento",IF(COUNTIF(G373:O373,"&gt;=0")=2,"Data Leilão Venda",IF(COUNTIF(G373:O373,"&gt;=0")=3,"Inf Valor Venda",IF(COUNTIF(G373:O373,"&gt;0")=4,"Data Receb",IF(COUNTIF(G373:O373,"&gt;0")=5,"Ag. Fecham. Leiloeiro",IF(COUNTIF(G373:O373,"&gt;0")=6,"Ag. NF Saída",IF(COUNTIF(G373:O373,"&gt;0")=7,"Assinar CRV",IF(COUNTIF(G373:O373,"&gt;0")=8,"Enviar Leiloeiro",IF(COUNTIF(G373:O373,"&gt;0")=9,"FINALIZADO")))))))))))</f>
        <v/>
      </c>
      <c r="R373" s="77">
        <f>COUNTIF('CONTROLE LEILOES'!G373:N373,"&gt;0")</f>
        <v>0</v>
      </c>
    </row>
    <row r="374" spans="1:18" x14ac:dyDescent="0.3">
      <c r="A374" s="24">
        <v>372</v>
      </c>
      <c r="B374" s="23" t="str">
        <f>IF(SALVADOS!B374=0,"",SALVADOS!B374)</f>
        <v/>
      </c>
      <c r="C374" s="23" t="str">
        <f>IF(SALVADOS!G374=0,"",SALVADOS!G374)</f>
        <v/>
      </c>
      <c r="D374" s="23" t="str">
        <f>IF(SALVADOS!L374=0,"",SALVADOS!L374)</f>
        <v/>
      </c>
      <c r="E374" s="62" t="str">
        <f>IF(SALVADOS!K374=0,"",SALVADOS!K374)</f>
        <v/>
      </c>
      <c r="F374" s="63" t="str">
        <f t="shared" si="8"/>
        <v/>
      </c>
      <c r="G374" s="64" t="str">
        <f>IF(SALVADOS!AH374=0,"",SALVADOS!AH374)</f>
        <v/>
      </c>
      <c r="H374" s="65" t="str">
        <f>IF('CONTROLE LEILOES'!G374=0,"",'CONTROLE LEILOES'!G374)</f>
        <v/>
      </c>
      <c r="I374" s="65" t="str">
        <f>IF('CONTROLE LEILOES'!P374=0,"",'CONTROLE LEILOES'!P374)</f>
        <v/>
      </c>
      <c r="J374" s="15"/>
      <c r="K374" s="29"/>
      <c r="L374" s="29"/>
      <c r="M374" s="29"/>
      <c r="N374" s="29"/>
      <c r="O374" s="29"/>
      <c r="P374" s="35" t="str">
        <f>IF(SALVADOS!R374=0,"",SALVADOS!R374)</f>
        <v/>
      </c>
      <c r="Q374" s="66" t="str">
        <f>IF(SALVADOS!C374=0,"",IF(COUNTIF(G374:O374,"&gt;=0")=0,"Não Disponível",IF(COUNTIF(G374:O374,"&gt;=0")=1,"Ag Loteamento",IF(COUNTIF(G374:O374,"&gt;=0")=2,"Data Leilão Venda",IF(COUNTIF(G374:O374,"&gt;=0")=3,"Inf Valor Venda",IF(COUNTIF(G374:O374,"&gt;0")=4,"Data Receb",IF(COUNTIF(G374:O374,"&gt;0")=5,"Ag. Fecham. Leiloeiro",IF(COUNTIF(G374:O374,"&gt;0")=6,"Ag. NF Saída",IF(COUNTIF(G374:O374,"&gt;0")=7,"Assinar CRV",IF(COUNTIF(G374:O374,"&gt;0")=8,"Enviar Leiloeiro",IF(COUNTIF(G374:O374,"&gt;0")=9,"FINALIZADO")))))))))))</f>
        <v/>
      </c>
      <c r="R374" s="77">
        <f>COUNTIF('CONTROLE LEILOES'!G374:N374,"&gt;0")</f>
        <v>0</v>
      </c>
    </row>
    <row r="375" spans="1:18" x14ac:dyDescent="0.3">
      <c r="A375" s="24">
        <v>373</v>
      </c>
      <c r="B375" s="23" t="str">
        <f>IF(SALVADOS!B375=0,"",SALVADOS!B375)</f>
        <v/>
      </c>
      <c r="C375" s="23" t="str">
        <f>IF(SALVADOS!G375=0,"",SALVADOS!G375)</f>
        <v/>
      </c>
      <c r="D375" s="23" t="str">
        <f>IF(SALVADOS!L375=0,"",SALVADOS!L375)</f>
        <v/>
      </c>
      <c r="E375" s="62" t="str">
        <f>IF(SALVADOS!K375=0,"",SALVADOS!K375)</f>
        <v/>
      </c>
      <c r="F375" s="63" t="str">
        <f t="shared" si="8"/>
        <v/>
      </c>
      <c r="G375" s="64" t="str">
        <f>IF(SALVADOS!AH375=0,"",SALVADOS!AH375)</f>
        <v/>
      </c>
      <c r="H375" s="65" t="str">
        <f>IF('CONTROLE LEILOES'!G375=0,"",'CONTROLE LEILOES'!G375)</f>
        <v/>
      </c>
      <c r="I375" s="65" t="str">
        <f>IF('CONTROLE LEILOES'!P375=0,"",'CONTROLE LEILOES'!P375)</f>
        <v/>
      </c>
      <c r="J375" s="15"/>
      <c r="K375" s="29"/>
      <c r="L375" s="29"/>
      <c r="M375" s="29"/>
      <c r="N375" s="29"/>
      <c r="O375" s="29"/>
      <c r="P375" s="35" t="str">
        <f>IF(SALVADOS!R375=0,"",SALVADOS!R375)</f>
        <v/>
      </c>
      <c r="Q375" s="66" t="str">
        <f>IF(SALVADOS!C375=0,"",IF(COUNTIF(G375:O375,"&gt;=0")=0,"Não Disponível",IF(COUNTIF(G375:O375,"&gt;=0")=1,"Ag Loteamento",IF(COUNTIF(G375:O375,"&gt;=0")=2,"Data Leilão Venda",IF(COUNTIF(G375:O375,"&gt;=0")=3,"Inf Valor Venda",IF(COUNTIF(G375:O375,"&gt;0")=4,"Data Receb",IF(COUNTIF(G375:O375,"&gt;0")=5,"Ag. Fecham. Leiloeiro",IF(COUNTIF(G375:O375,"&gt;0")=6,"Ag. NF Saída",IF(COUNTIF(G375:O375,"&gt;0")=7,"Assinar CRV",IF(COUNTIF(G375:O375,"&gt;0")=8,"Enviar Leiloeiro",IF(COUNTIF(G375:O375,"&gt;0")=9,"FINALIZADO")))))))))))</f>
        <v/>
      </c>
      <c r="R375" s="77">
        <f>COUNTIF('CONTROLE LEILOES'!G375:N375,"&gt;0")</f>
        <v>0</v>
      </c>
    </row>
    <row r="376" spans="1:18" x14ac:dyDescent="0.3">
      <c r="A376" s="24">
        <v>374</v>
      </c>
      <c r="B376" s="23" t="str">
        <f>IF(SALVADOS!B376=0,"",SALVADOS!B376)</f>
        <v/>
      </c>
      <c r="C376" s="23" t="str">
        <f>IF(SALVADOS!G376=0,"",SALVADOS!G376)</f>
        <v/>
      </c>
      <c r="D376" s="23" t="str">
        <f>IF(SALVADOS!L376=0,"",SALVADOS!L376)</f>
        <v/>
      </c>
      <c r="E376" s="62" t="str">
        <f>IF(SALVADOS!K376=0,"",SALVADOS!K376)</f>
        <v/>
      </c>
      <c r="F376" s="63" t="str">
        <f t="shared" si="8"/>
        <v/>
      </c>
      <c r="G376" s="64" t="str">
        <f>IF(SALVADOS!AH376=0,"",SALVADOS!AH376)</f>
        <v/>
      </c>
      <c r="H376" s="65" t="str">
        <f>IF('CONTROLE LEILOES'!G376=0,"",'CONTROLE LEILOES'!G376)</f>
        <v/>
      </c>
      <c r="I376" s="65" t="str">
        <f>IF('CONTROLE LEILOES'!P376=0,"",'CONTROLE LEILOES'!P376)</f>
        <v/>
      </c>
      <c r="J376" s="15"/>
      <c r="K376" s="29"/>
      <c r="L376" s="29"/>
      <c r="M376" s="29"/>
      <c r="N376" s="29"/>
      <c r="O376" s="29"/>
      <c r="P376" s="35" t="str">
        <f>IF(SALVADOS!R376=0,"",SALVADOS!R376)</f>
        <v/>
      </c>
      <c r="Q376" s="66" t="str">
        <f>IF(SALVADOS!C376=0,"",IF(COUNTIF(G376:O376,"&gt;=0")=0,"Não Disponível",IF(COUNTIF(G376:O376,"&gt;=0")=1,"Ag Loteamento",IF(COUNTIF(G376:O376,"&gt;=0")=2,"Data Leilão Venda",IF(COUNTIF(G376:O376,"&gt;=0")=3,"Inf Valor Venda",IF(COUNTIF(G376:O376,"&gt;0")=4,"Data Receb",IF(COUNTIF(G376:O376,"&gt;0")=5,"Ag. Fecham. Leiloeiro",IF(COUNTIF(G376:O376,"&gt;0")=6,"Ag. NF Saída",IF(COUNTIF(G376:O376,"&gt;0")=7,"Assinar CRV",IF(COUNTIF(G376:O376,"&gt;0")=8,"Enviar Leiloeiro",IF(COUNTIF(G376:O376,"&gt;0")=9,"FINALIZADO")))))))))))</f>
        <v/>
      </c>
      <c r="R376" s="77">
        <f>COUNTIF('CONTROLE LEILOES'!G376:N376,"&gt;0")</f>
        <v>0</v>
      </c>
    </row>
    <row r="377" spans="1:18" x14ac:dyDescent="0.3">
      <c r="A377" s="24">
        <v>375</v>
      </c>
      <c r="B377" s="23" t="str">
        <f>IF(SALVADOS!B377=0,"",SALVADOS!B377)</f>
        <v/>
      </c>
      <c r="C377" s="23" t="str">
        <f>IF(SALVADOS!G377=0,"",SALVADOS!G377)</f>
        <v/>
      </c>
      <c r="D377" s="23" t="str">
        <f>IF(SALVADOS!L377=0,"",SALVADOS!L377)</f>
        <v/>
      </c>
      <c r="E377" s="62" t="str">
        <f>IF(SALVADOS!K377=0,"",SALVADOS!K377)</f>
        <v/>
      </c>
      <c r="F377" s="63" t="str">
        <f t="shared" si="8"/>
        <v/>
      </c>
      <c r="G377" s="64" t="str">
        <f>IF(SALVADOS!AH377=0,"",SALVADOS!AH377)</f>
        <v/>
      </c>
      <c r="H377" s="65" t="str">
        <f>IF('CONTROLE LEILOES'!G377=0,"",'CONTROLE LEILOES'!G377)</f>
        <v/>
      </c>
      <c r="I377" s="65" t="str">
        <f>IF('CONTROLE LEILOES'!P377=0,"",'CONTROLE LEILOES'!P377)</f>
        <v/>
      </c>
      <c r="J377" s="15"/>
      <c r="K377" s="29"/>
      <c r="L377" s="29"/>
      <c r="M377" s="29"/>
      <c r="N377" s="29"/>
      <c r="O377" s="29"/>
      <c r="P377" s="35" t="str">
        <f>IF(SALVADOS!R377=0,"",SALVADOS!R377)</f>
        <v/>
      </c>
      <c r="Q377" s="66" t="str">
        <f>IF(SALVADOS!C377=0,"",IF(COUNTIF(G377:O377,"&gt;=0")=0,"Não Disponível",IF(COUNTIF(G377:O377,"&gt;=0")=1,"Ag Loteamento",IF(COUNTIF(G377:O377,"&gt;=0")=2,"Data Leilão Venda",IF(COUNTIF(G377:O377,"&gt;=0")=3,"Inf Valor Venda",IF(COUNTIF(G377:O377,"&gt;0")=4,"Data Receb",IF(COUNTIF(G377:O377,"&gt;0")=5,"Ag. Fecham. Leiloeiro",IF(COUNTIF(G377:O377,"&gt;0")=6,"Ag. NF Saída",IF(COUNTIF(G377:O377,"&gt;0")=7,"Assinar CRV",IF(COUNTIF(G377:O377,"&gt;0")=8,"Enviar Leiloeiro",IF(COUNTIF(G377:O377,"&gt;0")=9,"FINALIZADO")))))))))))</f>
        <v/>
      </c>
      <c r="R377" s="77">
        <f>COUNTIF('CONTROLE LEILOES'!G377:N377,"&gt;0")</f>
        <v>0</v>
      </c>
    </row>
    <row r="378" spans="1:18" x14ac:dyDescent="0.3">
      <c r="A378" s="24">
        <v>376</v>
      </c>
      <c r="B378" s="23" t="str">
        <f>IF(SALVADOS!B378=0,"",SALVADOS!B378)</f>
        <v/>
      </c>
      <c r="C378" s="23" t="str">
        <f>IF(SALVADOS!G378=0,"",SALVADOS!G378)</f>
        <v/>
      </c>
      <c r="D378" s="23" t="str">
        <f>IF(SALVADOS!L378=0,"",SALVADOS!L378)</f>
        <v/>
      </c>
      <c r="E378" s="62" t="str">
        <f>IF(SALVADOS!K378=0,"",SALVADOS!K378)</f>
        <v/>
      </c>
      <c r="F378" s="63" t="str">
        <f t="shared" si="8"/>
        <v/>
      </c>
      <c r="G378" s="64" t="str">
        <f>IF(SALVADOS!AH378=0,"",SALVADOS!AH378)</f>
        <v/>
      </c>
      <c r="H378" s="65" t="str">
        <f>IF('CONTROLE LEILOES'!G378=0,"",'CONTROLE LEILOES'!G378)</f>
        <v/>
      </c>
      <c r="I378" s="65" t="str">
        <f>IF('CONTROLE LEILOES'!P378=0,"",'CONTROLE LEILOES'!P378)</f>
        <v/>
      </c>
      <c r="J378" s="15"/>
      <c r="K378" s="29"/>
      <c r="L378" s="29"/>
      <c r="M378" s="29"/>
      <c r="N378" s="29"/>
      <c r="O378" s="29"/>
      <c r="P378" s="35" t="str">
        <f>IF(SALVADOS!R378=0,"",SALVADOS!R378)</f>
        <v/>
      </c>
      <c r="Q378" s="66" t="str">
        <f>IF(SALVADOS!C378=0,"",IF(COUNTIF(G378:O378,"&gt;=0")=0,"Não Disponível",IF(COUNTIF(G378:O378,"&gt;=0")=1,"Ag Loteamento",IF(COUNTIF(G378:O378,"&gt;=0")=2,"Data Leilão Venda",IF(COUNTIF(G378:O378,"&gt;=0")=3,"Inf Valor Venda",IF(COUNTIF(G378:O378,"&gt;0")=4,"Data Receb",IF(COUNTIF(G378:O378,"&gt;0")=5,"Ag. Fecham. Leiloeiro",IF(COUNTIF(G378:O378,"&gt;0")=6,"Ag. NF Saída",IF(COUNTIF(G378:O378,"&gt;0")=7,"Assinar CRV",IF(COUNTIF(G378:O378,"&gt;0")=8,"Enviar Leiloeiro",IF(COUNTIF(G378:O378,"&gt;0")=9,"FINALIZADO")))))))))))</f>
        <v/>
      </c>
      <c r="R378" s="77">
        <f>COUNTIF('CONTROLE LEILOES'!G378:N378,"&gt;0")</f>
        <v>0</v>
      </c>
    </row>
    <row r="379" spans="1:18" x14ac:dyDescent="0.3">
      <c r="A379" s="24">
        <v>377</v>
      </c>
      <c r="B379" s="23" t="str">
        <f>IF(SALVADOS!B379=0,"",SALVADOS!B379)</f>
        <v/>
      </c>
      <c r="C379" s="23" t="str">
        <f>IF(SALVADOS!G379=0,"",SALVADOS!G379)</f>
        <v/>
      </c>
      <c r="D379" s="23" t="str">
        <f>IF(SALVADOS!L379=0,"",SALVADOS!L379)</f>
        <v/>
      </c>
      <c r="E379" s="62" t="str">
        <f>IF(SALVADOS!K379=0,"",SALVADOS!K379)</f>
        <v/>
      </c>
      <c r="F379" s="63" t="str">
        <f t="shared" si="8"/>
        <v/>
      </c>
      <c r="G379" s="64" t="str">
        <f>IF(SALVADOS!AH379=0,"",SALVADOS!AH379)</f>
        <v/>
      </c>
      <c r="H379" s="65" t="str">
        <f>IF('CONTROLE LEILOES'!G379=0,"",'CONTROLE LEILOES'!G379)</f>
        <v/>
      </c>
      <c r="I379" s="65" t="str">
        <f>IF('CONTROLE LEILOES'!P379=0,"",'CONTROLE LEILOES'!P379)</f>
        <v/>
      </c>
      <c r="J379" s="15"/>
      <c r="K379" s="29"/>
      <c r="L379" s="29"/>
      <c r="M379" s="29"/>
      <c r="N379" s="29"/>
      <c r="O379" s="29"/>
      <c r="P379" s="35" t="str">
        <f>IF(SALVADOS!R379=0,"",SALVADOS!R379)</f>
        <v/>
      </c>
      <c r="Q379" s="66" t="str">
        <f>IF(SALVADOS!C379=0,"",IF(COUNTIF(G379:O379,"&gt;=0")=0,"Não Disponível",IF(COUNTIF(G379:O379,"&gt;=0")=1,"Ag Loteamento",IF(COUNTIF(G379:O379,"&gt;=0")=2,"Data Leilão Venda",IF(COUNTIF(G379:O379,"&gt;=0")=3,"Inf Valor Venda",IF(COUNTIF(G379:O379,"&gt;0")=4,"Data Receb",IF(COUNTIF(G379:O379,"&gt;0")=5,"Ag. Fecham. Leiloeiro",IF(COUNTIF(G379:O379,"&gt;0")=6,"Ag. NF Saída",IF(COUNTIF(G379:O379,"&gt;0")=7,"Assinar CRV",IF(COUNTIF(G379:O379,"&gt;0")=8,"Enviar Leiloeiro",IF(COUNTIF(G379:O379,"&gt;0")=9,"FINALIZADO")))))))))))</f>
        <v/>
      </c>
      <c r="R379" s="77">
        <f>COUNTIF('CONTROLE LEILOES'!G379:N379,"&gt;0")</f>
        <v>0</v>
      </c>
    </row>
    <row r="380" spans="1:18" x14ac:dyDescent="0.3">
      <c r="A380" s="24">
        <v>378</v>
      </c>
      <c r="B380" s="23" t="str">
        <f>IF(SALVADOS!B380=0,"",SALVADOS!B380)</f>
        <v/>
      </c>
      <c r="C380" s="23" t="str">
        <f>IF(SALVADOS!G380=0,"",SALVADOS!G380)</f>
        <v/>
      </c>
      <c r="D380" s="23" t="str">
        <f>IF(SALVADOS!L380=0,"",SALVADOS!L380)</f>
        <v/>
      </c>
      <c r="E380" s="62" t="str">
        <f>IF(SALVADOS!K380=0,"",SALVADOS!K380)</f>
        <v/>
      </c>
      <c r="F380" s="63" t="str">
        <f t="shared" si="8"/>
        <v/>
      </c>
      <c r="G380" s="64" t="str">
        <f>IF(SALVADOS!AH380=0,"",SALVADOS!AH380)</f>
        <v/>
      </c>
      <c r="H380" s="65" t="str">
        <f>IF('CONTROLE LEILOES'!G380=0,"",'CONTROLE LEILOES'!G380)</f>
        <v/>
      </c>
      <c r="I380" s="65" t="str">
        <f>IF('CONTROLE LEILOES'!P380=0,"",'CONTROLE LEILOES'!P380)</f>
        <v/>
      </c>
      <c r="J380" s="15"/>
      <c r="K380" s="29"/>
      <c r="L380" s="29"/>
      <c r="M380" s="29"/>
      <c r="N380" s="29"/>
      <c r="O380" s="29"/>
      <c r="P380" s="35" t="str">
        <f>IF(SALVADOS!R380=0,"",SALVADOS!R380)</f>
        <v/>
      </c>
      <c r="Q380" s="66" t="str">
        <f>IF(SALVADOS!C380=0,"",IF(COUNTIF(G380:O380,"&gt;=0")=0,"Não Disponível",IF(COUNTIF(G380:O380,"&gt;=0")=1,"Ag Loteamento",IF(COUNTIF(G380:O380,"&gt;=0")=2,"Data Leilão Venda",IF(COUNTIF(G380:O380,"&gt;=0")=3,"Inf Valor Venda",IF(COUNTIF(G380:O380,"&gt;0")=4,"Data Receb",IF(COUNTIF(G380:O380,"&gt;0")=5,"Ag. Fecham. Leiloeiro",IF(COUNTIF(G380:O380,"&gt;0")=6,"Ag. NF Saída",IF(COUNTIF(G380:O380,"&gt;0")=7,"Assinar CRV",IF(COUNTIF(G380:O380,"&gt;0")=8,"Enviar Leiloeiro",IF(COUNTIF(G380:O380,"&gt;0")=9,"FINALIZADO")))))))))))</f>
        <v/>
      </c>
      <c r="R380" s="77">
        <f>COUNTIF('CONTROLE LEILOES'!G380:N380,"&gt;0")</f>
        <v>0</v>
      </c>
    </row>
    <row r="381" spans="1:18" x14ac:dyDescent="0.3">
      <c r="A381" s="24">
        <v>379</v>
      </c>
      <c r="B381" s="23" t="str">
        <f>IF(SALVADOS!B381=0,"",SALVADOS!B381)</f>
        <v/>
      </c>
      <c r="C381" s="23" t="str">
        <f>IF(SALVADOS!G381=0,"",SALVADOS!G381)</f>
        <v/>
      </c>
      <c r="D381" s="23" t="str">
        <f>IF(SALVADOS!L381=0,"",SALVADOS!L381)</f>
        <v/>
      </c>
      <c r="E381" s="62" t="str">
        <f>IF(SALVADOS!K381=0,"",SALVADOS!K381)</f>
        <v/>
      </c>
      <c r="F381" s="63" t="str">
        <f t="shared" ref="F381:F386" si="9">IFERROR(J381/E381,"")</f>
        <v/>
      </c>
      <c r="G381" s="64" t="str">
        <f>IF(SALVADOS!AH381=0,"",SALVADOS!AH381)</f>
        <v/>
      </c>
      <c r="H381" s="65" t="str">
        <f>IF('CONTROLE LEILOES'!G381=0,"",'CONTROLE LEILOES'!G381)</f>
        <v/>
      </c>
      <c r="I381" s="65" t="str">
        <f>IF('CONTROLE LEILOES'!P381=0,"",'CONTROLE LEILOES'!P381)</f>
        <v/>
      </c>
      <c r="J381" s="15"/>
      <c r="K381" s="29"/>
      <c r="L381" s="29"/>
      <c r="M381" s="29"/>
      <c r="N381" s="29"/>
      <c r="O381" s="29"/>
      <c r="P381" s="35" t="str">
        <f>IF(SALVADOS!R381=0,"",SALVADOS!R381)</f>
        <v/>
      </c>
      <c r="Q381" s="66" t="str">
        <f>IF(SALVADOS!C381=0,"",IF(COUNTIF(G381:O381,"&gt;=0")=0,"Não Disponível",IF(COUNTIF(G381:O381,"&gt;=0")=1,"Ag Loteamento",IF(COUNTIF(G381:O381,"&gt;=0")=2,"Data Leilão Venda",IF(COUNTIF(G381:O381,"&gt;=0")=3,"Inf Valor Venda",IF(COUNTIF(G381:O381,"&gt;0")=4,"Data Receb",IF(COUNTIF(G381:O381,"&gt;0")=5,"Ag. Fecham. Leiloeiro",IF(COUNTIF(G381:O381,"&gt;0")=6,"Ag. NF Saída",IF(COUNTIF(G381:O381,"&gt;0")=7,"Assinar CRV",IF(COUNTIF(G381:O381,"&gt;0")=8,"Enviar Leiloeiro",IF(COUNTIF(G381:O381,"&gt;0")=9,"FINALIZADO")))))))))))</f>
        <v/>
      </c>
      <c r="R381" s="77">
        <f>COUNTIF('CONTROLE LEILOES'!G381:N381,"&gt;0")</f>
        <v>0</v>
      </c>
    </row>
    <row r="382" spans="1:18" x14ac:dyDescent="0.3">
      <c r="A382" s="24">
        <v>380</v>
      </c>
      <c r="B382" s="23" t="str">
        <f>IF(SALVADOS!B382=0,"",SALVADOS!B382)</f>
        <v/>
      </c>
      <c r="C382" s="23" t="str">
        <f>IF(SALVADOS!G382=0,"",SALVADOS!G382)</f>
        <v/>
      </c>
      <c r="D382" s="23" t="str">
        <f>IF(SALVADOS!L382=0,"",SALVADOS!L382)</f>
        <v/>
      </c>
      <c r="E382" s="62" t="str">
        <f>IF(SALVADOS!K382=0,"",SALVADOS!K382)</f>
        <v/>
      </c>
      <c r="F382" s="63" t="str">
        <f t="shared" si="9"/>
        <v/>
      </c>
      <c r="G382" s="64" t="str">
        <f>IF(SALVADOS!AH382=0,"",SALVADOS!AH382)</f>
        <v/>
      </c>
      <c r="H382" s="65" t="str">
        <f>IF('CONTROLE LEILOES'!G382=0,"",'CONTROLE LEILOES'!G382)</f>
        <v/>
      </c>
      <c r="I382" s="65" t="str">
        <f>IF('CONTROLE LEILOES'!P382=0,"",'CONTROLE LEILOES'!P382)</f>
        <v/>
      </c>
      <c r="J382" s="15"/>
      <c r="K382" s="29"/>
      <c r="L382" s="29"/>
      <c r="M382" s="29"/>
      <c r="N382" s="29"/>
      <c r="O382" s="29"/>
      <c r="P382" s="35" t="str">
        <f>IF(SALVADOS!R382=0,"",SALVADOS!R382)</f>
        <v/>
      </c>
      <c r="Q382" s="66" t="str">
        <f>IF(SALVADOS!C382=0,"",IF(COUNTIF(G382:O382,"&gt;=0")=0,"Não Disponível",IF(COUNTIF(G382:O382,"&gt;=0")=1,"Ag Loteamento",IF(COUNTIF(G382:O382,"&gt;=0")=2,"Data Leilão Venda",IF(COUNTIF(G382:O382,"&gt;=0")=3,"Inf Valor Venda",IF(COUNTIF(G382:O382,"&gt;0")=4,"Data Receb",IF(COUNTIF(G382:O382,"&gt;0")=5,"Ag. Fecham. Leiloeiro",IF(COUNTIF(G382:O382,"&gt;0")=6,"Ag. NF Saída",IF(COUNTIF(G382:O382,"&gt;0")=7,"Assinar CRV",IF(COUNTIF(G382:O382,"&gt;0")=8,"Enviar Leiloeiro",IF(COUNTIF(G382:O382,"&gt;0")=9,"FINALIZADO")))))))))))</f>
        <v/>
      </c>
      <c r="R382" s="77">
        <f>COUNTIF('CONTROLE LEILOES'!G382:N382,"&gt;0")</f>
        <v>0</v>
      </c>
    </row>
    <row r="383" spans="1:18" x14ac:dyDescent="0.3">
      <c r="A383" s="24">
        <v>381</v>
      </c>
      <c r="B383" s="23" t="str">
        <f>IF(SALVADOS!B383=0,"",SALVADOS!B383)</f>
        <v/>
      </c>
      <c r="C383" s="23" t="str">
        <f>IF(SALVADOS!G383=0,"",SALVADOS!G383)</f>
        <v/>
      </c>
      <c r="D383" s="23" t="str">
        <f>IF(SALVADOS!L383=0,"",SALVADOS!L383)</f>
        <v/>
      </c>
      <c r="E383" s="62" t="str">
        <f>IF(SALVADOS!K383=0,"",SALVADOS!K383)</f>
        <v/>
      </c>
      <c r="F383" s="63" t="str">
        <f t="shared" si="9"/>
        <v/>
      </c>
      <c r="G383" s="64" t="str">
        <f>IF(SALVADOS!AH383=0,"",SALVADOS!AH383)</f>
        <v/>
      </c>
      <c r="H383" s="65" t="str">
        <f>IF('CONTROLE LEILOES'!G383=0,"",'CONTROLE LEILOES'!G383)</f>
        <v/>
      </c>
      <c r="I383" s="65" t="str">
        <f>IF('CONTROLE LEILOES'!P383=0,"",'CONTROLE LEILOES'!P383)</f>
        <v/>
      </c>
      <c r="J383" s="15"/>
      <c r="K383" s="29"/>
      <c r="L383" s="29"/>
      <c r="M383" s="29"/>
      <c r="N383" s="29"/>
      <c r="O383" s="29"/>
      <c r="P383" s="35" t="str">
        <f>IF(SALVADOS!R383=0,"",SALVADOS!R383)</f>
        <v/>
      </c>
      <c r="Q383" s="66" t="str">
        <f>IF(SALVADOS!C383=0,"",IF(COUNTIF(G383:O383,"&gt;=0")=0,"Não Disponível",IF(COUNTIF(G383:O383,"&gt;=0")=1,"Ag Loteamento",IF(COUNTIF(G383:O383,"&gt;=0")=2,"Data Leilão Venda",IF(COUNTIF(G383:O383,"&gt;=0")=3,"Inf Valor Venda",IF(COUNTIF(G383:O383,"&gt;0")=4,"Data Receb",IF(COUNTIF(G383:O383,"&gt;0")=5,"Ag. Fecham. Leiloeiro",IF(COUNTIF(G383:O383,"&gt;0")=6,"Ag. NF Saída",IF(COUNTIF(G383:O383,"&gt;0")=7,"Assinar CRV",IF(COUNTIF(G383:O383,"&gt;0")=8,"Enviar Leiloeiro",IF(COUNTIF(G383:O383,"&gt;0")=9,"FINALIZADO")))))))))))</f>
        <v/>
      </c>
      <c r="R383" s="77">
        <f>COUNTIF('CONTROLE LEILOES'!G383:N383,"&gt;0")</f>
        <v>0</v>
      </c>
    </row>
    <row r="384" spans="1:18" x14ac:dyDescent="0.3">
      <c r="A384" s="24">
        <v>382</v>
      </c>
      <c r="B384" s="23" t="str">
        <f>IF(SALVADOS!B384=0,"",SALVADOS!B384)</f>
        <v/>
      </c>
      <c r="C384" s="23" t="str">
        <f>IF(SALVADOS!G384=0,"",SALVADOS!G384)</f>
        <v/>
      </c>
      <c r="D384" s="23" t="str">
        <f>IF(SALVADOS!L384=0,"",SALVADOS!L384)</f>
        <v/>
      </c>
      <c r="E384" s="62" t="str">
        <f>IF(SALVADOS!K384=0,"",SALVADOS!K384)</f>
        <v/>
      </c>
      <c r="F384" s="63" t="str">
        <f t="shared" si="9"/>
        <v/>
      </c>
      <c r="G384" s="64" t="str">
        <f>IF(SALVADOS!AH384=0,"",SALVADOS!AH384)</f>
        <v/>
      </c>
      <c r="H384" s="65" t="str">
        <f>IF('CONTROLE LEILOES'!G384=0,"",'CONTROLE LEILOES'!G384)</f>
        <v/>
      </c>
      <c r="I384" s="65" t="str">
        <f>IF('CONTROLE LEILOES'!P384=0,"",'CONTROLE LEILOES'!P384)</f>
        <v/>
      </c>
      <c r="J384" s="15"/>
      <c r="K384" s="29"/>
      <c r="L384" s="29"/>
      <c r="M384" s="29"/>
      <c r="N384" s="29"/>
      <c r="O384" s="29"/>
      <c r="P384" s="35" t="str">
        <f>IF(SALVADOS!R384=0,"",SALVADOS!R384)</f>
        <v/>
      </c>
      <c r="Q384" s="66" t="str">
        <f>IF(SALVADOS!C384=0,"",IF(COUNTIF(G384:O384,"&gt;=0")=0,"Não Disponível",IF(COUNTIF(G384:O384,"&gt;=0")=1,"Ag Loteamento",IF(COUNTIF(G384:O384,"&gt;=0")=2,"Data Leilão Venda",IF(COUNTIF(G384:O384,"&gt;=0")=3,"Inf Valor Venda",IF(COUNTIF(G384:O384,"&gt;0")=4,"Data Receb",IF(COUNTIF(G384:O384,"&gt;0")=5,"Ag. Fecham. Leiloeiro",IF(COUNTIF(G384:O384,"&gt;0")=6,"Ag. NF Saída",IF(COUNTIF(G384:O384,"&gt;0")=7,"Assinar CRV",IF(COUNTIF(G384:O384,"&gt;0")=8,"Enviar Leiloeiro",IF(COUNTIF(G384:O384,"&gt;0")=9,"FINALIZADO")))))))))))</f>
        <v/>
      </c>
      <c r="R384" s="77">
        <f>COUNTIF('CONTROLE LEILOES'!G384:N384,"&gt;0")</f>
        <v>0</v>
      </c>
    </row>
    <row r="385" spans="1:18" x14ac:dyDescent="0.3">
      <c r="A385" s="24">
        <v>383</v>
      </c>
      <c r="B385" s="23" t="str">
        <f>IF(SALVADOS!B385=0,"",SALVADOS!B385)</f>
        <v/>
      </c>
      <c r="C385" s="23" t="str">
        <f>IF(SALVADOS!G385=0,"",SALVADOS!G385)</f>
        <v/>
      </c>
      <c r="D385" s="23" t="str">
        <f>IF(SALVADOS!L385=0,"",SALVADOS!L385)</f>
        <v/>
      </c>
      <c r="E385" s="62" t="str">
        <f>IF(SALVADOS!K385=0,"",SALVADOS!K385)</f>
        <v/>
      </c>
      <c r="F385" s="63" t="str">
        <f t="shared" si="9"/>
        <v/>
      </c>
      <c r="G385" s="64" t="str">
        <f>IF(SALVADOS!AH385=0,"",SALVADOS!AH385)</f>
        <v/>
      </c>
      <c r="H385" s="65" t="str">
        <f>IF('CONTROLE LEILOES'!G385=0,"",'CONTROLE LEILOES'!G385)</f>
        <v/>
      </c>
      <c r="I385" s="65" t="str">
        <f>IF('CONTROLE LEILOES'!P385=0,"",'CONTROLE LEILOES'!P385)</f>
        <v/>
      </c>
      <c r="J385" s="15"/>
      <c r="K385" s="29"/>
      <c r="L385" s="29"/>
      <c r="M385" s="29"/>
      <c r="N385" s="29"/>
      <c r="O385" s="29"/>
      <c r="P385" s="35" t="str">
        <f>IF(SALVADOS!R385=0,"",SALVADOS!R385)</f>
        <v/>
      </c>
      <c r="Q385" s="66" t="str">
        <f>IF(SALVADOS!C385=0,"",IF(COUNTIF(G385:O385,"&gt;=0")=0,"Não Disponível",IF(COUNTIF(G385:O385,"&gt;=0")=1,"Ag Loteamento",IF(COUNTIF(G385:O385,"&gt;=0")=2,"Data Leilão Venda",IF(COUNTIF(G385:O385,"&gt;=0")=3,"Inf Valor Venda",IF(COUNTIF(G385:O385,"&gt;0")=4,"Data Receb",IF(COUNTIF(G385:O385,"&gt;0")=5,"Ag. Fecham. Leiloeiro",IF(COUNTIF(G385:O385,"&gt;0")=6,"Ag. NF Saída",IF(COUNTIF(G385:O385,"&gt;0")=7,"Assinar CRV",IF(COUNTIF(G385:O385,"&gt;0")=8,"Enviar Leiloeiro",IF(COUNTIF(G385:O385,"&gt;0")=9,"FINALIZADO")))))))))))</f>
        <v/>
      </c>
      <c r="R385" s="77">
        <f>COUNTIF('CONTROLE LEILOES'!G385:N385,"&gt;0")</f>
        <v>0</v>
      </c>
    </row>
    <row r="386" spans="1:18" x14ac:dyDescent="0.3">
      <c r="A386" s="24">
        <v>384</v>
      </c>
      <c r="B386" s="23" t="str">
        <f>IF(SALVADOS!B386=0,"",SALVADOS!B386)</f>
        <v/>
      </c>
      <c r="C386" s="23" t="str">
        <f>IF(SALVADOS!G386=0,"",SALVADOS!G386)</f>
        <v/>
      </c>
      <c r="D386" s="23" t="str">
        <f>IF(SALVADOS!L386=0,"",SALVADOS!L386)</f>
        <v/>
      </c>
      <c r="E386" s="62" t="str">
        <f>IF(SALVADOS!K386=0,"",SALVADOS!K386)</f>
        <v/>
      </c>
      <c r="F386" s="63" t="str">
        <f t="shared" si="9"/>
        <v/>
      </c>
      <c r="G386" s="64" t="str">
        <f>IF(SALVADOS!AH386=0,"",SALVADOS!AH386)</f>
        <v/>
      </c>
      <c r="H386" s="65" t="str">
        <f>IF('CONTROLE LEILOES'!G386=0,"",'CONTROLE LEILOES'!G386)</f>
        <v/>
      </c>
      <c r="I386" s="65" t="str">
        <f>IF('CONTROLE LEILOES'!P386=0,"",'CONTROLE LEILOES'!P386)</f>
        <v/>
      </c>
      <c r="J386" s="15"/>
      <c r="K386" s="29"/>
      <c r="L386" s="29"/>
      <c r="M386" s="29"/>
      <c r="N386" s="29"/>
      <c r="O386" s="29"/>
      <c r="P386" s="35" t="str">
        <f>IF(SALVADOS!R386=0,"",SALVADOS!R386)</f>
        <v/>
      </c>
      <c r="Q386" s="66" t="str">
        <f>IF(SALVADOS!C386=0,"",IF(COUNTIF(G386:O386,"&gt;=0")=0,"Não Disponível",IF(COUNTIF(G386:O386,"&gt;=0")=1,"Ag Loteamento",IF(COUNTIF(G386:O386,"&gt;=0")=2,"Data Leilão Venda",IF(COUNTIF(G386:O386,"&gt;=0")=3,"Inf Valor Venda",IF(COUNTIF(G386:O386,"&gt;0")=4,"Data Receb",IF(COUNTIF(G386:O386,"&gt;0")=5,"Ag. Fecham. Leiloeiro",IF(COUNTIF(G386:O386,"&gt;0")=6,"Ag. NF Saída",IF(COUNTIF(G386:O386,"&gt;0")=7,"Assinar CRV",IF(COUNTIF(G386:O386,"&gt;0")=8,"Enviar Leiloeiro",IF(COUNTIF(G386:O386,"&gt;0")=9,"FINALIZADO")))))))))))</f>
        <v/>
      </c>
      <c r="R386" s="77">
        <f>COUNTIF('CONTROLE LEILOES'!G386:N386,"&gt;0")</f>
        <v>0</v>
      </c>
    </row>
  </sheetData>
  <autoFilter ref="A2:R386" xr:uid="{B0A34F24-67C9-4C3D-900A-ACDFD33E89EE}"/>
  <sortState xmlns:xlrd2="http://schemas.microsoft.com/office/spreadsheetml/2017/richdata2" ref="A26:P30">
    <sortCondition ref="B26:B30"/>
  </sortState>
  <conditionalFormatting sqref="B3:B386">
    <cfRule type="expression" dxfId="58" priority="72">
      <formula>O3=0</formula>
    </cfRule>
  </conditionalFormatting>
  <conditionalFormatting sqref="G36">
    <cfRule type="cellIs" dxfId="56" priority="132" operator="equal">
      <formula>0</formula>
    </cfRule>
  </conditionalFormatting>
  <conditionalFormatting sqref="J3:J244">
    <cfRule type="cellIs" dxfId="53" priority="70" operator="equal">
      <formula>0</formula>
    </cfRule>
  </conditionalFormatting>
  <conditionalFormatting sqref="J246:J386">
    <cfRule type="cellIs" dxfId="52" priority="3" operator="equal">
      <formula>0</formula>
    </cfRule>
  </conditionalFormatting>
  <conditionalFormatting sqref="K3">
    <cfRule type="cellIs" dxfId="51" priority="212" operator="equal">
      <formula>0</formula>
    </cfRule>
    <cfRule type="cellIs" dxfId="50" priority="214" operator="lessThan">
      <formula>0</formula>
    </cfRule>
  </conditionalFormatting>
  <conditionalFormatting sqref="K5">
    <cfRule type="cellIs" dxfId="49" priority="215" operator="equal">
      <formula>0</formula>
    </cfRule>
    <cfRule type="cellIs" dxfId="48" priority="217" operator="lessThan">
      <formula>0</formula>
    </cfRule>
  </conditionalFormatting>
  <conditionalFormatting sqref="K11:K12">
    <cfRule type="cellIs" dxfId="47" priority="218" operator="equal">
      <formula>0</formula>
    </cfRule>
    <cfRule type="cellIs" dxfId="46" priority="220" operator="lessThan">
      <formula>0</formula>
    </cfRule>
  </conditionalFormatting>
  <conditionalFormatting sqref="K17">
    <cfRule type="cellIs" dxfId="45" priority="224" operator="equal">
      <formula>0</formula>
    </cfRule>
    <cfRule type="cellIs" dxfId="44" priority="226" operator="lessThan">
      <formula>0</formula>
    </cfRule>
  </conditionalFormatting>
  <conditionalFormatting sqref="K21:O21">
    <cfRule type="cellIs" dxfId="43" priority="179" operator="equal">
      <formula>0</formula>
    </cfRule>
    <cfRule type="cellIs" dxfId="42" priority="181" operator="lessThan">
      <formula>0</formula>
    </cfRule>
  </conditionalFormatting>
  <conditionalFormatting sqref="K23:O386">
    <cfRule type="cellIs" dxfId="41" priority="1" operator="equal">
      <formula>0</formula>
    </cfRule>
    <cfRule type="cellIs" dxfId="40" priority="2" operator="lessThan">
      <formula>0</formula>
    </cfRule>
  </conditionalFormatting>
  <conditionalFormatting sqref="L3:O16">
    <cfRule type="cellIs" dxfId="39" priority="191" operator="equal">
      <formula>0</formula>
    </cfRule>
    <cfRule type="cellIs" dxfId="38" priority="193" operator="lessThan">
      <formula>0</formula>
    </cfRule>
  </conditionalFormatting>
  <conditionalFormatting sqref="M17:O17">
    <cfRule type="cellIs" dxfId="37" priority="200" operator="equal">
      <formula>0</formula>
    </cfRule>
    <cfRule type="cellIs" dxfId="36" priority="202" operator="lessThan">
      <formula>0</formula>
    </cfRule>
  </conditionalFormatting>
  <conditionalFormatting sqref="P3:P386">
    <cfRule type="expression" dxfId="35" priority="69">
      <formula>P3="GRANDE"</formula>
    </cfRule>
  </conditionalFormatting>
  <conditionalFormatting sqref="Q3:Q386">
    <cfRule type="expression" dxfId="34" priority="71">
      <formula>O3=0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1" id="{EDBDA7B6-40DB-476C-BFC4-C344EE942A0A}">
            <xm:f>SALVADOS!AH3=0</xm:f>
            <x14:dxf>
              <fill>
                <gradientFill degree="90">
                  <stop position="0">
                    <color theme="0"/>
                  </stop>
                  <stop position="1">
                    <color theme="5" tint="0.40000610370189521"/>
                  </stop>
                </gradientFill>
              </fill>
            </x14:dxf>
          </x14:cfRule>
          <xm:sqref>G3:G386</xm:sqref>
        </x14:conditionalFormatting>
        <x14:conditionalFormatting xmlns:xm="http://schemas.microsoft.com/office/excel/2006/main">
          <x14:cfRule type="expression" priority="135" id="{FA83378E-CABA-42E6-8384-343C1919EFFE}">
            <xm:f>'CONTROLE LEILOES'!G3=0</xm:f>
            <x14:dxf>
              <fill>
                <gradientFill degree="90">
                  <stop position="0">
                    <color theme="0"/>
                  </stop>
                  <stop position="1">
                    <color theme="5" tint="0.40000610370189521"/>
                  </stop>
                </gradientFill>
              </fill>
            </x14:dxf>
          </x14:cfRule>
          <xm:sqref>H3:H386</xm:sqref>
        </x14:conditionalFormatting>
        <x14:conditionalFormatting xmlns:xm="http://schemas.microsoft.com/office/excel/2006/main">
          <x14:cfRule type="expression" priority="129" id="{11DFCC39-B0D1-48BE-9F35-951ED854B19C}">
            <xm:f>'CONTROLE LEILOES'!P3=0</xm:f>
            <x14:dxf>
              <fill>
                <gradientFill degree="90">
                  <stop position="0">
                    <color theme="0"/>
                  </stop>
                  <stop position="1">
                    <color theme="5" tint="0.40000610370189521"/>
                  </stop>
                </gradientFill>
              </fill>
            </x14:dxf>
          </x14:cfRule>
          <xm:sqref>I3:I386 J245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56F8-3FAE-4623-B1ED-0497EC7A0F18}">
  <sheetPr codeName="Planilha5"/>
  <dimension ref="A1:J1048476"/>
  <sheetViews>
    <sheetView showGridLines="0" zoomScale="85" zoomScaleNormal="85" workbookViewId="0">
      <pane ySplit="2" topLeftCell="A1652" activePane="bottomLeft" state="frozen"/>
      <selection pane="bottomLeft" activeCell="E1669" sqref="E1669"/>
    </sheetView>
  </sheetViews>
  <sheetFormatPr defaultRowHeight="14.4" x14ac:dyDescent="0.3"/>
  <cols>
    <col min="1" max="1" width="17" customWidth="1"/>
    <col min="2" max="2" width="12.44140625" style="2" customWidth="1"/>
    <col min="3" max="3" width="15" style="2" customWidth="1"/>
    <col min="4" max="4" width="13.44140625" style="2" customWidth="1"/>
    <col min="5" max="5" width="40.6640625" customWidth="1"/>
    <col min="6" max="6" width="18.5546875" customWidth="1"/>
    <col min="7" max="7" width="20.5546875" bestFit="1" customWidth="1"/>
    <col min="8" max="8" width="14.44140625" bestFit="1" customWidth="1"/>
    <col min="9" max="9" width="13" bestFit="1" customWidth="1"/>
  </cols>
  <sheetData>
    <row r="1" spans="1:7" ht="18" customHeight="1" x14ac:dyDescent="0.3">
      <c r="A1" s="21">
        <f>SUBTOTAL(3,A3:A9989)</f>
        <v>1661</v>
      </c>
      <c r="F1" s="22">
        <f>SUBTOTAL(9,F3:F9989)</f>
        <v>-737088.24000000674</v>
      </c>
    </row>
    <row r="2" spans="1:7" ht="18" customHeight="1" x14ac:dyDescent="0.3">
      <c r="A2" s="7" t="s">
        <v>40</v>
      </c>
      <c r="B2" s="33" t="s">
        <v>7</v>
      </c>
      <c r="C2" s="1" t="s">
        <v>22</v>
      </c>
      <c r="D2" s="1" t="s">
        <v>6</v>
      </c>
      <c r="E2" s="1" t="s">
        <v>8</v>
      </c>
      <c r="F2" s="6" t="s">
        <v>36</v>
      </c>
      <c r="G2" s="1" t="s">
        <v>38</v>
      </c>
    </row>
    <row r="3" spans="1:7" x14ac:dyDescent="0.3">
      <c r="A3" s="5">
        <v>8281801472</v>
      </c>
      <c r="B3" s="35" t="s">
        <v>21</v>
      </c>
      <c r="C3" s="5" t="s">
        <v>37</v>
      </c>
      <c r="D3" s="3">
        <v>43543</v>
      </c>
      <c r="E3" s="4" t="s">
        <v>3</v>
      </c>
      <c r="F3" s="16">
        <v>-639.59</v>
      </c>
      <c r="G3" s="4"/>
    </row>
    <row r="4" spans="1:7" x14ac:dyDescent="0.3">
      <c r="A4" s="5">
        <v>8281801472</v>
      </c>
      <c r="B4" s="35" t="s">
        <v>21</v>
      </c>
      <c r="C4" s="5" t="s">
        <v>37</v>
      </c>
      <c r="D4" s="3">
        <v>43565</v>
      </c>
      <c r="E4" s="4" t="s">
        <v>29</v>
      </c>
      <c r="F4" s="16">
        <v>-1002.4</v>
      </c>
      <c r="G4" s="4"/>
    </row>
    <row r="5" spans="1:7" x14ac:dyDescent="0.3">
      <c r="A5" s="5">
        <v>8281801723</v>
      </c>
      <c r="B5" s="35" t="s">
        <v>13</v>
      </c>
      <c r="C5" s="5" t="s">
        <v>31</v>
      </c>
      <c r="D5" s="3">
        <v>43504</v>
      </c>
      <c r="E5" s="4" t="s">
        <v>32</v>
      </c>
      <c r="F5" s="16">
        <v>-784.3</v>
      </c>
      <c r="G5" s="4"/>
    </row>
    <row r="6" spans="1:7" x14ac:dyDescent="0.3">
      <c r="A6" s="5">
        <v>8281801723</v>
      </c>
      <c r="B6" s="35" t="s">
        <v>13</v>
      </c>
      <c r="C6" s="5" t="s">
        <v>31</v>
      </c>
      <c r="D6" s="3">
        <v>43504</v>
      </c>
      <c r="E6" s="4" t="s">
        <v>33</v>
      </c>
      <c r="F6" s="16">
        <v>-16.21</v>
      </c>
      <c r="G6" s="4"/>
    </row>
    <row r="7" spans="1:7" x14ac:dyDescent="0.3">
      <c r="A7" s="5">
        <v>8281801723</v>
      </c>
      <c r="B7" s="35" t="s">
        <v>13</v>
      </c>
      <c r="C7" s="5" t="s">
        <v>31</v>
      </c>
      <c r="D7" s="3">
        <v>43504</v>
      </c>
      <c r="E7" s="4" t="s">
        <v>34</v>
      </c>
      <c r="F7" s="16">
        <v>-60</v>
      </c>
      <c r="G7" s="4" t="s">
        <v>41</v>
      </c>
    </row>
    <row r="8" spans="1:7" x14ac:dyDescent="0.3">
      <c r="A8" s="5">
        <v>8281801723</v>
      </c>
      <c r="B8" s="35" t="s">
        <v>13</v>
      </c>
      <c r="C8" s="5" t="s">
        <v>31</v>
      </c>
      <c r="D8" s="3">
        <v>43504</v>
      </c>
      <c r="E8" s="4" t="s">
        <v>35</v>
      </c>
      <c r="F8" s="16">
        <v>-176.07</v>
      </c>
      <c r="G8" s="4"/>
    </row>
    <row r="9" spans="1:7" x14ac:dyDescent="0.3">
      <c r="A9" s="5">
        <v>8281801723</v>
      </c>
      <c r="B9" s="35" t="s">
        <v>13</v>
      </c>
      <c r="C9" s="5" t="s">
        <v>31</v>
      </c>
      <c r="D9" s="3">
        <v>43504</v>
      </c>
      <c r="E9" s="4" t="s">
        <v>0</v>
      </c>
      <c r="F9" s="16">
        <v>-150</v>
      </c>
      <c r="G9" s="4" t="s">
        <v>41</v>
      </c>
    </row>
    <row r="10" spans="1:7" x14ac:dyDescent="0.3">
      <c r="A10" s="5">
        <v>8281801723</v>
      </c>
      <c r="B10" s="35" t="s">
        <v>13</v>
      </c>
      <c r="C10" s="5" t="s">
        <v>26</v>
      </c>
      <c r="D10" s="3">
        <v>43542</v>
      </c>
      <c r="E10" s="4" t="s">
        <v>1</v>
      </c>
      <c r="F10" s="16">
        <v>-294.48</v>
      </c>
      <c r="G10" s="4"/>
    </row>
    <row r="11" spans="1:7" x14ac:dyDescent="0.3">
      <c r="A11" s="5">
        <v>8281801723</v>
      </c>
      <c r="B11" s="35" t="s">
        <v>13</v>
      </c>
      <c r="C11" s="5" t="s">
        <v>26</v>
      </c>
      <c r="D11" s="3">
        <v>43542</v>
      </c>
      <c r="E11" s="4" t="s">
        <v>0</v>
      </c>
      <c r="F11" s="16">
        <v>-180</v>
      </c>
      <c r="G11" s="4"/>
    </row>
    <row r="12" spans="1:7" x14ac:dyDescent="0.3">
      <c r="A12" s="5">
        <v>8281801723</v>
      </c>
      <c r="B12" s="35" t="s">
        <v>13</v>
      </c>
      <c r="C12" s="5" t="s">
        <v>26</v>
      </c>
      <c r="D12" s="3">
        <v>43542</v>
      </c>
      <c r="E12" s="4" t="s">
        <v>2</v>
      </c>
      <c r="F12" s="16">
        <v>-132.84</v>
      </c>
      <c r="G12" s="4"/>
    </row>
    <row r="13" spans="1:7" x14ac:dyDescent="0.3">
      <c r="A13" s="5">
        <v>8281801723</v>
      </c>
      <c r="B13" s="35" t="s">
        <v>13</v>
      </c>
      <c r="C13" s="5" t="s">
        <v>25</v>
      </c>
      <c r="D13" s="3">
        <v>43558</v>
      </c>
      <c r="E13" s="4" t="s">
        <v>24</v>
      </c>
      <c r="F13" s="16">
        <v>-252.31</v>
      </c>
      <c r="G13" s="4"/>
    </row>
    <row r="14" spans="1:7" x14ac:dyDescent="0.3">
      <c r="A14" s="5">
        <v>8281801797</v>
      </c>
      <c r="B14" s="35" t="s">
        <v>11</v>
      </c>
      <c r="C14" s="5" t="s">
        <v>31</v>
      </c>
      <c r="D14" s="3">
        <v>43504</v>
      </c>
      <c r="E14" s="4" t="s">
        <v>32</v>
      </c>
      <c r="F14" s="16">
        <v>-1297.5899999999999</v>
      </c>
      <c r="G14" s="4"/>
    </row>
    <row r="15" spans="1:7" x14ac:dyDescent="0.3">
      <c r="A15" s="5">
        <v>8281801797</v>
      </c>
      <c r="B15" s="35" t="s">
        <v>11</v>
      </c>
      <c r="C15" s="5" t="s">
        <v>31</v>
      </c>
      <c r="D15" s="3">
        <v>43504</v>
      </c>
      <c r="E15" s="4" t="s">
        <v>33</v>
      </c>
      <c r="F15" s="16">
        <v>-16.21</v>
      </c>
      <c r="G15" s="4"/>
    </row>
    <row r="16" spans="1:7" x14ac:dyDescent="0.3">
      <c r="A16" s="5">
        <v>8281801797</v>
      </c>
      <c r="B16" s="35" t="s">
        <v>11</v>
      </c>
      <c r="C16" s="5" t="s">
        <v>31</v>
      </c>
      <c r="D16" s="3">
        <v>43504</v>
      </c>
      <c r="E16" s="4" t="s">
        <v>34</v>
      </c>
      <c r="F16" s="16">
        <v>-60</v>
      </c>
      <c r="G16" s="4"/>
    </row>
    <row r="17" spans="1:7" x14ac:dyDescent="0.3">
      <c r="A17" s="5">
        <v>8281801797</v>
      </c>
      <c r="B17" s="35" t="s">
        <v>11</v>
      </c>
      <c r="C17" s="5" t="s">
        <v>31</v>
      </c>
      <c r="D17" s="3">
        <v>43504</v>
      </c>
      <c r="E17" s="4" t="s">
        <v>35</v>
      </c>
      <c r="F17" s="16">
        <v>-176.07</v>
      </c>
      <c r="G17" s="4"/>
    </row>
    <row r="18" spans="1:7" x14ac:dyDescent="0.3">
      <c r="A18" s="5">
        <v>8281801797</v>
      </c>
      <c r="B18" s="35" t="s">
        <v>11</v>
      </c>
      <c r="C18" s="5" t="s">
        <v>31</v>
      </c>
      <c r="D18" s="3">
        <v>43504</v>
      </c>
      <c r="E18" s="4" t="s">
        <v>0</v>
      </c>
      <c r="F18" s="16">
        <v>-150</v>
      </c>
      <c r="G18" s="4"/>
    </row>
    <row r="19" spans="1:7" x14ac:dyDescent="0.3">
      <c r="A19" s="5">
        <v>8281801797</v>
      </c>
      <c r="B19" s="35" t="s">
        <v>11</v>
      </c>
      <c r="C19" s="5" t="s">
        <v>26</v>
      </c>
      <c r="D19" s="3">
        <v>43542</v>
      </c>
      <c r="E19" s="4" t="s">
        <v>1</v>
      </c>
      <c r="F19" s="16">
        <v>-294.48</v>
      </c>
      <c r="G19" s="4"/>
    </row>
    <row r="20" spans="1:7" x14ac:dyDescent="0.3">
      <c r="A20" s="5">
        <v>8281801797</v>
      </c>
      <c r="B20" s="35" t="s">
        <v>11</v>
      </c>
      <c r="C20" s="5" t="s">
        <v>26</v>
      </c>
      <c r="D20" s="3">
        <v>43542</v>
      </c>
      <c r="E20" s="4" t="s">
        <v>0</v>
      </c>
      <c r="F20" s="16">
        <v>-180</v>
      </c>
      <c r="G20" s="4"/>
    </row>
    <row r="21" spans="1:7" x14ac:dyDescent="0.3">
      <c r="A21" s="5">
        <v>8281801797</v>
      </c>
      <c r="B21" s="35" t="s">
        <v>11</v>
      </c>
      <c r="C21" s="5" t="s">
        <v>26</v>
      </c>
      <c r="D21" s="3">
        <v>43542</v>
      </c>
      <c r="E21" s="4" t="s">
        <v>2</v>
      </c>
      <c r="F21" s="16">
        <v>-132.84</v>
      </c>
      <c r="G21" s="4"/>
    </row>
    <row r="22" spans="1:7" x14ac:dyDescent="0.3">
      <c r="A22" s="5">
        <v>8281801797</v>
      </c>
      <c r="B22" s="35" t="s">
        <v>11</v>
      </c>
      <c r="C22" s="5" t="s">
        <v>25</v>
      </c>
      <c r="D22" s="3">
        <v>43558</v>
      </c>
      <c r="E22" s="4" t="s">
        <v>24</v>
      </c>
      <c r="F22" s="16">
        <v>-252.31</v>
      </c>
      <c r="G22" s="4"/>
    </row>
    <row r="23" spans="1:7" x14ac:dyDescent="0.3">
      <c r="A23" s="5">
        <v>8281802010</v>
      </c>
      <c r="B23" s="35" t="s">
        <v>12</v>
      </c>
      <c r="C23" s="5" t="s">
        <v>31</v>
      </c>
      <c r="D23" s="3">
        <v>43504</v>
      </c>
      <c r="E23" s="4" t="s">
        <v>32</v>
      </c>
      <c r="F23" s="16">
        <v>-403.9</v>
      </c>
      <c r="G23" s="4"/>
    </row>
    <row r="24" spans="1:7" x14ac:dyDescent="0.3">
      <c r="A24" s="5">
        <v>8281802010</v>
      </c>
      <c r="B24" s="35" t="s">
        <v>12</v>
      </c>
      <c r="C24" s="5" t="s">
        <v>31</v>
      </c>
      <c r="D24" s="3">
        <v>43504</v>
      </c>
      <c r="E24" s="4" t="s">
        <v>33</v>
      </c>
      <c r="F24" s="16">
        <v>-16.21</v>
      </c>
      <c r="G24" s="4"/>
    </row>
    <row r="25" spans="1:7" x14ac:dyDescent="0.3">
      <c r="A25" s="5">
        <v>8281802010</v>
      </c>
      <c r="B25" s="35" t="s">
        <v>12</v>
      </c>
      <c r="C25" s="5" t="s">
        <v>31</v>
      </c>
      <c r="D25" s="3">
        <v>43504</v>
      </c>
      <c r="E25" s="4" t="s">
        <v>34</v>
      </c>
      <c r="F25" s="16">
        <v>-60</v>
      </c>
      <c r="G25" s="4"/>
    </row>
    <row r="26" spans="1:7" x14ac:dyDescent="0.3">
      <c r="A26" s="5">
        <v>8281802010</v>
      </c>
      <c r="B26" s="35" t="s">
        <v>12</v>
      </c>
      <c r="C26" s="5" t="s">
        <v>31</v>
      </c>
      <c r="D26" s="3">
        <v>43504</v>
      </c>
      <c r="E26" s="4" t="s">
        <v>35</v>
      </c>
      <c r="F26" s="16">
        <v>-176.07</v>
      </c>
      <c r="G26" s="4"/>
    </row>
    <row r="27" spans="1:7" x14ac:dyDescent="0.3">
      <c r="A27" s="5">
        <v>8281802010</v>
      </c>
      <c r="B27" s="35" t="s">
        <v>12</v>
      </c>
      <c r="C27" s="5" t="s">
        <v>31</v>
      </c>
      <c r="D27" s="3">
        <v>43504</v>
      </c>
      <c r="E27" s="4" t="s">
        <v>0</v>
      </c>
      <c r="F27" s="16">
        <v>-150</v>
      </c>
      <c r="G27" s="4"/>
    </row>
    <row r="28" spans="1:7" x14ac:dyDescent="0.3">
      <c r="A28" s="5">
        <v>8281802010</v>
      </c>
      <c r="B28" s="35" t="s">
        <v>12</v>
      </c>
      <c r="C28" s="5" t="s">
        <v>26</v>
      </c>
      <c r="D28" s="3">
        <v>43542</v>
      </c>
      <c r="E28" s="4" t="s">
        <v>1</v>
      </c>
      <c r="F28" s="16">
        <v>-294.48</v>
      </c>
      <c r="G28" s="4"/>
    </row>
    <row r="29" spans="1:7" x14ac:dyDescent="0.3">
      <c r="A29" s="5">
        <v>8281802010</v>
      </c>
      <c r="B29" s="35" t="s">
        <v>12</v>
      </c>
      <c r="C29" s="5" t="s">
        <v>26</v>
      </c>
      <c r="D29" s="3">
        <v>43542</v>
      </c>
      <c r="E29" s="4" t="s">
        <v>0</v>
      </c>
      <c r="F29" s="16">
        <v>-180</v>
      </c>
      <c r="G29" s="4"/>
    </row>
    <row r="30" spans="1:7" x14ac:dyDescent="0.3">
      <c r="A30" s="5">
        <v>8281802010</v>
      </c>
      <c r="B30" s="35" t="s">
        <v>12</v>
      </c>
      <c r="C30" s="5" t="s">
        <v>26</v>
      </c>
      <c r="D30" s="3">
        <v>43542</v>
      </c>
      <c r="E30" s="4" t="s">
        <v>2</v>
      </c>
      <c r="F30" s="16">
        <v>-132.84</v>
      </c>
      <c r="G30" s="4"/>
    </row>
    <row r="31" spans="1:7" x14ac:dyDescent="0.3">
      <c r="A31" s="5">
        <v>8281802010</v>
      </c>
      <c r="B31" s="35" t="s">
        <v>12</v>
      </c>
      <c r="C31" s="5" t="s">
        <v>25</v>
      </c>
      <c r="D31" s="3">
        <v>43558</v>
      </c>
      <c r="E31" s="4" t="s">
        <v>24</v>
      </c>
      <c r="F31" s="16">
        <v>-252.31</v>
      </c>
      <c r="G31" s="4"/>
    </row>
    <row r="32" spans="1:7" x14ac:dyDescent="0.3">
      <c r="A32" s="5">
        <v>8281802022</v>
      </c>
      <c r="B32" s="35" t="s">
        <v>19</v>
      </c>
      <c r="C32" s="5" t="s">
        <v>26</v>
      </c>
      <c r="D32" s="3">
        <v>43550</v>
      </c>
      <c r="E32" s="4" t="s">
        <v>3</v>
      </c>
      <c r="F32" s="16">
        <v>-174.51</v>
      </c>
      <c r="G32" s="4"/>
    </row>
    <row r="33" spans="1:7" x14ac:dyDescent="0.3">
      <c r="A33" s="5">
        <v>8281802022</v>
      </c>
      <c r="B33" s="35" t="s">
        <v>19</v>
      </c>
      <c r="C33" s="5" t="s">
        <v>26</v>
      </c>
      <c r="D33" s="3">
        <v>43550</v>
      </c>
      <c r="E33" s="4" t="s">
        <v>0</v>
      </c>
      <c r="F33" s="16">
        <v>-180</v>
      </c>
      <c r="G33" s="4"/>
    </row>
    <row r="34" spans="1:7" x14ac:dyDescent="0.3">
      <c r="A34" s="5">
        <v>8281802022</v>
      </c>
      <c r="B34" s="35" t="s">
        <v>19</v>
      </c>
      <c r="C34" s="5" t="s">
        <v>26</v>
      </c>
      <c r="D34" s="3">
        <v>43550</v>
      </c>
      <c r="E34" s="4" t="s">
        <v>4</v>
      </c>
      <c r="F34" s="16">
        <v>-6</v>
      </c>
      <c r="G34" s="4"/>
    </row>
    <row r="35" spans="1:7" x14ac:dyDescent="0.3">
      <c r="A35" s="5">
        <v>8281802022</v>
      </c>
      <c r="B35" s="35" t="s">
        <v>19</v>
      </c>
      <c r="C35" s="5" t="s">
        <v>26</v>
      </c>
      <c r="D35" s="3">
        <v>43550</v>
      </c>
      <c r="E35" s="4" t="s">
        <v>1</v>
      </c>
      <c r="F35" s="16">
        <v>-294.48</v>
      </c>
      <c r="G35" s="4"/>
    </row>
    <row r="36" spans="1:7" x14ac:dyDescent="0.3">
      <c r="A36" s="5">
        <v>8281802022</v>
      </c>
      <c r="B36" s="35" t="s">
        <v>19</v>
      </c>
      <c r="C36" s="5" t="s">
        <v>26</v>
      </c>
      <c r="D36" s="3">
        <v>43550</v>
      </c>
      <c r="E36" s="4" t="s">
        <v>2</v>
      </c>
      <c r="F36" s="16">
        <v>-110.36</v>
      </c>
      <c r="G36" s="4"/>
    </row>
    <row r="37" spans="1:7" x14ac:dyDescent="0.3">
      <c r="A37" s="5">
        <v>8281802022</v>
      </c>
      <c r="B37" s="35" t="s">
        <v>19</v>
      </c>
      <c r="C37" s="5" t="s">
        <v>25</v>
      </c>
      <c r="D37" s="3">
        <v>43558</v>
      </c>
      <c r="E37" s="4" t="s">
        <v>24</v>
      </c>
      <c r="F37" s="16">
        <v>-252.31</v>
      </c>
      <c r="G37" s="4"/>
    </row>
    <row r="38" spans="1:7" x14ac:dyDescent="0.3">
      <c r="A38" s="5">
        <v>8281802041</v>
      </c>
      <c r="B38" s="35" t="s">
        <v>5</v>
      </c>
      <c r="C38" s="5" t="s">
        <v>26</v>
      </c>
      <c r="D38" s="3">
        <v>43542</v>
      </c>
      <c r="E38" s="4" t="s">
        <v>3</v>
      </c>
      <c r="F38" s="16">
        <v>-662.39</v>
      </c>
      <c r="G38" s="4"/>
    </row>
    <row r="39" spans="1:7" x14ac:dyDescent="0.3">
      <c r="A39" s="5">
        <v>8281802041</v>
      </c>
      <c r="B39" s="35" t="s">
        <v>5</v>
      </c>
      <c r="C39" s="5" t="s">
        <v>26</v>
      </c>
      <c r="D39" s="3">
        <v>43542</v>
      </c>
      <c r="E39" s="4" t="s">
        <v>0</v>
      </c>
      <c r="F39" s="16">
        <v>-180</v>
      </c>
      <c r="G39" s="4"/>
    </row>
    <row r="40" spans="1:7" x14ac:dyDescent="0.3">
      <c r="A40" s="5">
        <v>8281802041</v>
      </c>
      <c r="B40" s="35" t="s">
        <v>5</v>
      </c>
      <c r="C40" s="5" t="s">
        <v>26</v>
      </c>
      <c r="D40" s="3">
        <v>43542</v>
      </c>
      <c r="E40" s="4" t="s">
        <v>4</v>
      </c>
      <c r="F40" s="16">
        <v>-6</v>
      </c>
      <c r="G40" s="4"/>
    </row>
    <row r="41" spans="1:7" x14ac:dyDescent="0.3">
      <c r="A41" s="5">
        <v>8281802041</v>
      </c>
      <c r="B41" s="35" t="s">
        <v>5</v>
      </c>
      <c r="C41" s="5" t="s">
        <v>26</v>
      </c>
      <c r="D41" s="3">
        <v>43542</v>
      </c>
      <c r="E41" s="4" t="s">
        <v>1</v>
      </c>
      <c r="F41" s="16">
        <v>-294.48</v>
      </c>
      <c r="G41" s="4"/>
    </row>
    <row r="42" spans="1:7" x14ac:dyDescent="0.3">
      <c r="A42" s="5">
        <v>8281802041</v>
      </c>
      <c r="B42" s="35" t="s">
        <v>5</v>
      </c>
      <c r="C42" s="5" t="s">
        <v>26</v>
      </c>
      <c r="D42" s="3">
        <v>43542</v>
      </c>
      <c r="E42" s="4" t="s">
        <v>2</v>
      </c>
      <c r="F42" s="16">
        <v>-132.84</v>
      </c>
      <c r="G42" s="4"/>
    </row>
    <row r="43" spans="1:7" x14ac:dyDescent="0.3">
      <c r="A43" s="5">
        <v>8281802041</v>
      </c>
      <c r="B43" s="35" t="s">
        <v>5</v>
      </c>
      <c r="C43" s="5" t="s">
        <v>25</v>
      </c>
      <c r="D43" s="3">
        <v>43558</v>
      </c>
      <c r="E43" s="4" t="s">
        <v>24</v>
      </c>
      <c r="F43" s="16">
        <v>-252.31</v>
      </c>
      <c r="G43" s="4"/>
    </row>
    <row r="44" spans="1:7" x14ac:dyDescent="0.3">
      <c r="A44" s="5">
        <v>8281802050</v>
      </c>
      <c r="B44" s="35" t="s">
        <v>10</v>
      </c>
      <c r="C44" s="5" t="s">
        <v>31</v>
      </c>
      <c r="D44" s="3">
        <v>43504</v>
      </c>
      <c r="E44" s="4" t="s">
        <v>16</v>
      </c>
      <c r="F44" s="16">
        <v>-104.12</v>
      </c>
      <c r="G44" s="4" t="s">
        <v>64</v>
      </c>
    </row>
    <row r="45" spans="1:7" x14ac:dyDescent="0.3">
      <c r="A45" s="5">
        <v>8281802050</v>
      </c>
      <c r="B45" s="35" t="s">
        <v>10</v>
      </c>
      <c r="C45" s="5" t="s">
        <v>63</v>
      </c>
      <c r="D45" s="3">
        <v>43504</v>
      </c>
      <c r="E45" s="4" t="s">
        <v>16</v>
      </c>
      <c r="F45" s="16">
        <v>-104.12</v>
      </c>
      <c r="G45" s="4" t="s">
        <v>81</v>
      </c>
    </row>
    <row r="46" spans="1:7" x14ac:dyDescent="0.3">
      <c r="A46" s="5">
        <v>8281802050</v>
      </c>
      <c r="B46" s="35" t="s">
        <v>10</v>
      </c>
      <c r="C46" s="5" t="s">
        <v>31</v>
      </c>
      <c r="D46" s="3">
        <v>43504</v>
      </c>
      <c r="E46" s="4" t="s">
        <v>33</v>
      </c>
      <c r="F46" s="16">
        <v>-16.21</v>
      </c>
      <c r="G46" s="4"/>
    </row>
    <row r="47" spans="1:7" x14ac:dyDescent="0.3">
      <c r="A47" s="5">
        <v>8281802050</v>
      </c>
      <c r="B47" s="35" t="s">
        <v>10</v>
      </c>
      <c r="C47" s="5" t="s">
        <v>31</v>
      </c>
      <c r="D47" s="3">
        <v>43504</v>
      </c>
      <c r="E47" s="4" t="s">
        <v>34</v>
      </c>
      <c r="F47" s="16">
        <v>-60</v>
      </c>
      <c r="G47" s="4"/>
    </row>
    <row r="48" spans="1:7" x14ac:dyDescent="0.3">
      <c r="A48" s="5">
        <v>8281802050</v>
      </c>
      <c r="B48" s="35" t="s">
        <v>10</v>
      </c>
      <c r="C48" s="5" t="s">
        <v>31</v>
      </c>
      <c r="D48" s="3">
        <v>43504</v>
      </c>
      <c r="E48" s="4" t="s">
        <v>35</v>
      </c>
      <c r="F48" s="16">
        <v>-176.07</v>
      </c>
      <c r="G48" s="4"/>
    </row>
    <row r="49" spans="1:7" x14ac:dyDescent="0.3">
      <c r="A49" s="5">
        <v>8281802050</v>
      </c>
      <c r="B49" s="35" t="s">
        <v>10</v>
      </c>
      <c r="C49" s="5" t="s">
        <v>31</v>
      </c>
      <c r="D49" s="3">
        <v>43504</v>
      </c>
      <c r="E49" s="4" t="s">
        <v>0</v>
      </c>
      <c r="F49" s="16">
        <v>-150</v>
      </c>
      <c r="G49" s="4"/>
    </row>
    <row r="50" spans="1:7" x14ac:dyDescent="0.3">
      <c r="A50" s="5">
        <v>8281802050</v>
      </c>
      <c r="B50" s="35" t="s">
        <v>10</v>
      </c>
      <c r="C50" s="5" t="s">
        <v>26</v>
      </c>
      <c r="D50" s="3">
        <v>43542</v>
      </c>
      <c r="E50" s="4" t="s">
        <v>1</v>
      </c>
      <c r="F50" s="16">
        <v>-294.48</v>
      </c>
      <c r="G50" s="4"/>
    </row>
    <row r="51" spans="1:7" x14ac:dyDescent="0.3">
      <c r="A51" s="5">
        <v>8281802050</v>
      </c>
      <c r="B51" s="35" t="s">
        <v>10</v>
      </c>
      <c r="C51" s="5" t="s">
        <v>26</v>
      </c>
      <c r="D51" s="3">
        <v>43542</v>
      </c>
      <c r="E51" s="4" t="s">
        <v>0</v>
      </c>
      <c r="F51" s="16">
        <v>-180</v>
      </c>
      <c r="G51" s="4"/>
    </row>
    <row r="52" spans="1:7" x14ac:dyDescent="0.3">
      <c r="A52" s="5">
        <v>8281802050</v>
      </c>
      <c r="B52" s="35" t="s">
        <v>10</v>
      </c>
      <c r="C52" s="5" t="s">
        <v>26</v>
      </c>
      <c r="D52" s="3">
        <v>43542</v>
      </c>
      <c r="E52" s="4" t="s">
        <v>2</v>
      </c>
      <c r="F52" s="16">
        <v>-132.84</v>
      </c>
      <c r="G52" s="4"/>
    </row>
    <row r="53" spans="1:7" x14ac:dyDescent="0.3">
      <c r="A53" s="5">
        <v>8281802050</v>
      </c>
      <c r="B53" s="35" t="s">
        <v>10</v>
      </c>
      <c r="C53" s="5" t="s">
        <v>26</v>
      </c>
      <c r="D53" s="3">
        <v>43546</v>
      </c>
      <c r="E53" s="4" t="s">
        <v>18</v>
      </c>
      <c r="F53" s="16">
        <v>-180</v>
      </c>
      <c r="G53" s="4"/>
    </row>
    <row r="54" spans="1:7" x14ac:dyDescent="0.3">
      <c r="A54" s="5">
        <v>8281802050</v>
      </c>
      <c r="B54" s="35" t="s">
        <v>10</v>
      </c>
      <c r="C54" s="5" t="s">
        <v>25</v>
      </c>
      <c r="D54" s="3">
        <v>43558</v>
      </c>
      <c r="E54" s="4" t="s">
        <v>24</v>
      </c>
      <c r="F54" s="16">
        <v>-252.31</v>
      </c>
      <c r="G54" s="4"/>
    </row>
    <row r="55" spans="1:7" x14ac:dyDescent="0.3">
      <c r="A55" s="5">
        <v>8281802130</v>
      </c>
      <c r="B55" s="35" t="s">
        <v>23</v>
      </c>
      <c r="C55" s="5" t="s">
        <v>25</v>
      </c>
      <c r="D55" s="3">
        <v>43558</v>
      </c>
      <c r="E55" s="4" t="s">
        <v>24</v>
      </c>
      <c r="F55" s="16">
        <v>-252.31</v>
      </c>
      <c r="G55" s="4"/>
    </row>
    <row r="56" spans="1:7" x14ac:dyDescent="0.3">
      <c r="A56" s="5">
        <v>8281802183</v>
      </c>
      <c r="B56" s="35" t="s">
        <v>20</v>
      </c>
      <c r="C56" s="5" t="s">
        <v>26</v>
      </c>
      <c r="D56" s="3">
        <v>43550</v>
      </c>
      <c r="E56" s="4" t="s">
        <v>3</v>
      </c>
      <c r="F56" s="16">
        <v>-309.39</v>
      </c>
      <c r="G56" s="4"/>
    </row>
    <row r="57" spans="1:7" x14ac:dyDescent="0.3">
      <c r="A57" s="5">
        <v>8281802183</v>
      </c>
      <c r="B57" s="35" t="s">
        <v>20</v>
      </c>
      <c r="C57" s="5" t="s">
        <v>26</v>
      </c>
      <c r="D57" s="3">
        <v>43550</v>
      </c>
      <c r="E57" s="4" t="s">
        <v>0</v>
      </c>
      <c r="F57" s="16">
        <v>-180</v>
      </c>
      <c r="G57" s="4"/>
    </row>
    <row r="58" spans="1:7" x14ac:dyDescent="0.3">
      <c r="A58" s="5">
        <v>8281802183</v>
      </c>
      <c r="B58" s="35" t="s">
        <v>20</v>
      </c>
      <c r="C58" s="5" t="s">
        <v>26</v>
      </c>
      <c r="D58" s="3">
        <v>43550</v>
      </c>
      <c r="E58" s="4" t="s">
        <v>4</v>
      </c>
      <c r="F58" s="16">
        <v>-6</v>
      </c>
      <c r="G58" s="4"/>
    </row>
    <row r="59" spans="1:7" x14ac:dyDescent="0.3">
      <c r="A59" s="5">
        <v>8281802183</v>
      </c>
      <c r="B59" s="35" t="s">
        <v>20</v>
      </c>
      <c r="C59" s="5" t="s">
        <v>26</v>
      </c>
      <c r="D59" s="3">
        <v>43550</v>
      </c>
      <c r="E59" s="4" t="s">
        <v>1</v>
      </c>
      <c r="F59" s="16">
        <v>-294.48</v>
      </c>
      <c r="G59" s="4"/>
    </row>
    <row r="60" spans="1:7" x14ac:dyDescent="0.3">
      <c r="A60" s="5">
        <v>8281802183</v>
      </c>
      <c r="B60" s="35" t="s">
        <v>20</v>
      </c>
      <c r="C60" s="5" t="s">
        <v>26</v>
      </c>
      <c r="D60" s="3">
        <v>43550</v>
      </c>
      <c r="E60" s="4" t="s">
        <v>2</v>
      </c>
      <c r="F60" s="16">
        <v>-132.84</v>
      </c>
      <c r="G60" s="4"/>
    </row>
    <row r="61" spans="1:7" x14ac:dyDescent="0.3">
      <c r="A61" s="5">
        <v>8281802183</v>
      </c>
      <c r="B61" s="35" t="s">
        <v>20</v>
      </c>
      <c r="C61" s="5" t="s">
        <v>25</v>
      </c>
      <c r="D61" s="3">
        <v>43558</v>
      </c>
      <c r="E61" s="4" t="s">
        <v>24</v>
      </c>
      <c r="F61" s="16">
        <v>-252.31</v>
      </c>
      <c r="G61" s="4"/>
    </row>
    <row r="62" spans="1:7" x14ac:dyDescent="0.3">
      <c r="A62" s="5">
        <v>8281802290</v>
      </c>
      <c r="B62" s="35" t="s">
        <v>17</v>
      </c>
      <c r="C62" s="5" t="s">
        <v>26</v>
      </c>
      <c r="D62" s="3">
        <v>43546</v>
      </c>
      <c r="E62" s="4" t="s">
        <v>3</v>
      </c>
      <c r="F62" s="16">
        <v>-648.28</v>
      </c>
      <c r="G62" s="4"/>
    </row>
    <row r="63" spans="1:7" x14ac:dyDescent="0.3">
      <c r="A63" s="5">
        <v>8281802290</v>
      </c>
      <c r="B63" s="35" t="s">
        <v>17</v>
      </c>
      <c r="C63" s="5" t="s">
        <v>26</v>
      </c>
      <c r="D63" s="3">
        <v>43546</v>
      </c>
      <c r="E63" s="4" t="s">
        <v>0</v>
      </c>
      <c r="F63" s="16">
        <v>-180</v>
      </c>
      <c r="G63" s="4"/>
    </row>
    <row r="64" spans="1:7" x14ac:dyDescent="0.3">
      <c r="A64" s="5">
        <v>8281802290</v>
      </c>
      <c r="B64" s="35" t="s">
        <v>17</v>
      </c>
      <c r="C64" s="5" t="s">
        <v>26</v>
      </c>
      <c r="D64" s="3">
        <v>43546</v>
      </c>
      <c r="E64" s="4" t="s">
        <v>4</v>
      </c>
      <c r="F64" s="16">
        <v>-6</v>
      </c>
      <c r="G64" s="4"/>
    </row>
    <row r="65" spans="1:7" x14ac:dyDescent="0.3">
      <c r="A65" s="5">
        <v>8281802290</v>
      </c>
      <c r="B65" s="35" t="s">
        <v>17</v>
      </c>
      <c r="C65" s="5" t="s">
        <v>26</v>
      </c>
      <c r="D65" s="3">
        <v>43546</v>
      </c>
      <c r="E65" s="4" t="s">
        <v>1</v>
      </c>
      <c r="F65" s="16">
        <v>-294.48</v>
      </c>
      <c r="G65" s="4"/>
    </row>
    <row r="66" spans="1:7" x14ac:dyDescent="0.3">
      <c r="A66" s="5">
        <v>8281802290</v>
      </c>
      <c r="B66" s="35" t="s">
        <v>17</v>
      </c>
      <c r="C66" s="5" t="s">
        <v>26</v>
      </c>
      <c r="D66" s="3">
        <v>43546</v>
      </c>
      <c r="E66" s="4" t="s">
        <v>2</v>
      </c>
      <c r="F66" s="16">
        <v>-132.84</v>
      </c>
      <c r="G66" s="4"/>
    </row>
    <row r="67" spans="1:7" x14ac:dyDescent="0.3">
      <c r="A67" s="5">
        <v>8281802290</v>
      </c>
      <c r="B67" s="35" t="s">
        <v>17</v>
      </c>
      <c r="C67" s="5" t="s">
        <v>26</v>
      </c>
      <c r="D67" s="3">
        <v>43546</v>
      </c>
      <c r="E67" s="4" t="s">
        <v>16</v>
      </c>
      <c r="F67" s="16">
        <v>-432.54</v>
      </c>
      <c r="G67" s="4" t="s">
        <v>39</v>
      </c>
    </row>
    <row r="68" spans="1:7" x14ac:dyDescent="0.3">
      <c r="A68" s="5">
        <v>8281802290</v>
      </c>
      <c r="B68" s="35" t="s">
        <v>17</v>
      </c>
      <c r="C68" s="5" t="s">
        <v>25</v>
      </c>
      <c r="D68" s="3">
        <v>43558</v>
      </c>
      <c r="E68" s="4" t="s">
        <v>24</v>
      </c>
      <c r="F68" s="16">
        <v>-252.31</v>
      </c>
      <c r="G68" s="4"/>
    </row>
    <row r="69" spans="1:7" x14ac:dyDescent="0.3">
      <c r="A69" s="5">
        <v>8281802335</v>
      </c>
      <c r="B69" s="35" t="s">
        <v>30</v>
      </c>
      <c r="C69" s="5" t="s">
        <v>25</v>
      </c>
      <c r="D69" s="3">
        <v>43558</v>
      </c>
      <c r="E69" s="4" t="s">
        <v>24</v>
      </c>
      <c r="F69" s="16">
        <v>-252.31</v>
      </c>
      <c r="G69" s="4"/>
    </row>
    <row r="70" spans="1:7" x14ac:dyDescent="0.3">
      <c r="A70" s="5">
        <v>8281802389</v>
      </c>
      <c r="B70" s="35" t="s">
        <v>15</v>
      </c>
      <c r="C70" s="5" t="s">
        <v>26</v>
      </c>
      <c r="D70" s="3">
        <v>43546</v>
      </c>
      <c r="E70" s="4" t="s">
        <v>3</v>
      </c>
      <c r="F70" s="16">
        <v>-630.22</v>
      </c>
      <c r="G70" s="4"/>
    </row>
    <row r="71" spans="1:7" x14ac:dyDescent="0.3">
      <c r="A71" s="5">
        <v>8281802389</v>
      </c>
      <c r="B71" s="35" t="s">
        <v>15</v>
      </c>
      <c r="C71" s="5" t="s">
        <v>26</v>
      </c>
      <c r="D71" s="3">
        <v>43546</v>
      </c>
      <c r="E71" s="4" t="s">
        <v>0</v>
      </c>
      <c r="F71" s="16">
        <v>-180</v>
      </c>
      <c r="G71" s="4"/>
    </row>
    <row r="72" spans="1:7" x14ac:dyDescent="0.3">
      <c r="A72" s="5">
        <v>8281802389</v>
      </c>
      <c r="B72" s="35" t="s">
        <v>15</v>
      </c>
      <c r="C72" s="5" t="s">
        <v>26</v>
      </c>
      <c r="D72" s="3">
        <v>43546</v>
      </c>
      <c r="E72" s="4" t="s">
        <v>4</v>
      </c>
      <c r="F72" s="16">
        <v>-6</v>
      </c>
      <c r="G72" s="4"/>
    </row>
    <row r="73" spans="1:7" x14ac:dyDescent="0.3">
      <c r="A73" s="5">
        <v>8281802389</v>
      </c>
      <c r="B73" s="35" t="s">
        <v>15</v>
      </c>
      <c r="C73" s="5" t="s">
        <v>26</v>
      </c>
      <c r="D73" s="3">
        <v>43546</v>
      </c>
      <c r="E73" s="4" t="s">
        <v>1</v>
      </c>
      <c r="F73" s="16">
        <v>-294.48</v>
      </c>
      <c r="G73" s="4"/>
    </row>
    <row r="74" spans="1:7" x14ac:dyDescent="0.3">
      <c r="A74" s="5">
        <v>8281802389</v>
      </c>
      <c r="B74" s="35" t="s">
        <v>15</v>
      </c>
      <c r="C74" s="5" t="s">
        <v>26</v>
      </c>
      <c r="D74" s="3">
        <v>43546</v>
      </c>
      <c r="E74" s="4" t="s">
        <v>2</v>
      </c>
      <c r="F74" s="16">
        <v>-132.84</v>
      </c>
      <c r="G74" s="4"/>
    </row>
    <row r="75" spans="1:7" x14ac:dyDescent="0.3">
      <c r="A75" s="5">
        <v>8281802389</v>
      </c>
      <c r="B75" s="35" t="s">
        <v>15</v>
      </c>
      <c r="C75" s="5" t="s">
        <v>26</v>
      </c>
      <c r="D75" s="3">
        <v>43546</v>
      </c>
      <c r="E75" s="4" t="s">
        <v>16</v>
      </c>
      <c r="F75" s="16">
        <v>-296.39999999999998</v>
      </c>
      <c r="G75" s="4" t="s">
        <v>39</v>
      </c>
    </row>
    <row r="76" spans="1:7" x14ac:dyDescent="0.3">
      <c r="A76" s="5">
        <v>8281802389</v>
      </c>
      <c r="B76" s="35" t="s">
        <v>15</v>
      </c>
      <c r="C76" s="5" t="s">
        <v>25</v>
      </c>
      <c r="D76" s="3">
        <v>43558</v>
      </c>
      <c r="E76" s="4" t="s">
        <v>24</v>
      </c>
      <c r="F76" s="16">
        <v>-252.31</v>
      </c>
      <c r="G76" s="4"/>
    </row>
    <row r="77" spans="1:7" x14ac:dyDescent="0.3">
      <c r="A77" s="5">
        <v>8281900046</v>
      </c>
      <c r="B77" s="35" t="s">
        <v>9</v>
      </c>
      <c r="C77" s="5" t="s">
        <v>26</v>
      </c>
      <c r="D77" s="3">
        <v>43542</v>
      </c>
      <c r="E77" s="4" t="s">
        <v>43</v>
      </c>
      <c r="F77" s="16">
        <v>-204.28</v>
      </c>
      <c r="G77" s="4"/>
    </row>
    <row r="78" spans="1:7" x14ac:dyDescent="0.3">
      <c r="A78" s="5">
        <v>8281900046</v>
      </c>
      <c r="B78" s="35" t="s">
        <v>9</v>
      </c>
      <c r="C78" s="5" t="s">
        <v>26</v>
      </c>
      <c r="D78" s="3">
        <v>43542</v>
      </c>
      <c r="E78" s="4" t="s">
        <v>1</v>
      </c>
      <c r="F78" s="16">
        <v>-90.2</v>
      </c>
      <c r="G78" s="4"/>
    </row>
    <row r="79" spans="1:7" x14ac:dyDescent="0.3">
      <c r="A79" s="5">
        <v>8281900046</v>
      </c>
      <c r="B79" s="35" t="s">
        <v>9</v>
      </c>
      <c r="C79" s="5" t="s">
        <v>26</v>
      </c>
      <c r="D79" s="3">
        <v>43542</v>
      </c>
      <c r="E79" s="4" t="s">
        <v>0</v>
      </c>
      <c r="F79" s="16">
        <v>-150</v>
      </c>
      <c r="G79" s="4"/>
    </row>
    <row r="80" spans="1:7" x14ac:dyDescent="0.3">
      <c r="A80" s="5">
        <v>8281900046</v>
      </c>
      <c r="B80" s="35" t="s">
        <v>9</v>
      </c>
      <c r="C80" s="5" t="s">
        <v>26</v>
      </c>
      <c r="D80" s="3">
        <v>43546</v>
      </c>
      <c r="E80" s="4" t="s">
        <v>18</v>
      </c>
      <c r="F80" s="16">
        <v>-180</v>
      </c>
      <c r="G80" s="4"/>
    </row>
    <row r="81" spans="1:7" x14ac:dyDescent="0.3">
      <c r="A81" s="5">
        <v>8281900046</v>
      </c>
      <c r="B81" s="35" t="s">
        <v>9</v>
      </c>
      <c r="C81" s="5" t="s">
        <v>25</v>
      </c>
      <c r="D81" s="3">
        <v>43558</v>
      </c>
      <c r="E81" s="4" t="s">
        <v>24</v>
      </c>
      <c r="F81" s="16">
        <v>-252.31</v>
      </c>
      <c r="G81" s="4"/>
    </row>
    <row r="82" spans="1:7" x14ac:dyDescent="0.3">
      <c r="A82" s="5">
        <v>8281900047</v>
      </c>
      <c r="B82" s="35" t="s">
        <v>14</v>
      </c>
      <c r="C82" s="5" t="s">
        <v>26</v>
      </c>
      <c r="D82" s="3">
        <v>43546</v>
      </c>
      <c r="E82" s="4" t="s">
        <v>3</v>
      </c>
      <c r="F82" s="16">
        <v>-204.2</v>
      </c>
      <c r="G82" s="4"/>
    </row>
    <row r="83" spans="1:7" x14ac:dyDescent="0.3">
      <c r="A83" s="5">
        <v>8281900047</v>
      </c>
      <c r="B83" s="35" t="s">
        <v>14</v>
      </c>
      <c r="C83" s="5" t="s">
        <v>26</v>
      </c>
      <c r="D83" s="3">
        <v>43546</v>
      </c>
      <c r="E83" s="4" t="s">
        <v>0</v>
      </c>
      <c r="F83" s="16">
        <v>-180</v>
      </c>
      <c r="G83" s="4"/>
    </row>
    <row r="84" spans="1:7" x14ac:dyDescent="0.3">
      <c r="A84" s="5">
        <v>8281900047</v>
      </c>
      <c r="B84" s="35" t="s">
        <v>14</v>
      </c>
      <c r="C84" s="5" t="s">
        <v>26</v>
      </c>
      <c r="D84" s="3">
        <v>43546</v>
      </c>
      <c r="E84" s="4" t="s">
        <v>4</v>
      </c>
      <c r="F84" s="16">
        <v>-6</v>
      </c>
      <c r="G84" s="4"/>
    </row>
    <row r="85" spans="1:7" x14ac:dyDescent="0.3">
      <c r="A85" s="5">
        <v>8281900047</v>
      </c>
      <c r="B85" s="35" t="s">
        <v>14</v>
      </c>
      <c r="C85" s="5" t="s">
        <v>26</v>
      </c>
      <c r="D85" s="3">
        <v>43546</v>
      </c>
      <c r="E85" s="4" t="s">
        <v>1</v>
      </c>
      <c r="F85" s="16">
        <v>-294.48</v>
      </c>
      <c r="G85" s="4"/>
    </row>
    <row r="86" spans="1:7" x14ac:dyDescent="0.3">
      <c r="A86" s="5">
        <v>8281900047</v>
      </c>
      <c r="B86" s="35" t="s">
        <v>14</v>
      </c>
      <c r="C86" s="5" t="s">
        <v>26</v>
      </c>
      <c r="D86" s="3">
        <v>43546</v>
      </c>
      <c r="E86" s="4" t="s">
        <v>2</v>
      </c>
      <c r="F86" s="16">
        <v>-110.36</v>
      </c>
      <c r="G86" s="4"/>
    </row>
    <row r="87" spans="1:7" x14ac:dyDescent="0.3">
      <c r="A87" s="5">
        <v>8281900047</v>
      </c>
      <c r="B87" s="35" t="s">
        <v>14</v>
      </c>
      <c r="C87" s="5" t="s">
        <v>25</v>
      </c>
      <c r="D87" s="3">
        <v>43558</v>
      </c>
      <c r="E87" s="4" t="s">
        <v>24</v>
      </c>
      <c r="F87" s="16">
        <v>-252.31</v>
      </c>
      <c r="G87" s="4"/>
    </row>
    <row r="88" spans="1:7" x14ac:dyDescent="0.3">
      <c r="A88" s="5">
        <v>8281900079</v>
      </c>
      <c r="B88" s="35" t="s">
        <v>27</v>
      </c>
      <c r="C88" s="5" t="s">
        <v>25</v>
      </c>
      <c r="D88" s="3">
        <v>43565</v>
      </c>
      <c r="E88" s="4" t="s">
        <v>28</v>
      </c>
      <c r="F88" s="16">
        <v>-160</v>
      </c>
      <c r="G88" s="4"/>
    </row>
    <row r="89" spans="1:7" x14ac:dyDescent="0.3">
      <c r="A89" s="5">
        <v>8281900336</v>
      </c>
      <c r="B89" s="35" t="s">
        <v>42</v>
      </c>
      <c r="C89" s="5" t="s">
        <v>26</v>
      </c>
      <c r="D89" s="3">
        <v>43579</v>
      </c>
      <c r="E89" s="4" t="s">
        <v>43</v>
      </c>
      <c r="F89" s="16">
        <v>-204.28</v>
      </c>
      <c r="G89" s="4"/>
    </row>
    <row r="90" spans="1:7" x14ac:dyDescent="0.3">
      <c r="A90" s="5">
        <v>8281900336</v>
      </c>
      <c r="B90" s="35" t="s">
        <v>42</v>
      </c>
      <c r="C90" s="5" t="s">
        <v>26</v>
      </c>
      <c r="D90" s="3">
        <v>43579</v>
      </c>
      <c r="E90" s="4" t="s">
        <v>44</v>
      </c>
      <c r="F90" s="16">
        <v>-90.2</v>
      </c>
      <c r="G90" s="4"/>
    </row>
    <row r="91" spans="1:7" x14ac:dyDescent="0.3">
      <c r="A91" s="5">
        <v>8281900336</v>
      </c>
      <c r="B91" s="35" t="s">
        <v>42</v>
      </c>
      <c r="C91" s="5" t="s">
        <v>26</v>
      </c>
      <c r="D91" s="3">
        <v>43579</v>
      </c>
      <c r="E91" s="4" t="s">
        <v>0</v>
      </c>
      <c r="F91" s="16">
        <v>-150</v>
      </c>
      <c r="G91" s="4"/>
    </row>
    <row r="92" spans="1:7" x14ac:dyDescent="0.3">
      <c r="A92" s="5">
        <v>8281900336</v>
      </c>
      <c r="B92" s="35" t="s">
        <v>42</v>
      </c>
      <c r="C92" s="5" t="s">
        <v>26</v>
      </c>
      <c r="D92" s="3">
        <v>43579</v>
      </c>
      <c r="E92" s="4" t="s">
        <v>2</v>
      </c>
      <c r="F92" s="16">
        <v>-132.84</v>
      </c>
      <c r="G92" s="4"/>
    </row>
    <row r="93" spans="1:7" x14ac:dyDescent="0.3">
      <c r="A93" s="11">
        <v>8281900079</v>
      </c>
      <c r="B93" s="156" t="s">
        <v>27</v>
      </c>
      <c r="C93" s="11" t="s">
        <v>26</v>
      </c>
      <c r="D93" s="13">
        <v>43587</v>
      </c>
      <c r="E93" s="12" t="s">
        <v>1</v>
      </c>
      <c r="F93" s="17">
        <v>-409.82</v>
      </c>
      <c r="G93" s="4"/>
    </row>
    <row r="94" spans="1:7" x14ac:dyDescent="0.3">
      <c r="A94" s="11">
        <v>8281900079</v>
      </c>
      <c r="B94" s="156" t="s">
        <v>27</v>
      </c>
      <c r="C94" s="11" t="s">
        <v>26</v>
      </c>
      <c r="D94" s="13">
        <v>43587</v>
      </c>
      <c r="E94" s="12" t="s">
        <v>33</v>
      </c>
      <c r="F94" s="17">
        <v>-16.21</v>
      </c>
      <c r="G94" s="4"/>
    </row>
    <row r="95" spans="1:7" x14ac:dyDescent="0.3">
      <c r="A95" s="11">
        <v>8281900079</v>
      </c>
      <c r="B95" s="156" t="s">
        <v>27</v>
      </c>
      <c r="C95" s="11" t="s">
        <v>26</v>
      </c>
      <c r="D95" s="13">
        <v>43587</v>
      </c>
      <c r="E95" s="12" t="s">
        <v>0</v>
      </c>
      <c r="F95" s="17">
        <v>-150</v>
      </c>
      <c r="G95" s="4"/>
    </row>
    <row r="96" spans="1:7" x14ac:dyDescent="0.3">
      <c r="A96" s="11">
        <v>8281900079</v>
      </c>
      <c r="B96" s="156" t="s">
        <v>27</v>
      </c>
      <c r="C96" s="11" t="s">
        <v>26</v>
      </c>
      <c r="D96" s="13">
        <v>43587</v>
      </c>
      <c r="E96" s="12" t="s">
        <v>45</v>
      </c>
      <c r="F96" s="17">
        <v>-30</v>
      </c>
      <c r="G96" s="4"/>
    </row>
    <row r="97" spans="1:7" x14ac:dyDescent="0.3">
      <c r="A97" s="11">
        <v>8281900079</v>
      </c>
      <c r="B97" s="156" t="s">
        <v>27</v>
      </c>
      <c r="C97" s="11" t="s">
        <v>26</v>
      </c>
      <c r="D97" s="13">
        <v>43587</v>
      </c>
      <c r="E97" s="12" t="s">
        <v>2</v>
      </c>
      <c r="F97" s="17">
        <v>-132.84</v>
      </c>
      <c r="G97" s="4"/>
    </row>
    <row r="98" spans="1:7" x14ac:dyDescent="0.3">
      <c r="A98" s="5">
        <v>8281802264</v>
      </c>
      <c r="B98" s="35" t="s">
        <v>46</v>
      </c>
      <c r="C98" s="5" t="s">
        <v>26</v>
      </c>
      <c r="D98" s="3">
        <v>43587</v>
      </c>
      <c r="E98" s="4" t="s">
        <v>43</v>
      </c>
      <c r="F98" s="16">
        <v>-204.28</v>
      </c>
      <c r="G98" s="4"/>
    </row>
    <row r="99" spans="1:7" x14ac:dyDescent="0.3">
      <c r="A99" s="5">
        <v>8281802264</v>
      </c>
      <c r="B99" s="35" t="s">
        <v>46</v>
      </c>
      <c r="C99" s="5" t="s">
        <v>26</v>
      </c>
      <c r="D99" s="3">
        <v>43587</v>
      </c>
      <c r="E99" s="4" t="s">
        <v>44</v>
      </c>
      <c r="F99" s="16">
        <v>-90.2</v>
      </c>
      <c r="G99" s="4"/>
    </row>
    <row r="100" spans="1:7" x14ac:dyDescent="0.3">
      <c r="A100" s="5">
        <v>8281802264</v>
      </c>
      <c r="B100" s="35" t="s">
        <v>46</v>
      </c>
      <c r="C100" s="5" t="s">
        <v>26</v>
      </c>
      <c r="D100" s="3">
        <v>43587</v>
      </c>
      <c r="E100" s="4" t="s">
        <v>0</v>
      </c>
      <c r="F100" s="16">
        <v>-150</v>
      </c>
      <c r="G100" s="4"/>
    </row>
    <row r="101" spans="1:7" x14ac:dyDescent="0.3">
      <c r="A101" s="4">
        <v>8281802264</v>
      </c>
      <c r="B101" s="156" t="s">
        <v>46</v>
      </c>
      <c r="C101" s="5" t="s">
        <v>25</v>
      </c>
      <c r="D101" s="3">
        <v>43592</v>
      </c>
      <c r="E101" s="4" t="s">
        <v>28</v>
      </c>
      <c r="F101" s="16">
        <v>-160</v>
      </c>
      <c r="G101" s="4"/>
    </row>
    <row r="102" spans="1:7" x14ac:dyDescent="0.3">
      <c r="A102" s="4">
        <v>8281900212</v>
      </c>
      <c r="B102" s="35" t="s">
        <v>47</v>
      </c>
      <c r="C102" s="5" t="s">
        <v>25</v>
      </c>
      <c r="D102" s="3">
        <v>43592</v>
      </c>
      <c r="E102" s="4" t="s">
        <v>28</v>
      </c>
      <c r="F102" s="16">
        <v>-160</v>
      </c>
      <c r="G102" s="4"/>
    </row>
    <row r="103" spans="1:7" x14ac:dyDescent="0.3">
      <c r="A103" s="4">
        <v>8281900336</v>
      </c>
      <c r="B103" s="156" t="s">
        <v>42</v>
      </c>
      <c r="C103" s="5" t="s">
        <v>25</v>
      </c>
      <c r="D103" s="3">
        <v>43592</v>
      </c>
      <c r="E103" s="4" t="s">
        <v>28</v>
      </c>
      <c r="F103" s="16">
        <v>-160</v>
      </c>
      <c r="G103" s="4"/>
    </row>
    <row r="104" spans="1:7" x14ac:dyDescent="0.3">
      <c r="A104" s="4">
        <v>8281900552</v>
      </c>
      <c r="B104" s="156" t="s">
        <v>48</v>
      </c>
      <c r="C104" s="5" t="s">
        <v>25</v>
      </c>
      <c r="D104" s="3">
        <v>43592</v>
      </c>
      <c r="E104" s="4" t="s">
        <v>28</v>
      </c>
      <c r="F104" s="16">
        <v>-160</v>
      </c>
      <c r="G104" s="4"/>
    </row>
    <row r="105" spans="1:7" x14ac:dyDescent="0.3">
      <c r="A105" s="4">
        <v>8281900586</v>
      </c>
      <c r="B105" s="156" t="s">
        <v>49</v>
      </c>
      <c r="C105" s="5" t="s">
        <v>25</v>
      </c>
      <c r="D105" s="3">
        <v>43592</v>
      </c>
      <c r="E105" s="4" t="s">
        <v>28</v>
      </c>
      <c r="F105" s="16">
        <v>-160</v>
      </c>
      <c r="G105" s="4"/>
    </row>
    <row r="106" spans="1:7" x14ac:dyDescent="0.3">
      <c r="A106" s="4">
        <v>8281801472</v>
      </c>
      <c r="B106" s="156" t="s">
        <v>21</v>
      </c>
      <c r="C106" s="5" t="s">
        <v>37</v>
      </c>
      <c r="D106" s="3">
        <v>43592</v>
      </c>
      <c r="E106" s="4" t="s">
        <v>43</v>
      </c>
      <c r="F106" s="16">
        <v>-204.28</v>
      </c>
      <c r="G106" s="4"/>
    </row>
    <row r="107" spans="1:7" x14ac:dyDescent="0.3">
      <c r="A107" s="4">
        <v>8281801472</v>
      </c>
      <c r="B107" s="156" t="s">
        <v>21</v>
      </c>
      <c r="C107" s="5" t="s">
        <v>37</v>
      </c>
      <c r="D107" s="3">
        <v>43592</v>
      </c>
      <c r="E107" s="4" t="s">
        <v>50</v>
      </c>
      <c r="F107" s="16">
        <v>-90.2</v>
      </c>
      <c r="G107" s="4"/>
    </row>
    <row r="108" spans="1:7" x14ac:dyDescent="0.3">
      <c r="A108" s="4">
        <v>8281801472</v>
      </c>
      <c r="B108" s="156" t="s">
        <v>21</v>
      </c>
      <c r="C108" s="5" t="s">
        <v>37</v>
      </c>
      <c r="D108" s="3">
        <v>43592</v>
      </c>
      <c r="E108" s="4" t="s">
        <v>51</v>
      </c>
      <c r="F108" s="16">
        <v>-80</v>
      </c>
      <c r="G108" s="4"/>
    </row>
    <row r="109" spans="1:7" x14ac:dyDescent="0.3">
      <c r="A109" s="4">
        <v>8281801472</v>
      </c>
      <c r="B109" s="156" t="s">
        <v>21</v>
      </c>
      <c r="C109" s="5" t="s">
        <v>37</v>
      </c>
      <c r="D109" s="3">
        <v>43592</v>
      </c>
      <c r="E109" s="4" t="s">
        <v>2</v>
      </c>
      <c r="F109" s="16">
        <v>-132.84</v>
      </c>
      <c r="G109" s="4"/>
    </row>
    <row r="110" spans="1:7" x14ac:dyDescent="0.3">
      <c r="A110" s="4">
        <v>8281801472</v>
      </c>
      <c r="B110" s="156" t="s">
        <v>21</v>
      </c>
      <c r="C110" s="5" t="s">
        <v>37</v>
      </c>
      <c r="D110" s="3">
        <v>43592</v>
      </c>
      <c r="E110" s="4" t="s">
        <v>52</v>
      </c>
      <c r="F110" s="16">
        <v>-120</v>
      </c>
      <c r="G110" s="4"/>
    </row>
    <row r="111" spans="1:7" x14ac:dyDescent="0.3">
      <c r="A111" s="4">
        <v>8281801472</v>
      </c>
      <c r="B111" s="156" t="s">
        <v>21</v>
      </c>
      <c r="C111" s="5" t="s">
        <v>37</v>
      </c>
      <c r="D111" s="3">
        <v>43592</v>
      </c>
      <c r="E111" s="4" t="s">
        <v>53</v>
      </c>
      <c r="F111" s="16">
        <v>-100</v>
      </c>
      <c r="G111" s="4"/>
    </row>
    <row r="112" spans="1:7" x14ac:dyDescent="0.3">
      <c r="A112" s="4">
        <v>8281900212</v>
      </c>
      <c r="B112" s="156" t="s">
        <v>47</v>
      </c>
      <c r="C112" s="5" t="s">
        <v>26</v>
      </c>
      <c r="D112" s="3">
        <v>43595</v>
      </c>
      <c r="E112" s="4" t="s">
        <v>1</v>
      </c>
      <c r="F112" s="16">
        <v>-294.48</v>
      </c>
      <c r="G112" s="4"/>
    </row>
    <row r="113" spans="1:7" x14ac:dyDescent="0.3">
      <c r="A113" s="4">
        <v>8281900212</v>
      </c>
      <c r="B113" s="156" t="s">
        <v>47</v>
      </c>
      <c r="C113" s="5" t="s">
        <v>26</v>
      </c>
      <c r="D113" s="3">
        <v>43595</v>
      </c>
      <c r="E113" s="4" t="s">
        <v>4</v>
      </c>
      <c r="F113" s="16">
        <v>-6</v>
      </c>
      <c r="G113" s="4"/>
    </row>
    <row r="114" spans="1:7" x14ac:dyDescent="0.3">
      <c r="A114" s="4">
        <v>8281900212</v>
      </c>
      <c r="B114" s="156" t="s">
        <v>47</v>
      </c>
      <c r="C114" s="5" t="s">
        <v>26</v>
      </c>
      <c r="D114" s="3">
        <v>43595</v>
      </c>
      <c r="E114" s="4" t="s">
        <v>3</v>
      </c>
      <c r="F114" s="16">
        <v>-106.09</v>
      </c>
      <c r="G114" s="4"/>
    </row>
    <row r="115" spans="1:7" x14ac:dyDescent="0.3">
      <c r="A115" s="4">
        <v>8281900212</v>
      </c>
      <c r="B115" s="156" t="s">
        <v>47</v>
      </c>
      <c r="C115" s="5" t="s">
        <v>26</v>
      </c>
      <c r="D115" s="3">
        <v>43595</v>
      </c>
      <c r="E115" s="4" t="s">
        <v>0</v>
      </c>
      <c r="F115" s="16">
        <v>-180</v>
      </c>
      <c r="G115" s="4"/>
    </row>
    <row r="116" spans="1:7" x14ac:dyDescent="0.3">
      <c r="A116" s="4">
        <v>8281900212</v>
      </c>
      <c r="B116" s="156" t="s">
        <v>47</v>
      </c>
      <c r="C116" s="5" t="s">
        <v>26</v>
      </c>
      <c r="D116" s="3">
        <v>43595</v>
      </c>
      <c r="E116" s="4" t="s">
        <v>2</v>
      </c>
      <c r="F116" s="16">
        <v>-132.84</v>
      </c>
      <c r="G116" s="4"/>
    </row>
    <row r="117" spans="1:7" x14ac:dyDescent="0.3">
      <c r="A117" s="4">
        <v>8281900586</v>
      </c>
      <c r="B117" s="156" t="s">
        <v>49</v>
      </c>
      <c r="C117" s="5" t="s">
        <v>26</v>
      </c>
      <c r="D117" s="3">
        <v>43595</v>
      </c>
      <c r="E117" s="4" t="s">
        <v>43</v>
      </c>
      <c r="F117" s="16">
        <v>-204.28</v>
      </c>
      <c r="G117" s="4"/>
    </row>
    <row r="118" spans="1:7" x14ac:dyDescent="0.3">
      <c r="A118" s="4">
        <v>8281900586</v>
      </c>
      <c r="B118" s="156" t="s">
        <v>49</v>
      </c>
      <c r="C118" s="5" t="s">
        <v>26</v>
      </c>
      <c r="D118" s="3">
        <v>43595</v>
      </c>
      <c r="E118" s="4" t="s">
        <v>44</v>
      </c>
      <c r="F118" s="16">
        <v>-90.2</v>
      </c>
      <c r="G118" s="4"/>
    </row>
    <row r="119" spans="1:7" x14ac:dyDescent="0.3">
      <c r="A119" s="4">
        <v>8281900586</v>
      </c>
      <c r="B119" s="156" t="s">
        <v>49</v>
      </c>
      <c r="C119" s="5" t="s">
        <v>26</v>
      </c>
      <c r="D119" s="3">
        <v>43595</v>
      </c>
      <c r="E119" s="4" t="s">
        <v>0</v>
      </c>
      <c r="F119" s="16">
        <v>-150</v>
      </c>
      <c r="G119" s="4"/>
    </row>
    <row r="120" spans="1:7" x14ac:dyDescent="0.3">
      <c r="A120" s="4">
        <v>8281900552</v>
      </c>
      <c r="B120" s="156" t="s">
        <v>48</v>
      </c>
      <c r="C120" s="5" t="s">
        <v>26</v>
      </c>
      <c r="D120" s="3">
        <v>43595</v>
      </c>
      <c r="E120" s="4" t="s">
        <v>43</v>
      </c>
      <c r="F120" s="16">
        <v>-204.38</v>
      </c>
      <c r="G120" s="4"/>
    </row>
    <row r="121" spans="1:7" x14ac:dyDescent="0.3">
      <c r="A121" s="4">
        <v>8281900552</v>
      </c>
      <c r="B121" s="156" t="s">
        <v>48</v>
      </c>
      <c r="C121" s="5" t="s">
        <v>26</v>
      </c>
      <c r="D121" s="3">
        <v>43595</v>
      </c>
      <c r="E121" s="4" t="s">
        <v>44</v>
      </c>
      <c r="F121" s="16">
        <v>-90.2</v>
      </c>
      <c r="G121" s="4"/>
    </row>
    <row r="122" spans="1:7" x14ac:dyDescent="0.3">
      <c r="A122" s="4">
        <v>8281900552</v>
      </c>
      <c r="B122" s="156" t="s">
        <v>48</v>
      </c>
      <c r="C122" s="5" t="s">
        <v>26</v>
      </c>
      <c r="D122" s="3">
        <v>43595</v>
      </c>
      <c r="E122" s="4" t="s">
        <v>33</v>
      </c>
      <c r="F122" s="16">
        <v>-84.58</v>
      </c>
      <c r="G122" s="4"/>
    </row>
    <row r="123" spans="1:7" x14ac:dyDescent="0.3">
      <c r="A123" s="4">
        <v>8281900552</v>
      </c>
      <c r="B123" s="156" t="s">
        <v>48</v>
      </c>
      <c r="C123" s="5" t="s">
        <v>26</v>
      </c>
      <c r="D123" s="3">
        <v>43595</v>
      </c>
      <c r="E123" s="4" t="s">
        <v>0</v>
      </c>
      <c r="F123" s="16">
        <v>-150</v>
      </c>
      <c r="G123" s="4"/>
    </row>
    <row r="124" spans="1:7" x14ac:dyDescent="0.3">
      <c r="A124" s="4">
        <v>8281900552</v>
      </c>
      <c r="B124" s="156" t="s">
        <v>48</v>
      </c>
      <c r="C124" s="5" t="s">
        <v>26</v>
      </c>
      <c r="D124" s="3">
        <v>43595</v>
      </c>
      <c r="E124" s="4" t="s">
        <v>16</v>
      </c>
      <c r="F124" s="16">
        <v>-1068.74</v>
      </c>
      <c r="G124" s="4" t="s">
        <v>61</v>
      </c>
    </row>
    <row r="125" spans="1:7" x14ac:dyDescent="0.3">
      <c r="A125" s="4">
        <v>8281900552</v>
      </c>
      <c r="B125" s="156" t="s">
        <v>48</v>
      </c>
      <c r="C125" s="5" t="s">
        <v>26</v>
      </c>
      <c r="D125" s="3">
        <v>43595</v>
      </c>
      <c r="E125" s="4" t="s">
        <v>2</v>
      </c>
      <c r="F125" s="16">
        <v>-110.36</v>
      </c>
      <c r="G125" s="4"/>
    </row>
    <row r="126" spans="1:7" x14ac:dyDescent="0.3">
      <c r="A126" s="4">
        <v>8281802130</v>
      </c>
      <c r="B126" s="156" t="s">
        <v>23</v>
      </c>
      <c r="C126" s="5" t="s">
        <v>26</v>
      </c>
      <c r="D126" s="3">
        <v>43608</v>
      </c>
      <c r="E126" s="4" t="s">
        <v>65</v>
      </c>
      <c r="F126" s="16">
        <v>-36</v>
      </c>
      <c r="G126" s="4"/>
    </row>
    <row r="127" spans="1:7" x14ac:dyDescent="0.3">
      <c r="A127" s="4">
        <v>8281802130</v>
      </c>
      <c r="B127" s="156" t="s">
        <v>23</v>
      </c>
      <c r="C127" s="5" t="s">
        <v>26</v>
      </c>
      <c r="D127" s="3">
        <v>43608</v>
      </c>
      <c r="E127" s="4" t="s">
        <v>18</v>
      </c>
      <c r="F127" s="16">
        <v>-460</v>
      </c>
      <c r="G127" s="4"/>
    </row>
    <row r="128" spans="1:7" x14ac:dyDescent="0.3">
      <c r="A128" s="4">
        <v>8281802130</v>
      </c>
      <c r="B128" s="156" t="s">
        <v>23</v>
      </c>
      <c r="C128" s="5" t="s">
        <v>26</v>
      </c>
      <c r="D128" s="3">
        <v>43608</v>
      </c>
      <c r="E128" s="4" t="s">
        <v>0</v>
      </c>
      <c r="F128" s="16">
        <v>-180</v>
      </c>
      <c r="G128" s="4"/>
    </row>
    <row r="129" spans="1:7" x14ac:dyDescent="0.3">
      <c r="A129" s="4">
        <v>8281802335</v>
      </c>
      <c r="B129" s="156" t="s">
        <v>30</v>
      </c>
      <c r="C129" s="5" t="s">
        <v>26</v>
      </c>
      <c r="D129" s="3">
        <v>43608</v>
      </c>
      <c r="E129" s="4" t="s">
        <v>18</v>
      </c>
      <c r="F129" s="16">
        <v>-180</v>
      </c>
      <c r="G129" s="4"/>
    </row>
    <row r="130" spans="1:7" x14ac:dyDescent="0.3">
      <c r="A130" s="4">
        <v>8281802335</v>
      </c>
      <c r="B130" s="156" t="s">
        <v>30</v>
      </c>
      <c r="C130" s="5" t="s">
        <v>26</v>
      </c>
      <c r="D130" s="3">
        <v>43608</v>
      </c>
      <c r="E130" s="4" t="s">
        <v>1</v>
      </c>
      <c r="F130" s="16">
        <v>-294.48</v>
      </c>
      <c r="G130" s="4"/>
    </row>
    <row r="131" spans="1:7" x14ac:dyDescent="0.3">
      <c r="A131" s="4">
        <v>8281802335</v>
      </c>
      <c r="B131" s="156" t="s">
        <v>30</v>
      </c>
      <c r="C131" s="5" t="s">
        <v>26</v>
      </c>
      <c r="D131" s="3">
        <v>43608</v>
      </c>
      <c r="E131" s="4" t="s">
        <v>33</v>
      </c>
      <c r="F131" s="16">
        <v>-16.21</v>
      </c>
      <c r="G131" s="4"/>
    </row>
    <row r="132" spans="1:7" x14ac:dyDescent="0.3">
      <c r="A132" s="4">
        <v>8281802335</v>
      </c>
      <c r="B132" s="156" t="s">
        <v>30</v>
      </c>
      <c r="C132" s="5" t="s">
        <v>26</v>
      </c>
      <c r="D132" s="3">
        <v>43608</v>
      </c>
      <c r="E132" s="4" t="s">
        <v>0</v>
      </c>
      <c r="F132" s="16">
        <v>-150</v>
      </c>
      <c r="G132" s="4"/>
    </row>
    <row r="133" spans="1:7" x14ac:dyDescent="0.3">
      <c r="A133" s="4">
        <v>8281802335</v>
      </c>
      <c r="B133" s="156" t="s">
        <v>30</v>
      </c>
      <c r="C133" s="5" t="s">
        <v>26</v>
      </c>
      <c r="D133" s="3">
        <v>43608</v>
      </c>
      <c r="E133" s="4" t="s">
        <v>16</v>
      </c>
      <c r="F133" s="16">
        <v>-354.38</v>
      </c>
      <c r="G133" s="4" t="s">
        <v>39</v>
      </c>
    </row>
    <row r="134" spans="1:7" x14ac:dyDescent="0.3">
      <c r="A134" s="4">
        <v>8281802335</v>
      </c>
      <c r="B134" s="156" t="s">
        <v>30</v>
      </c>
      <c r="C134" s="5" t="s">
        <v>26</v>
      </c>
      <c r="D134" s="3">
        <v>43608</v>
      </c>
      <c r="E134" s="4" t="s">
        <v>2</v>
      </c>
      <c r="F134" s="16">
        <v>-132.84</v>
      </c>
      <c r="G134" s="4"/>
    </row>
    <row r="135" spans="1:7" x14ac:dyDescent="0.3">
      <c r="A135" s="4">
        <v>8281900820</v>
      </c>
      <c r="B135" s="156" t="s">
        <v>59</v>
      </c>
      <c r="C135" s="5" t="s">
        <v>26</v>
      </c>
      <c r="D135" s="3">
        <v>43621</v>
      </c>
      <c r="E135" s="4" t="s">
        <v>43</v>
      </c>
      <c r="F135" s="16">
        <v>-204.28</v>
      </c>
      <c r="G135" s="4"/>
    </row>
    <row r="136" spans="1:7" x14ac:dyDescent="0.3">
      <c r="A136" s="4">
        <v>8281900820</v>
      </c>
      <c r="B136" s="156" t="s">
        <v>59</v>
      </c>
      <c r="C136" s="5" t="s">
        <v>26</v>
      </c>
      <c r="D136" s="3">
        <v>43621</v>
      </c>
      <c r="E136" s="4" t="s">
        <v>0</v>
      </c>
      <c r="F136" s="16">
        <v>-150</v>
      </c>
      <c r="G136" s="4"/>
    </row>
    <row r="137" spans="1:7" x14ac:dyDescent="0.3">
      <c r="A137" s="4">
        <v>8281900820</v>
      </c>
      <c r="B137" s="156" t="s">
        <v>59</v>
      </c>
      <c r="C137" s="5" t="s">
        <v>26</v>
      </c>
      <c r="D137" s="3">
        <v>43621</v>
      </c>
      <c r="E137" s="4" t="s">
        <v>2</v>
      </c>
      <c r="F137" s="16">
        <v>-132.84</v>
      </c>
      <c r="G137" s="4"/>
    </row>
    <row r="138" spans="1:7" x14ac:dyDescent="0.3">
      <c r="A138" s="4">
        <v>8281900853</v>
      </c>
      <c r="B138" s="156" t="s">
        <v>58</v>
      </c>
      <c r="C138" s="5" t="s">
        <v>26</v>
      </c>
      <c r="D138" s="3">
        <v>43621</v>
      </c>
      <c r="E138" s="4" t="s">
        <v>1</v>
      </c>
      <c r="F138" s="16">
        <v>-294.48</v>
      </c>
      <c r="G138" s="4"/>
    </row>
    <row r="139" spans="1:7" x14ac:dyDescent="0.3">
      <c r="A139" s="4">
        <v>8281900853</v>
      </c>
      <c r="B139" s="156" t="s">
        <v>58</v>
      </c>
      <c r="C139" s="5" t="s">
        <v>26</v>
      </c>
      <c r="D139" s="3">
        <v>43621</v>
      </c>
      <c r="E139" s="4" t="s">
        <v>4</v>
      </c>
      <c r="F139" s="16">
        <v>-6</v>
      </c>
      <c r="G139" s="4"/>
    </row>
    <row r="140" spans="1:7" x14ac:dyDescent="0.3">
      <c r="A140" s="4">
        <v>8281900853</v>
      </c>
      <c r="B140" s="156" t="s">
        <v>58</v>
      </c>
      <c r="C140" s="5" t="s">
        <v>26</v>
      </c>
      <c r="D140" s="3">
        <v>43621</v>
      </c>
      <c r="E140" s="4" t="s">
        <v>0</v>
      </c>
      <c r="F140" s="16">
        <v>-180</v>
      </c>
      <c r="G140" s="4"/>
    </row>
    <row r="141" spans="1:7" x14ac:dyDescent="0.3">
      <c r="A141" s="4">
        <v>8281900853</v>
      </c>
      <c r="B141" s="156" t="s">
        <v>58</v>
      </c>
      <c r="C141" s="5" t="s">
        <v>26</v>
      </c>
      <c r="D141" s="3">
        <v>43621</v>
      </c>
      <c r="E141" s="4" t="s">
        <v>2</v>
      </c>
      <c r="F141" s="16">
        <v>-132.84</v>
      </c>
      <c r="G141" s="4"/>
    </row>
    <row r="142" spans="1:7" x14ac:dyDescent="0.3">
      <c r="A142" s="4">
        <v>8281900853</v>
      </c>
      <c r="B142" s="156" t="s">
        <v>58</v>
      </c>
      <c r="C142" s="5" t="s">
        <v>25</v>
      </c>
      <c r="D142" s="3">
        <v>43622</v>
      </c>
      <c r="E142" s="4" t="s">
        <v>28</v>
      </c>
      <c r="F142" s="16">
        <v>-160</v>
      </c>
      <c r="G142" s="4"/>
    </row>
    <row r="143" spans="1:7" x14ac:dyDescent="0.3">
      <c r="A143" s="4">
        <v>8281900820</v>
      </c>
      <c r="B143" s="156" t="s">
        <v>59</v>
      </c>
      <c r="C143" s="5" t="s">
        <v>25</v>
      </c>
      <c r="D143" s="3">
        <v>43622</v>
      </c>
      <c r="E143" s="4" t="s">
        <v>28</v>
      </c>
      <c r="F143" s="16">
        <v>-160</v>
      </c>
      <c r="G143" s="4"/>
    </row>
    <row r="144" spans="1:7" x14ac:dyDescent="0.3">
      <c r="A144" s="4">
        <v>8281900598</v>
      </c>
      <c r="B144" s="156" t="s">
        <v>57</v>
      </c>
      <c r="C144" s="5" t="s">
        <v>25</v>
      </c>
      <c r="D144" s="3">
        <v>43622</v>
      </c>
      <c r="E144" s="4" t="s">
        <v>28</v>
      </c>
      <c r="F144" s="16">
        <v>-160</v>
      </c>
      <c r="G144" s="4"/>
    </row>
    <row r="145" spans="1:7" x14ac:dyDescent="0.3">
      <c r="A145" s="4">
        <v>8281900552</v>
      </c>
      <c r="B145" s="156" t="s">
        <v>48</v>
      </c>
      <c r="C145" s="5" t="s">
        <v>74</v>
      </c>
      <c r="D145" s="3">
        <v>43622</v>
      </c>
      <c r="E145" s="4" t="s">
        <v>75</v>
      </c>
      <c r="F145" s="16">
        <v>-34.700000000000003</v>
      </c>
      <c r="G145" s="4"/>
    </row>
    <row r="146" spans="1:7" x14ac:dyDescent="0.3">
      <c r="A146" s="4">
        <v>8281900598</v>
      </c>
      <c r="B146" s="156" t="s">
        <v>57</v>
      </c>
      <c r="C146" s="5" t="s">
        <v>26</v>
      </c>
      <c r="D146" s="3">
        <v>43629</v>
      </c>
      <c r="E146" s="4" t="s">
        <v>1</v>
      </c>
      <c r="F146" s="16">
        <v>-294.48</v>
      </c>
      <c r="G146" s="4"/>
    </row>
    <row r="147" spans="1:7" x14ac:dyDescent="0.3">
      <c r="A147" s="4">
        <v>8281900598</v>
      </c>
      <c r="B147" s="156" t="s">
        <v>57</v>
      </c>
      <c r="C147" s="5" t="s">
        <v>26</v>
      </c>
      <c r="D147" s="3">
        <v>43629</v>
      </c>
      <c r="E147" s="4" t="s">
        <v>4</v>
      </c>
      <c r="F147" s="16">
        <v>-6</v>
      </c>
      <c r="G147" s="4"/>
    </row>
    <row r="148" spans="1:7" x14ac:dyDescent="0.3">
      <c r="A148" s="4">
        <v>8281900598</v>
      </c>
      <c r="B148" s="156" t="s">
        <v>57</v>
      </c>
      <c r="C148" s="5" t="s">
        <v>26</v>
      </c>
      <c r="D148" s="3">
        <v>43629</v>
      </c>
      <c r="E148" s="4" t="s">
        <v>0</v>
      </c>
      <c r="F148" s="16">
        <v>-180</v>
      </c>
      <c r="G148" s="4"/>
    </row>
    <row r="149" spans="1:7" x14ac:dyDescent="0.3">
      <c r="A149" s="4">
        <v>8281900598</v>
      </c>
      <c r="B149" s="156" t="s">
        <v>57</v>
      </c>
      <c r="C149" s="5" t="s">
        <v>26</v>
      </c>
      <c r="D149" s="3">
        <v>43629</v>
      </c>
      <c r="E149" s="4" t="s">
        <v>2</v>
      </c>
      <c r="F149" s="16">
        <v>-110.36</v>
      </c>
      <c r="G149" s="4"/>
    </row>
    <row r="150" spans="1:7" x14ac:dyDescent="0.3">
      <c r="A150" s="4">
        <v>8281900552</v>
      </c>
      <c r="B150" s="156" t="s">
        <v>48</v>
      </c>
      <c r="C150" s="5" t="s">
        <v>26</v>
      </c>
      <c r="D150" s="3">
        <v>43641</v>
      </c>
      <c r="E150" s="4" t="s">
        <v>18</v>
      </c>
      <c r="F150" s="16">
        <v>-180</v>
      </c>
      <c r="G150" s="4"/>
    </row>
    <row r="151" spans="1:7" x14ac:dyDescent="0.3">
      <c r="A151" s="4">
        <v>8281901081</v>
      </c>
      <c r="B151" s="156" t="s">
        <v>73</v>
      </c>
      <c r="C151" s="5" t="s">
        <v>25</v>
      </c>
      <c r="D151" s="3">
        <v>43651</v>
      </c>
      <c r="E151" s="4" t="s">
        <v>28</v>
      </c>
      <c r="F151" s="16">
        <v>-160</v>
      </c>
      <c r="G151" s="4"/>
    </row>
    <row r="152" spans="1:7" x14ac:dyDescent="0.3">
      <c r="A152" s="4">
        <v>8281901161</v>
      </c>
      <c r="B152" s="156" t="s">
        <v>76</v>
      </c>
      <c r="C152" s="5" t="s">
        <v>25</v>
      </c>
      <c r="D152" s="3">
        <v>43651</v>
      </c>
      <c r="E152" s="4" t="s">
        <v>28</v>
      </c>
      <c r="F152" s="16">
        <v>-160</v>
      </c>
      <c r="G152" s="4"/>
    </row>
    <row r="153" spans="1:7" x14ac:dyDescent="0.3">
      <c r="A153" s="4">
        <v>8281901103</v>
      </c>
      <c r="B153" s="156" t="s">
        <v>68</v>
      </c>
      <c r="C153" s="5" t="s">
        <v>26</v>
      </c>
      <c r="D153" s="3">
        <v>43657</v>
      </c>
      <c r="E153" s="4" t="s">
        <v>1</v>
      </c>
      <c r="F153" s="16">
        <v>-294.48</v>
      </c>
      <c r="G153" s="4"/>
    </row>
    <row r="154" spans="1:7" x14ac:dyDescent="0.3">
      <c r="A154" s="4">
        <v>8281901103</v>
      </c>
      <c r="B154" s="156" t="s">
        <v>68</v>
      </c>
      <c r="C154" s="5" t="s">
        <v>26</v>
      </c>
      <c r="D154" s="3">
        <v>43657</v>
      </c>
      <c r="E154" s="4" t="s">
        <v>4</v>
      </c>
      <c r="F154" s="16">
        <v>-6</v>
      </c>
      <c r="G154" s="4"/>
    </row>
    <row r="155" spans="1:7" x14ac:dyDescent="0.3">
      <c r="A155" s="4">
        <v>8281901103</v>
      </c>
      <c r="B155" s="156" t="s">
        <v>68</v>
      </c>
      <c r="C155" s="5" t="s">
        <v>26</v>
      </c>
      <c r="D155" s="3">
        <v>43657</v>
      </c>
      <c r="E155" s="4" t="s">
        <v>0</v>
      </c>
      <c r="F155" s="16">
        <v>-180</v>
      </c>
      <c r="G155" s="4"/>
    </row>
    <row r="156" spans="1:7" x14ac:dyDescent="0.3">
      <c r="A156" s="4">
        <v>8281901103</v>
      </c>
      <c r="B156" s="156" t="s">
        <v>68</v>
      </c>
      <c r="C156" s="5" t="s">
        <v>26</v>
      </c>
      <c r="D156" s="3">
        <v>43657</v>
      </c>
      <c r="E156" s="4" t="s">
        <v>2</v>
      </c>
      <c r="F156" s="16">
        <v>-132.84</v>
      </c>
      <c r="G156" s="4"/>
    </row>
    <row r="157" spans="1:7" x14ac:dyDescent="0.3">
      <c r="A157" s="4">
        <v>8281901081</v>
      </c>
      <c r="B157" s="156" t="s">
        <v>73</v>
      </c>
      <c r="C157" s="5" t="s">
        <v>26</v>
      </c>
      <c r="D157" s="3">
        <v>43665</v>
      </c>
      <c r="E157" s="4" t="s">
        <v>43</v>
      </c>
      <c r="F157" s="16">
        <v>-204.28</v>
      </c>
      <c r="G157" s="4"/>
    </row>
    <row r="158" spans="1:7" x14ac:dyDescent="0.3">
      <c r="A158" s="4">
        <v>8281901081</v>
      </c>
      <c r="B158" s="156" t="s">
        <v>73</v>
      </c>
      <c r="C158" s="5" t="s">
        <v>26</v>
      </c>
      <c r="D158" s="3">
        <v>43665</v>
      </c>
      <c r="E158" s="4" t="s">
        <v>0</v>
      </c>
      <c r="F158" s="16">
        <v>-150</v>
      </c>
      <c r="G158" s="4"/>
    </row>
    <row r="159" spans="1:7" x14ac:dyDescent="0.3">
      <c r="A159" s="4">
        <v>8281901081</v>
      </c>
      <c r="B159" s="156" t="s">
        <v>73</v>
      </c>
      <c r="C159" s="5" t="s">
        <v>26</v>
      </c>
      <c r="D159" s="3">
        <v>43665</v>
      </c>
      <c r="E159" s="4" t="s">
        <v>16</v>
      </c>
      <c r="F159" s="16">
        <v>-197.18</v>
      </c>
      <c r="G159" s="4" t="s">
        <v>80</v>
      </c>
    </row>
    <row r="160" spans="1:7" x14ac:dyDescent="0.3">
      <c r="A160" s="4">
        <v>8281901081</v>
      </c>
      <c r="B160" s="156" t="s">
        <v>73</v>
      </c>
      <c r="C160" s="5" t="s">
        <v>26</v>
      </c>
      <c r="D160" s="3">
        <v>43665</v>
      </c>
      <c r="E160" s="4" t="s">
        <v>79</v>
      </c>
      <c r="F160" s="16">
        <v>-132.84</v>
      </c>
      <c r="G160" s="4"/>
    </row>
    <row r="161" spans="1:7" x14ac:dyDescent="0.3">
      <c r="A161" s="4">
        <v>8281901161</v>
      </c>
      <c r="B161" s="156" t="s">
        <v>76</v>
      </c>
      <c r="C161" s="5" t="s">
        <v>26</v>
      </c>
      <c r="D161" s="3">
        <v>43665</v>
      </c>
      <c r="E161" s="4" t="s">
        <v>1</v>
      </c>
      <c r="F161" s="16">
        <v>-294.48</v>
      </c>
      <c r="G161" s="4"/>
    </row>
    <row r="162" spans="1:7" x14ac:dyDescent="0.3">
      <c r="A162" s="4">
        <v>8281901161</v>
      </c>
      <c r="B162" s="156" t="s">
        <v>76</v>
      </c>
      <c r="C162" s="5" t="s">
        <v>26</v>
      </c>
      <c r="D162" s="3">
        <v>43665</v>
      </c>
      <c r="E162" s="4" t="s">
        <v>4</v>
      </c>
      <c r="F162" s="16">
        <v>-6</v>
      </c>
      <c r="G162" s="4"/>
    </row>
    <row r="163" spans="1:7" x14ac:dyDescent="0.3">
      <c r="A163" s="4">
        <v>8281901161</v>
      </c>
      <c r="B163" s="156" t="s">
        <v>76</v>
      </c>
      <c r="C163" s="5" t="s">
        <v>26</v>
      </c>
      <c r="D163" s="3">
        <v>43665</v>
      </c>
      <c r="E163" s="4" t="s">
        <v>0</v>
      </c>
      <c r="F163" s="16">
        <v>-180</v>
      </c>
      <c r="G163" s="4"/>
    </row>
    <row r="164" spans="1:7" x14ac:dyDescent="0.3">
      <c r="A164" s="4">
        <v>8281901161</v>
      </c>
      <c r="B164" s="156" t="s">
        <v>76</v>
      </c>
      <c r="C164" s="5" t="s">
        <v>26</v>
      </c>
      <c r="D164" s="3">
        <v>43665</v>
      </c>
      <c r="E164" s="4" t="s">
        <v>2</v>
      </c>
      <c r="F164" s="16">
        <v>-132.84</v>
      </c>
      <c r="G164" s="4"/>
    </row>
    <row r="165" spans="1:7" x14ac:dyDescent="0.3">
      <c r="A165" s="4">
        <v>8281901182</v>
      </c>
      <c r="B165" s="156" t="s">
        <v>77</v>
      </c>
      <c r="C165" s="5" t="s">
        <v>26</v>
      </c>
      <c r="D165" s="3">
        <v>43665</v>
      </c>
      <c r="E165" s="4" t="s">
        <v>1</v>
      </c>
      <c r="F165" s="16">
        <v>-294.48</v>
      </c>
      <c r="G165" s="4"/>
    </row>
    <row r="166" spans="1:7" x14ac:dyDescent="0.3">
      <c r="A166" s="4">
        <v>8281901182</v>
      </c>
      <c r="B166" s="156" t="s">
        <v>77</v>
      </c>
      <c r="C166" s="5" t="s">
        <v>26</v>
      </c>
      <c r="D166" s="3">
        <v>43665</v>
      </c>
      <c r="E166" s="4" t="s">
        <v>4</v>
      </c>
      <c r="F166" s="16">
        <v>-6</v>
      </c>
      <c r="G166" s="4"/>
    </row>
    <row r="167" spans="1:7" x14ac:dyDescent="0.3">
      <c r="A167" s="4">
        <v>8281901182</v>
      </c>
      <c r="B167" s="156" t="s">
        <v>77</v>
      </c>
      <c r="C167" s="5" t="s">
        <v>26</v>
      </c>
      <c r="D167" s="3">
        <v>43665</v>
      </c>
      <c r="E167" s="4" t="s">
        <v>0</v>
      </c>
      <c r="F167" s="16">
        <v>-180</v>
      </c>
      <c r="G167" s="4"/>
    </row>
    <row r="168" spans="1:7" x14ac:dyDescent="0.3">
      <c r="A168" s="4">
        <v>8281901182</v>
      </c>
      <c r="B168" s="156" t="s">
        <v>77</v>
      </c>
      <c r="C168" s="5" t="s">
        <v>26</v>
      </c>
      <c r="D168" s="3">
        <v>43665</v>
      </c>
      <c r="E168" s="4" t="s">
        <v>2</v>
      </c>
      <c r="F168" s="16">
        <v>-132.84</v>
      </c>
      <c r="G168" s="4"/>
    </row>
    <row r="169" spans="1:7" x14ac:dyDescent="0.3">
      <c r="A169" s="4">
        <v>8281901081</v>
      </c>
      <c r="B169" s="156" t="s">
        <v>73</v>
      </c>
      <c r="C169" s="5" t="s">
        <v>63</v>
      </c>
      <c r="D169" s="3">
        <v>43665</v>
      </c>
      <c r="E169" s="4" t="s">
        <v>16</v>
      </c>
      <c r="F169" s="16">
        <v>-197.18</v>
      </c>
      <c r="G169" s="4" t="s">
        <v>80</v>
      </c>
    </row>
    <row r="170" spans="1:7" x14ac:dyDescent="0.3">
      <c r="A170" s="4">
        <v>8281901061</v>
      </c>
      <c r="B170" s="156" t="s">
        <v>78</v>
      </c>
      <c r="C170" s="5" t="s">
        <v>63</v>
      </c>
      <c r="D170" s="3">
        <v>43668</v>
      </c>
      <c r="E170" s="4" t="s">
        <v>16</v>
      </c>
      <c r="F170" s="16">
        <v>-325.39</v>
      </c>
      <c r="G170" s="4" t="s">
        <v>80</v>
      </c>
    </row>
    <row r="171" spans="1:7" x14ac:dyDescent="0.3">
      <c r="A171" s="4">
        <v>8281901103</v>
      </c>
      <c r="B171" s="156" t="s">
        <v>68</v>
      </c>
      <c r="C171" s="5" t="s">
        <v>63</v>
      </c>
      <c r="D171" s="3">
        <v>43621</v>
      </c>
      <c r="E171" s="4" t="s">
        <v>16</v>
      </c>
      <c r="F171" s="16">
        <v>-130.16</v>
      </c>
      <c r="G171" s="4" t="s">
        <v>80</v>
      </c>
    </row>
    <row r="172" spans="1:7" x14ac:dyDescent="0.3">
      <c r="A172" s="4">
        <v>8281901103</v>
      </c>
      <c r="B172" s="156" t="s">
        <v>68</v>
      </c>
      <c r="C172" s="5" t="s">
        <v>25</v>
      </c>
      <c r="D172" s="3">
        <v>43683</v>
      </c>
      <c r="E172" s="4" t="s">
        <v>28</v>
      </c>
      <c r="F172" s="16">
        <v>-160</v>
      </c>
      <c r="G172" s="4"/>
    </row>
    <row r="173" spans="1:7" x14ac:dyDescent="0.3">
      <c r="A173" s="4">
        <v>8281901182</v>
      </c>
      <c r="B173" s="156" t="s">
        <v>77</v>
      </c>
      <c r="C173" s="5" t="s">
        <v>25</v>
      </c>
      <c r="D173" s="3">
        <v>43683</v>
      </c>
      <c r="E173" s="4" t="s">
        <v>28</v>
      </c>
      <c r="F173" s="16">
        <v>-160</v>
      </c>
      <c r="G173" s="4"/>
    </row>
    <row r="174" spans="1:7" x14ac:dyDescent="0.3">
      <c r="A174" s="4">
        <v>8281901061</v>
      </c>
      <c r="B174" s="156" t="s">
        <v>78</v>
      </c>
      <c r="C174" s="5" t="s">
        <v>25</v>
      </c>
      <c r="D174" s="3">
        <v>43683</v>
      </c>
      <c r="E174" s="4" t="s">
        <v>28</v>
      </c>
      <c r="F174" s="16">
        <v>-160</v>
      </c>
      <c r="G174" s="4"/>
    </row>
    <row r="175" spans="1:7" x14ac:dyDescent="0.3">
      <c r="A175" s="4">
        <v>8281901061</v>
      </c>
      <c r="B175" s="156" t="s">
        <v>78</v>
      </c>
      <c r="C175" s="5" t="s">
        <v>26</v>
      </c>
      <c r="D175" s="3">
        <v>43686</v>
      </c>
      <c r="E175" s="4" t="s">
        <v>1</v>
      </c>
      <c r="F175" s="16">
        <v>-294.48</v>
      </c>
      <c r="G175" s="4"/>
    </row>
    <row r="176" spans="1:7" x14ac:dyDescent="0.3">
      <c r="A176" s="4">
        <v>8281901061</v>
      </c>
      <c r="B176" s="156" t="s">
        <v>78</v>
      </c>
      <c r="C176" s="5" t="s">
        <v>26</v>
      </c>
      <c r="D176" s="3">
        <v>43686</v>
      </c>
      <c r="E176" s="4" t="s">
        <v>4</v>
      </c>
      <c r="F176" s="16">
        <v>-6</v>
      </c>
      <c r="G176" s="4"/>
    </row>
    <row r="177" spans="1:7" x14ac:dyDescent="0.3">
      <c r="A177" s="4">
        <v>8281901061</v>
      </c>
      <c r="B177" s="156" t="s">
        <v>78</v>
      </c>
      <c r="C177" s="5" t="s">
        <v>26</v>
      </c>
      <c r="D177" s="3">
        <v>43686</v>
      </c>
      <c r="E177" s="4" t="s">
        <v>0</v>
      </c>
      <c r="F177" s="16">
        <v>-180</v>
      </c>
      <c r="G177" s="4"/>
    </row>
    <row r="178" spans="1:7" x14ac:dyDescent="0.3">
      <c r="A178" s="4">
        <v>8281901061</v>
      </c>
      <c r="B178" s="156" t="s">
        <v>78</v>
      </c>
      <c r="C178" s="5" t="s">
        <v>26</v>
      </c>
      <c r="D178" s="3">
        <v>43686</v>
      </c>
      <c r="E178" s="4" t="s">
        <v>16</v>
      </c>
      <c r="F178" s="16">
        <v>-260.31</v>
      </c>
      <c r="G178" s="4"/>
    </row>
    <row r="179" spans="1:7" x14ac:dyDescent="0.3">
      <c r="A179" s="4">
        <v>8281901061</v>
      </c>
      <c r="B179" s="156" t="s">
        <v>78</v>
      </c>
      <c r="C179" s="5" t="s">
        <v>26</v>
      </c>
      <c r="D179" s="3">
        <v>43686</v>
      </c>
      <c r="E179" s="4" t="s">
        <v>2</v>
      </c>
      <c r="F179" s="16">
        <v>-110.36</v>
      </c>
      <c r="G179" s="4"/>
    </row>
    <row r="180" spans="1:7" x14ac:dyDescent="0.3">
      <c r="A180" s="4">
        <v>8281901660</v>
      </c>
      <c r="B180" s="156" t="s">
        <v>84</v>
      </c>
      <c r="C180" s="5" t="s">
        <v>25</v>
      </c>
      <c r="D180" s="3">
        <v>43713</v>
      </c>
      <c r="E180" s="4" t="s">
        <v>28</v>
      </c>
      <c r="F180" s="16">
        <v>-160</v>
      </c>
      <c r="G180" s="4"/>
    </row>
    <row r="181" spans="1:7" x14ac:dyDescent="0.3">
      <c r="A181" s="4">
        <v>8281901689</v>
      </c>
      <c r="B181" s="156" t="s">
        <v>85</v>
      </c>
      <c r="C181" s="5" t="s">
        <v>25</v>
      </c>
      <c r="D181" s="3">
        <v>43713</v>
      </c>
      <c r="E181" s="4" t="s">
        <v>28</v>
      </c>
      <c r="F181" s="16">
        <v>-160</v>
      </c>
      <c r="G181" s="4"/>
    </row>
    <row r="182" spans="1:7" x14ac:dyDescent="0.3">
      <c r="A182" s="4">
        <v>8281901390</v>
      </c>
      <c r="B182" s="156" t="s">
        <v>83</v>
      </c>
      <c r="C182" s="5" t="s">
        <v>90</v>
      </c>
      <c r="D182" s="3">
        <v>43714</v>
      </c>
      <c r="E182" s="4" t="s">
        <v>28</v>
      </c>
      <c r="F182" s="16">
        <v>-180</v>
      </c>
      <c r="G182" s="4"/>
    </row>
    <row r="183" spans="1:7" x14ac:dyDescent="0.3">
      <c r="A183" s="4">
        <v>8281901390</v>
      </c>
      <c r="B183" s="156" t="s">
        <v>83</v>
      </c>
      <c r="C183" s="5" t="s">
        <v>26</v>
      </c>
      <c r="D183" s="3">
        <v>43724</v>
      </c>
      <c r="E183" s="4" t="s">
        <v>1</v>
      </c>
      <c r="F183" s="16">
        <v>-294.48</v>
      </c>
      <c r="G183" s="4"/>
    </row>
    <row r="184" spans="1:7" x14ac:dyDescent="0.3">
      <c r="A184" s="4">
        <v>8281901390</v>
      </c>
      <c r="B184" s="156" t="s">
        <v>83</v>
      </c>
      <c r="C184" s="5" t="s">
        <v>26</v>
      </c>
      <c r="D184" s="3">
        <v>43724</v>
      </c>
      <c r="E184" s="4" t="s">
        <v>4</v>
      </c>
      <c r="F184" s="16">
        <v>-6</v>
      </c>
      <c r="G184" s="4"/>
    </row>
    <row r="185" spans="1:7" x14ac:dyDescent="0.3">
      <c r="A185" s="4">
        <v>8281901390</v>
      </c>
      <c r="B185" s="156" t="s">
        <v>83</v>
      </c>
      <c r="C185" s="5" t="s">
        <v>26</v>
      </c>
      <c r="D185" s="3">
        <v>43724</v>
      </c>
      <c r="E185" s="4" t="s">
        <v>0</v>
      </c>
      <c r="F185" s="16">
        <v>-180</v>
      </c>
      <c r="G185" s="4"/>
    </row>
    <row r="186" spans="1:7" x14ac:dyDescent="0.3">
      <c r="A186" s="4">
        <v>8281901390</v>
      </c>
      <c r="B186" s="156" t="s">
        <v>83</v>
      </c>
      <c r="C186" s="5" t="s">
        <v>26</v>
      </c>
      <c r="D186" s="3">
        <v>43724</v>
      </c>
      <c r="E186" s="4" t="s">
        <v>2</v>
      </c>
      <c r="F186" s="16">
        <v>-132.84</v>
      </c>
      <c r="G186" s="4"/>
    </row>
    <row r="187" spans="1:7" x14ac:dyDescent="0.3">
      <c r="A187" s="4">
        <v>8281901660</v>
      </c>
      <c r="B187" s="156" t="s">
        <v>84</v>
      </c>
      <c r="C187" s="5" t="s">
        <v>26</v>
      </c>
      <c r="D187" s="3">
        <v>43724</v>
      </c>
      <c r="E187" s="4" t="s">
        <v>43</v>
      </c>
      <c r="F187" s="16">
        <v>-204.28</v>
      </c>
      <c r="G187" s="4"/>
    </row>
    <row r="188" spans="1:7" x14ac:dyDescent="0.3">
      <c r="A188" s="4">
        <v>8281901660</v>
      </c>
      <c r="B188" s="156" t="s">
        <v>84</v>
      </c>
      <c r="C188" s="5" t="s">
        <v>26</v>
      </c>
      <c r="D188" s="3">
        <v>43724</v>
      </c>
      <c r="E188" s="4" t="s">
        <v>0</v>
      </c>
      <c r="F188" s="16">
        <v>-150</v>
      </c>
      <c r="G188" s="4"/>
    </row>
    <row r="189" spans="1:7" x14ac:dyDescent="0.3">
      <c r="A189" s="4">
        <v>8281901799</v>
      </c>
      <c r="B189" s="156" t="s">
        <v>91</v>
      </c>
      <c r="C189" s="5" t="s">
        <v>25</v>
      </c>
      <c r="D189" s="3">
        <v>43745</v>
      </c>
      <c r="E189" s="4" t="s">
        <v>28</v>
      </c>
      <c r="F189" s="16">
        <v>-160</v>
      </c>
      <c r="G189" s="4"/>
    </row>
    <row r="190" spans="1:7" x14ac:dyDescent="0.3">
      <c r="A190" s="4">
        <v>8281901656</v>
      </c>
      <c r="B190" s="156" t="s">
        <v>86</v>
      </c>
      <c r="C190" s="5" t="s">
        <v>90</v>
      </c>
      <c r="D190" s="3">
        <v>43748</v>
      </c>
      <c r="E190" s="4" t="s">
        <v>28</v>
      </c>
      <c r="F190" s="16">
        <v>-180</v>
      </c>
      <c r="G190" s="4"/>
    </row>
    <row r="191" spans="1:7" x14ac:dyDescent="0.3">
      <c r="A191" s="4">
        <v>8281901643</v>
      </c>
      <c r="B191" s="156" t="s">
        <v>92</v>
      </c>
      <c r="C191" s="5" t="s">
        <v>90</v>
      </c>
      <c r="D191" s="3">
        <v>43748</v>
      </c>
      <c r="E191" s="4" t="s">
        <v>28</v>
      </c>
      <c r="F191" s="16">
        <v>-180</v>
      </c>
      <c r="G191" s="4"/>
    </row>
    <row r="192" spans="1:7" x14ac:dyDescent="0.3">
      <c r="A192" s="4">
        <v>8281902023</v>
      </c>
      <c r="B192" s="156" t="s">
        <v>94</v>
      </c>
      <c r="C192" s="5" t="s">
        <v>26</v>
      </c>
      <c r="D192" s="3">
        <v>43763</v>
      </c>
      <c r="E192" s="4" t="s">
        <v>43</v>
      </c>
      <c r="F192" s="16">
        <v>-204.28</v>
      </c>
      <c r="G192" s="4"/>
    </row>
    <row r="193" spans="1:7" x14ac:dyDescent="0.3">
      <c r="A193" s="4">
        <v>8281902023</v>
      </c>
      <c r="B193" s="156" t="s">
        <v>94</v>
      </c>
      <c r="C193" s="5" t="s">
        <v>26</v>
      </c>
      <c r="D193" s="3">
        <v>43763</v>
      </c>
      <c r="E193" s="4" t="s">
        <v>0</v>
      </c>
      <c r="F193" s="16">
        <v>-150</v>
      </c>
      <c r="G193" s="4"/>
    </row>
    <row r="194" spans="1:7" x14ac:dyDescent="0.3">
      <c r="A194" s="4">
        <v>8281902023</v>
      </c>
      <c r="B194" s="156" t="s">
        <v>94</v>
      </c>
      <c r="C194" s="5" t="s">
        <v>26</v>
      </c>
      <c r="D194" s="3">
        <v>43763</v>
      </c>
      <c r="E194" s="4" t="s">
        <v>2</v>
      </c>
      <c r="F194" s="16">
        <v>-132.84</v>
      </c>
      <c r="G194" s="4"/>
    </row>
    <row r="195" spans="1:7" x14ac:dyDescent="0.3">
      <c r="A195" s="4">
        <v>8281901799</v>
      </c>
      <c r="B195" s="156" t="s">
        <v>91</v>
      </c>
      <c r="C195" s="5" t="s">
        <v>26</v>
      </c>
      <c r="D195" s="3">
        <v>43763</v>
      </c>
      <c r="E195" s="4" t="s">
        <v>1</v>
      </c>
      <c r="F195" s="16">
        <v>-294.48</v>
      </c>
      <c r="G195" s="4"/>
    </row>
    <row r="196" spans="1:7" x14ac:dyDescent="0.3">
      <c r="A196" s="4">
        <v>8281901799</v>
      </c>
      <c r="B196" s="156" t="s">
        <v>91</v>
      </c>
      <c r="C196" s="5" t="s">
        <v>26</v>
      </c>
      <c r="D196" s="3">
        <v>43763</v>
      </c>
      <c r="E196" s="4" t="s">
        <v>0</v>
      </c>
      <c r="F196" s="16">
        <v>-150</v>
      </c>
      <c r="G196" s="4"/>
    </row>
    <row r="197" spans="1:7" x14ac:dyDescent="0.3">
      <c r="A197" s="4">
        <v>8281901689</v>
      </c>
      <c r="B197" s="156" t="s">
        <v>85</v>
      </c>
      <c r="C197" s="5" t="s">
        <v>26</v>
      </c>
      <c r="D197" s="3">
        <v>43763</v>
      </c>
      <c r="E197" s="4" t="s">
        <v>43</v>
      </c>
      <c r="F197" s="16">
        <v>-204.28</v>
      </c>
      <c r="G197" s="4"/>
    </row>
    <row r="198" spans="1:7" x14ac:dyDescent="0.3">
      <c r="A198" s="4">
        <v>8281901689</v>
      </c>
      <c r="B198" s="156" t="s">
        <v>85</v>
      </c>
      <c r="C198" s="5" t="s">
        <v>26</v>
      </c>
      <c r="D198" s="3">
        <v>43763</v>
      </c>
      <c r="E198" s="4" t="s">
        <v>44</v>
      </c>
      <c r="F198" s="16">
        <v>-97.65</v>
      </c>
      <c r="G198" s="4"/>
    </row>
    <row r="199" spans="1:7" x14ac:dyDescent="0.3">
      <c r="A199" s="4">
        <v>8281901689</v>
      </c>
      <c r="B199" s="156" t="s">
        <v>85</v>
      </c>
      <c r="C199" s="5" t="s">
        <v>26</v>
      </c>
      <c r="D199" s="3">
        <v>43763</v>
      </c>
      <c r="E199" s="4" t="s">
        <v>101</v>
      </c>
      <c r="F199" s="16">
        <v>-16.21</v>
      </c>
      <c r="G199" s="4"/>
    </row>
    <row r="200" spans="1:7" x14ac:dyDescent="0.3">
      <c r="A200" s="4">
        <v>8281901689</v>
      </c>
      <c r="B200" s="156" t="s">
        <v>85</v>
      </c>
      <c r="C200" s="5" t="s">
        <v>26</v>
      </c>
      <c r="D200" s="3">
        <v>43763</v>
      </c>
      <c r="E200" s="4" t="s">
        <v>0</v>
      </c>
      <c r="F200" s="16">
        <v>-150</v>
      </c>
      <c r="G200" s="4"/>
    </row>
    <row r="201" spans="1:7" x14ac:dyDescent="0.3">
      <c r="A201" s="4">
        <v>8281901689</v>
      </c>
      <c r="B201" s="156" t="s">
        <v>85</v>
      </c>
      <c r="C201" s="5" t="s">
        <v>26</v>
      </c>
      <c r="D201" s="3">
        <v>43763</v>
      </c>
      <c r="E201" s="4" t="s">
        <v>2</v>
      </c>
      <c r="F201" s="16">
        <v>-132.84</v>
      </c>
      <c r="G201" s="4"/>
    </row>
    <row r="202" spans="1:7" x14ac:dyDescent="0.3">
      <c r="A202" s="4">
        <v>8281901656</v>
      </c>
      <c r="B202" s="156" t="s">
        <v>86</v>
      </c>
      <c r="C202" s="5" t="s">
        <v>26</v>
      </c>
      <c r="D202" s="3">
        <v>43763</v>
      </c>
      <c r="E202" s="4" t="s">
        <v>1</v>
      </c>
      <c r="F202" s="16">
        <v>-294.48</v>
      </c>
      <c r="G202" s="4"/>
    </row>
    <row r="203" spans="1:7" x14ac:dyDescent="0.3">
      <c r="A203" s="4">
        <v>8281901656</v>
      </c>
      <c r="B203" s="156" t="s">
        <v>86</v>
      </c>
      <c r="C203" s="5" t="s">
        <v>26</v>
      </c>
      <c r="D203" s="3">
        <v>43763</v>
      </c>
      <c r="E203" s="4" t="s">
        <v>4</v>
      </c>
      <c r="F203" s="16">
        <v>-6</v>
      </c>
      <c r="G203" s="4"/>
    </row>
    <row r="204" spans="1:7" x14ac:dyDescent="0.3">
      <c r="A204" s="4">
        <v>8281901656</v>
      </c>
      <c r="B204" s="156" t="s">
        <v>86</v>
      </c>
      <c r="C204" s="5" t="s">
        <v>26</v>
      </c>
      <c r="D204" s="3">
        <v>43763</v>
      </c>
      <c r="E204" s="4" t="s">
        <v>0</v>
      </c>
      <c r="F204" s="16">
        <v>-180</v>
      </c>
      <c r="G204" s="4"/>
    </row>
    <row r="205" spans="1:7" x14ac:dyDescent="0.3">
      <c r="A205" s="4">
        <v>8281901656</v>
      </c>
      <c r="B205" s="156" t="s">
        <v>86</v>
      </c>
      <c r="C205" s="5" t="s">
        <v>26</v>
      </c>
      <c r="D205" s="3">
        <v>43763</v>
      </c>
      <c r="E205" s="4" t="s">
        <v>2</v>
      </c>
      <c r="F205" s="16">
        <v>-132.84</v>
      </c>
      <c r="G205" s="4"/>
    </row>
    <row r="206" spans="1:7" x14ac:dyDescent="0.3">
      <c r="A206" s="4">
        <v>8281902153</v>
      </c>
      <c r="B206" s="156" t="s">
        <v>93</v>
      </c>
      <c r="C206" s="5" t="s">
        <v>26</v>
      </c>
      <c r="D206" s="3">
        <v>43763</v>
      </c>
      <c r="E206" s="4" t="s">
        <v>1</v>
      </c>
      <c r="F206" s="16">
        <v>-294.48</v>
      </c>
      <c r="G206" s="4"/>
    </row>
    <row r="207" spans="1:7" x14ac:dyDescent="0.3">
      <c r="A207" s="4">
        <v>8281902153</v>
      </c>
      <c r="B207" s="156" t="s">
        <v>93</v>
      </c>
      <c r="C207" s="5" t="s">
        <v>26</v>
      </c>
      <c r="D207" s="3">
        <v>43763</v>
      </c>
      <c r="E207" s="4" t="s">
        <v>4</v>
      </c>
      <c r="F207" s="16">
        <v>-6</v>
      </c>
      <c r="G207" s="4"/>
    </row>
    <row r="208" spans="1:7" x14ac:dyDescent="0.3">
      <c r="A208" s="4">
        <v>8281902153</v>
      </c>
      <c r="B208" s="156" t="s">
        <v>93</v>
      </c>
      <c r="C208" s="5" t="s">
        <v>26</v>
      </c>
      <c r="D208" s="3">
        <v>43763</v>
      </c>
      <c r="E208" s="4" t="s">
        <v>0</v>
      </c>
      <c r="F208" s="16">
        <v>-180</v>
      </c>
      <c r="G208" s="4"/>
    </row>
    <row r="209" spans="1:7" x14ac:dyDescent="0.3">
      <c r="A209" s="4">
        <v>8281902153</v>
      </c>
      <c r="B209" s="156" t="s">
        <v>93</v>
      </c>
      <c r="C209" s="5" t="s">
        <v>26</v>
      </c>
      <c r="D209" s="3">
        <v>43763</v>
      </c>
      <c r="E209" s="4" t="s">
        <v>2</v>
      </c>
      <c r="F209" s="16">
        <v>-132.84</v>
      </c>
      <c r="G209" s="4"/>
    </row>
    <row r="210" spans="1:7" x14ac:dyDescent="0.3">
      <c r="A210" s="4">
        <v>8281901488</v>
      </c>
      <c r="B210" s="156" t="s">
        <v>95</v>
      </c>
      <c r="C210" s="5" t="s">
        <v>26</v>
      </c>
      <c r="D210" s="3">
        <v>43763</v>
      </c>
      <c r="E210" s="4" t="s">
        <v>1</v>
      </c>
      <c r="F210" s="16">
        <v>-294.48</v>
      </c>
      <c r="G210" s="4"/>
    </row>
    <row r="211" spans="1:7" x14ac:dyDescent="0.3">
      <c r="A211" s="4">
        <v>8281901488</v>
      </c>
      <c r="B211" s="156" t="s">
        <v>95</v>
      </c>
      <c r="C211" s="5" t="s">
        <v>26</v>
      </c>
      <c r="D211" s="3">
        <v>43763</v>
      </c>
      <c r="E211" s="4" t="s">
        <v>4</v>
      </c>
      <c r="F211" s="16">
        <v>-6</v>
      </c>
      <c r="G211" s="4"/>
    </row>
    <row r="212" spans="1:7" x14ac:dyDescent="0.3">
      <c r="A212" s="4">
        <v>8281901488</v>
      </c>
      <c r="B212" s="156" t="s">
        <v>95</v>
      </c>
      <c r="C212" s="5" t="s">
        <v>26</v>
      </c>
      <c r="D212" s="3">
        <v>43763</v>
      </c>
      <c r="E212" s="4" t="s">
        <v>0</v>
      </c>
      <c r="F212" s="16">
        <v>-180</v>
      </c>
      <c r="G212" s="4"/>
    </row>
    <row r="213" spans="1:7" x14ac:dyDescent="0.3">
      <c r="A213" s="4">
        <v>8281901488</v>
      </c>
      <c r="B213" s="156" t="s">
        <v>95</v>
      </c>
      <c r="C213" s="5" t="s">
        <v>26</v>
      </c>
      <c r="D213" s="3">
        <v>43763</v>
      </c>
      <c r="E213" s="4" t="s">
        <v>2</v>
      </c>
      <c r="F213" s="16">
        <v>-132.84</v>
      </c>
      <c r="G213" s="4"/>
    </row>
    <row r="214" spans="1:7" x14ac:dyDescent="0.3">
      <c r="A214" s="4">
        <v>8281902161</v>
      </c>
      <c r="B214" s="156" t="s">
        <v>98</v>
      </c>
      <c r="C214" s="5" t="s">
        <v>26</v>
      </c>
      <c r="D214" s="3">
        <v>43777</v>
      </c>
      <c r="E214" s="4" t="s">
        <v>1</v>
      </c>
      <c r="F214" s="16">
        <v>-294.48</v>
      </c>
      <c r="G214" s="4"/>
    </row>
    <row r="215" spans="1:7" x14ac:dyDescent="0.3">
      <c r="A215" s="4">
        <v>8281902161</v>
      </c>
      <c r="B215" s="156" t="s">
        <v>98</v>
      </c>
      <c r="C215" s="5" t="s">
        <v>26</v>
      </c>
      <c r="D215" s="3">
        <v>43777</v>
      </c>
      <c r="E215" s="4" t="s">
        <v>4</v>
      </c>
      <c r="F215" s="16">
        <v>-6.25</v>
      </c>
      <c r="G215" s="4"/>
    </row>
    <row r="216" spans="1:7" x14ac:dyDescent="0.3">
      <c r="A216" s="4">
        <v>8281902161</v>
      </c>
      <c r="B216" s="156" t="s">
        <v>98</v>
      </c>
      <c r="C216" s="5" t="s">
        <v>26</v>
      </c>
      <c r="D216" s="3">
        <v>43777</v>
      </c>
      <c r="E216" s="4" t="s">
        <v>0</v>
      </c>
      <c r="F216" s="16">
        <v>-180</v>
      </c>
      <c r="G216" s="4"/>
    </row>
    <row r="217" spans="1:7" x14ac:dyDescent="0.3">
      <c r="A217" s="4">
        <v>8281902161</v>
      </c>
      <c r="B217" s="156" t="s">
        <v>98</v>
      </c>
      <c r="C217" s="5" t="s">
        <v>26</v>
      </c>
      <c r="D217" s="3">
        <v>43777</v>
      </c>
      <c r="E217" s="4" t="s">
        <v>2</v>
      </c>
      <c r="F217" s="16">
        <v>-110.36</v>
      </c>
      <c r="G217" s="4"/>
    </row>
    <row r="218" spans="1:7" x14ac:dyDescent="0.3">
      <c r="A218" s="4">
        <v>8281901689</v>
      </c>
      <c r="B218" s="156" t="s">
        <v>85</v>
      </c>
      <c r="C218" s="5" t="s">
        <v>26</v>
      </c>
      <c r="D218" s="3">
        <v>43777</v>
      </c>
      <c r="E218" s="4" t="s">
        <v>18</v>
      </c>
      <c r="F218" s="16">
        <v>-180</v>
      </c>
      <c r="G218" s="4"/>
    </row>
    <row r="219" spans="1:7" x14ac:dyDescent="0.3">
      <c r="A219" s="4">
        <v>8281902153</v>
      </c>
      <c r="B219" s="156" t="s">
        <v>93</v>
      </c>
      <c r="C219" s="5" t="s">
        <v>90</v>
      </c>
      <c r="D219" s="3">
        <v>43777</v>
      </c>
      <c r="E219" s="4" t="s">
        <v>28</v>
      </c>
      <c r="F219" s="16">
        <v>-180</v>
      </c>
      <c r="G219" s="4"/>
    </row>
    <row r="220" spans="1:7" x14ac:dyDescent="0.3">
      <c r="A220" s="4">
        <v>8281901488</v>
      </c>
      <c r="B220" s="156" t="s">
        <v>95</v>
      </c>
      <c r="C220" s="5" t="s">
        <v>90</v>
      </c>
      <c r="D220" s="3">
        <v>43777</v>
      </c>
      <c r="E220" s="4" t="s">
        <v>28</v>
      </c>
      <c r="F220" s="16">
        <v>-180</v>
      </c>
      <c r="G220" s="4"/>
    </row>
    <row r="221" spans="1:7" x14ac:dyDescent="0.3">
      <c r="A221" s="4">
        <v>8281902161</v>
      </c>
      <c r="B221" s="156" t="s">
        <v>98</v>
      </c>
      <c r="C221" s="5" t="s">
        <v>90</v>
      </c>
      <c r="D221" s="3">
        <v>43777</v>
      </c>
      <c r="E221" s="4" t="s">
        <v>28</v>
      </c>
      <c r="F221" s="16">
        <v>-180</v>
      </c>
      <c r="G221" s="4"/>
    </row>
    <row r="222" spans="1:7" x14ac:dyDescent="0.3">
      <c r="A222" s="4">
        <v>8281902023</v>
      </c>
      <c r="B222" s="156" t="s">
        <v>94</v>
      </c>
      <c r="C222" s="5" t="s">
        <v>25</v>
      </c>
      <c r="D222" s="3">
        <v>43774</v>
      </c>
      <c r="E222" s="4" t="s">
        <v>28</v>
      </c>
      <c r="F222" s="16">
        <v>-160</v>
      </c>
      <c r="G222" s="4"/>
    </row>
    <row r="223" spans="1:7" x14ac:dyDescent="0.3">
      <c r="A223" s="4">
        <v>8281901679</v>
      </c>
      <c r="B223" s="156" t="s">
        <v>100</v>
      </c>
      <c r="C223" s="5" t="s">
        <v>25</v>
      </c>
      <c r="D223" s="3">
        <v>43774</v>
      </c>
      <c r="E223" s="4" t="s">
        <v>28</v>
      </c>
      <c r="F223" s="16">
        <v>-160</v>
      </c>
      <c r="G223" s="4"/>
    </row>
    <row r="224" spans="1:7" x14ac:dyDescent="0.3">
      <c r="A224" s="4">
        <v>8281902400</v>
      </c>
      <c r="B224" s="156" t="s">
        <v>99</v>
      </c>
      <c r="C224" s="5" t="s">
        <v>25</v>
      </c>
      <c r="D224" s="3">
        <v>43774</v>
      </c>
      <c r="E224" s="4" t="s">
        <v>28</v>
      </c>
      <c r="F224" s="16">
        <v>-160</v>
      </c>
      <c r="G224" s="4"/>
    </row>
    <row r="225" spans="1:7" x14ac:dyDescent="0.3">
      <c r="A225" s="4">
        <v>8281902400</v>
      </c>
      <c r="B225" s="156" t="s">
        <v>99</v>
      </c>
      <c r="C225" s="5" t="s">
        <v>26</v>
      </c>
      <c r="D225" s="3">
        <v>43838</v>
      </c>
      <c r="E225" s="4" t="s">
        <v>43</v>
      </c>
      <c r="F225" s="16">
        <v>-204.28</v>
      </c>
      <c r="G225" s="4"/>
    </row>
    <row r="226" spans="1:7" x14ac:dyDescent="0.3">
      <c r="A226" s="4">
        <v>8281902400</v>
      </c>
      <c r="B226" s="156" t="s">
        <v>99</v>
      </c>
      <c r="C226" s="5" t="s">
        <v>26</v>
      </c>
      <c r="D226" s="3">
        <v>43838</v>
      </c>
      <c r="E226" s="4" t="s">
        <v>4</v>
      </c>
      <c r="F226" s="16">
        <v>-6.25</v>
      </c>
      <c r="G226" s="4"/>
    </row>
    <row r="227" spans="1:7" x14ac:dyDescent="0.3">
      <c r="A227" s="4">
        <v>8281902400</v>
      </c>
      <c r="B227" s="156" t="s">
        <v>99</v>
      </c>
      <c r="C227" s="5" t="s">
        <v>26</v>
      </c>
      <c r="D227" s="3">
        <v>43838</v>
      </c>
      <c r="E227" s="4" t="s">
        <v>18</v>
      </c>
      <c r="F227" s="16">
        <v>-180</v>
      </c>
      <c r="G227" s="4"/>
    </row>
    <row r="228" spans="1:7" x14ac:dyDescent="0.3">
      <c r="A228" s="4">
        <v>8281902400</v>
      </c>
      <c r="B228" s="156" t="s">
        <v>99</v>
      </c>
      <c r="C228" s="5" t="s">
        <v>26</v>
      </c>
      <c r="D228" s="3">
        <v>43838</v>
      </c>
      <c r="E228" s="4" t="s">
        <v>0</v>
      </c>
      <c r="F228" s="16">
        <v>-150</v>
      </c>
      <c r="G228" s="4"/>
    </row>
    <row r="229" spans="1:7" x14ac:dyDescent="0.3">
      <c r="A229" s="4">
        <v>8281902400</v>
      </c>
      <c r="B229" s="156" t="s">
        <v>99</v>
      </c>
      <c r="C229" s="5" t="s">
        <v>26</v>
      </c>
      <c r="D229" s="3">
        <v>43838</v>
      </c>
      <c r="E229" s="4" t="s">
        <v>79</v>
      </c>
      <c r="F229" s="16">
        <v>-132.84</v>
      </c>
      <c r="G229" s="4"/>
    </row>
    <row r="230" spans="1:7" x14ac:dyDescent="0.3">
      <c r="A230" s="4">
        <v>8281902606</v>
      </c>
      <c r="B230" s="156" t="s">
        <v>308</v>
      </c>
      <c r="C230" s="5" t="s">
        <v>90</v>
      </c>
      <c r="D230" s="3">
        <v>43838</v>
      </c>
      <c r="E230" s="4" t="s">
        <v>28</v>
      </c>
      <c r="F230" s="16">
        <v>-180</v>
      </c>
      <c r="G230" s="4"/>
    </row>
    <row r="231" spans="1:7" x14ac:dyDescent="0.3">
      <c r="A231" s="4">
        <v>8281902272</v>
      </c>
      <c r="B231" s="156" t="s">
        <v>313</v>
      </c>
      <c r="C231" s="5" t="s">
        <v>90</v>
      </c>
      <c r="D231" s="3">
        <v>43838</v>
      </c>
      <c r="E231" s="4" t="s">
        <v>28</v>
      </c>
      <c r="F231" s="16">
        <v>-180</v>
      </c>
      <c r="G231" s="4"/>
    </row>
    <row r="232" spans="1:7" x14ac:dyDescent="0.3">
      <c r="A232" s="4">
        <v>8281901679</v>
      </c>
      <c r="B232" s="156" t="s">
        <v>100</v>
      </c>
      <c r="C232" s="5" t="s">
        <v>26</v>
      </c>
      <c r="D232" s="3">
        <v>43847</v>
      </c>
      <c r="E232" s="4" t="s">
        <v>1</v>
      </c>
      <c r="F232" s="16">
        <v>-315.22000000000003</v>
      </c>
      <c r="G232" s="4"/>
    </row>
    <row r="233" spans="1:7" x14ac:dyDescent="0.3">
      <c r="A233" s="4">
        <v>8281901679</v>
      </c>
      <c r="B233" s="156" t="s">
        <v>100</v>
      </c>
      <c r="C233" s="5" t="s">
        <v>26</v>
      </c>
      <c r="D233" s="3">
        <v>43847</v>
      </c>
      <c r="E233" s="4" t="s">
        <v>4</v>
      </c>
      <c r="F233" s="16">
        <v>-6.25</v>
      </c>
      <c r="G233" s="4"/>
    </row>
    <row r="234" spans="1:7" x14ac:dyDescent="0.3">
      <c r="A234" s="4">
        <v>8281901679</v>
      </c>
      <c r="B234" s="156" t="s">
        <v>100</v>
      </c>
      <c r="C234" s="5" t="s">
        <v>26</v>
      </c>
      <c r="D234" s="3">
        <v>43847</v>
      </c>
      <c r="E234" s="4" t="s">
        <v>18</v>
      </c>
      <c r="F234" s="16">
        <v>-180</v>
      </c>
      <c r="G234" s="4"/>
    </row>
    <row r="235" spans="1:7" x14ac:dyDescent="0.3">
      <c r="A235" s="4">
        <v>8281901679</v>
      </c>
      <c r="B235" s="156" t="s">
        <v>100</v>
      </c>
      <c r="C235" s="5" t="s">
        <v>26</v>
      </c>
      <c r="D235" s="3">
        <v>43847</v>
      </c>
      <c r="E235" s="4" t="s">
        <v>0</v>
      </c>
      <c r="F235" s="16">
        <v>-150</v>
      </c>
      <c r="G235" s="4"/>
    </row>
    <row r="236" spans="1:7" x14ac:dyDescent="0.3">
      <c r="A236" s="4">
        <v>8281901679</v>
      </c>
      <c r="B236" s="156" t="s">
        <v>100</v>
      </c>
      <c r="C236" s="5" t="s">
        <v>26</v>
      </c>
      <c r="D236" s="3">
        <v>43847</v>
      </c>
      <c r="E236" s="4" t="s">
        <v>2</v>
      </c>
      <c r="F236" s="16">
        <v>-132.84</v>
      </c>
      <c r="G236" s="4"/>
    </row>
    <row r="237" spans="1:7" x14ac:dyDescent="0.3">
      <c r="A237" s="4">
        <v>8281902933</v>
      </c>
      <c r="B237" s="156" t="s">
        <v>378</v>
      </c>
      <c r="C237" s="5" t="s">
        <v>26</v>
      </c>
      <c r="D237" s="3">
        <v>43853</v>
      </c>
      <c r="E237" s="4" t="s">
        <v>43</v>
      </c>
      <c r="F237" s="16">
        <v>-306.47000000000003</v>
      </c>
      <c r="G237" s="4"/>
    </row>
    <row r="238" spans="1:7" x14ac:dyDescent="0.3">
      <c r="A238" s="4">
        <v>8281902933</v>
      </c>
      <c r="B238" s="156" t="s">
        <v>378</v>
      </c>
      <c r="C238" s="5" t="s">
        <v>26</v>
      </c>
      <c r="D238" s="3">
        <v>43853</v>
      </c>
      <c r="E238" s="4" t="s">
        <v>44</v>
      </c>
      <c r="F238" s="16">
        <v>-656.87</v>
      </c>
      <c r="G238" s="4"/>
    </row>
    <row r="239" spans="1:7" x14ac:dyDescent="0.3">
      <c r="A239" s="4">
        <v>8281902933</v>
      </c>
      <c r="B239" s="156" t="s">
        <v>378</v>
      </c>
      <c r="C239" s="5" t="s">
        <v>26</v>
      </c>
      <c r="D239" s="3">
        <v>43853</v>
      </c>
      <c r="E239" s="4" t="s">
        <v>4</v>
      </c>
      <c r="F239" s="16">
        <v>-6.25</v>
      </c>
      <c r="G239" s="4"/>
    </row>
    <row r="240" spans="1:7" x14ac:dyDescent="0.3">
      <c r="A240" s="4">
        <v>8281902933</v>
      </c>
      <c r="B240" s="156" t="s">
        <v>378</v>
      </c>
      <c r="C240" s="5" t="s">
        <v>26</v>
      </c>
      <c r="D240" s="3">
        <v>43853</v>
      </c>
      <c r="E240" s="4" t="s">
        <v>0</v>
      </c>
      <c r="F240" s="16">
        <v>-180</v>
      </c>
      <c r="G240" s="4"/>
    </row>
    <row r="241" spans="1:7" x14ac:dyDescent="0.3">
      <c r="A241" s="4">
        <v>8281902933</v>
      </c>
      <c r="B241" s="156" t="s">
        <v>378</v>
      </c>
      <c r="C241" s="5" t="s">
        <v>26</v>
      </c>
      <c r="D241" s="3">
        <v>43853</v>
      </c>
      <c r="E241" s="4" t="s">
        <v>2</v>
      </c>
      <c r="F241" s="16">
        <v>-138.24</v>
      </c>
      <c r="G241" s="4"/>
    </row>
    <row r="242" spans="1:7" x14ac:dyDescent="0.3">
      <c r="A242" s="4">
        <v>8281902901</v>
      </c>
      <c r="B242" s="156" t="s">
        <v>340</v>
      </c>
      <c r="C242" s="5" t="s">
        <v>26</v>
      </c>
      <c r="D242" s="3">
        <v>43853</v>
      </c>
      <c r="E242" s="4" t="s">
        <v>43</v>
      </c>
      <c r="F242" s="16">
        <v>-306.47000000000003</v>
      </c>
      <c r="G242" s="4"/>
    </row>
    <row r="243" spans="1:7" x14ac:dyDescent="0.3">
      <c r="A243" s="4">
        <v>8281902901</v>
      </c>
      <c r="B243" s="156" t="s">
        <v>340</v>
      </c>
      <c r="C243" s="5" t="s">
        <v>26</v>
      </c>
      <c r="D243" s="3">
        <v>43853</v>
      </c>
      <c r="E243" s="4" t="s">
        <v>44</v>
      </c>
      <c r="F243" s="16">
        <v>-105.78</v>
      </c>
      <c r="G243" s="4"/>
    </row>
    <row r="244" spans="1:7" x14ac:dyDescent="0.3">
      <c r="A244" s="4">
        <v>8281902901</v>
      </c>
      <c r="B244" s="156" t="s">
        <v>340</v>
      </c>
      <c r="C244" s="5" t="s">
        <v>26</v>
      </c>
      <c r="D244" s="3">
        <v>43853</v>
      </c>
      <c r="E244" s="4" t="s">
        <v>4</v>
      </c>
      <c r="F244" s="16">
        <v>-6.25</v>
      </c>
      <c r="G244" s="4"/>
    </row>
    <row r="245" spans="1:7" x14ac:dyDescent="0.3">
      <c r="A245" s="4">
        <v>8281902901</v>
      </c>
      <c r="B245" s="156" t="s">
        <v>340</v>
      </c>
      <c r="C245" s="5" t="s">
        <v>26</v>
      </c>
      <c r="D245" s="3">
        <v>43853</v>
      </c>
      <c r="E245" s="4" t="s">
        <v>0</v>
      </c>
      <c r="F245" s="16">
        <v>-180</v>
      </c>
      <c r="G245" s="4"/>
    </row>
    <row r="246" spans="1:7" x14ac:dyDescent="0.3">
      <c r="A246" s="4">
        <v>8281902901</v>
      </c>
      <c r="B246" s="156" t="s">
        <v>340</v>
      </c>
      <c r="C246" s="5" t="s">
        <v>26</v>
      </c>
      <c r="D246" s="3">
        <v>43853</v>
      </c>
      <c r="E246" s="4" t="s">
        <v>32</v>
      </c>
      <c r="F246" s="16">
        <v>-667.73</v>
      </c>
      <c r="G246" s="4"/>
    </row>
    <row r="247" spans="1:7" x14ac:dyDescent="0.3">
      <c r="A247" s="4">
        <v>8281902901</v>
      </c>
      <c r="B247" s="156" t="s">
        <v>340</v>
      </c>
      <c r="C247" s="5" t="s">
        <v>26</v>
      </c>
      <c r="D247" s="3">
        <v>43853</v>
      </c>
      <c r="E247" s="4" t="s">
        <v>2</v>
      </c>
      <c r="F247" s="16">
        <v>-138.24</v>
      </c>
      <c r="G247" s="4"/>
    </row>
    <row r="248" spans="1:7" x14ac:dyDescent="0.3">
      <c r="A248" s="4">
        <v>8281902927</v>
      </c>
      <c r="B248" s="156" t="s">
        <v>332</v>
      </c>
      <c r="C248" s="5" t="s">
        <v>26</v>
      </c>
      <c r="D248" s="3">
        <v>43853</v>
      </c>
      <c r="E248" s="4" t="s">
        <v>43</v>
      </c>
      <c r="F248" s="16">
        <v>-306.47000000000003</v>
      </c>
      <c r="G248" s="4"/>
    </row>
    <row r="249" spans="1:7" x14ac:dyDescent="0.3">
      <c r="A249" s="4">
        <v>8281902927</v>
      </c>
      <c r="B249" s="156" t="s">
        <v>332</v>
      </c>
      <c r="C249" s="5" t="s">
        <v>26</v>
      </c>
      <c r="D249" s="3">
        <v>43853</v>
      </c>
      <c r="E249" s="4" t="s">
        <v>44</v>
      </c>
      <c r="F249" s="16">
        <v>-105.78</v>
      </c>
      <c r="G249" s="4"/>
    </row>
    <row r="250" spans="1:7" x14ac:dyDescent="0.3">
      <c r="A250" s="4">
        <v>8281902927</v>
      </c>
      <c r="B250" s="156" t="s">
        <v>332</v>
      </c>
      <c r="C250" s="5" t="s">
        <v>26</v>
      </c>
      <c r="D250" s="3">
        <v>43853</v>
      </c>
      <c r="E250" s="4" t="s">
        <v>4</v>
      </c>
      <c r="F250" s="16">
        <v>-6.25</v>
      </c>
      <c r="G250" s="4"/>
    </row>
    <row r="251" spans="1:7" x14ac:dyDescent="0.3">
      <c r="A251" s="4">
        <v>8281902927</v>
      </c>
      <c r="B251" s="156" t="s">
        <v>332</v>
      </c>
      <c r="C251" s="5" t="s">
        <v>26</v>
      </c>
      <c r="D251" s="3">
        <v>43853</v>
      </c>
      <c r="E251" s="4" t="s">
        <v>0</v>
      </c>
      <c r="F251" s="16">
        <v>-180</v>
      </c>
      <c r="G251" s="4"/>
    </row>
    <row r="252" spans="1:7" x14ac:dyDescent="0.3">
      <c r="A252" s="4">
        <v>8281902927</v>
      </c>
      <c r="B252" s="156" t="s">
        <v>332</v>
      </c>
      <c r="C252" s="5" t="s">
        <v>26</v>
      </c>
      <c r="D252" s="3">
        <v>43853</v>
      </c>
      <c r="E252" s="4" t="s">
        <v>32</v>
      </c>
      <c r="F252" s="16">
        <v>-406.01</v>
      </c>
      <c r="G252" s="4"/>
    </row>
    <row r="253" spans="1:7" x14ac:dyDescent="0.3">
      <c r="A253" s="4">
        <v>8281902927</v>
      </c>
      <c r="B253" s="156" t="s">
        <v>332</v>
      </c>
      <c r="C253" s="5" t="s">
        <v>26</v>
      </c>
      <c r="D253" s="3">
        <v>43853</v>
      </c>
      <c r="E253" s="4" t="s">
        <v>16</v>
      </c>
      <c r="F253" s="16">
        <v>-104.13</v>
      </c>
      <c r="G253" s="4"/>
    </row>
    <row r="254" spans="1:7" x14ac:dyDescent="0.3">
      <c r="A254" s="4">
        <v>8281902927</v>
      </c>
      <c r="B254" s="156" t="s">
        <v>332</v>
      </c>
      <c r="C254" s="5" t="s">
        <v>26</v>
      </c>
      <c r="D254" s="3">
        <v>43853</v>
      </c>
      <c r="E254" s="4" t="s">
        <v>2</v>
      </c>
      <c r="F254" s="16">
        <v>-138.24</v>
      </c>
      <c r="G254" s="4"/>
    </row>
    <row r="255" spans="1:7" x14ac:dyDescent="0.3">
      <c r="A255" s="4">
        <v>8281902161</v>
      </c>
      <c r="B255" s="156" t="s">
        <v>98</v>
      </c>
      <c r="C255" s="5" t="s">
        <v>26</v>
      </c>
      <c r="D255" s="3">
        <v>43853</v>
      </c>
      <c r="E255" s="4" t="s">
        <v>0</v>
      </c>
      <c r="F255" s="16">
        <v>-75</v>
      </c>
      <c r="G255" s="4"/>
    </row>
    <row r="256" spans="1:7" x14ac:dyDescent="0.3">
      <c r="A256" s="4">
        <v>8281902161</v>
      </c>
      <c r="B256" s="156" t="s">
        <v>98</v>
      </c>
      <c r="C256" s="5" t="s">
        <v>26</v>
      </c>
      <c r="D256" s="3">
        <v>43853</v>
      </c>
      <c r="E256" s="4" t="s">
        <v>16</v>
      </c>
      <c r="F256" s="16">
        <v>-156.18</v>
      </c>
      <c r="G256" s="4"/>
    </row>
    <row r="257" spans="1:7" x14ac:dyDescent="0.3">
      <c r="A257" s="4">
        <v>8281902927</v>
      </c>
      <c r="B257" s="156" t="s">
        <v>332</v>
      </c>
      <c r="C257" s="5" t="s">
        <v>26</v>
      </c>
      <c r="D257" s="3">
        <v>43864</v>
      </c>
      <c r="E257" s="4" t="s">
        <v>16</v>
      </c>
      <c r="F257" s="16">
        <v>-104.13</v>
      </c>
      <c r="G257" s="4" t="s">
        <v>81</v>
      </c>
    </row>
    <row r="258" spans="1:7" x14ac:dyDescent="0.3">
      <c r="A258" s="4">
        <v>8281902606</v>
      </c>
      <c r="B258" s="156" t="s">
        <v>308</v>
      </c>
      <c r="C258" s="5" t="s">
        <v>26</v>
      </c>
      <c r="D258" s="3">
        <v>43866</v>
      </c>
      <c r="E258" s="4" t="s">
        <v>43</v>
      </c>
      <c r="F258" s="16">
        <v>-306.47000000000003</v>
      </c>
      <c r="G258" s="4"/>
    </row>
    <row r="259" spans="1:7" x14ac:dyDescent="0.3">
      <c r="A259" s="4">
        <v>8281902606</v>
      </c>
      <c r="B259" s="156" t="s">
        <v>308</v>
      </c>
      <c r="C259" s="5" t="s">
        <v>26</v>
      </c>
      <c r="D259" s="3">
        <v>43866</v>
      </c>
      <c r="E259" s="4" t="s">
        <v>44</v>
      </c>
      <c r="F259" s="16">
        <v>-680.46</v>
      </c>
      <c r="G259" s="4"/>
    </row>
    <row r="260" spans="1:7" x14ac:dyDescent="0.3">
      <c r="A260" s="4">
        <v>8281902606</v>
      </c>
      <c r="B260" s="156" t="s">
        <v>308</v>
      </c>
      <c r="C260" s="5" t="s">
        <v>26</v>
      </c>
      <c r="D260" s="3">
        <v>43866</v>
      </c>
      <c r="E260" s="4" t="s">
        <v>4</v>
      </c>
      <c r="F260" s="16">
        <v>-6.25</v>
      </c>
      <c r="G260" s="4"/>
    </row>
    <row r="261" spans="1:7" x14ac:dyDescent="0.3">
      <c r="A261" s="4">
        <v>8281902606</v>
      </c>
      <c r="B261" s="156" t="s">
        <v>308</v>
      </c>
      <c r="C261" s="5" t="s">
        <v>26</v>
      </c>
      <c r="D261" s="3">
        <v>43866</v>
      </c>
      <c r="E261" s="4" t="s">
        <v>0</v>
      </c>
      <c r="F261" s="16">
        <v>-180</v>
      </c>
      <c r="G261" s="4"/>
    </row>
    <row r="262" spans="1:7" x14ac:dyDescent="0.3">
      <c r="A262" s="4">
        <v>8281902606</v>
      </c>
      <c r="B262" s="156" t="s">
        <v>308</v>
      </c>
      <c r="C262" s="5" t="s">
        <v>26</v>
      </c>
      <c r="D262" s="3">
        <v>43866</v>
      </c>
      <c r="E262" s="4" t="s">
        <v>2</v>
      </c>
      <c r="F262" s="16">
        <v>-138.24</v>
      </c>
      <c r="G262" s="4"/>
    </row>
    <row r="263" spans="1:7" x14ac:dyDescent="0.3">
      <c r="A263" s="4">
        <v>8281902933</v>
      </c>
      <c r="B263" s="156" t="s">
        <v>378</v>
      </c>
      <c r="C263" s="5" t="s">
        <v>90</v>
      </c>
      <c r="D263" s="3">
        <v>43872</v>
      </c>
      <c r="E263" s="4" t="s">
        <v>28</v>
      </c>
      <c r="F263" s="16">
        <v>-180</v>
      </c>
      <c r="G263" s="4"/>
    </row>
    <row r="264" spans="1:7" x14ac:dyDescent="0.3">
      <c r="A264" s="4">
        <v>8281902901</v>
      </c>
      <c r="B264" s="156" t="s">
        <v>340</v>
      </c>
      <c r="C264" s="5" t="s">
        <v>90</v>
      </c>
      <c r="D264" s="3">
        <v>43872</v>
      </c>
      <c r="E264" s="4" t="s">
        <v>28</v>
      </c>
      <c r="F264" s="16">
        <v>-180</v>
      </c>
      <c r="G264" s="4"/>
    </row>
    <row r="265" spans="1:7" x14ac:dyDescent="0.3">
      <c r="A265" s="4">
        <v>8281902927</v>
      </c>
      <c r="B265" s="156" t="s">
        <v>332</v>
      </c>
      <c r="C265" s="5" t="s">
        <v>90</v>
      </c>
      <c r="D265" s="3">
        <v>43872</v>
      </c>
      <c r="E265" s="4" t="s">
        <v>28</v>
      </c>
      <c r="F265" s="16">
        <v>-180</v>
      </c>
      <c r="G265" s="4"/>
    </row>
    <row r="266" spans="1:7" x14ac:dyDescent="0.3">
      <c r="A266" s="4">
        <v>8281902777</v>
      </c>
      <c r="B266" s="156" t="s">
        <v>317</v>
      </c>
      <c r="C266" s="5" t="s">
        <v>90</v>
      </c>
      <c r="D266" s="3">
        <v>43872</v>
      </c>
      <c r="E266" s="4" t="s">
        <v>28</v>
      </c>
      <c r="F266" s="16">
        <v>-180</v>
      </c>
      <c r="G266" s="4"/>
    </row>
    <row r="267" spans="1:7" x14ac:dyDescent="0.3">
      <c r="A267" s="4">
        <v>8281902777</v>
      </c>
      <c r="B267" s="156" t="s">
        <v>317</v>
      </c>
      <c r="C267" s="5" t="s">
        <v>26</v>
      </c>
      <c r="D267" s="3">
        <v>43889</v>
      </c>
      <c r="E267" s="4" t="s">
        <v>18</v>
      </c>
      <c r="F267" s="16">
        <v>-180</v>
      </c>
      <c r="G267" s="4"/>
    </row>
    <row r="268" spans="1:7" x14ac:dyDescent="0.3">
      <c r="A268" s="4">
        <v>8281902777</v>
      </c>
      <c r="B268" s="156" t="s">
        <v>317</v>
      </c>
      <c r="C268" s="5" t="s">
        <v>26</v>
      </c>
      <c r="D268" s="3">
        <v>43889</v>
      </c>
      <c r="E268" s="4" t="s">
        <v>32</v>
      </c>
      <c r="F268" s="16">
        <v>-690.71</v>
      </c>
      <c r="G268" s="4"/>
    </row>
    <row r="269" spans="1:7" x14ac:dyDescent="0.3">
      <c r="A269" s="4">
        <v>8281902777</v>
      </c>
      <c r="B269" s="156" t="s">
        <v>317</v>
      </c>
      <c r="C269" s="5" t="s">
        <v>26</v>
      </c>
      <c r="D269" s="3">
        <v>43889</v>
      </c>
      <c r="E269" s="4" t="s">
        <v>33</v>
      </c>
      <c r="F269" s="16">
        <v>-5.23</v>
      </c>
      <c r="G269" s="4"/>
    </row>
    <row r="270" spans="1:7" x14ac:dyDescent="0.3">
      <c r="A270" s="4">
        <v>8281902777</v>
      </c>
      <c r="B270" s="156" t="s">
        <v>317</v>
      </c>
      <c r="C270" s="5" t="s">
        <v>26</v>
      </c>
      <c r="D270" s="3">
        <v>43889</v>
      </c>
      <c r="E270" s="4" t="s">
        <v>1</v>
      </c>
      <c r="F270" s="16">
        <v>-306.47000000000003</v>
      </c>
      <c r="G270" s="4"/>
    </row>
    <row r="271" spans="1:7" x14ac:dyDescent="0.3">
      <c r="A271" s="4">
        <v>8281902777</v>
      </c>
      <c r="B271" s="156" t="s">
        <v>317</v>
      </c>
      <c r="C271" s="5" t="s">
        <v>26</v>
      </c>
      <c r="D271" s="3">
        <v>43889</v>
      </c>
      <c r="E271" s="4" t="s">
        <v>396</v>
      </c>
      <c r="F271" s="16">
        <v>-150</v>
      </c>
      <c r="G271" s="4"/>
    </row>
    <row r="272" spans="1:7" x14ac:dyDescent="0.3">
      <c r="A272" s="4">
        <v>8281902023</v>
      </c>
      <c r="B272" s="156" t="s">
        <v>94</v>
      </c>
      <c r="C272" s="5" t="s">
        <v>26</v>
      </c>
      <c r="D272" s="3">
        <v>43892</v>
      </c>
      <c r="E272" s="96" t="s">
        <v>16</v>
      </c>
      <c r="F272" s="16">
        <v>-156.18</v>
      </c>
      <c r="G272" s="4"/>
    </row>
    <row r="273" spans="1:7" x14ac:dyDescent="0.3">
      <c r="A273" s="4">
        <v>8281902023</v>
      </c>
      <c r="B273" s="156" t="s">
        <v>94</v>
      </c>
      <c r="C273" s="5" t="s">
        <v>26</v>
      </c>
      <c r="D273" s="3">
        <v>43892</v>
      </c>
      <c r="E273" s="4" t="s">
        <v>0</v>
      </c>
      <c r="F273" s="16">
        <v>-75</v>
      </c>
      <c r="G273" s="4"/>
    </row>
    <row r="274" spans="1:7" x14ac:dyDescent="0.3">
      <c r="A274" s="4">
        <v>8282000018</v>
      </c>
      <c r="B274" s="156" t="s">
        <v>376</v>
      </c>
      <c r="C274" s="5" t="s">
        <v>25</v>
      </c>
      <c r="D274" s="3">
        <v>43896</v>
      </c>
      <c r="E274" s="4" t="s">
        <v>28</v>
      </c>
      <c r="F274" s="16">
        <v>-160</v>
      </c>
      <c r="G274" s="4"/>
    </row>
    <row r="275" spans="1:7" x14ac:dyDescent="0.3">
      <c r="A275" s="4">
        <v>8282000256</v>
      </c>
      <c r="B275" s="156" t="s">
        <v>373</v>
      </c>
      <c r="C275" s="5" t="s">
        <v>25</v>
      </c>
      <c r="D275" s="3">
        <v>43896</v>
      </c>
      <c r="E275" s="4" t="s">
        <v>28</v>
      </c>
      <c r="F275" s="16">
        <v>-160</v>
      </c>
      <c r="G275" s="4"/>
    </row>
    <row r="276" spans="1:7" x14ac:dyDescent="0.3">
      <c r="A276" s="4">
        <v>8282000018</v>
      </c>
      <c r="B276" s="156" t="s">
        <v>376</v>
      </c>
      <c r="C276" s="5" t="s">
        <v>26</v>
      </c>
      <c r="D276" s="3">
        <v>43896</v>
      </c>
      <c r="E276" s="4" t="s">
        <v>32</v>
      </c>
      <c r="F276" s="16">
        <v>-534.69000000000005</v>
      </c>
      <c r="G276" s="4"/>
    </row>
    <row r="277" spans="1:7" x14ac:dyDescent="0.3">
      <c r="A277" s="4">
        <v>8282000018</v>
      </c>
      <c r="B277" s="156" t="s">
        <v>376</v>
      </c>
      <c r="C277" s="5" t="s">
        <v>26</v>
      </c>
      <c r="D277" s="3">
        <v>43896</v>
      </c>
      <c r="E277" s="4" t="s">
        <v>33</v>
      </c>
      <c r="F277" s="16">
        <v>-5.23</v>
      </c>
      <c r="G277" s="4"/>
    </row>
    <row r="278" spans="1:7" x14ac:dyDescent="0.3">
      <c r="A278" s="4">
        <v>8282000018</v>
      </c>
      <c r="B278" s="156" t="s">
        <v>376</v>
      </c>
      <c r="C278" s="5" t="s">
        <v>26</v>
      </c>
      <c r="D278" s="3">
        <v>43896</v>
      </c>
      <c r="E278" s="4" t="s">
        <v>1</v>
      </c>
      <c r="F278" s="16">
        <v>-306.47000000000003</v>
      </c>
      <c r="G278" s="4"/>
    </row>
    <row r="279" spans="1:7" x14ac:dyDescent="0.3">
      <c r="A279" s="4">
        <v>8282000018</v>
      </c>
      <c r="B279" s="156" t="s">
        <v>376</v>
      </c>
      <c r="C279" s="5" t="s">
        <v>26</v>
      </c>
      <c r="D279" s="3">
        <v>43896</v>
      </c>
      <c r="E279" s="4" t="s">
        <v>396</v>
      </c>
      <c r="F279" s="16">
        <v>-150</v>
      </c>
      <c r="G279" s="4"/>
    </row>
    <row r="280" spans="1:7" x14ac:dyDescent="0.3">
      <c r="A280" s="4">
        <v>8282000256</v>
      </c>
      <c r="B280" s="156" t="s">
        <v>373</v>
      </c>
      <c r="C280" s="5" t="s">
        <v>26</v>
      </c>
      <c r="D280" s="3">
        <v>43896</v>
      </c>
      <c r="E280" s="96" t="s">
        <v>16</v>
      </c>
      <c r="F280" s="16">
        <v>-133.30000000000001</v>
      </c>
      <c r="G280" s="4"/>
    </row>
    <row r="281" spans="1:7" x14ac:dyDescent="0.3">
      <c r="A281" s="4">
        <v>8282000256</v>
      </c>
      <c r="B281" s="156" t="s">
        <v>373</v>
      </c>
      <c r="C281" s="5" t="s">
        <v>26</v>
      </c>
      <c r="D281" s="3">
        <v>43896</v>
      </c>
      <c r="E281" s="4" t="s">
        <v>33</v>
      </c>
      <c r="F281" s="16">
        <v>-5.23</v>
      </c>
      <c r="G281" s="4"/>
    </row>
    <row r="282" spans="1:7" x14ac:dyDescent="0.3">
      <c r="A282" s="4">
        <v>8282000256</v>
      </c>
      <c r="B282" s="156" t="s">
        <v>373</v>
      </c>
      <c r="C282" s="5" t="s">
        <v>26</v>
      </c>
      <c r="D282" s="3">
        <v>43896</v>
      </c>
      <c r="E282" s="4" t="s">
        <v>1</v>
      </c>
      <c r="F282" s="16">
        <v>-306.47000000000003</v>
      </c>
      <c r="G282" s="4"/>
    </row>
    <row r="283" spans="1:7" x14ac:dyDescent="0.3">
      <c r="A283" s="4">
        <v>8282000256</v>
      </c>
      <c r="B283" s="156" t="s">
        <v>373</v>
      </c>
      <c r="C283" s="5" t="s">
        <v>26</v>
      </c>
      <c r="D283" s="3">
        <v>43896</v>
      </c>
      <c r="E283" s="4" t="s">
        <v>396</v>
      </c>
      <c r="F283" s="16">
        <v>-150</v>
      </c>
      <c r="G283" s="4"/>
    </row>
    <row r="284" spans="1:7" x14ac:dyDescent="0.3">
      <c r="A284" s="4" t="s">
        <v>416</v>
      </c>
      <c r="B284" s="156" t="s">
        <v>350</v>
      </c>
      <c r="C284" s="5" t="s">
        <v>90</v>
      </c>
      <c r="D284" s="3">
        <v>43902</v>
      </c>
      <c r="E284" s="4" t="s">
        <v>28</v>
      </c>
      <c r="F284" s="16">
        <v>-180</v>
      </c>
      <c r="G284" s="4"/>
    </row>
    <row r="285" spans="1:7" x14ac:dyDescent="0.3">
      <c r="A285" s="4" t="s">
        <v>417</v>
      </c>
      <c r="B285" s="156" t="s">
        <v>343</v>
      </c>
      <c r="C285" s="5" t="s">
        <v>90</v>
      </c>
      <c r="D285" s="3">
        <v>43902</v>
      </c>
      <c r="E285" s="4" t="s">
        <v>28</v>
      </c>
      <c r="F285" s="16">
        <v>-180</v>
      </c>
      <c r="G285" s="4"/>
    </row>
    <row r="286" spans="1:7" x14ac:dyDescent="0.3">
      <c r="A286" s="4" t="s">
        <v>418</v>
      </c>
      <c r="B286" s="156" t="s">
        <v>360</v>
      </c>
      <c r="C286" s="5" t="s">
        <v>90</v>
      </c>
      <c r="D286" s="3">
        <v>43902</v>
      </c>
      <c r="E286" s="4" t="s">
        <v>28</v>
      </c>
      <c r="F286" s="16">
        <v>-180</v>
      </c>
      <c r="G286" s="4"/>
    </row>
    <row r="287" spans="1:7" x14ac:dyDescent="0.3">
      <c r="A287" s="4" t="s">
        <v>419</v>
      </c>
      <c r="B287" s="156" t="s">
        <v>354</v>
      </c>
      <c r="C287" s="5" t="s">
        <v>90</v>
      </c>
      <c r="D287" s="3">
        <v>43902</v>
      </c>
      <c r="E287" s="4" t="s">
        <v>28</v>
      </c>
      <c r="F287" s="16">
        <v>-180</v>
      </c>
      <c r="G287" s="4"/>
    </row>
    <row r="288" spans="1:7" x14ac:dyDescent="0.3">
      <c r="A288" s="4" t="s">
        <v>420</v>
      </c>
      <c r="B288" s="156" t="s">
        <v>365</v>
      </c>
      <c r="C288" s="5" t="s">
        <v>90</v>
      </c>
      <c r="D288" s="3">
        <v>43902</v>
      </c>
      <c r="E288" s="4" t="s">
        <v>28</v>
      </c>
      <c r="F288" s="16">
        <v>-180</v>
      </c>
      <c r="G288" s="4"/>
    </row>
    <row r="289" spans="1:7" x14ac:dyDescent="0.3">
      <c r="A289" s="4" t="s">
        <v>421</v>
      </c>
      <c r="B289" s="156" t="s">
        <v>369</v>
      </c>
      <c r="C289" s="5" t="s">
        <v>90</v>
      </c>
      <c r="D289" s="3">
        <v>43902</v>
      </c>
      <c r="E289" s="4" t="s">
        <v>422</v>
      </c>
      <c r="F289" s="16">
        <v>-90</v>
      </c>
      <c r="G289" s="4"/>
    </row>
    <row r="290" spans="1:7" x14ac:dyDescent="0.3">
      <c r="A290" s="4">
        <v>8232000001</v>
      </c>
      <c r="B290" s="156" t="str">
        <f>SALVADOS!$G$50</f>
        <v>JQA6400</v>
      </c>
      <c r="C290" s="5" t="s">
        <v>26</v>
      </c>
      <c r="D290" s="3">
        <v>43903</v>
      </c>
      <c r="E290" s="4" t="s">
        <v>1</v>
      </c>
      <c r="F290" s="16">
        <v>-306.47000000000003</v>
      </c>
      <c r="G290" s="4"/>
    </row>
    <row r="291" spans="1:7" x14ac:dyDescent="0.3">
      <c r="A291" s="4">
        <v>8232000001</v>
      </c>
      <c r="B291" s="156" t="str">
        <f>SALVADOS!$G$50</f>
        <v>JQA6400</v>
      </c>
      <c r="C291" s="5" t="s">
        <v>26</v>
      </c>
      <c r="D291" s="3">
        <v>43903</v>
      </c>
      <c r="E291" s="4" t="s">
        <v>396</v>
      </c>
      <c r="F291" s="16">
        <v>-180</v>
      </c>
      <c r="G291" s="4"/>
    </row>
    <row r="292" spans="1:7" x14ac:dyDescent="0.3">
      <c r="A292" s="4">
        <v>8232000001</v>
      </c>
      <c r="B292" s="156" t="str">
        <f>SALVADOS!$G$50</f>
        <v>JQA6400</v>
      </c>
      <c r="C292" s="5" t="s">
        <v>26</v>
      </c>
      <c r="D292" s="3">
        <v>43903</v>
      </c>
      <c r="E292" s="4" t="s">
        <v>4</v>
      </c>
      <c r="F292" s="16">
        <v>-6.25</v>
      </c>
      <c r="G292" s="4"/>
    </row>
    <row r="293" spans="1:7" x14ac:dyDescent="0.3">
      <c r="A293" s="4">
        <v>8282000297</v>
      </c>
      <c r="B293" s="156" t="s">
        <v>389</v>
      </c>
      <c r="C293" s="5" t="s">
        <v>25</v>
      </c>
      <c r="D293" s="3">
        <v>43924</v>
      </c>
      <c r="E293" s="4" t="s">
        <v>28</v>
      </c>
      <c r="F293" s="16">
        <v>-160</v>
      </c>
      <c r="G293" s="4"/>
    </row>
    <row r="294" spans="1:7" x14ac:dyDescent="0.3">
      <c r="A294" s="4" t="s">
        <v>421</v>
      </c>
      <c r="B294" s="156" t="s">
        <v>369</v>
      </c>
      <c r="C294" s="5" t="s">
        <v>90</v>
      </c>
      <c r="D294" s="3">
        <v>43929</v>
      </c>
      <c r="E294" s="4" t="s">
        <v>453</v>
      </c>
      <c r="F294" s="16">
        <v>-90</v>
      </c>
      <c r="G294" s="4"/>
    </row>
    <row r="295" spans="1:7" x14ac:dyDescent="0.3">
      <c r="A295" s="4" t="s">
        <v>451</v>
      </c>
      <c r="B295" s="156" t="s">
        <v>381</v>
      </c>
      <c r="C295" s="5" t="s">
        <v>90</v>
      </c>
      <c r="D295" s="3">
        <v>43929</v>
      </c>
      <c r="E295" s="4" t="s">
        <v>28</v>
      </c>
      <c r="F295" s="16">
        <v>-180</v>
      </c>
      <c r="G295" s="4"/>
    </row>
    <row r="296" spans="1:7" x14ac:dyDescent="0.3">
      <c r="A296" s="4" t="s">
        <v>452</v>
      </c>
      <c r="B296" s="156" t="s">
        <v>400</v>
      </c>
      <c r="C296" s="5" t="s">
        <v>90</v>
      </c>
      <c r="D296" s="3">
        <v>43929</v>
      </c>
      <c r="E296" s="4" t="s">
        <v>28</v>
      </c>
      <c r="F296" s="16">
        <v>-180</v>
      </c>
      <c r="G296" s="4"/>
    </row>
    <row r="297" spans="1:7" x14ac:dyDescent="0.3">
      <c r="A297" s="4">
        <v>8281901643</v>
      </c>
      <c r="B297" s="156" t="s">
        <v>92</v>
      </c>
      <c r="C297" s="5" t="s">
        <v>26</v>
      </c>
      <c r="D297" s="3">
        <v>43935</v>
      </c>
      <c r="E297" s="4" t="s">
        <v>455</v>
      </c>
      <c r="F297" s="16">
        <v>-294.48</v>
      </c>
      <c r="G297" s="4"/>
    </row>
    <row r="298" spans="1:7" x14ac:dyDescent="0.3">
      <c r="A298" s="4">
        <v>8281901643</v>
      </c>
      <c r="B298" s="156" t="s">
        <v>92</v>
      </c>
      <c r="C298" s="5" t="s">
        <v>26</v>
      </c>
      <c r="D298" s="3">
        <v>43935</v>
      </c>
      <c r="E298" s="4" t="s">
        <v>456</v>
      </c>
      <c r="F298" s="16">
        <v>-100</v>
      </c>
      <c r="G298" s="4"/>
    </row>
    <row r="299" spans="1:7" x14ac:dyDescent="0.3">
      <c r="A299" s="4">
        <v>8281901643</v>
      </c>
      <c r="B299" s="156" t="s">
        <v>92</v>
      </c>
      <c r="C299" s="5" t="s">
        <v>26</v>
      </c>
      <c r="D299" s="3">
        <v>43935</v>
      </c>
      <c r="E299" s="4" t="s">
        <v>0</v>
      </c>
      <c r="F299" s="16">
        <v>-180</v>
      </c>
      <c r="G299" s="4"/>
    </row>
    <row r="300" spans="1:7" x14ac:dyDescent="0.3">
      <c r="A300" s="4">
        <v>8281901643</v>
      </c>
      <c r="B300" s="156" t="s">
        <v>92</v>
      </c>
      <c r="C300" s="5" t="s">
        <v>26</v>
      </c>
      <c r="D300" s="3">
        <v>43935</v>
      </c>
      <c r="E300" s="4" t="s">
        <v>457</v>
      </c>
      <c r="F300" s="16">
        <v>-1200.8599999999999</v>
      </c>
      <c r="G300" s="4"/>
    </row>
    <row r="301" spans="1:7" x14ac:dyDescent="0.3">
      <c r="A301" s="4">
        <v>8281901643</v>
      </c>
      <c r="B301" s="156" t="s">
        <v>92</v>
      </c>
      <c r="C301" s="5" t="s">
        <v>26</v>
      </c>
      <c r="D301" s="3">
        <v>43935</v>
      </c>
      <c r="E301" s="4" t="s">
        <v>458</v>
      </c>
      <c r="F301" s="16">
        <v>-1560.74</v>
      </c>
      <c r="G301" s="4"/>
    </row>
    <row r="302" spans="1:7" x14ac:dyDescent="0.3">
      <c r="A302" s="4">
        <v>8281901643</v>
      </c>
      <c r="B302" s="156" t="s">
        <v>92</v>
      </c>
      <c r="C302" s="5" t="s">
        <v>26</v>
      </c>
      <c r="D302" s="3">
        <v>43935</v>
      </c>
      <c r="E302" s="4" t="s">
        <v>459</v>
      </c>
      <c r="F302" s="16">
        <v>-2669.19</v>
      </c>
      <c r="G302" s="4"/>
    </row>
    <row r="303" spans="1:7" x14ac:dyDescent="0.3">
      <c r="A303" s="4">
        <v>8281901643</v>
      </c>
      <c r="B303" s="156" t="s">
        <v>92</v>
      </c>
      <c r="C303" s="5" t="s">
        <v>26</v>
      </c>
      <c r="D303" s="3">
        <v>43935</v>
      </c>
      <c r="E303" s="4" t="s">
        <v>460</v>
      </c>
      <c r="F303" s="16">
        <v>-132.84</v>
      </c>
      <c r="G303" s="4"/>
    </row>
    <row r="304" spans="1:7" x14ac:dyDescent="0.3">
      <c r="A304" s="4">
        <v>8281901643</v>
      </c>
      <c r="B304" s="156" t="s">
        <v>92</v>
      </c>
      <c r="C304" s="5" t="s">
        <v>26</v>
      </c>
      <c r="D304" s="3">
        <v>43935</v>
      </c>
      <c r="E304" s="4" t="s">
        <v>461</v>
      </c>
      <c r="F304" s="16">
        <v>-300</v>
      </c>
      <c r="G304" s="4"/>
    </row>
    <row r="305" spans="1:7" x14ac:dyDescent="0.3">
      <c r="A305" s="4">
        <v>8282000480</v>
      </c>
      <c r="B305" s="156" t="s">
        <v>449</v>
      </c>
      <c r="C305" s="5" t="s">
        <v>90</v>
      </c>
      <c r="D305" s="3">
        <v>44026</v>
      </c>
      <c r="E305" s="4" t="s">
        <v>28</v>
      </c>
      <c r="F305" s="16">
        <v>-180</v>
      </c>
      <c r="G305" s="4"/>
    </row>
    <row r="306" spans="1:7" x14ac:dyDescent="0.3">
      <c r="A306" s="4">
        <v>8282000480</v>
      </c>
      <c r="B306" s="156" t="s">
        <v>394</v>
      </c>
      <c r="C306" s="5" t="s">
        <v>90</v>
      </c>
      <c r="D306" s="3">
        <v>44026</v>
      </c>
      <c r="E306" s="4" t="s">
        <v>28</v>
      </c>
      <c r="F306" s="16">
        <v>-180</v>
      </c>
      <c r="G306" s="4"/>
    </row>
    <row r="307" spans="1:7" x14ac:dyDescent="0.3">
      <c r="A307" s="4">
        <v>8232000084</v>
      </c>
      <c r="B307" s="156" t="s">
        <v>444</v>
      </c>
      <c r="C307" s="5" t="s">
        <v>90</v>
      </c>
      <c r="D307" s="3">
        <v>44026</v>
      </c>
      <c r="E307" s="4" t="s">
        <v>28</v>
      </c>
      <c r="F307" s="16">
        <v>-180</v>
      </c>
      <c r="G307" s="4"/>
    </row>
    <row r="308" spans="1:7" x14ac:dyDescent="0.3">
      <c r="A308" s="4">
        <v>8282000189</v>
      </c>
      <c r="B308" s="156" t="s">
        <v>365</v>
      </c>
      <c r="C308" s="5" t="s">
        <v>26</v>
      </c>
      <c r="D308" s="3">
        <v>44015</v>
      </c>
      <c r="E308" s="4" t="s">
        <v>486</v>
      </c>
      <c r="F308" s="16">
        <v>-385.03</v>
      </c>
      <c r="G308" s="4"/>
    </row>
    <row r="309" spans="1:7" x14ac:dyDescent="0.3">
      <c r="A309" s="4">
        <v>8281801797</v>
      </c>
      <c r="B309" s="156" t="s">
        <v>11</v>
      </c>
      <c r="C309" s="5" t="s">
        <v>26</v>
      </c>
      <c r="D309" s="3">
        <v>44020</v>
      </c>
      <c r="E309" s="4" t="s">
        <v>492</v>
      </c>
      <c r="F309" s="16">
        <v>-1717.07</v>
      </c>
      <c r="G309" s="4"/>
    </row>
    <row r="310" spans="1:7" x14ac:dyDescent="0.3">
      <c r="A310" s="4">
        <v>8281802010</v>
      </c>
      <c r="B310" s="156" t="s">
        <v>12</v>
      </c>
      <c r="C310" s="5" t="s">
        <v>26</v>
      </c>
      <c r="D310" s="3">
        <v>44020</v>
      </c>
      <c r="E310" s="4" t="s">
        <v>492</v>
      </c>
      <c r="F310" s="16">
        <v>-601.07000000000005</v>
      </c>
      <c r="G310" s="4"/>
    </row>
    <row r="311" spans="1:7" x14ac:dyDescent="0.3">
      <c r="A311" s="4">
        <v>8281900586</v>
      </c>
      <c r="B311" s="156" t="s">
        <v>49</v>
      </c>
      <c r="C311" s="5" t="s">
        <v>26</v>
      </c>
      <c r="D311" s="3">
        <v>44020</v>
      </c>
      <c r="E311" s="4" t="s">
        <v>492</v>
      </c>
      <c r="F311" s="16">
        <v>-648.39</v>
      </c>
      <c r="G311" s="4"/>
    </row>
    <row r="312" spans="1:7" x14ac:dyDescent="0.3">
      <c r="A312" s="4">
        <v>8281901182</v>
      </c>
      <c r="B312" s="156" t="s">
        <v>77</v>
      </c>
      <c r="C312" s="5" t="s">
        <v>26</v>
      </c>
      <c r="D312" s="3">
        <v>44020</v>
      </c>
      <c r="E312" s="4" t="s">
        <v>492</v>
      </c>
      <c r="F312" s="16">
        <v>-626.36</v>
      </c>
      <c r="G312" s="4"/>
    </row>
    <row r="313" spans="1:7" x14ac:dyDescent="0.3">
      <c r="A313" s="4">
        <v>8281901081</v>
      </c>
      <c r="B313" s="156" t="s">
        <v>73</v>
      </c>
      <c r="C313" s="5" t="s">
        <v>26</v>
      </c>
      <c r="D313" s="3">
        <v>44020</v>
      </c>
      <c r="E313" s="4" t="s">
        <v>492</v>
      </c>
      <c r="F313" s="16">
        <v>-791.72</v>
      </c>
      <c r="G313" s="4"/>
    </row>
    <row r="314" spans="1:7" x14ac:dyDescent="0.3">
      <c r="A314" s="4">
        <v>8281801723</v>
      </c>
      <c r="B314" s="156" t="s">
        <v>13</v>
      </c>
      <c r="C314" s="5" t="s">
        <v>26</v>
      </c>
      <c r="D314" s="3">
        <v>44020</v>
      </c>
      <c r="E314" s="4" t="s">
        <v>492</v>
      </c>
      <c r="F314" s="16">
        <v>-1071.0999999999999</v>
      </c>
      <c r="G314" s="4"/>
    </row>
    <row r="315" spans="1:7" x14ac:dyDescent="0.3">
      <c r="A315" s="4">
        <v>8282000943</v>
      </c>
      <c r="B315" s="156" t="s">
        <v>513</v>
      </c>
      <c r="C315" s="5" t="s">
        <v>26</v>
      </c>
      <c r="D315" s="3">
        <v>44084</v>
      </c>
      <c r="E315" s="4" t="s">
        <v>514</v>
      </c>
      <c r="F315" s="16">
        <v>-456.47</v>
      </c>
      <c r="G315" s="4"/>
    </row>
    <row r="316" spans="1:7" x14ac:dyDescent="0.3">
      <c r="A316" s="4">
        <v>8282000733</v>
      </c>
      <c r="B316" s="156" t="s">
        <v>474</v>
      </c>
      <c r="C316" s="5" t="s">
        <v>26</v>
      </c>
      <c r="D316" s="3">
        <v>44084</v>
      </c>
      <c r="E316" s="4" t="s">
        <v>514</v>
      </c>
      <c r="F316" s="16">
        <v>-470.42</v>
      </c>
      <c r="G316" s="4"/>
    </row>
    <row r="317" spans="1:7" x14ac:dyDescent="0.3">
      <c r="A317" s="4">
        <v>8282000956</v>
      </c>
      <c r="B317" s="156" t="s">
        <v>490</v>
      </c>
      <c r="C317" s="5" t="s">
        <v>26</v>
      </c>
      <c r="D317" s="3">
        <v>44084</v>
      </c>
      <c r="E317" s="4" t="s">
        <v>514</v>
      </c>
      <c r="F317" s="16">
        <v>-362.6</v>
      </c>
      <c r="G317" s="4"/>
    </row>
    <row r="318" spans="1:7" x14ac:dyDescent="0.3">
      <c r="A318" s="4">
        <v>8282000297</v>
      </c>
      <c r="B318" s="156" t="s">
        <v>389</v>
      </c>
      <c r="C318" s="5" t="s">
        <v>26</v>
      </c>
      <c r="D318" s="3">
        <v>44084</v>
      </c>
      <c r="E318" s="4" t="s">
        <v>514</v>
      </c>
      <c r="F318" s="16">
        <v>-456.47</v>
      </c>
      <c r="G318" s="4"/>
    </row>
    <row r="319" spans="1:7" x14ac:dyDescent="0.3">
      <c r="A319" s="4">
        <v>8282000016</v>
      </c>
      <c r="B319" s="156" t="s">
        <v>394</v>
      </c>
      <c r="C319" s="5" t="s">
        <v>515</v>
      </c>
      <c r="D319" s="3">
        <v>44103</v>
      </c>
      <c r="E319" s="4" t="s">
        <v>516</v>
      </c>
      <c r="F319" s="16">
        <v>-16.43</v>
      </c>
      <c r="G319" s="4"/>
    </row>
    <row r="320" spans="1:7" x14ac:dyDescent="0.3">
      <c r="A320" s="4">
        <v>8281901643</v>
      </c>
      <c r="B320" s="156" t="s">
        <v>92</v>
      </c>
      <c r="C320" s="5" t="s">
        <v>515</v>
      </c>
      <c r="D320" s="3">
        <v>44022</v>
      </c>
      <c r="E320" s="4" t="s">
        <v>516</v>
      </c>
      <c r="F320" s="16">
        <v>-16.43</v>
      </c>
      <c r="G320" s="4"/>
    </row>
    <row r="321" spans="1:7" x14ac:dyDescent="0.3">
      <c r="A321" s="4">
        <v>8232000032</v>
      </c>
      <c r="B321" s="156" t="s">
        <v>360</v>
      </c>
      <c r="C321" s="5" t="s">
        <v>26</v>
      </c>
      <c r="D321" s="3">
        <v>44117</v>
      </c>
      <c r="E321" s="4" t="s">
        <v>534</v>
      </c>
      <c r="F321" s="16">
        <v>-1483.95</v>
      </c>
      <c r="G321" s="4"/>
    </row>
    <row r="322" spans="1:7" x14ac:dyDescent="0.3">
      <c r="A322" s="4">
        <v>8282000829</v>
      </c>
      <c r="B322" s="156" t="s">
        <v>535</v>
      </c>
      <c r="C322" s="5" t="s">
        <v>26</v>
      </c>
      <c r="D322" s="3">
        <v>44117</v>
      </c>
      <c r="E322" s="4" t="s">
        <v>536</v>
      </c>
      <c r="F322" s="16">
        <v>-486.47</v>
      </c>
      <c r="G322" s="4"/>
    </row>
    <row r="323" spans="1:7" x14ac:dyDescent="0.3">
      <c r="A323" s="4">
        <v>8282001220</v>
      </c>
      <c r="B323" s="156" t="s">
        <v>504</v>
      </c>
      <c r="C323" s="5" t="s">
        <v>26</v>
      </c>
      <c r="D323" s="3">
        <v>44152</v>
      </c>
      <c r="E323" s="4" t="s">
        <v>536</v>
      </c>
      <c r="F323" s="16">
        <v>-362.6</v>
      </c>
      <c r="G323" s="4"/>
    </row>
    <row r="324" spans="1:7" x14ac:dyDescent="0.3">
      <c r="A324" s="4">
        <v>8282000269</v>
      </c>
      <c r="B324" s="156" t="s">
        <v>501</v>
      </c>
      <c r="C324" s="5" t="s">
        <v>26</v>
      </c>
      <c r="D324" s="3">
        <v>44152</v>
      </c>
      <c r="E324" s="4" t="s">
        <v>534</v>
      </c>
      <c r="F324" s="16">
        <v>-1483.95</v>
      </c>
      <c r="G324" s="4"/>
    </row>
    <row r="325" spans="1:7" x14ac:dyDescent="0.3">
      <c r="A325" s="4">
        <v>8282000480</v>
      </c>
      <c r="B325" s="156" t="s">
        <v>449</v>
      </c>
      <c r="C325" s="5" t="s">
        <v>26</v>
      </c>
      <c r="D325" s="3">
        <v>44152</v>
      </c>
      <c r="E325" s="4" t="s">
        <v>534</v>
      </c>
      <c r="F325" s="16">
        <v>-3314.78</v>
      </c>
      <c r="G325" s="4"/>
    </row>
    <row r="326" spans="1:7" x14ac:dyDescent="0.3">
      <c r="A326" s="4">
        <v>8282000297</v>
      </c>
      <c r="B326" s="156" t="s">
        <v>389</v>
      </c>
      <c r="C326" s="5" t="s">
        <v>26</v>
      </c>
      <c r="D326" s="3">
        <v>44158</v>
      </c>
      <c r="E326" s="4" t="s">
        <v>516</v>
      </c>
      <c r="F326" s="16">
        <v>-16.43</v>
      </c>
      <c r="G326" s="4"/>
    </row>
    <row r="327" spans="1:7" x14ac:dyDescent="0.3">
      <c r="A327" s="4">
        <v>8282000829</v>
      </c>
      <c r="B327" s="156" t="s">
        <v>535</v>
      </c>
      <c r="C327" s="5" t="s">
        <v>26</v>
      </c>
      <c r="D327" s="3">
        <v>44158</v>
      </c>
      <c r="E327" s="4" t="s">
        <v>516</v>
      </c>
      <c r="F327" s="16">
        <v>-16.43</v>
      </c>
      <c r="G327" s="4"/>
    </row>
    <row r="328" spans="1:7" x14ac:dyDescent="0.3">
      <c r="A328" s="4">
        <v>8282000733</v>
      </c>
      <c r="B328" s="156" t="s">
        <v>474</v>
      </c>
      <c r="C328" s="5" t="s">
        <v>26</v>
      </c>
      <c r="D328" s="3">
        <v>44158</v>
      </c>
      <c r="E328" s="4" t="s">
        <v>516</v>
      </c>
      <c r="F328" s="16">
        <v>-16.43</v>
      </c>
      <c r="G328" s="4"/>
    </row>
    <row r="329" spans="1:7" x14ac:dyDescent="0.3">
      <c r="A329" s="4">
        <v>8282000956</v>
      </c>
      <c r="B329" s="156" t="s">
        <v>490</v>
      </c>
      <c r="C329" s="5" t="s">
        <v>26</v>
      </c>
      <c r="D329" s="3">
        <v>44158</v>
      </c>
      <c r="E329" s="4" t="s">
        <v>516</v>
      </c>
      <c r="F329" s="16">
        <v>-16.43</v>
      </c>
      <c r="G329" s="4"/>
    </row>
    <row r="330" spans="1:7" x14ac:dyDescent="0.3">
      <c r="A330" s="4">
        <v>8282000943</v>
      </c>
      <c r="B330" s="156" t="s">
        <v>513</v>
      </c>
      <c r="C330" s="5" t="s">
        <v>26</v>
      </c>
      <c r="D330" s="3">
        <v>44158</v>
      </c>
      <c r="E330" s="4" t="s">
        <v>516</v>
      </c>
      <c r="F330" s="16">
        <v>-16.43</v>
      </c>
      <c r="G330" s="4"/>
    </row>
    <row r="331" spans="1:7" x14ac:dyDescent="0.3">
      <c r="A331" s="4">
        <v>8282001485</v>
      </c>
      <c r="B331" s="156" t="s">
        <v>529</v>
      </c>
      <c r="C331" s="5" t="s">
        <v>25</v>
      </c>
      <c r="D331" s="3">
        <v>44160</v>
      </c>
      <c r="E331" s="4" t="s">
        <v>558</v>
      </c>
      <c r="F331" s="16">
        <f>-320/2</f>
        <v>-160</v>
      </c>
      <c r="G331" s="4"/>
    </row>
    <row r="332" spans="1:7" x14ac:dyDescent="0.3">
      <c r="A332" s="4">
        <v>8282001174</v>
      </c>
      <c r="B332" s="156" t="s">
        <v>511</v>
      </c>
      <c r="C332" s="5" t="s">
        <v>25</v>
      </c>
      <c r="D332" s="3">
        <v>44160</v>
      </c>
      <c r="E332" s="4" t="s">
        <v>558</v>
      </c>
      <c r="F332" s="16">
        <f>-320/2</f>
        <v>-160</v>
      </c>
      <c r="G332" s="4"/>
    </row>
    <row r="333" spans="1:7" x14ac:dyDescent="0.3">
      <c r="A333" s="4">
        <v>8282000903</v>
      </c>
      <c r="B333" s="156" t="s">
        <v>478</v>
      </c>
      <c r="C333" s="5" t="s">
        <v>26</v>
      </c>
      <c r="D333" s="3">
        <v>44162</v>
      </c>
      <c r="E333" s="4" t="s">
        <v>564</v>
      </c>
      <c r="F333" s="16">
        <v>-591.86</v>
      </c>
      <c r="G333" s="4"/>
    </row>
    <row r="334" spans="1:7" x14ac:dyDescent="0.3">
      <c r="A334" s="4">
        <v>8282000308</v>
      </c>
      <c r="B334" s="156" t="s">
        <v>400</v>
      </c>
      <c r="C334" s="5" t="s">
        <v>26</v>
      </c>
      <c r="D334" s="3">
        <v>44162</v>
      </c>
      <c r="E334" s="4" t="s">
        <v>565</v>
      </c>
      <c r="F334" s="16">
        <v>-1742.94</v>
      </c>
      <c r="G334" s="4"/>
    </row>
    <row r="335" spans="1:7" x14ac:dyDescent="0.3">
      <c r="A335" s="4">
        <v>8232000903</v>
      </c>
      <c r="B335" s="156" t="s">
        <v>482</v>
      </c>
      <c r="C335" s="5" t="s">
        <v>26</v>
      </c>
      <c r="D335" s="3">
        <v>44162</v>
      </c>
      <c r="E335" s="4" t="s">
        <v>566</v>
      </c>
      <c r="F335" s="16">
        <v>-1040.6400000000001</v>
      </c>
      <c r="G335" s="4"/>
    </row>
    <row r="336" spans="1:7" x14ac:dyDescent="0.3">
      <c r="A336" s="4">
        <v>8282000950</v>
      </c>
      <c r="B336" s="156" t="s">
        <v>571</v>
      </c>
      <c r="C336" s="5" t="s">
        <v>26</v>
      </c>
      <c r="D336" s="3">
        <v>44174</v>
      </c>
      <c r="E336" s="4" t="s">
        <v>572</v>
      </c>
      <c r="F336" s="16">
        <v>-492.92</v>
      </c>
      <c r="G336" s="4"/>
    </row>
    <row r="337" spans="1:7" x14ac:dyDescent="0.3">
      <c r="A337" s="4">
        <v>828200480</v>
      </c>
      <c r="B337" s="156" t="s">
        <v>449</v>
      </c>
      <c r="C337" s="5" t="s">
        <v>515</v>
      </c>
      <c r="D337" s="3">
        <v>44175</v>
      </c>
      <c r="E337" s="4" t="s">
        <v>516</v>
      </c>
      <c r="F337" s="16">
        <v>-16.43</v>
      </c>
      <c r="G337" s="4"/>
    </row>
    <row r="338" spans="1:7" x14ac:dyDescent="0.3">
      <c r="A338" s="4">
        <v>8282001733</v>
      </c>
      <c r="B338" s="156" t="s">
        <v>569</v>
      </c>
      <c r="C338" s="5" t="s">
        <v>515</v>
      </c>
      <c r="D338" s="3">
        <v>44175</v>
      </c>
      <c r="E338" s="4" t="s">
        <v>516</v>
      </c>
      <c r="F338" s="16">
        <v>-16.43</v>
      </c>
      <c r="G338" s="4"/>
    </row>
    <row r="339" spans="1:7" x14ac:dyDescent="0.3">
      <c r="A339" s="4">
        <v>8281902272</v>
      </c>
      <c r="B339" s="156" t="s">
        <v>313</v>
      </c>
      <c r="C339" s="5" t="s">
        <v>515</v>
      </c>
      <c r="D339" s="3">
        <v>44175</v>
      </c>
      <c r="E339" s="4" t="s">
        <v>516</v>
      </c>
      <c r="F339" s="16">
        <v>-16.43</v>
      </c>
      <c r="G339" s="4"/>
    </row>
    <row r="340" spans="1:7" x14ac:dyDescent="0.3">
      <c r="A340" s="4">
        <v>8282001485</v>
      </c>
      <c r="B340" s="156" t="s">
        <v>529</v>
      </c>
      <c r="C340" s="5" t="s">
        <v>26</v>
      </c>
      <c r="D340" s="3">
        <v>44176</v>
      </c>
      <c r="E340" s="4" t="s">
        <v>536</v>
      </c>
      <c r="F340" s="16">
        <v>-362.6</v>
      </c>
      <c r="G340" s="4"/>
    </row>
    <row r="341" spans="1:7" x14ac:dyDescent="0.3">
      <c r="A341" s="4">
        <v>8282001464</v>
      </c>
      <c r="B341" s="156" t="s">
        <v>577</v>
      </c>
      <c r="C341" s="5" t="s">
        <v>26</v>
      </c>
      <c r="D341" s="3">
        <v>44180</v>
      </c>
      <c r="E341" s="4" t="s">
        <v>572</v>
      </c>
      <c r="F341" s="16">
        <v>-492.92</v>
      </c>
      <c r="G341" s="4"/>
    </row>
    <row r="342" spans="1:7" x14ac:dyDescent="0.3">
      <c r="A342" s="4">
        <v>8282000016</v>
      </c>
      <c r="B342" s="156" t="s">
        <v>394</v>
      </c>
      <c r="C342" s="5" t="s">
        <v>26</v>
      </c>
      <c r="D342" s="3">
        <v>44180</v>
      </c>
      <c r="E342" s="4" t="s">
        <v>578</v>
      </c>
      <c r="F342" s="16">
        <v>-2072.14</v>
      </c>
      <c r="G342" s="4"/>
    </row>
    <row r="343" spans="1:7" x14ac:dyDescent="0.3">
      <c r="A343" s="4">
        <v>8282000903</v>
      </c>
      <c r="B343" s="156" t="s">
        <v>478</v>
      </c>
      <c r="C343" s="5" t="s">
        <v>55</v>
      </c>
      <c r="D343" s="3">
        <v>44180</v>
      </c>
      <c r="E343" s="4" t="s">
        <v>579</v>
      </c>
      <c r="F343" s="16">
        <v>-150</v>
      </c>
      <c r="G343" s="4"/>
    </row>
    <row r="344" spans="1:7" x14ac:dyDescent="0.3">
      <c r="A344" s="4">
        <v>8281903294</v>
      </c>
      <c r="B344" s="156" t="s">
        <v>385</v>
      </c>
      <c r="C344" s="5" t="s">
        <v>55</v>
      </c>
      <c r="D344" s="3">
        <v>44180</v>
      </c>
      <c r="E344" s="4" t="s">
        <v>579</v>
      </c>
      <c r="F344" s="16">
        <v>-150</v>
      </c>
      <c r="G344" s="4"/>
    </row>
    <row r="345" spans="1:7" x14ac:dyDescent="0.3">
      <c r="A345" s="4">
        <v>8282000269</v>
      </c>
      <c r="B345" s="156" t="s">
        <v>501</v>
      </c>
      <c r="C345" s="5" t="s">
        <v>55</v>
      </c>
      <c r="D345" s="3">
        <v>44180</v>
      </c>
      <c r="E345" s="4" t="s">
        <v>579</v>
      </c>
      <c r="F345" s="16">
        <v>-100</v>
      </c>
      <c r="G345" s="4"/>
    </row>
    <row r="346" spans="1:7" x14ac:dyDescent="0.3">
      <c r="A346" s="4">
        <v>8282000950</v>
      </c>
      <c r="B346" s="156" t="s">
        <v>571</v>
      </c>
      <c r="C346" s="5" t="s">
        <v>515</v>
      </c>
      <c r="D346" s="3">
        <v>44187</v>
      </c>
      <c r="E346" s="4" t="s">
        <v>516</v>
      </c>
      <c r="F346" s="16">
        <v>-16.43</v>
      </c>
      <c r="G346" s="4"/>
    </row>
    <row r="347" spans="1:7" x14ac:dyDescent="0.3">
      <c r="A347" s="4">
        <v>8282000308</v>
      </c>
      <c r="B347" s="156" t="s">
        <v>400</v>
      </c>
      <c r="C347" s="5" t="s">
        <v>515</v>
      </c>
      <c r="D347" s="3">
        <v>44187</v>
      </c>
      <c r="E347" s="4" t="s">
        <v>516</v>
      </c>
      <c r="F347" s="16">
        <v>-16.43</v>
      </c>
      <c r="G347" s="4"/>
    </row>
    <row r="348" spans="1:7" x14ac:dyDescent="0.3">
      <c r="A348" s="4">
        <v>8282000189</v>
      </c>
      <c r="B348" s="156" t="s">
        <v>365</v>
      </c>
      <c r="C348" s="5" t="s">
        <v>26</v>
      </c>
      <c r="D348" s="3">
        <v>44187</v>
      </c>
      <c r="E348" s="4" t="s">
        <v>580</v>
      </c>
      <c r="F348" s="16">
        <v>-562.91999999999996</v>
      </c>
      <c r="G348" s="4"/>
    </row>
    <row r="349" spans="1:7" x14ac:dyDescent="0.3">
      <c r="A349" s="4">
        <v>8282000022</v>
      </c>
      <c r="B349" s="156" t="s">
        <v>369</v>
      </c>
      <c r="C349" s="5" t="s">
        <v>26</v>
      </c>
      <c r="D349" s="3">
        <v>44187</v>
      </c>
      <c r="E349" s="4" t="s">
        <v>580</v>
      </c>
      <c r="F349" s="16">
        <v>-562.91999999999996</v>
      </c>
      <c r="G349" s="4"/>
    </row>
    <row r="350" spans="1:7" x14ac:dyDescent="0.3">
      <c r="A350" s="80">
        <v>8232000221</v>
      </c>
      <c r="B350" s="151" t="s">
        <v>550</v>
      </c>
      <c r="C350" s="5" t="s">
        <v>90</v>
      </c>
      <c r="D350" s="3">
        <v>44201</v>
      </c>
      <c r="E350" s="4" t="s">
        <v>28</v>
      </c>
      <c r="F350" s="16">
        <v>-203.4</v>
      </c>
      <c r="G350" s="4"/>
    </row>
    <row r="351" spans="1:7" x14ac:dyDescent="0.3">
      <c r="A351" s="4">
        <v>8282001570</v>
      </c>
      <c r="B351" s="151" t="s">
        <v>543</v>
      </c>
      <c r="C351" s="5" t="s">
        <v>90</v>
      </c>
      <c r="D351" s="3">
        <v>44201</v>
      </c>
      <c r="E351" s="4" t="s">
        <v>28</v>
      </c>
      <c r="F351" s="16">
        <v>-203.4</v>
      </c>
      <c r="G351" s="4"/>
    </row>
    <row r="352" spans="1:7" x14ac:dyDescent="0.3">
      <c r="A352" s="4">
        <v>8282000242</v>
      </c>
      <c r="B352" s="151" t="s">
        <v>1455</v>
      </c>
      <c r="C352" s="5" t="s">
        <v>90</v>
      </c>
      <c r="D352" s="3">
        <v>44201</v>
      </c>
      <c r="E352" s="4" t="s">
        <v>28</v>
      </c>
      <c r="F352" s="16">
        <v>-203.4</v>
      </c>
      <c r="G352" s="4"/>
    </row>
    <row r="353" spans="1:8" x14ac:dyDescent="0.3">
      <c r="A353" s="4">
        <v>8282001733</v>
      </c>
      <c r="B353" s="151" t="s">
        <v>569</v>
      </c>
      <c r="C353" s="5" t="s">
        <v>90</v>
      </c>
      <c r="D353" s="3">
        <v>44201</v>
      </c>
      <c r="E353" s="4" t="s">
        <v>28</v>
      </c>
      <c r="F353" s="16">
        <v>-203.4</v>
      </c>
      <c r="G353" s="4"/>
    </row>
    <row r="354" spans="1:8" x14ac:dyDescent="0.3">
      <c r="A354" s="4">
        <v>8282001572</v>
      </c>
      <c r="B354" s="151" t="s">
        <v>562</v>
      </c>
      <c r="C354" s="5" t="s">
        <v>90</v>
      </c>
      <c r="D354" s="3">
        <v>44201</v>
      </c>
      <c r="E354" s="4" t="s">
        <v>28</v>
      </c>
      <c r="F354" s="16">
        <v>-203.4</v>
      </c>
      <c r="G354" s="4"/>
    </row>
    <row r="355" spans="1:8" x14ac:dyDescent="0.3">
      <c r="A355" s="4">
        <v>8282001585</v>
      </c>
      <c r="B355" s="151" t="s">
        <v>546</v>
      </c>
      <c r="C355" s="5" t="s">
        <v>90</v>
      </c>
      <c r="D355" s="3">
        <v>44201</v>
      </c>
      <c r="E355" s="4" t="s">
        <v>28</v>
      </c>
      <c r="F355" s="16">
        <v>-203.4</v>
      </c>
      <c r="G355" s="4"/>
    </row>
    <row r="356" spans="1:8" x14ac:dyDescent="0.3">
      <c r="A356" s="4">
        <v>8282001677</v>
      </c>
      <c r="B356" s="156" t="s">
        <v>556</v>
      </c>
      <c r="C356" s="5" t="s">
        <v>25</v>
      </c>
      <c r="D356" s="3">
        <v>44202</v>
      </c>
      <c r="E356" s="4" t="s">
        <v>28</v>
      </c>
      <c r="F356" s="16">
        <v>-160</v>
      </c>
      <c r="G356" s="4"/>
    </row>
    <row r="357" spans="1:8" x14ac:dyDescent="0.3">
      <c r="A357" s="4">
        <v>8282000903</v>
      </c>
      <c r="B357" s="156" t="s">
        <v>478</v>
      </c>
      <c r="C357" s="5" t="s">
        <v>55</v>
      </c>
      <c r="D357" s="3">
        <v>44214</v>
      </c>
      <c r="E357" s="4" t="s">
        <v>579</v>
      </c>
      <c r="F357" s="16">
        <v>-75</v>
      </c>
      <c r="G357" s="4"/>
    </row>
    <row r="358" spans="1:8" x14ac:dyDescent="0.3">
      <c r="A358" s="4">
        <v>8281903294</v>
      </c>
      <c r="B358" s="156" t="s">
        <v>385</v>
      </c>
      <c r="C358" s="5" t="s">
        <v>55</v>
      </c>
      <c r="D358" s="3">
        <v>44214</v>
      </c>
      <c r="E358" s="4" t="s">
        <v>579</v>
      </c>
      <c r="F358" s="16">
        <v>-155</v>
      </c>
      <c r="G358" s="4"/>
    </row>
    <row r="359" spans="1:8" x14ac:dyDescent="0.3">
      <c r="A359" s="4">
        <v>8282000269</v>
      </c>
      <c r="B359" s="156" t="s">
        <v>501</v>
      </c>
      <c r="C359" s="5" t="s">
        <v>55</v>
      </c>
      <c r="D359" s="3">
        <v>44214</v>
      </c>
      <c r="E359" s="4" t="s">
        <v>579</v>
      </c>
      <c r="F359" s="16">
        <v>-155</v>
      </c>
      <c r="G359" s="4"/>
    </row>
    <row r="360" spans="1:8" x14ac:dyDescent="0.3">
      <c r="A360" s="4">
        <v>8282001174</v>
      </c>
      <c r="B360" s="156" t="s">
        <v>511</v>
      </c>
      <c r="C360" s="5" t="s">
        <v>55</v>
      </c>
      <c r="D360" s="3">
        <v>44214</v>
      </c>
      <c r="E360" s="4" t="s">
        <v>579</v>
      </c>
      <c r="F360" s="16">
        <v>-20</v>
      </c>
      <c r="G360" s="4"/>
    </row>
    <row r="361" spans="1:8" ht="17.100000000000001" customHeight="1" x14ac:dyDescent="0.3">
      <c r="A361" s="4">
        <v>8282001572</v>
      </c>
      <c r="B361" s="156" t="s">
        <v>562</v>
      </c>
      <c r="C361" s="5" t="s">
        <v>26</v>
      </c>
      <c r="D361" s="3">
        <v>44223</v>
      </c>
      <c r="E361" s="4" t="s">
        <v>586</v>
      </c>
      <c r="F361" s="16">
        <v>-3580</v>
      </c>
      <c r="G361" s="4"/>
    </row>
    <row r="362" spans="1:8" x14ac:dyDescent="0.3">
      <c r="A362" s="4">
        <v>8282001874</v>
      </c>
      <c r="B362" s="156" t="s">
        <v>575</v>
      </c>
      <c r="C362" s="5" t="s">
        <v>90</v>
      </c>
      <c r="D362" s="3">
        <v>44229</v>
      </c>
      <c r="E362" s="4" t="s">
        <v>28</v>
      </c>
      <c r="F362" s="16">
        <v>-203.4</v>
      </c>
      <c r="G362" s="4"/>
    </row>
    <row r="363" spans="1:8" x14ac:dyDescent="0.3">
      <c r="A363" s="4">
        <v>8282001664</v>
      </c>
      <c r="B363" s="156" t="s">
        <v>559</v>
      </c>
      <c r="C363" s="5" t="s">
        <v>90</v>
      </c>
      <c r="D363" s="3">
        <v>44229</v>
      </c>
      <c r="E363" s="4" t="s">
        <v>28</v>
      </c>
      <c r="F363" s="16">
        <v>-203.4</v>
      </c>
      <c r="G363" s="4"/>
    </row>
    <row r="364" spans="1:8" x14ac:dyDescent="0.3">
      <c r="A364" s="4">
        <v>8282001570</v>
      </c>
      <c r="B364" s="156" t="s">
        <v>543</v>
      </c>
      <c r="C364" s="5" t="s">
        <v>26</v>
      </c>
      <c r="D364" s="3">
        <v>44231</v>
      </c>
      <c r="E364" s="4" t="s">
        <v>590</v>
      </c>
      <c r="F364" s="16">
        <v>-652.9</v>
      </c>
      <c r="G364" s="4"/>
    </row>
    <row r="365" spans="1:8" x14ac:dyDescent="0.3">
      <c r="A365" s="4">
        <v>8282001485</v>
      </c>
      <c r="B365" s="156" t="s">
        <v>529</v>
      </c>
      <c r="C365" s="5" t="s">
        <v>515</v>
      </c>
      <c r="D365" s="3">
        <v>44231</v>
      </c>
      <c r="E365" s="4" t="s">
        <v>516</v>
      </c>
      <c r="F365" s="16">
        <v>-17.3</v>
      </c>
      <c r="G365" s="4"/>
    </row>
    <row r="366" spans="1:8" x14ac:dyDescent="0.3">
      <c r="A366" s="4">
        <v>8282000903</v>
      </c>
      <c r="B366" s="156" t="s">
        <v>478</v>
      </c>
      <c r="C366" s="5" t="s">
        <v>515</v>
      </c>
      <c r="D366" s="3">
        <v>44231</v>
      </c>
      <c r="E366" s="4" t="s">
        <v>516</v>
      </c>
      <c r="F366" s="16">
        <v>-17.3</v>
      </c>
      <c r="G366" s="4"/>
    </row>
    <row r="367" spans="1:8" x14ac:dyDescent="0.3">
      <c r="A367" s="4">
        <v>8282001174</v>
      </c>
      <c r="B367" s="156" t="s">
        <v>591</v>
      </c>
      <c r="C367" s="5" t="s">
        <v>515</v>
      </c>
      <c r="D367" s="3">
        <v>44231</v>
      </c>
      <c r="E367" s="4" t="s">
        <v>516</v>
      </c>
      <c r="F367" s="16">
        <v>-17.3</v>
      </c>
      <c r="G367" s="4"/>
    </row>
    <row r="368" spans="1:8" x14ac:dyDescent="0.3">
      <c r="A368" s="4">
        <v>8282001428</v>
      </c>
      <c r="B368" s="156" t="s">
        <v>526</v>
      </c>
      <c r="C368" s="5" t="s">
        <v>515</v>
      </c>
      <c r="D368" s="3">
        <v>44231</v>
      </c>
      <c r="E368" s="4" t="s">
        <v>516</v>
      </c>
      <c r="F368" s="16">
        <v>-17.3</v>
      </c>
      <c r="G368" s="4"/>
      <c r="H368" s="122"/>
    </row>
    <row r="369" spans="1:7" x14ac:dyDescent="0.3">
      <c r="A369" s="4">
        <v>8282000189</v>
      </c>
      <c r="B369" s="156" t="s">
        <v>365</v>
      </c>
      <c r="C369" s="5" t="s">
        <v>515</v>
      </c>
      <c r="D369" s="3">
        <v>44231</v>
      </c>
      <c r="E369" s="4" t="s">
        <v>516</v>
      </c>
      <c r="F369" s="16">
        <v>-17.3</v>
      </c>
      <c r="G369" s="4"/>
    </row>
    <row r="370" spans="1:7" x14ac:dyDescent="0.3">
      <c r="A370" s="4">
        <v>8282001539</v>
      </c>
      <c r="B370" s="156" t="s">
        <v>539</v>
      </c>
      <c r="C370" s="5" t="s">
        <v>515</v>
      </c>
      <c r="D370" s="3">
        <v>44231</v>
      </c>
      <c r="E370" s="4" t="s">
        <v>516</v>
      </c>
      <c r="F370" s="16">
        <v>-17.3</v>
      </c>
      <c r="G370" s="4"/>
    </row>
    <row r="371" spans="1:7" x14ac:dyDescent="0.3">
      <c r="A371" s="4">
        <v>8232000084</v>
      </c>
      <c r="B371" s="156" t="s">
        <v>444</v>
      </c>
      <c r="C371" s="5" t="s">
        <v>515</v>
      </c>
      <c r="D371" s="3">
        <v>44231</v>
      </c>
      <c r="E371" s="4" t="s">
        <v>516</v>
      </c>
      <c r="F371" s="16">
        <v>-17.3</v>
      </c>
      <c r="G371" s="4"/>
    </row>
    <row r="372" spans="1:7" x14ac:dyDescent="0.3">
      <c r="A372" s="4">
        <v>8282001677</v>
      </c>
      <c r="B372" s="156" t="s">
        <v>556</v>
      </c>
      <c r="C372" s="5" t="s">
        <v>26</v>
      </c>
      <c r="D372" s="3">
        <v>44257</v>
      </c>
      <c r="E372" s="4" t="s">
        <v>598</v>
      </c>
      <c r="F372" s="16">
        <v>-564.1</v>
      </c>
      <c r="G372" s="4"/>
    </row>
    <row r="373" spans="1:7" x14ac:dyDescent="0.3">
      <c r="A373" s="4">
        <v>8282001585</v>
      </c>
      <c r="B373" s="156" t="s">
        <v>600</v>
      </c>
      <c r="C373" s="5" t="s">
        <v>26</v>
      </c>
      <c r="D373" s="3">
        <v>44257</v>
      </c>
      <c r="E373" s="4" t="s">
        <v>599</v>
      </c>
      <c r="F373" s="16">
        <v>-1491.26</v>
      </c>
      <c r="G373" s="4"/>
    </row>
    <row r="374" spans="1:7" x14ac:dyDescent="0.3">
      <c r="A374" s="4">
        <v>8282001664</v>
      </c>
      <c r="B374" s="156" t="s">
        <v>559</v>
      </c>
      <c r="C374" s="5" t="s">
        <v>26</v>
      </c>
      <c r="D374" s="3">
        <v>44257</v>
      </c>
      <c r="E374" s="4" t="s">
        <v>601</v>
      </c>
      <c r="F374" s="16">
        <v>-1408.84</v>
      </c>
      <c r="G374" s="4"/>
    </row>
    <row r="375" spans="1:7" ht="28.8" x14ac:dyDescent="0.3">
      <c r="A375" s="4">
        <v>8232000138</v>
      </c>
      <c r="B375" s="156" t="s">
        <v>508</v>
      </c>
      <c r="C375" s="5" t="s">
        <v>26</v>
      </c>
      <c r="D375" s="3">
        <v>44257</v>
      </c>
      <c r="E375" s="4" t="s">
        <v>602</v>
      </c>
      <c r="F375" s="16">
        <v>-5329.94</v>
      </c>
      <c r="G375" s="4"/>
    </row>
    <row r="376" spans="1:7" x14ac:dyDescent="0.3">
      <c r="A376" s="4">
        <v>8282002039</v>
      </c>
      <c r="B376" s="156" t="s">
        <v>583</v>
      </c>
      <c r="C376" s="5" t="s">
        <v>90</v>
      </c>
      <c r="D376" s="3">
        <v>44263</v>
      </c>
      <c r="E376" s="4" t="s">
        <v>28</v>
      </c>
      <c r="F376" s="16">
        <v>-203.4</v>
      </c>
      <c r="G376" s="4"/>
    </row>
    <row r="377" spans="1:7" x14ac:dyDescent="0.3">
      <c r="A377" s="4">
        <v>8282100063</v>
      </c>
      <c r="B377" s="156" t="s">
        <v>588</v>
      </c>
      <c r="C377" s="5" t="s">
        <v>90</v>
      </c>
      <c r="D377" s="3">
        <v>44263</v>
      </c>
      <c r="E377" s="4" t="s">
        <v>28</v>
      </c>
      <c r="F377" s="16">
        <v>-203.4</v>
      </c>
      <c r="G377" s="4"/>
    </row>
    <row r="378" spans="1:7" x14ac:dyDescent="0.3">
      <c r="A378" s="4">
        <v>8281903294</v>
      </c>
      <c r="B378" s="156" t="s">
        <v>385</v>
      </c>
      <c r="C378" s="5" t="s">
        <v>55</v>
      </c>
      <c r="D378" s="3">
        <v>44265</v>
      </c>
      <c r="E378" s="4" t="s">
        <v>579</v>
      </c>
      <c r="F378" s="16">
        <v>-295</v>
      </c>
      <c r="G378" s="4"/>
    </row>
    <row r="379" spans="1:7" x14ac:dyDescent="0.3">
      <c r="A379" s="4">
        <v>8282000269</v>
      </c>
      <c r="B379" s="156" t="s">
        <v>501</v>
      </c>
      <c r="C379" s="5" t="s">
        <v>55</v>
      </c>
      <c r="D379" s="3">
        <v>44265</v>
      </c>
      <c r="E379" s="4" t="s">
        <v>579</v>
      </c>
      <c r="F379" s="16">
        <v>-295</v>
      </c>
      <c r="G379" s="4"/>
    </row>
    <row r="380" spans="1:7" x14ac:dyDescent="0.3">
      <c r="A380" s="4">
        <v>8282001174</v>
      </c>
      <c r="B380" s="156" t="s">
        <v>591</v>
      </c>
      <c r="C380" s="5" t="s">
        <v>55</v>
      </c>
      <c r="D380" s="3">
        <v>44265</v>
      </c>
      <c r="E380" s="4" t="s">
        <v>579</v>
      </c>
      <c r="F380" s="16">
        <v>-40</v>
      </c>
      <c r="G380" s="4"/>
    </row>
    <row r="381" spans="1:7" x14ac:dyDescent="0.3">
      <c r="A381" s="4">
        <v>8282001677</v>
      </c>
      <c r="B381" s="156" t="s">
        <v>556</v>
      </c>
      <c r="C381" s="5" t="s">
        <v>55</v>
      </c>
      <c r="D381" s="3">
        <v>44265</v>
      </c>
      <c r="E381" s="4" t="s">
        <v>579</v>
      </c>
      <c r="F381" s="16">
        <v>-3</v>
      </c>
      <c r="G381" s="4"/>
    </row>
    <row r="382" spans="1:7" ht="28.8" x14ac:dyDescent="0.3">
      <c r="A382" s="4">
        <v>8282000269</v>
      </c>
      <c r="B382" s="156" t="s">
        <v>501</v>
      </c>
      <c r="C382" s="5" t="s">
        <v>26</v>
      </c>
      <c r="D382" s="3">
        <v>44274</v>
      </c>
      <c r="E382" s="4" t="s">
        <v>610</v>
      </c>
      <c r="F382" s="16">
        <v>-1241.08</v>
      </c>
      <c r="G382" s="4"/>
    </row>
    <row r="383" spans="1:7" x14ac:dyDescent="0.3">
      <c r="A383" s="4">
        <v>8282001677</v>
      </c>
      <c r="B383" s="156" t="s">
        <v>556</v>
      </c>
      <c r="C383" s="5" t="s">
        <v>26</v>
      </c>
      <c r="D383" s="3">
        <v>44272</v>
      </c>
      <c r="E383" s="4" t="s">
        <v>611</v>
      </c>
      <c r="F383" s="16">
        <v>-476.36</v>
      </c>
      <c r="G383" s="4"/>
    </row>
    <row r="384" spans="1:7" x14ac:dyDescent="0.3">
      <c r="A384" s="4">
        <v>8282100011</v>
      </c>
      <c r="B384" s="156" t="s">
        <v>597</v>
      </c>
      <c r="C384" s="5" t="s">
        <v>90</v>
      </c>
      <c r="D384" s="3">
        <v>44287</v>
      </c>
      <c r="E384" s="4" t="s">
        <v>28</v>
      </c>
      <c r="F384" s="16">
        <v>-203.4</v>
      </c>
      <c r="G384" s="4"/>
    </row>
    <row r="385" spans="1:7" x14ac:dyDescent="0.3">
      <c r="A385" s="4">
        <v>8282002045</v>
      </c>
      <c r="B385" s="156" t="s">
        <v>595</v>
      </c>
      <c r="C385" s="5" t="s">
        <v>90</v>
      </c>
      <c r="D385" s="3">
        <v>44287</v>
      </c>
      <c r="E385" s="4" t="s">
        <v>28</v>
      </c>
      <c r="F385" s="16">
        <v>-203.4</v>
      </c>
      <c r="G385" s="4"/>
    </row>
    <row r="386" spans="1:7" x14ac:dyDescent="0.3">
      <c r="A386" s="4">
        <v>8282100254</v>
      </c>
      <c r="B386" s="156" t="s">
        <v>616</v>
      </c>
      <c r="C386" s="5" t="s">
        <v>90</v>
      </c>
      <c r="D386" s="3">
        <v>44287</v>
      </c>
      <c r="E386" s="4" t="s">
        <v>422</v>
      </c>
      <c r="F386" s="16">
        <v>-101.7</v>
      </c>
      <c r="G386" s="4"/>
    </row>
    <row r="387" spans="1:7" x14ac:dyDescent="0.3">
      <c r="A387" s="4">
        <v>8282001570</v>
      </c>
      <c r="B387" s="156" t="s">
        <v>627</v>
      </c>
      <c r="C387" s="5" t="s">
        <v>26</v>
      </c>
      <c r="D387" s="3">
        <v>44286</v>
      </c>
      <c r="E387" s="4" t="s">
        <v>628</v>
      </c>
      <c r="F387" s="16">
        <v>-1696.58</v>
      </c>
      <c r="G387" s="4"/>
    </row>
    <row r="388" spans="1:7" x14ac:dyDescent="0.3">
      <c r="A388" s="4">
        <v>8282001428</v>
      </c>
      <c r="B388" s="156" t="s">
        <v>526</v>
      </c>
      <c r="C388" s="5" t="s">
        <v>26</v>
      </c>
      <c r="D388" s="3">
        <v>44286</v>
      </c>
      <c r="E388" s="4" t="s">
        <v>628</v>
      </c>
      <c r="F388" s="16">
        <v>-919.06</v>
      </c>
      <c r="G388" s="4"/>
    </row>
    <row r="389" spans="1:7" ht="28.8" x14ac:dyDescent="0.3">
      <c r="A389" s="4">
        <v>8282100063</v>
      </c>
      <c r="B389" s="156" t="s">
        <v>588</v>
      </c>
      <c r="C389" s="5" t="s">
        <v>26</v>
      </c>
      <c r="D389" s="3">
        <v>44292</v>
      </c>
      <c r="E389" s="4" t="s">
        <v>629</v>
      </c>
      <c r="F389" s="16">
        <v>-2070.89</v>
      </c>
      <c r="G389" s="4"/>
    </row>
    <row r="390" spans="1:7" x14ac:dyDescent="0.3">
      <c r="A390" s="4">
        <v>8282001585</v>
      </c>
      <c r="B390" s="156" t="s">
        <v>546</v>
      </c>
      <c r="C390" s="5" t="s">
        <v>515</v>
      </c>
      <c r="D390" s="3">
        <v>44292</v>
      </c>
      <c r="E390" s="4" t="s">
        <v>516</v>
      </c>
      <c r="F390" s="16">
        <v>-30.0625</v>
      </c>
      <c r="G390" s="4"/>
    </row>
    <row r="391" spans="1:7" x14ac:dyDescent="0.3">
      <c r="A391" s="4">
        <v>8232000138</v>
      </c>
      <c r="B391" s="156" t="s">
        <v>508</v>
      </c>
      <c r="C391" s="5" t="s">
        <v>515</v>
      </c>
      <c r="D391" s="3">
        <v>44292</v>
      </c>
      <c r="E391" s="4" t="s">
        <v>516</v>
      </c>
      <c r="F391" s="16">
        <v>-30.0625</v>
      </c>
      <c r="G391" s="4"/>
    </row>
    <row r="392" spans="1:7" x14ac:dyDescent="0.3">
      <c r="A392" s="4">
        <v>8282001664</v>
      </c>
      <c r="B392" s="156" t="s">
        <v>559</v>
      </c>
      <c r="C392" s="5" t="s">
        <v>515</v>
      </c>
      <c r="D392" s="3">
        <v>44292</v>
      </c>
      <c r="E392" s="4" t="s">
        <v>516</v>
      </c>
      <c r="F392" s="16">
        <v>-30.0625</v>
      </c>
      <c r="G392" s="4"/>
    </row>
    <row r="393" spans="1:7" x14ac:dyDescent="0.3">
      <c r="A393" s="4">
        <v>8282001572</v>
      </c>
      <c r="B393" s="156" t="s">
        <v>562</v>
      </c>
      <c r="C393" s="5" t="s">
        <v>515</v>
      </c>
      <c r="D393" s="3">
        <v>44292</v>
      </c>
      <c r="E393" s="4" t="s">
        <v>516</v>
      </c>
      <c r="F393" s="16">
        <v>-30.0625</v>
      </c>
      <c r="G393" s="4"/>
    </row>
    <row r="394" spans="1:7" x14ac:dyDescent="0.3">
      <c r="A394" s="4">
        <v>8281801539</v>
      </c>
      <c r="B394" s="156" t="s">
        <v>539</v>
      </c>
      <c r="C394" s="5" t="s">
        <v>26</v>
      </c>
      <c r="D394" s="3">
        <v>44294</v>
      </c>
      <c r="E394" s="4" t="s">
        <v>630</v>
      </c>
      <c r="F394" s="16">
        <v>-186.45</v>
      </c>
      <c r="G394" s="4"/>
    </row>
    <row r="395" spans="1:7" x14ac:dyDescent="0.3">
      <c r="A395" s="4">
        <v>8232000138</v>
      </c>
      <c r="B395" s="156" t="s">
        <v>508</v>
      </c>
      <c r="C395" s="5" t="s">
        <v>26</v>
      </c>
      <c r="D395" s="3">
        <v>44295</v>
      </c>
      <c r="E395" s="4" t="s">
        <v>631</v>
      </c>
      <c r="F395" s="16">
        <v>-70</v>
      </c>
      <c r="G395" s="4"/>
    </row>
    <row r="396" spans="1:7" x14ac:dyDescent="0.3">
      <c r="A396" s="4">
        <v>8282001585</v>
      </c>
      <c r="B396" s="156" t="s">
        <v>546</v>
      </c>
      <c r="C396" s="5" t="s">
        <v>26</v>
      </c>
      <c r="D396" s="3">
        <v>44295</v>
      </c>
      <c r="E396" s="4" t="s">
        <v>631</v>
      </c>
      <c r="F396" s="16">
        <v>-70</v>
      </c>
      <c r="G396" s="4"/>
    </row>
    <row r="397" spans="1:7" x14ac:dyDescent="0.3">
      <c r="A397" s="4">
        <v>8282001677</v>
      </c>
      <c r="B397" s="156" t="s">
        <v>556</v>
      </c>
      <c r="C397" s="5" t="s">
        <v>26</v>
      </c>
      <c r="D397" s="3">
        <v>44295</v>
      </c>
      <c r="E397" s="4" t="s">
        <v>631</v>
      </c>
      <c r="F397" s="16">
        <v>-70</v>
      </c>
      <c r="G397" s="4"/>
    </row>
    <row r="398" spans="1:7" x14ac:dyDescent="0.3">
      <c r="A398" s="4">
        <v>8282001664</v>
      </c>
      <c r="B398" s="156" t="s">
        <v>559</v>
      </c>
      <c r="C398" s="5" t="s">
        <v>26</v>
      </c>
      <c r="D398" s="3">
        <v>44295</v>
      </c>
      <c r="E398" s="4" t="s">
        <v>631</v>
      </c>
      <c r="F398" s="16">
        <v>-70</v>
      </c>
      <c r="G398" s="4"/>
    </row>
    <row r="399" spans="1:7" x14ac:dyDescent="0.3">
      <c r="A399" s="4">
        <v>8282000308</v>
      </c>
      <c r="B399" s="156" t="s">
        <v>400</v>
      </c>
      <c r="C399" s="5" t="s">
        <v>26</v>
      </c>
      <c r="D399" s="3">
        <v>44295</v>
      </c>
      <c r="E399" s="4" t="s">
        <v>632</v>
      </c>
      <c r="F399" s="16">
        <v>-1145.83</v>
      </c>
      <c r="G399" s="4"/>
    </row>
    <row r="400" spans="1:7" x14ac:dyDescent="0.3">
      <c r="A400" s="4">
        <v>8281902927</v>
      </c>
      <c r="B400" s="156" t="s">
        <v>332</v>
      </c>
      <c r="C400" s="5" t="s">
        <v>26</v>
      </c>
      <c r="D400" s="3">
        <v>44295</v>
      </c>
      <c r="E400" s="4" t="s">
        <v>632</v>
      </c>
      <c r="F400" s="16">
        <v>-555.08000000000004</v>
      </c>
      <c r="G400" s="4"/>
    </row>
    <row r="401" spans="1:7" x14ac:dyDescent="0.3">
      <c r="A401" s="4">
        <v>8282000018</v>
      </c>
      <c r="B401" s="156" t="s">
        <v>376</v>
      </c>
      <c r="C401" s="5" t="s">
        <v>26</v>
      </c>
      <c r="D401" s="3">
        <v>44295</v>
      </c>
      <c r="E401" s="4" t="s">
        <v>632</v>
      </c>
      <c r="F401" s="16">
        <v>-957.27</v>
      </c>
      <c r="G401" s="4"/>
    </row>
    <row r="402" spans="1:7" x14ac:dyDescent="0.3">
      <c r="A402" s="4">
        <v>8282000956</v>
      </c>
      <c r="B402" s="156" t="s">
        <v>490</v>
      </c>
      <c r="C402" s="5" t="s">
        <v>26</v>
      </c>
      <c r="D402" s="3">
        <v>44295</v>
      </c>
      <c r="E402" s="4" t="s">
        <v>632</v>
      </c>
      <c r="F402" s="16">
        <v>-917.34</v>
      </c>
      <c r="G402" s="4"/>
    </row>
    <row r="403" spans="1:7" x14ac:dyDescent="0.3">
      <c r="A403" s="4">
        <v>8232000001</v>
      </c>
      <c r="B403" s="156" t="s">
        <v>350</v>
      </c>
      <c r="C403" s="5" t="s">
        <v>26</v>
      </c>
      <c r="D403" s="3">
        <v>44295</v>
      </c>
      <c r="E403" s="4" t="s">
        <v>632</v>
      </c>
      <c r="F403" s="16">
        <v>-759.26</v>
      </c>
      <c r="G403" s="4"/>
    </row>
    <row r="404" spans="1:7" x14ac:dyDescent="0.3">
      <c r="A404" s="124">
        <v>8282000829</v>
      </c>
      <c r="B404" s="156" t="s">
        <v>535</v>
      </c>
      <c r="C404" s="5" t="s">
        <v>26</v>
      </c>
      <c r="D404" s="3">
        <v>44295</v>
      </c>
      <c r="E404" s="4" t="s">
        <v>632</v>
      </c>
      <c r="F404" s="16">
        <v>-224.67</v>
      </c>
      <c r="G404" s="4"/>
    </row>
    <row r="405" spans="1:7" x14ac:dyDescent="0.3">
      <c r="A405" s="125">
        <v>8282000022</v>
      </c>
      <c r="B405" s="157" t="s">
        <v>633</v>
      </c>
      <c r="C405" s="5" t="s">
        <v>26</v>
      </c>
      <c r="D405" s="3">
        <v>44295</v>
      </c>
      <c r="E405" s="4" t="s">
        <v>632</v>
      </c>
      <c r="F405" s="16">
        <v>-1121.43</v>
      </c>
      <c r="G405" s="4"/>
    </row>
    <row r="406" spans="1:7" x14ac:dyDescent="0.3">
      <c r="A406" s="125">
        <v>8282001464</v>
      </c>
      <c r="B406" s="157" t="s">
        <v>577</v>
      </c>
      <c r="C406" s="5" t="s">
        <v>26</v>
      </c>
      <c r="D406" s="3">
        <v>44295</v>
      </c>
      <c r="E406" s="4" t="s">
        <v>632</v>
      </c>
      <c r="F406" s="16">
        <v>-178.01</v>
      </c>
      <c r="G406" s="4"/>
    </row>
    <row r="407" spans="1:7" x14ac:dyDescent="0.3">
      <c r="A407" s="125">
        <v>8282000480</v>
      </c>
      <c r="B407" s="157" t="s">
        <v>449</v>
      </c>
      <c r="C407" s="5" t="s">
        <v>26</v>
      </c>
      <c r="D407" s="3">
        <v>44295</v>
      </c>
      <c r="E407" s="4" t="s">
        <v>632</v>
      </c>
      <c r="F407" s="16">
        <v>-4644.45</v>
      </c>
      <c r="G407" s="4"/>
    </row>
    <row r="408" spans="1:7" x14ac:dyDescent="0.3">
      <c r="A408" s="125">
        <v>8282000022</v>
      </c>
      <c r="B408" s="157" t="s">
        <v>369</v>
      </c>
      <c r="C408" s="5" t="s">
        <v>26</v>
      </c>
      <c r="D408" s="3">
        <v>44295</v>
      </c>
      <c r="E408" s="4" t="s">
        <v>632</v>
      </c>
      <c r="F408" s="16">
        <v>-1121.43</v>
      </c>
      <c r="G408" s="4"/>
    </row>
    <row r="409" spans="1:7" x14ac:dyDescent="0.3">
      <c r="A409" s="125">
        <v>8282001464</v>
      </c>
      <c r="B409" s="157" t="s">
        <v>577</v>
      </c>
      <c r="C409" s="5" t="s">
        <v>26</v>
      </c>
      <c r="D409" s="3">
        <v>44295</v>
      </c>
      <c r="E409" s="4" t="s">
        <v>632</v>
      </c>
      <c r="F409" s="16">
        <v>-178.01</v>
      </c>
      <c r="G409" s="4"/>
    </row>
    <row r="410" spans="1:7" x14ac:dyDescent="0.3">
      <c r="A410" s="4">
        <v>8282000903</v>
      </c>
      <c r="B410" s="156" t="s">
        <v>478</v>
      </c>
      <c r="C410" s="5" t="s">
        <v>26</v>
      </c>
      <c r="D410" s="3">
        <v>44299</v>
      </c>
      <c r="E410" s="4" t="s">
        <v>632</v>
      </c>
      <c r="F410" s="16">
        <v>-519.52</v>
      </c>
      <c r="G410" s="4"/>
    </row>
    <row r="411" spans="1:7" ht="28.8" x14ac:dyDescent="0.3">
      <c r="A411" s="4">
        <v>8232000221</v>
      </c>
      <c r="B411" s="156" t="s">
        <v>550</v>
      </c>
      <c r="C411" s="5" t="s">
        <v>26</v>
      </c>
      <c r="D411" s="3">
        <v>44299</v>
      </c>
      <c r="E411" s="4" t="s">
        <v>637</v>
      </c>
      <c r="F411" s="16">
        <v>-1794.48</v>
      </c>
      <c r="G411" s="4"/>
    </row>
    <row r="412" spans="1:7" x14ac:dyDescent="0.3">
      <c r="A412" s="4">
        <v>8281903294</v>
      </c>
      <c r="B412" s="156" t="s">
        <v>385</v>
      </c>
      <c r="C412" s="5" t="s">
        <v>55</v>
      </c>
      <c r="D412" s="3">
        <v>44302</v>
      </c>
      <c r="E412" s="4" t="s">
        <v>579</v>
      </c>
      <c r="F412" s="16">
        <v>-155</v>
      </c>
      <c r="G412" s="4"/>
    </row>
    <row r="413" spans="1:7" x14ac:dyDescent="0.3">
      <c r="A413" s="4">
        <v>8282000269</v>
      </c>
      <c r="B413" s="156" t="s">
        <v>501</v>
      </c>
      <c r="C413" s="5" t="s">
        <v>55</v>
      </c>
      <c r="D413" s="3">
        <v>44302</v>
      </c>
      <c r="E413" s="4" t="s">
        <v>579</v>
      </c>
      <c r="F413" s="16">
        <v>-155</v>
      </c>
      <c r="G413" s="4"/>
    </row>
    <row r="414" spans="1:7" x14ac:dyDescent="0.3">
      <c r="A414" s="4">
        <v>8282001677</v>
      </c>
      <c r="B414" s="156" t="s">
        <v>556</v>
      </c>
      <c r="C414" s="5" t="s">
        <v>55</v>
      </c>
      <c r="D414" s="3">
        <v>44302</v>
      </c>
      <c r="E414" s="4" t="s">
        <v>579</v>
      </c>
      <c r="F414" s="16">
        <v>-57</v>
      </c>
      <c r="G414" s="4"/>
    </row>
    <row r="415" spans="1:7" x14ac:dyDescent="0.3">
      <c r="A415" s="4">
        <v>8282002045</v>
      </c>
      <c r="B415" s="156" t="s">
        <v>595</v>
      </c>
      <c r="C415" s="5" t="s">
        <v>26</v>
      </c>
      <c r="D415" s="3">
        <v>44306</v>
      </c>
      <c r="E415" s="4" t="s">
        <v>638</v>
      </c>
      <c r="F415" s="16">
        <v>-502.9</v>
      </c>
      <c r="G415" s="4"/>
    </row>
    <row r="416" spans="1:7" x14ac:dyDescent="0.3">
      <c r="A416" s="4">
        <v>8282002039</v>
      </c>
      <c r="B416" s="156" t="s">
        <v>583</v>
      </c>
      <c r="C416" s="5" t="s">
        <v>26</v>
      </c>
      <c r="D416" s="3">
        <v>44309</v>
      </c>
      <c r="E416" s="4" t="s">
        <v>639</v>
      </c>
      <c r="F416" s="16">
        <v>-787.65</v>
      </c>
      <c r="G416" s="4"/>
    </row>
    <row r="417" spans="1:7" x14ac:dyDescent="0.3">
      <c r="A417" s="4">
        <v>8232000032</v>
      </c>
      <c r="B417" s="156" t="s">
        <v>643</v>
      </c>
      <c r="C417" s="5" t="s">
        <v>26</v>
      </c>
      <c r="D417" s="3">
        <v>44313</v>
      </c>
      <c r="E417" s="4" t="s">
        <v>628</v>
      </c>
      <c r="F417" s="126">
        <v>-955.26</v>
      </c>
      <c r="G417" s="4"/>
    </row>
    <row r="418" spans="1:7" x14ac:dyDescent="0.3">
      <c r="A418" s="4">
        <v>8281900586</v>
      </c>
      <c r="B418" s="156" t="s">
        <v>49</v>
      </c>
      <c r="C418" s="5" t="s">
        <v>26</v>
      </c>
      <c r="D418" s="3">
        <v>44313</v>
      </c>
      <c r="E418" s="4" t="s">
        <v>628</v>
      </c>
      <c r="F418" s="126">
        <v>-586.24</v>
      </c>
      <c r="G418" s="4"/>
    </row>
    <row r="419" spans="1:7" x14ac:dyDescent="0.3">
      <c r="A419" s="4">
        <v>8281901081</v>
      </c>
      <c r="B419" s="156" t="s">
        <v>73</v>
      </c>
      <c r="C419" s="5" t="s">
        <v>26</v>
      </c>
      <c r="D419" s="3">
        <v>44313</v>
      </c>
      <c r="E419" s="4" t="s">
        <v>628</v>
      </c>
      <c r="F419" s="126">
        <v>-715.58</v>
      </c>
      <c r="G419" s="4"/>
    </row>
    <row r="420" spans="1:7" x14ac:dyDescent="0.3">
      <c r="A420" s="4">
        <v>8282001733</v>
      </c>
      <c r="B420" s="156" t="s">
        <v>569</v>
      </c>
      <c r="C420" s="5" t="s">
        <v>515</v>
      </c>
      <c r="D420" s="3">
        <v>44315</v>
      </c>
      <c r="E420" s="4" t="s">
        <v>516</v>
      </c>
      <c r="F420" s="16">
        <v>-17.3</v>
      </c>
      <c r="G420" s="4"/>
    </row>
    <row r="421" spans="1:7" x14ac:dyDescent="0.3">
      <c r="A421" s="4">
        <v>8282000242</v>
      </c>
      <c r="B421" s="156" t="s">
        <v>644</v>
      </c>
      <c r="C421" s="5" t="s">
        <v>515</v>
      </c>
      <c r="D421" s="3">
        <v>44315</v>
      </c>
      <c r="E421" s="4" t="s">
        <v>516</v>
      </c>
      <c r="F421" s="16">
        <v>-17.3</v>
      </c>
      <c r="G421" s="4"/>
    </row>
    <row r="422" spans="1:7" x14ac:dyDescent="0.3">
      <c r="A422" s="4">
        <v>8282001670</v>
      </c>
      <c r="B422" s="156" t="s">
        <v>556</v>
      </c>
      <c r="C422" s="5" t="s">
        <v>515</v>
      </c>
      <c r="D422" s="3">
        <v>44315</v>
      </c>
      <c r="E422" s="4" t="s">
        <v>516</v>
      </c>
      <c r="F422" s="16">
        <v>-17.3</v>
      </c>
      <c r="G422" s="4"/>
    </row>
    <row r="423" spans="1:7" x14ac:dyDescent="0.3">
      <c r="A423" s="4">
        <v>8282000217</v>
      </c>
      <c r="B423" s="156" t="s">
        <v>381</v>
      </c>
      <c r="C423" s="5" t="s">
        <v>515</v>
      </c>
      <c r="D423" s="3">
        <v>44315</v>
      </c>
      <c r="E423" s="4" t="s">
        <v>516</v>
      </c>
      <c r="F423" s="16">
        <v>-17.3</v>
      </c>
      <c r="G423" s="4"/>
    </row>
    <row r="424" spans="1:7" x14ac:dyDescent="0.3">
      <c r="A424" s="4">
        <v>8282000029</v>
      </c>
      <c r="B424" s="156" t="s">
        <v>354</v>
      </c>
      <c r="C424" s="5" t="s">
        <v>515</v>
      </c>
      <c r="D424" s="3">
        <v>44315</v>
      </c>
      <c r="E424" s="4" t="s">
        <v>516</v>
      </c>
      <c r="F424" s="16">
        <v>-17.3</v>
      </c>
      <c r="G424" s="4"/>
    </row>
    <row r="425" spans="1:7" x14ac:dyDescent="0.3">
      <c r="A425" s="4">
        <v>8231900120</v>
      </c>
      <c r="B425" s="156" t="s">
        <v>343</v>
      </c>
      <c r="C425" s="5" t="s">
        <v>515</v>
      </c>
      <c r="D425" s="3">
        <v>44315</v>
      </c>
      <c r="E425" s="4" t="s">
        <v>516</v>
      </c>
      <c r="F425" s="16">
        <v>-17.3</v>
      </c>
      <c r="G425" s="4"/>
    </row>
    <row r="426" spans="1:7" x14ac:dyDescent="0.3">
      <c r="A426" s="4">
        <v>8281903294</v>
      </c>
      <c r="B426" s="156" t="s">
        <v>385</v>
      </c>
      <c r="C426" s="5" t="s">
        <v>515</v>
      </c>
      <c r="D426" s="3">
        <v>44315</v>
      </c>
      <c r="E426" s="4" t="s">
        <v>516</v>
      </c>
      <c r="F426" s="16">
        <v>-34.6</v>
      </c>
      <c r="G426" s="4"/>
    </row>
    <row r="427" spans="1:7" x14ac:dyDescent="0.3">
      <c r="A427" s="4">
        <v>8281802290</v>
      </c>
      <c r="B427" s="156" t="s">
        <v>17</v>
      </c>
      <c r="C427" s="5" t="s">
        <v>26</v>
      </c>
      <c r="D427" s="3">
        <v>44315</v>
      </c>
      <c r="E427" s="4" t="s">
        <v>628</v>
      </c>
      <c r="F427" s="126">
        <v>-627.78</v>
      </c>
      <c r="G427" s="4"/>
    </row>
    <row r="428" spans="1:7" x14ac:dyDescent="0.3">
      <c r="A428" s="4">
        <v>8282100063</v>
      </c>
      <c r="B428" s="156" t="s">
        <v>588</v>
      </c>
      <c r="C428" s="5" t="s">
        <v>515</v>
      </c>
      <c r="D428" s="3">
        <v>44316</v>
      </c>
      <c r="E428" s="4" t="s">
        <v>516</v>
      </c>
      <c r="F428" s="126">
        <v>-17.3</v>
      </c>
      <c r="G428" s="4"/>
    </row>
    <row r="429" spans="1:7" x14ac:dyDescent="0.3">
      <c r="A429" s="4">
        <v>8282100063</v>
      </c>
      <c r="B429" s="156" t="s">
        <v>588</v>
      </c>
      <c r="C429" s="5" t="s">
        <v>26</v>
      </c>
      <c r="D429" s="3">
        <v>44316</v>
      </c>
      <c r="E429" s="4" t="s">
        <v>645</v>
      </c>
      <c r="F429" s="126">
        <v>-70</v>
      </c>
      <c r="G429" s="4"/>
    </row>
    <row r="430" spans="1:7" x14ac:dyDescent="0.3">
      <c r="A430" s="4">
        <v>8282100254</v>
      </c>
      <c r="B430" s="156" t="s">
        <v>616</v>
      </c>
      <c r="C430" s="5" t="s">
        <v>90</v>
      </c>
      <c r="D430" s="3">
        <v>44327</v>
      </c>
      <c r="E430" s="4" t="s">
        <v>422</v>
      </c>
      <c r="F430" s="126">
        <v>-101.7</v>
      </c>
      <c r="G430" s="4"/>
    </row>
    <row r="431" spans="1:7" x14ac:dyDescent="0.3">
      <c r="A431" s="4">
        <v>8282100136</v>
      </c>
      <c r="B431" s="156" t="s">
        <v>608</v>
      </c>
      <c r="C431" s="5" t="s">
        <v>90</v>
      </c>
      <c r="D431" s="3">
        <v>44327</v>
      </c>
      <c r="E431" s="4" t="s">
        <v>28</v>
      </c>
      <c r="F431" s="126">
        <v>-203.4</v>
      </c>
      <c r="G431" s="4"/>
    </row>
    <row r="432" spans="1:7" x14ac:dyDescent="0.3">
      <c r="A432" s="4">
        <v>8232100012</v>
      </c>
      <c r="B432" s="156" t="s">
        <v>620</v>
      </c>
      <c r="C432" s="5" t="s">
        <v>90</v>
      </c>
      <c r="D432" s="3">
        <v>44327</v>
      </c>
      <c r="E432" s="4" t="s">
        <v>28</v>
      </c>
      <c r="F432" s="126">
        <v>-203.4</v>
      </c>
      <c r="G432" s="4"/>
    </row>
    <row r="433" spans="1:7" x14ac:dyDescent="0.3">
      <c r="A433" s="4">
        <v>8282100253</v>
      </c>
      <c r="B433" s="156" t="s">
        <v>604</v>
      </c>
      <c r="C433" s="5" t="s">
        <v>90</v>
      </c>
      <c r="D433" s="3">
        <v>44327</v>
      </c>
      <c r="E433" s="4" t="s">
        <v>28</v>
      </c>
      <c r="F433" s="126">
        <v>-203.4</v>
      </c>
      <c r="G433" s="4"/>
    </row>
    <row r="434" spans="1:7" x14ac:dyDescent="0.3">
      <c r="A434" s="4">
        <v>8282100430</v>
      </c>
      <c r="B434" s="156" t="s">
        <v>624</v>
      </c>
      <c r="C434" s="5" t="s">
        <v>90</v>
      </c>
      <c r="D434" s="3">
        <v>44327</v>
      </c>
      <c r="E434" s="4" t="s">
        <v>28</v>
      </c>
      <c r="F434" s="126">
        <v>-203.4</v>
      </c>
      <c r="G434" s="4"/>
    </row>
    <row r="435" spans="1:7" x14ac:dyDescent="0.3">
      <c r="A435" s="4">
        <v>8282100365</v>
      </c>
      <c r="B435" s="156" t="s">
        <v>613</v>
      </c>
      <c r="C435" s="5" t="s">
        <v>90</v>
      </c>
      <c r="D435" s="3">
        <v>44327</v>
      </c>
      <c r="E435" s="4" t="s">
        <v>28</v>
      </c>
      <c r="F435" s="126">
        <v>-203.4</v>
      </c>
      <c r="G435" s="4"/>
    </row>
    <row r="436" spans="1:7" x14ac:dyDescent="0.3">
      <c r="A436" s="4">
        <v>8282000242</v>
      </c>
      <c r="B436" s="156" t="s">
        <v>1455</v>
      </c>
      <c r="C436" s="5" t="s">
        <v>90</v>
      </c>
      <c r="D436" s="3">
        <v>44327</v>
      </c>
      <c r="E436" s="4" t="s">
        <v>28</v>
      </c>
      <c r="F436" s="126">
        <v>-203.4</v>
      </c>
      <c r="G436" s="4"/>
    </row>
    <row r="437" spans="1:7" x14ac:dyDescent="0.3">
      <c r="A437" s="4">
        <v>8281903294</v>
      </c>
      <c r="B437" s="156" t="s">
        <v>385</v>
      </c>
      <c r="C437" s="5" t="s">
        <v>55</v>
      </c>
      <c r="D437" s="3">
        <v>44328</v>
      </c>
      <c r="E437" s="4" t="s">
        <v>579</v>
      </c>
      <c r="F437" s="126">
        <v>-150</v>
      </c>
      <c r="G437" s="4"/>
    </row>
    <row r="438" spans="1:7" x14ac:dyDescent="0.3">
      <c r="A438" s="4">
        <v>8282000269</v>
      </c>
      <c r="B438" s="156" t="s">
        <v>501</v>
      </c>
      <c r="C438" s="5" t="s">
        <v>55</v>
      </c>
      <c r="D438" s="3">
        <v>44328</v>
      </c>
      <c r="E438" s="4" t="s">
        <v>579</v>
      </c>
      <c r="F438" s="126">
        <v>-45</v>
      </c>
      <c r="G438" s="4"/>
    </row>
    <row r="439" spans="1:7" x14ac:dyDescent="0.3">
      <c r="A439" s="4">
        <v>8232000221</v>
      </c>
      <c r="B439" s="156" t="s">
        <v>550</v>
      </c>
      <c r="C439" s="5" t="s">
        <v>515</v>
      </c>
      <c r="D439" s="3">
        <v>44337</v>
      </c>
      <c r="E439" s="4" t="s">
        <v>516</v>
      </c>
      <c r="F439" s="16">
        <v>-17.3</v>
      </c>
      <c r="G439" s="4"/>
    </row>
    <row r="440" spans="1:7" x14ac:dyDescent="0.3">
      <c r="A440" s="4">
        <v>8282002039</v>
      </c>
      <c r="B440" s="156" t="s">
        <v>651</v>
      </c>
      <c r="C440" s="5" t="s">
        <v>515</v>
      </c>
      <c r="D440" s="3">
        <v>44337</v>
      </c>
      <c r="E440" s="4" t="s">
        <v>516</v>
      </c>
      <c r="F440" s="16">
        <v>-17.3</v>
      </c>
      <c r="G440" s="4"/>
    </row>
    <row r="441" spans="1:7" x14ac:dyDescent="0.3">
      <c r="A441" s="4">
        <v>8282002045</v>
      </c>
      <c r="B441" s="156" t="s">
        <v>595</v>
      </c>
      <c r="C441" s="5" t="s">
        <v>515</v>
      </c>
      <c r="D441" s="3">
        <v>44337</v>
      </c>
      <c r="E441" s="4" t="s">
        <v>516</v>
      </c>
      <c r="F441" s="16">
        <v>-17.3</v>
      </c>
      <c r="G441" s="4"/>
    </row>
    <row r="442" spans="1:7" x14ac:dyDescent="0.3">
      <c r="A442" s="4">
        <v>8282002039</v>
      </c>
      <c r="B442" s="156" t="s">
        <v>583</v>
      </c>
      <c r="C442" s="5" t="s">
        <v>26</v>
      </c>
      <c r="D442" s="3">
        <v>44342</v>
      </c>
      <c r="E442" s="4" t="s">
        <v>645</v>
      </c>
      <c r="F442" s="126">
        <v>-75</v>
      </c>
      <c r="G442" s="4"/>
    </row>
    <row r="443" spans="1:7" x14ac:dyDescent="0.3">
      <c r="A443" s="4">
        <v>8282002045</v>
      </c>
      <c r="B443" s="156" t="s">
        <v>595</v>
      </c>
      <c r="C443" s="5" t="s">
        <v>26</v>
      </c>
      <c r="D443" s="3">
        <v>44342</v>
      </c>
      <c r="E443" s="4" t="s">
        <v>645</v>
      </c>
      <c r="F443" s="126">
        <v>-75</v>
      </c>
      <c r="G443" s="4"/>
    </row>
    <row r="444" spans="1:7" x14ac:dyDescent="0.3">
      <c r="A444" s="4">
        <v>8232000221</v>
      </c>
      <c r="B444" s="156" t="s">
        <v>652</v>
      </c>
      <c r="C444" s="5" t="s">
        <v>26</v>
      </c>
      <c r="D444" s="3">
        <v>44342</v>
      </c>
      <c r="E444" s="4" t="s">
        <v>645</v>
      </c>
      <c r="F444" s="126">
        <v>-75</v>
      </c>
      <c r="G444" s="4"/>
    </row>
    <row r="445" spans="1:7" ht="28.8" x14ac:dyDescent="0.3">
      <c r="A445" s="4">
        <v>8282000029</v>
      </c>
      <c r="B445" s="156" t="s">
        <v>354</v>
      </c>
      <c r="C445" s="5" t="s">
        <v>26</v>
      </c>
      <c r="D445" s="3">
        <v>44349</v>
      </c>
      <c r="E445" s="4" t="s">
        <v>666</v>
      </c>
      <c r="F445" s="126">
        <v>-1662.72</v>
      </c>
      <c r="G445" s="4"/>
    </row>
    <row r="446" spans="1:7" ht="28.8" x14ac:dyDescent="0.3">
      <c r="A446" s="4">
        <v>8282000217</v>
      </c>
      <c r="B446" s="156" t="s">
        <v>381</v>
      </c>
      <c r="C446" s="5" t="s">
        <v>26</v>
      </c>
      <c r="D446" s="3">
        <v>44349</v>
      </c>
      <c r="E446" s="4" t="s">
        <v>667</v>
      </c>
      <c r="F446" s="126">
        <v>-914.99</v>
      </c>
      <c r="G446" s="4"/>
    </row>
    <row r="447" spans="1:7" x14ac:dyDescent="0.3">
      <c r="A447" s="4">
        <v>8282100365</v>
      </c>
      <c r="B447" s="156" t="s">
        <v>613</v>
      </c>
      <c r="C447" s="5" t="s">
        <v>26</v>
      </c>
      <c r="D447" s="3">
        <v>44349</v>
      </c>
      <c r="E447" s="4" t="s">
        <v>668</v>
      </c>
      <c r="F447" s="126">
        <v>-403.99</v>
      </c>
      <c r="G447" s="4"/>
    </row>
    <row r="448" spans="1:7" x14ac:dyDescent="0.3">
      <c r="A448" s="4">
        <v>8282100463</v>
      </c>
      <c r="B448" s="156" t="s">
        <v>635</v>
      </c>
      <c r="C448" s="5" t="s">
        <v>90</v>
      </c>
      <c r="D448" s="127">
        <v>44351</v>
      </c>
      <c r="E448" s="4" t="s">
        <v>28</v>
      </c>
      <c r="F448" s="126">
        <v>-203.4</v>
      </c>
      <c r="G448" s="4"/>
    </row>
    <row r="449" spans="1:7" x14ac:dyDescent="0.3">
      <c r="A449" s="4">
        <v>8282100470</v>
      </c>
      <c r="B449" s="156" t="s">
        <v>674</v>
      </c>
      <c r="C449" s="5" t="s">
        <v>90</v>
      </c>
      <c r="D449" s="127">
        <v>44351</v>
      </c>
      <c r="E449" s="4" t="s">
        <v>28</v>
      </c>
      <c r="F449" s="126">
        <v>-203.4</v>
      </c>
      <c r="G449" s="4"/>
    </row>
    <row r="450" spans="1:7" ht="28.8" x14ac:dyDescent="0.3">
      <c r="A450" s="4">
        <v>8232000084</v>
      </c>
      <c r="B450" s="156" t="s">
        <v>444</v>
      </c>
      <c r="C450" s="5" t="s">
        <v>26</v>
      </c>
      <c r="D450" s="3">
        <v>44357</v>
      </c>
      <c r="E450" s="4" t="s">
        <v>675</v>
      </c>
      <c r="F450" s="126">
        <v>-1446.83</v>
      </c>
      <c r="G450" s="4"/>
    </row>
    <row r="451" spans="1:7" x14ac:dyDescent="0.3">
      <c r="A451" s="4">
        <v>8281903294</v>
      </c>
      <c r="B451" s="156" t="s">
        <v>385</v>
      </c>
      <c r="C451" s="5" t="s">
        <v>55</v>
      </c>
      <c r="D451" s="3">
        <v>44358</v>
      </c>
      <c r="E451" s="4" t="s">
        <v>579</v>
      </c>
      <c r="F451" s="126">
        <v>-155</v>
      </c>
      <c r="G451" s="4"/>
    </row>
    <row r="452" spans="1:7" ht="28.8" x14ac:dyDescent="0.3">
      <c r="A452" s="4">
        <v>8282001733</v>
      </c>
      <c r="B452" s="156" t="s">
        <v>569</v>
      </c>
      <c r="C452" s="5" t="s">
        <v>26</v>
      </c>
      <c r="D452" s="3">
        <v>44361</v>
      </c>
      <c r="E452" s="4" t="s">
        <v>676</v>
      </c>
      <c r="F452" s="126">
        <v>-1985.75</v>
      </c>
      <c r="G452" s="4"/>
    </row>
    <row r="453" spans="1:7" ht="28.8" x14ac:dyDescent="0.3">
      <c r="A453" s="4">
        <v>8282100430</v>
      </c>
      <c r="B453" s="156" t="s">
        <v>624</v>
      </c>
      <c r="C453" s="5" t="s">
        <v>26</v>
      </c>
      <c r="D453" s="3">
        <v>44375</v>
      </c>
      <c r="E453" s="4" t="s">
        <v>690</v>
      </c>
      <c r="F453" s="126">
        <v>-711.98</v>
      </c>
      <c r="G453" s="4"/>
    </row>
    <row r="454" spans="1:7" x14ac:dyDescent="0.3">
      <c r="A454" s="4">
        <v>8282001539</v>
      </c>
      <c r="B454" s="156" t="s">
        <v>539</v>
      </c>
      <c r="C454" s="5" t="s">
        <v>26</v>
      </c>
      <c r="D454" s="3">
        <v>44370</v>
      </c>
      <c r="E454" s="4" t="s">
        <v>691</v>
      </c>
      <c r="F454" s="126">
        <v>-697.43</v>
      </c>
      <c r="G454" s="4"/>
    </row>
    <row r="455" spans="1:7" x14ac:dyDescent="0.3">
      <c r="A455" s="4">
        <v>8282100600</v>
      </c>
      <c r="B455" s="156" t="s">
        <v>648</v>
      </c>
      <c r="C455" s="5" t="s">
        <v>90</v>
      </c>
      <c r="D455" s="3">
        <v>44384</v>
      </c>
      <c r="E455" s="4" t="s">
        <v>28</v>
      </c>
      <c r="F455" s="126">
        <v>-203.4</v>
      </c>
      <c r="G455" s="4"/>
    </row>
    <row r="456" spans="1:7" x14ac:dyDescent="0.3">
      <c r="A456" s="4">
        <v>8282100681</v>
      </c>
      <c r="B456" s="156" t="s">
        <v>730</v>
      </c>
      <c r="C456" s="5" t="s">
        <v>90</v>
      </c>
      <c r="D456" s="3">
        <v>44384</v>
      </c>
      <c r="E456" s="4" t="s">
        <v>28</v>
      </c>
      <c r="F456" s="126">
        <v>-203.4</v>
      </c>
      <c r="G456" s="4"/>
    </row>
    <row r="457" spans="1:7" x14ac:dyDescent="0.3">
      <c r="A457" s="4">
        <v>8282100681</v>
      </c>
      <c r="B457" s="156" t="s">
        <v>655</v>
      </c>
      <c r="C457" s="5" t="s">
        <v>90</v>
      </c>
      <c r="D457" s="3">
        <v>44384</v>
      </c>
      <c r="E457" s="4" t="s">
        <v>28</v>
      </c>
      <c r="F457" s="126">
        <v>-203.4</v>
      </c>
      <c r="G457" s="4"/>
    </row>
    <row r="458" spans="1:7" x14ac:dyDescent="0.3">
      <c r="A458" s="4">
        <v>8282100681</v>
      </c>
      <c r="B458" s="156" t="s">
        <v>655</v>
      </c>
      <c r="C458" s="5" t="s">
        <v>26</v>
      </c>
      <c r="D458" s="3">
        <v>44400</v>
      </c>
      <c r="E458" s="4" t="s">
        <v>711</v>
      </c>
      <c r="F458" s="126">
        <v>-555.79999999999995</v>
      </c>
      <c r="G458" s="4"/>
    </row>
    <row r="459" spans="1:7" x14ac:dyDescent="0.3">
      <c r="A459" s="4">
        <v>8282100709</v>
      </c>
      <c r="B459" s="156" t="s">
        <v>679</v>
      </c>
      <c r="C459" s="5" t="s">
        <v>26</v>
      </c>
      <c r="D459" s="3">
        <v>44413</v>
      </c>
      <c r="E459" s="4" t="s">
        <v>28</v>
      </c>
      <c r="F459" s="126">
        <v>-203.4</v>
      </c>
      <c r="G459" s="4"/>
    </row>
    <row r="460" spans="1:7" x14ac:dyDescent="0.3">
      <c r="A460" s="4">
        <v>8282100717</v>
      </c>
      <c r="B460" s="156" t="s">
        <v>661</v>
      </c>
      <c r="C460" s="5" t="s">
        <v>26</v>
      </c>
      <c r="D460" s="3">
        <v>44413</v>
      </c>
      <c r="E460" s="4" t="s">
        <v>28</v>
      </c>
      <c r="F460" s="126">
        <v>-203.4</v>
      </c>
      <c r="G460" s="4"/>
    </row>
    <row r="461" spans="1:7" x14ac:dyDescent="0.3">
      <c r="A461" s="4">
        <v>8282100871</v>
      </c>
      <c r="B461" s="156" t="s">
        <v>703</v>
      </c>
      <c r="C461" s="5" t="s">
        <v>26</v>
      </c>
      <c r="D461" s="3">
        <v>44413</v>
      </c>
      <c r="E461" s="4" t="s">
        <v>28</v>
      </c>
      <c r="F461" s="126">
        <v>-203.4</v>
      </c>
      <c r="G461" s="4"/>
    </row>
    <row r="462" spans="1:7" x14ac:dyDescent="0.3">
      <c r="A462" s="4">
        <v>8282100702</v>
      </c>
      <c r="B462" s="156" t="s">
        <v>671</v>
      </c>
      <c r="C462" s="5" t="s">
        <v>26</v>
      </c>
      <c r="D462" s="3">
        <v>44413</v>
      </c>
      <c r="E462" s="4" t="s">
        <v>28</v>
      </c>
      <c r="F462" s="126">
        <v>-203.4</v>
      </c>
      <c r="G462" s="4"/>
    </row>
    <row r="463" spans="1:7" x14ac:dyDescent="0.3">
      <c r="A463" s="4">
        <v>8232100104</v>
      </c>
      <c r="B463" s="156" t="s">
        <v>698</v>
      </c>
      <c r="C463" s="5" t="s">
        <v>26</v>
      </c>
      <c r="D463" s="3">
        <v>44413</v>
      </c>
      <c r="E463" s="4" t="s">
        <v>28</v>
      </c>
      <c r="F463" s="126">
        <v>-203.4</v>
      </c>
      <c r="G463" s="4"/>
    </row>
    <row r="464" spans="1:7" x14ac:dyDescent="0.3">
      <c r="A464" s="4">
        <v>8282100798</v>
      </c>
      <c r="B464" s="156" t="s">
        <v>688</v>
      </c>
      <c r="C464" s="5" t="s">
        <v>26</v>
      </c>
      <c r="D464" s="3">
        <v>44413</v>
      </c>
      <c r="E464" s="4" t="s">
        <v>28</v>
      </c>
      <c r="F464" s="126">
        <v>-203.4</v>
      </c>
      <c r="G464" s="4"/>
    </row>
    <row r="465" spans="1:7" x14ac:dyDescent="0.3">
      <c r="A465" s="4">
        <v>8282000029</v>
      </c>
      <c r="B465" s="156" t="s">
        <v>354</v>
      </c>
      <c r="C465" s="5" t="s">
        <v>515</v>
      </c>
      <c r="D465" s="3">
        <v>44414</v>
      </c>
      <c r="E465" s="4" t="s">
        <v>516</v>
      </c>
      <c r="F465" s="126">
        <v>-28.65</v>
      </c>
      <c r="G465" s="4"/>
    </row>
    <row r="466" spans="1:7" x14ac:dyDescent="0.3">
      <c r="A466" s="4">
        <v>8282000217</v>
      </c>
      <c r="B466" s="156" t="s">
        <v>381</v>
      </c>
      <c r="C466" s="5" t="s">
        <v>515</v>
      </c>
      <c r="D466" s="3">
        <v>44414</v>
      </c>
      <c r="E466" s="4" t="s">
        <v>516</v>
      </c>
      <c r="F466" s="126">
        <v>-28.65</v>
      </c>
      <c r="G466" s="4"/>
    </row>
    <row r="467" spans="1:7" x14ac:dyDescent="0.3">
      <c r="A467" s="4">
        <v>8231900036</v>
      </c>
      <c r="B467" s="156" t="s">
        <v>484</v>
      </c>
      <c r="C467" s="5" t="s">
        <v>515</v>
      </c>
      <c r="D467" s="3">
        <v>44414</v>
      </c>
      <c r="E467" s="4" t="s">
        <v>516</v>
      </c>
      <c r="F467" s="126">
        <v>-28.65</v>
      </c>
      <c r="G467" s="4"/>
    </row>
    <row r="468" spans="1:7" x14ac:dyDescent="0.3">
      <c r="A468" s="4">
        <v>8282001290</v>
      </c>
      <c r="B468" s="156" t="s">
        <v>522</v>
      </c>
      <c r="C468" s="5" t="s">
        <v>515</v>
      </c>
      <c r="D468" s="3">
        <v>44414</v>
      </c>
      <c r="E468" s="4" t="s">
        <v>516</v>
      </c>
      <c r="F468" s="126">
        <v>-28.65</v>
      </c>
      <c r="G468" s="4"/>
    </row>
    <row r="469" spans="1:7" x14ac:dyDescent="0.3">
      <c r="A469" s="4">
        <v>8282100253</v>
      </c>
      <c r="B469" s="156" t="s">
        <v>604</v>
      </c>
      <c r="C469" s="5" t="s">
        <v>515</v>
      </c>
      <c r="D469" s="3">
        <v>44414</v>
      </c>
      <c r="E469" s="4" t="s">
        <v>516</v>
      </c>
      <c r="F469" s="126">
        <v>-28.65</v>
      </c>
      <c r="G469" s="4"/>
    </row>
    <row r="470" spans="1:7" x14ac:dyDescent="0.3">
      <c r="A470" s="4">
        <v>8282100365</v>
      </c>
      <c r="B470" s="156" t="s">
        <v>613</v>
      </c>
      <c r="C470" s="5" t="s">
        <v>515</v>
      </c>
      <c r="D470" s="3">
        <v>44414</v>
      </c>
      <c r="E470" s="4" t="s">
        <v>516</v>
      </c>
      <c r="F470" s="126">
        <v>-28.65</v>
      </c>
      <c r="G470" s="4"/>
    </row>
    <row r="471" spans="1:7" x14ac:dyDescent="0.3">
      <c r="A471" s="4">
        <v>8282100430</v>
      </c>
      <c r="B471" s="156" t="s">
        <v>624</v>
      </c>
      <c r="C471" s="5" t="s">
        <v>515</v>
      </c>
      <c r="D471" s="3">
        <v>44414</v>
      </c>
      <c r="E471" s="4" t="s">
        <v>516</v>
      </c>
      <c r="F471" s="126">
        <v>-28.65</v>
      </c>
      <c r="G471" s="4"/>
    </row>
    <row r="472" spans="1:7" x14ac:dyDescent="0.3">
      <c r="A472" s="4">
        <v>8282000029</v>
      </c>
      <c r="B472" s="156" t="s">
        <v>354</v>
      </c>
      <c r="C472" s="5" t="s">
        <v>26</v>
      </c>
      <c r="D472" s="3">
        <v>44413</v>
      </c>
      <c r="E472" s="4" t="s">
        <v>727</v>
      </c>
      <c r="F472" s="126">
        <v>-75</v>
      </c>
      <c r="G472" s="4"/>
    </row>
    <row r="473" spans="1:7" x14ac:dyDescent="0.3">
      <c r="A473" s="4">
        <v>8282000217</v>
      </c>
      <c r="B473" s="156" t="s">
        <v>381</v>
      </c>
      <c r="C473" s="5" t="s">
        <v>26</v>
      </c>
      <c r="D473" s="3">
        <v>44413</v>
      </c>
      <c r="E473" s="4" t="s">
        <v>727</v>
      </c>
      <c r="F473" s="126">
        <v>-75</v>
      </c>
      <c r="G473" s="4"/>
    </row>
    <row r="474" spans="1:7" x14ac:dyDescent="0.3">
      <c r="A474" s="4">
        <v>8231900036</v>
      </c>
      <c r="B474" s="156" t="s">
        <v>484</v>
      </c>
      <c r="C474" s="5" t="s">
        <v>26</v>
      </c>
      <c r="D474" s="3">
        <v>44413</v>
      </c>
      <c r="E474" s="4" t="s">
        <v>727</v>
      </c>
      <c r="F474" s="126">
        <v>-75</v>
      </c>
      <c r="G474" s="4"/>
    </row>
    <row r="475" spans="1:7" x14ac:dyDescent="0.3">
      <c r="A475" s="4">
        <v>8282001290</v>
      </c>
      <c r="B475" s="156" t="s">
        <v>522</v>
      </c>
      <c r="C475" s="5" t="s">
        <v>26</v>
      </c>
      <c r="D475" s="3">
        <v>44413</v>
      </c>
      <c r="E475" s="4" t="s">
        <v>727</v>
      </c>
      <c r="F475" s="126">
        <v>-75</v>
      </c>
      <c r="G475" s="4"/>
    </row>
    <row r="476" spans="1:7" x14ac:dyDescent="0.3">
      <c r="A476" s="4">
        <v>8282100253</v>
      </c>
      <c r="B476" s="156" t="s">
        <v>604</v>
      </c>
      <c r="C476" s="5" t="s">
        <v>26</v>
      </c>
      <c r="D476" s="3">
        <v>44413</v>
      </c>
      <c r="E476" s="4" t="s">
        <v>727</v>
      </c>
      <c r="F476" s="126">
        <v>-75</v>
      </c>
      <c r="G476" s="4"/>
    </row>
    <row r="477" spans="1:7" x14ac:dyDescent="0.3">
      <c r="A477" s="4">
        <v>8282100365</v>
      </c>
      <c r="B477" s="156" t="s">
        <v>613</v>
      </c>
      <c r="C477" s="5" t="s">
        <v>26</v>
      </c>
      <c r="D477" s="3">
        <v>44413</v>
      </c>
      <c r="E477" s="4" t="s">
        <v>727</v>
      </c>
      <c r="F477" s="126">
        <v>-75</v>
      </c>
      <c r="G477" s="4"/>
    </row>
    <row r="478" spans="1:7" x14ac:dyDescent="0.3">
      <c r="A478" s="4">
        <v>8282100430</v>
      </c>
      <c r="B478" s="156" t="s">
        <v>624</v>
      </c>
      <c r="C478" s="5" t="s">
        <v>26</v>
      </c>
      <c r="D478" s="3">
        <v>44413</v>
      </c>
      <c r="E478" s="4" t="s">
        <v>727</v>
      </c>
      <c r="F478" s="126">
        <v>-75</v>
      </c>
      <c r="G478" s="4"/>
    </row>
    <row r="479" spans="1:7" x14ac:dyDescent="0.3">
      <c r="A479" s="4">
        <v>8281903294</v>
      </c>
      <c r="B479" s="156" t="s">
        <v>385</v>
      </c>
      <c r="C479" s="5" t="s">
        <v>55</v>
      </c>
      <c r="D479" s="3">
        <v>44421</v>
      </c>
      <c r="E479" s="4" t="s">
        <v>579</v>
      </c>
      <c r="F479" s="126">
        <v>-305</v>
      </c>
      <c r="G479" s="4"/>
    </row>
    <row r="480" spans="1:7" ht="28.8" x14ac:dyDescent="0.3">
      <c r="A480" s="4">
        <v>8282000242</v>
      </c>
      <c r="B480" s="156" t="s">
        <v>1455</v>
      </c>
      <c r="C480" s="5" t="s">
        <v>26</v>
      </c>
      <c r="D480" s="3">
        <v>44427</v>
      </c>
      <c r="E480" s="4" t="s">
        <v>728</v>
      </c>
      <c r="F480" s="126">
        <v>-7061.37</v>
      </c>
      <c r="G480" s="4"/>
    </row>
    <row r="481" spans="1:7" x14ac:dyDescent="0.3">
      <c r="A481" s="4">
        <v>8282100600</v>
      </c>
      <c r="B481" s="156" t="s">
        <v>648</v>
      </c>
      <c r="C481" s="5" t="s">
        <v>26</v>
      </c>
      <c r="D481" s="3">
        <v>44427</v>
      </c>
      <c r="E481" s="4" t="s">
        <v>729</v>
      </c>
      <c r="F481" s="126">
        <v>-472.9</v>
      </c>
      <c r="G481" s="4"/>
    </row>
    <row r="482" spans="1:7" x14ac:dyDescent="0.3">
      <c r="A482" s="4">
        <v>8282100681</v>
      </c>
      <c r="B482" s="156" t="s">
        <v>730</v>
      </c>
      <c r="C482" s="5" t="s">
        <v>26</v>
      </c>
      <c r="D482" s="3">
        <v>44432</v>
      </c>
      <c r="E482" s="4" t="s">
        <v>731</v>
      </c>
      <c r="F482" s="126">
        <v>-770.09</v>
      </c>
      <c r="G482" s="4"/>
    </row>
    <row r="483" spans="1:7" x14ac:dyDescent="0.3">
      <c r="A483" s="4">
        <v>8282100871</v>
      </c>
      <c r="B483" s="156" t="s">
        <v>703</v>
      </c>
      <c r="C483" s="5" t="s">
        <v>26</v>
      </c>
      <c r="D483" s="3">
        <v>44432</v>
      </c>
      <c r="E483" s="4" t="s">
        <v>732</v>
      </c>
      <c r="F483" s="126">
        <v>-535.79999999999995</v>
      </c>
      <c r="G483" s="4"/>
    </row>
    <row r="484" spans="1:7" x14ac:dyDescent="0.3">
      <c r="A484" s="4">
        <v>8282100855</v>
      </c>
      <c r="B484" s="35" t="s">
        <v>693</v>
      </c>
      <c r="C484" s="5" t="s">
        <v>90</v>
      </c>
      <c r="D484" s="3">
        <v>44442</v>
      </c>
      <c r="E484" s="4" t="s">
        <v>28</v>
      </c>
      <c r="F484" s="126">
        <v>-203.4</v>
      </c>
      <c r="G484" s="4"/>
    </row>
    <row r="485" spans="1:7" x14ac:dyDescent="0.3">
      <c r="A485" s="4">
        <v>8282100752</v>
      </c>
      <c r="B485" s="156" t="s">
        <v>684</v>
      </c>
      <c r="C485" s="5" t="s">
        <v>90</v>
      </c>
      <c r="D485" s="3">
        <v>44442</v>
      </c>
      <c r="E485" s="4" t="s">
        <v>28</v>
      </c>
      <c r="F485" s="126">
        <v>-203.4</v>
      </c>
      <c r="G485" s="4"/>
    </row>
    <row r="486" spans="1:7" x14ac:dyDescent="0.3">
      <c r="A486" s="4">
        <v>8282100591</v>
      </c>
      <c r="B486" s="156" t="s">
        <v>708</v>
      </c>
      <c r="C486" s="5" t="s">
        <v>90</v>
      </c>
      <c r="D486" s="3">
        <v>44442</v>
      </c>
      <c r="E486" s="4" t="s">
        <v>28</v>
      </c>
      <c r="F486" s="126">
        <v>-203.4</v>
      </c>
      <c r="G486" s="4"/>
    </row>
    <row r="487" spans="1:7" x14ac:dyDescent="0.3">
      <c r="A487" s="4">
        <v>8281903294</v>
      </c>
      <c r="B487" s="156" t="s">
        <v>385</v>
      </c>
      <c r="C487" s="5" t="s">
        <v>55</v>
      </c>
      <c r="D487" s="3">
        <v>44442</v>
      </c>
      <c r="E487" s="4" t="s">
        <v>579</v>
      </c>
      <c r="F487" s="126">
        <v>-155</v>
      </c>
      <c r="G487" s="4"/>
    </row>
    <row r="488" spans="1:7" x14ac:dyDescent="0.3">
      <c r="A488" s="4">
        <v>8282100681</v>
      </c>
      <c r="B488" s="156" t="s">
        <v>1456</v>
      </c>
      <c r="C488" s="5" t="s">
        <v>26</v>
      </c>
      <c r="D488" s="3">
        <v>44442</v>
      </c>
      <c r="E488" s="4" t="s">
        <v>733</v>
      </c>
      <c r="F488" s="126">
        <v>-75</v>
      </c>
      <c r="G488" s="4"/>
    </row>
    <row r="489" spans="1:7" x14ac:dyDescent="0.3">
      <c r="A489" s="4">
        <v>8282100855</v>
      </c>
      <c r="B489" s="156" t="s">
        <v>693</v>
      </c>
      <c r="C489" s="5" t="s">
        <v>26</v>
      </c>
      <c r="D489" s="3">
        <v>44447</v>
      </c>
      <c r="E489" s="4" t="s">
        <v>668</v>
      </c>
      <c r="F489" s="126">
        <v>-373.99</v>
      </c>
      <c r="G489" s="4"/>
    </row>
    <row r="490" spans="1:7" x14ac:dyDescent="0.3">
      <c r="A490" s="4">
        <v>8232100104</v>
      </c>
      <c r="B490" s="156" t="s">
        <v>698</v>
      </c>
      <c r="C490" s="5" t="s">
        <v>515</v>
      </c>
      <c r="D490" s="3">
        <v>44448</v>
      </c>
      <c r="E490" s="4" t="s">
        <v>516</v>
      </c>
      <c r="F490" s="126">
        <v>-34.6</v>
      </c>
      <c r="G490" s="4"/>
    </row>
    <row r="491" spans="1:7" x14ac:dyDescent="0.3">
      <c r="A491" s="4">
        <v>8282100681</v>
      </c>
      <c r="B491" s="156" t="s">
        <v>655</v>
      </c>
      <c r="C491" s="5" t="s">
        <v>515</v>
      </c>
      <c r="D491" s="3">
        <v>44448</v>
      </c>
      <c r="E491" s="4" t="s">
        <v>516</v>
      </c>
      <c r="F491" s="126">
        <v>-17.3</v>
      </c>
      <c r="G491" s="4"/>
    </row>
    <row r="492" spans="1:7" ht="28.8" x14ac:dyDescent="0.3">
      <c r="A492" s="4">
        <v>8232100012</v>
      </c>
      <c r="B492" s="156" t="s">
        <v>734</v>
      </c>
      <c r="C492" s="5" t="s">
        <v>26</v>
      </c>
      <c r="D492" s="3">
        <v>44455</v>
      </c>
      <c r="E492" s="4" t="s">
        <v>735</v>
      </c>
      <c r="F492" s="126">
        <v>-735.8</v>
      </c>
      <c r="G492" s="4"/>
    </row>
    <row r="493" spans="1:7" ht="28.8" x14ac:dyDescent="0.3">
      <c r="A493" s="4">
        <v>8282100470</v>
      </c>
      <c r="B493" s="156" t="s">
        <v>674</v>
      </c>
      <c r="C493" s="5" t="s">
        <v>26</v>
      </c>
      <c r="D493" s="3">
        <v>44462</v>
      </c>
      <c r="E493" s="4" t="s">
        <v>736</v>
      </c>
      <c r="F493" s="126">
        <v>-755.8</v>
      </c>
      <c r="G493" s="4"/>
    </row>
    <row r="494" spans="1:7" ht="28.8" x14ac:dyDescent="0.3">
      <c r="A494" s="4">
        <v>8282100717</v>
      </c>
      <c r="B494" s="156" t="s">
        <v>661</v>
      </c>
      <c r="C494" s="5" t="s">
        <v>26</v>
      </c>
      <c r="D494" s="3">
        <v>44467</v>
      </c>
      <c r="E494" s="4" t="s">
        <v>741</v>
      </c>
      <c r="F494" s="126">
        <v>-664.65</v>
      </c>
      <c r="G494" s="4"/>
    </row>
    <row r="495" spans="1:7" x14ac:dyDescent="0.3">
      <c r="A495" s="4">
        <v>8282100709</v>
      </c>
      <c r="B495" s="156" t="s">
        <v>679</v>
      </c>
      <c r="C495" s="5" t="s">
        <v>26</v>
      </c>
      <c r="D495" s="3">
        <v>44467</v>
      </c>
      <c r="E495" s="4" t="s">
        <v>742</v>
      </c>
      <c r="F495" s="126">
        <v>-535.79999999999995</v>
      </c>
      <c r="G495" s="4"/>
    </row>
    <row r="496" spans="1:7" x14ac:dyDescent="0.3">
      <c r="A496" s="4">
        <v>8281902272</v>
      </c>
      <c r="B496" s="156" t="s">
        <v>313</v>
      </c>
      <c r="C496" s="5" t="s">
        <v>90</v>
      </c>
      <c r="D496" s="3">
        <v>44474</v>
      </c>
      <c r="E496" s="4" t="s">
        <v>28</v>
      </c>
      <c r="F496" s="126">
        <v>-203.4</v>
      </c>
      <c r="G496" s="4"/>
    </row>
    <row r="497" spans="1:7" x14ac:dyDescent="0.3">
      <c r="A497" s="4">
        <v>8282100970</v>
      </c>
      <c r="B497" s="156" t="s">
        <v>719</v>
      </c>
      <c r="C497" s="5" t="s">
        <v>90</v>
      </c>
      <c r="D497" s="3">
        <v>44474</v>
      </c>
      <c r="E497" s="4" t="s">
        <v>28</v>
      </c>
      <c r="F497" s="126">
        <v>-203.4</v>
      </c>
      <c r="G497" s="4"/>
    </row>
    <row r="498" spans="1:7" x14ac:dyDescent="0.3">
      <c r="A498" s="4">
        <v>8282001572</v>
      </c>
      <c r="B498" s="156" t="s">
        <v>562</v>
      </c>
      <c r="C498" s="5" t="s">
        <v>90</v>
      </c>
      <c r="D498" s="3">
        <v>44474</v>
      </c>
      <c r="E498" s="4" t="s">
        <v>748</v>
      </c>
      <c r="F498" s="126">
        <v>-101.7</v>
      </c>
      <c r="G498" s="4"/>
    </row>
    <row r="499" spans="1:7" x14ac:dyDescent="0.3">
      <c r="A499" s="4">
        <v>8282100798</v>
      </c>
      <c r="B499" s="156" t="s">
        <v>688</v>
      </c>
      <c r="C499" s="5" t="s">
        <v>26</v>
      </c>
      <c r="D499" s="3">
        <v>44475</v>
      </c>
      <c r="E499" s="4" t="s">
        <v>754</v>
      </c>
      <c r="F499" s="126">
        <v>-1045.6300000000001</v>
      </c>
      <c r="G499" s="4"/>
    </row>
    <row r="500" spans="1:7" x14ac:dyDescent="0.3">
      <c r="A500" s="4">
        <v>8281903294</v>
      </c>
      <c r="B500" s="156" t="s">
        <v>385</v>
      </c>
      <c r="C500" s="5" t="s">
        <v>55</v>
      </c>
      <c r="D500" s="3">
        <v>44484</v>
      </c>
      <c r="E500" s="4" t="s">
        <v>579</v>
      </c>
      <c r="F500" s="126">
        <v>-150</v>
      </c>
      <c r="G500" s="4"/>
    </row>
    <row r="501" spans="1:7" x14ac:dyDescent="0.3">
      <c r="A501" s="4">
        <v>8282100988</v>
      </c>
      <c r="B501" s="156" t="s">
        <v>714</v>
      </c>
      <c r="C501" s="5" t="s">
        <v>25</v>
      </c>
      <c r="D501" s="3">
        <v>44487</v>
      </c>
      <c r="E501" s="4" t="s">
        <v>28</v>
      </c>
      <c r="F501" s="126">
        <v>-240</v>
      </c>
      <c r="G501" s="4"/>
    </row>
    <row r="502" spans="1:7" x14ac:dyDescent="0.3">
      <c r="A502" s="4">
        <v>8282101031</v>
      </c>
      <c r="B502" s="156" t="s">
        <v>724</v>
      </c>
      <c r="C502" s="5" t="s">
        <v>25</v>
      </c>
      <c r="D502" s="3">
        <v>44487</v>
      </c>
      <c r="E502" s="4" t="s">
        <v>28</v>
      </c>
      <c r="F502" s="126">
        <v>-240</v>
      </c>
      <c r="G502" s="4"/>
    </row>
    <row r="503" spans="1:7" x14ac:dyDescent="0.3">
      <c r="A503" s="4">
        <v>8282100871</v>
      </c>
      <c r="B503" s="156" t="s">
        <v>703</v>
      </c>
      <c r="C503" s="5" t="s">
        <v>26</v>
      </c>
      <c r="D503" s="3">
        <v>44490</v>
      </c>
      <c r="E503" s="4" t="s">
        <v>755</v>
      </c>
      <c r="F503" s="126">
        <v>-592.79999999999995</v>
      </c>
      <c r="G503" s="4"/>
    </row>
    <row r="504" spans="1:7" x14ac:dyDescent="0.3">
      <c r="A504" s="4">
        <v>8282100600</v>
      </c>
      <c r="B504" s="156" t="s">
        <v>648</v>
      </c>
      <c r="C504" s="5" t="s">
        <v>26</v>
      </c>
      <c r="D504" s="3">
        <v>44495</v>
      </c>
      <c r="E504" s="4" t="s">
        <v>756</v>
      </c>
      <c r="F504" s="126">
        <v>-75</v>
      </c>
      <c r="G504" s="4"/>
    </row>
    <row r="505" spans="1:7" x14ac:dyDescent="0.3">
      <c r="A505" s="4">
        <v>8282100970</v>
      </c>
      <c r="B505" s="156" t="s">
        <v>719</v>
      </c>
      <c r="C505" s="5" t="s">
        <v>26</v>
      </c>
      <c r="D505" s="3">
        <v>44495</v>
      </c>
      <c r="E505" s="4" t="s">
        <v>757</v>
      </c>
      <c r="F505" s="126">
        <v>-535.79999999999995</v>
      </c>
      <c r="G505" s="4"/>
    </row>
    <row r="506" spans="1:7" s="37" customFormat="1" ht="28.8" x14ac:dyDescent="0.3">
      <c r="A506" s="4">
        <v>8232100104</v>
      </c>
      <c r="B506" s="156" t="s">
        <v>698</v>
      </c>
      <c r="C506" s="35" t="s">
        <v>26</v>
      </c>
      <c r="D506" s="14">
        <v>44498</v>
      </c>
      <c r="E506" s="4" t="s">
        <v>763</v>
      </c>
      <c r="F506" s="128">
        <v>-1691.62</v>
      </c>
      <c r="G506" s="4"/>
    </row>
    <row r="507" spans="1:7" x14ac:dyDescent="0.3">
      <c r="A507" s="4">
        <v>8282100463</v>
      </c>
      <c r="B507" s="156" t="s">
        <v>635</v>
      </c>
      <c r="C507" s="5" t="s">
        <v>26</v>
      </c>
      <c r="D507" s="127">
        <v>44498</v>
      </c>
      <c r="E507" s="4" t="s">
        <v>727</v>
      </c>
      <c r="F507" s="126">
        <v>-75</v>
      </c>
      <c r="G507" s="4"/>
    </row>
    <row r="508" spans="1:7" x14ac:dyDescent="0.3">
      <c r="A508" s="4">
        <v>8282101382</v>
      </c>
      <c r="B508" s="156" t="s">
        <v>739</v>
      </c>
      <c r="C508" s="5" t="s">
        <v>90</v>
      </c>
      <c r="D508" s="3">
        <v>44503</v>
      </c>
      <c r="E508" s="4" t="s">
        <v>28</v>
      </c>
      <c r="F508" s="126">
        <v>-221.66</v>
      </c>
      <c r="G508" s="4"/>
    </row>
    <row r="509" spans="1:7" x14ac:dyDescent="0.3">
      <c r="A509" s="4">
        <v>8281903294</v>
      </c>
      <c r="B509" s="156" t="s">
        <v>385</v>
      </c>
      <c r="C509" s="5" t="s">
        <v>55</v>
      </c>
      <c r="D509" s="3">
        <v>44503</v>
      </c>
      <c r="E509" s="4" t="s">
        <v>579</v>
      </c>
      <c r="F509" s="126">
        <v>-155</v>
      </c>
      <c r="G509" s="4"/>
    </row>
    <row r="510" spans="1:7" x14ac:dyDescent="0.3">
      <c r="A510" s="12">
        <v>8282100011</v>
      </c>
      <c r="B510" s="156" t="s">
        <v>597</v>
      </c>
      <c r="C510" s="5" t="s">
        <v>515</v>
      </c>
      <c r="D510" s="3">
        <v>44503</v>
      </c>
      <c r="E510" s="4" t="s">
        <v>516</v>
      </c>
      <c r="F510" s="126">
        <v>-17.3</v>
      </c>
      <c r="G510" s="4"/>
    </row>
    <row r="511" spans="1:7" x14ac:dyDescent="0.3">
      <c r="A511" s="4">
        <v>8282100600</v>
      </c>
      <c r="B511" s="156" t="s">
        <v>648</v>
      </c>
      <c r="C511" s="5" t="s">
        <v>515</v>
      </c>
      <c r="D511" s="3">
        <v>44503</v>
      </c>
      <c r="E511" s="4" t="s">
        <v>516</v>
      </c>
      <c r="F511" s="126">
        <v>-17.3</v>
      </c>
      <c r="G511" s="4"/>
    </row>
    <row r="512" spans="1:7" x14ac:dyDescent="0.3">
      <c r="A512" s="4">
        <v>8282100463</v>
      </c>
      <c r="B512" s="156" t="s">
        <v>635</v>
      </c>
      <c r="C512" s="5" t="s">
        <v>515</v>
      </c>
      <c r="D512" s="3">
        <v>44503</v>
      </c>
      <c r="E512" s="4" t="s">
        <v>516</v>
      </c>
      <c r="F512" s="126">
        <v>-17.3</v>
      </c>
      <c r="G512" s="4"/>
    </row>
    <row r="513" spans="1:7" x14ac:dyDescent="0.3">
      <c r="A513" s="4">
        <v>8282100871</v>
      </c>
      <c r="B513" s="156" t="s">
        <v>703</v>
      </c>
      <c r="C513" s="5" t="s">
        <v>515</v>
      </c>
      <c r="D513" s="3">
        <v>44503</v>
      </c>
      <c r="E513" s="4" t="s">
        <v>516</v>
      </c>
      <c r="F513" s="126">
        <v>-17.3</v>
      </c>
      <c r="G513" s="4"/>
    </row>
    <row r="514" spans="1:7" x14ac:dyDescent="0.3">
      <c r="A514" s="4">
        <v>8282100681</v>
      </c>
      <c r="B514" s="156" t="s">
        <v>730</v>
      </c>
      <c r="C514" s="5" t="s">
        <v>515</v>
      </c>
      <c r="D514" s="3">
        <v>44503</v>
      </c>
      <c r="E514" s="4" t="s">
        <v>516</v>
      </c>
      <c r="F514" s="126">
        <v>-17.3</v>
      </c>
      <c r="G514" s="4"/>
    </row>
    <row r="515" spans="1:7" x14ac:dyDescent="0.3">
      <c r="A515" s="4">
        <v>8282100752</v>
      </c>
      <c r="B515" s="156" t="s">
        <v>684</v>
      </c>
      <c r="C515" s="5" t="s">
        <v>515</v>
      </c>
      <c r="D515" s="3">
        <v>44503</v>
      </c>
      <c r="E515" s="4" t="s">
        <v>516</v>
      </c>
      <c r="F515" s="126">
        <v>-17.3</v>
      </c>
      <c r="G515" s="4"/>
    </row>
    <row r="516" spans="1:7" x14ac:dyDescent="0.3">
      <c r="A516" s="4">
        <v>8282100717</v>
      </c>
      <c r="B516" s="156" t="s">
        <v>661</v>
      </c>
      <c r="C516" s="5" t="s">
        <v>515</v>
      </c>
      <c r="D516" s="3">
        <v>44503</v>
      </c>
      <c r="E516" s="4" t="s">
        <v>516</v>
      </c>
      <c r="F516" s="126">
        <v>-17.3</v>
      </c>
      <c r="G516" s="4"/>
    </row>
    <row r="517" spans="1:7" x14ac:dyDescent="0.3">
      <c r="A517" s="4">
        <v>8282100470</v>
      </c>
      <c r="B517" s="156" t="s">
        <v>674</v>
      </c>
      <c r="C517" s="5" t="s">
        <v>515</v>
      </c>
      <c r="D517" s="3">
        <v>44503</v>
      </c>
      <c r="E517" s="4" t="s">
        <v>516</v>
      </c>
      <c r="F517" s="126">
        <v>-17.3</v>
      </c>
      <c r="G517" s="4"/>
    </row>
    <row r="518" spans="1:7" x14ac:dyDescent="0.3">
      <c r="A518" s="4">
        <v>8282100709</v>
      </c>
      <c r="B518" s="156" t="s">
        <v>679</v>
      </c>
      <c r="C518" s="5" t="s">
        <v>515</v>
      </c>
      <c r="D518" s="3">
        <v>44503</v>
      </c>
      <c r="E518" s="4" t="s">
        <v>516</v>
      </c>
      <c r="F518" s="126">
        <v>-17.3</v>
      </c>
      <c r="G518" s="4"/>
    </row>
    <row r="519" spans="1:7" x14ac:dyDescent="0.3">
      <c r="A519" s="4">
        <v>8282100855</v>
      </c>
      <c r="B519" s="35" t="s">
        <v>693</v>
      </c>
      <c r="C519" s="5" t="s">
        <v>515</v>
      </c>
      <c r="D519" s="3">
        <v>44503</v>
      </c>
      <c r="E519" s="4" t="s">
        <v>516</v>
      </c>
      <c r="F519" s="126">
        <v>-17.3</v>
      </c>
      <c r="G519" s="4"/>
    </row>
    <row r="520" spans="1:7" x14ac:dyDescent="0.3">
      <c r="A520" s="4">
        <v>8282101382</v>
      </c>
      <c r="B520" s="156" t="s">
        <v>739</v>
      </c>
      <c r="C520" s="5" t="s">
        <v>26</v>
      </c>
      <c r="D520" s="3">
        <v>44532</v>
      </c>
      <c r="E520" s="4" t="s">
        <v>773</v>
      </c>
      <c r="F520" s="126">
        <v>-403.99</v>
      </c>
      <c r="G520" s="4"/>
    </row>
    <row r="521" spans="1:7" x14ac:dyDescent="0.3">
      <c r="A521" s="4">
        <v>8282100884</v>
      </c>
      <c r="B521" s="156" t="s">
        <v>745</v>
      </c>
      <c r="C521" s="5" t="s">
        <v>90</v>
      </c>
      <c r="D521" s="3">
        <v>44532</v>
      </c>
      <c r="E521" s="4" t="s">
        <v>28</v>
      </c>
      <c r="F521" s="126">
        <v>-221.66</v>
      </c>
      <c r="G521" s="4"/>
    </row>
    <row r="522" spans="1:7" x14ac:dyDescent="0.3">
      <c r="A522" s="4">
        <v>8282101396</v>
      </c>
      <c r="B522" s="156" t="s">
        <v>751</v>
      </c>
      <c r="C522" s="5" t="s">
        <v>90</v>
      </c>
      <c r="D522" s="3">
        <v>44532</v>
      </c>
      <c r="E522" s="4" t="s">
        <v>28</v>
      </c>
      <c r="F522" s="126">
        <v>-221.66</v>
      </c>
      <c r="G522" s="4"/>
    </row>
    <row r="523" spans="1:7" x14ac:dyDescent="0.3">
      <c r="A523" s="4">
        <v>8282101031</v>
      </c>
      <c r="B523" s="156" t="s">
        <v>724</v>
      </c>
      <c r="C523" s="5" t="s">
        <v>26</v>
      </c>
      <c r="D523" s="3">
        <v>44537</v>
      </c>
      <c r="E523" s="4" t="s">
        <v>774</v>
      </c>
      <c r="F523" s="126">
        <v>-632.23</v>
      </c>
      <c r="G523" s="4"/>
    </row>
    <row r="524" spans="1:7" x14ac:dyDescent="0.3">
      <c r="A524" s="4">
        <v>8281903294</v>
      </c>
      <c r="B524" s="156" t="s">
        <v>385</v>
      </c>
      <c r="C524" s="5" t="s">
        <v>55</v>
      </c>
      <c r="D524" s="3">
        <v>44538</v>
      </c>
      <c r="E524" s="4" t="s">
        <v>579</v>
      </c>
      <c r="F524" s="126">
        <v>-150</v>
      </c>
      <c r="G524" s="4"/>
    </row>
    <row r="525" spans="1:7" x14ac:dyDescent="0.3">
      <c r="A525" s="4">
        <v>8282100988</v>
      </c>
      <c r="B525" s="156" t="s">
        <v>714</v>
      </c>
      <c r="C525" s="5" t="s">
        <v>55</v>
      </c>
      <c r="D525" s="3">
        <v>44538</v>
      </c>
      <c r="E525" s="4" t="s">
        <v>579</v>
      </c>
      <c r="F525" s="126">
        <v>-120</v>
      </c>
      <c r="G525" s="4"/>
    </row>
    <row r="526" spans="1:7" x14ac:dyDescent="0.3">
      <c r="A526" s="4">
        <v>8282101031</v>
      </c>
      <c r="B526" s="156" t="s">
        <v>724</v>
      </c>
      <c r="C526" s="5" t="s">
        <v>55</v>
      </c>
      <c r="D526" s="3">
        <v>44538</v>
      </c>
      <c r="E526" s="4" t="s">
        <v>579</v>
      </c>
      <c r="F526" s="126">
        <v>-80</v>
      </c>
      <c r="G526" s="4"/>
    </row>
    <row r="527" spans="1:7" ht="28.8" x14ac:dyDescent="0.3">
      <c r="A527" s="4">
        <v>8282001572</v>
      </c>
      <c r="B527" s="156" t="s">
        <v>562</v>
      </c>
      <c r="C527" s="5" t="s">
        <v>26</v>
      </c>
      <c r="D527" s="3">
        <v>44539</v>
      </c>
      <c r="E527" s="4" t="s">
        <v>775</v>
      </c>
      <c r="F527" s="126">
        <v>-2885.8</v>
      </c>
      <c r="G527" s="4"/>
    </row>
    <row r="528" spans="1:7" x14ac:dyDescent="0.3">
      <c r="A528" s="4">
        <v>8282101396</v>
      </c>
      <c r="B528" s="156" t="s">
        <v>751</v>
      </c>
      <c r="C528" s="5" t="s">
        <v>26</v>
      </c>
      <c r="D528" s="3">
        <v>44539</v>
      </c>
      <c r="E528" s="4" t="s">
        <v>776</v>
      </c>
      <c r="F528" s="126">
        <v>-200</v>
      </c>
      <c r="G528" s="4"/>
    </row>
    <row r="529" spans="1:7" x14ac:dyDescent="0.3">
      <c r="A529" s="4" t="s">
        <v>417</v>
      </c>
      <c r="B529" s="156" t="s">
        <v>343</v>
      </c>
      <c r="C529" s="5" t="s">
        <v>515</v>
      </c>
      <c r="D529" s="3">
        <v>44540</v>
      </c>
      <c r="E529" s="4" t="s">
        <v>516</v>
      </c>
      <c r="F529" s="126">
        <v>-17.3</v>
      </c>
      <c r="G529" s="4"/>
    </row>
    <row r="530" spans="1:7" x14ac:dyDescent="0.3">
      <c r="A530" s="4">
        <v>8232100197</v>
      </c>
      <c r="B530" s="156" t="s">
        <v>760</v>
      </c>
      <c r="C530" s="5" t="s">
        <v>515</v>
      </c>
      <c r="D530" s="3">
        <v>44540</v>
      </c>
      <c r="E530" s="4" t="s">
        <v>516</v>
      </c>
      <c r="F530" s="126">
        <v>-17.3</v>
      </c>
      <c r="G530" s="4"/>
    </row>
    <row r="531" spans="1:7" x14ac:dyDescent="0.3">
      <c r="A531" s="4">
        <v>8282100798</v>
      </c>
      <c r="B531" s="156" t="s">
        <v>688</v>
      </c>
      <c r="C531" s="5" t="s">
        <v>515</v>
      </c>
      <c r="D531" s="3">
        <v>44540</v>
      </c>
      <c r="E531" s="4" t="s">
        <v>516</v>
      </c>
      <c r="F531" s="126">
        <v>-17.3</v>
      </c>
      <c r="G531" s="4"/>
    </row>
    <row r="532" spans="1:7" x14ac:dyDescent="0.3">
      <c r="A532" s="4">
        <v>8282100970</v>
      </c>
      <c r="B532" s="156" t="s">
        <v>719</v>
      </c>
      <c r="C532" s="5" t="s">
        <v>515</v>
      </c>
      <c r="D532" s="3">
        <v>44540</v>
      </c>
      <c r="E532" s="4" t="s">
        <v>516</v>
      </c>
      <c r="F532" s="126">
        <v>-17.3</v>
      </c>
      <c r="G532" s="4"/>
    </row>
    <row r="533" spans="1:7" x14ac:dyDescent="0.3">
      <c r="A533" s="4">
        <v>8282101670</v>
      </c>
      <c r="B533" s="156" t="s">
        <v>769</v>
      </c>
      <c r="C533" s="5" t="s">
        <v>55</v>
      </c>
      <c r="D533" s="3">
        <v>44543</v>
      </c>
      <c r="E533" s="4" t="s">
        <v>777</v>
      </c>
      <c r="F533" s="126">
        <v>-130</v>
      </c>
      <c r="G533" s="4"/>
    </row>
    <row r="534" spans="1:7" ht="28.8" x14ac:dyDescent="0.3">
      <c r="A534" s="4">
        <v>8282100011</v>
      </c>
      <c r="B534" s="156" t="s">
        <v>597</v>
      </c>
      <c r="C534" s="5" t="s">
        <v>26</v>
      </c>
      <c r="D534" s="3">
        <v>44564</v>
      </c>
      <c r="E534" s="4" t="s">
        <v>782</v>
      </c>
      <c r="F534" s="126">
        <v>-2175.5300000000002</v>
      </c>
      <c r="G534" s="4"/>
    </row>
    <row r="535" spans="1:7" x14ac:dyDescent="0.3">
      <c r="A535" s="4">
        <v>8282101499</v>
      </c>
      <c r="B535" s="156" t="s">
        <v>846</v>
      </c>
      <c r="C535" s="5" t="s">
        <v>26</v>
      </c>
      <c r="D535" s="3">
        <v>44565</v>
      </c>
      <c r="E535" s="4" t="s">
        <v>788</v>
      </c>
      <c r="F535" s="126">
        <v>-952.92</v>
      </c>
      <c r="G535" s="4"/>
    </row>
    <row r="536" spans="1:7" x14ac:dyDescent="0.3">
      <c r="A536" s="4">
        <v>8282101499</v>
      </c>
      <c r="B536" s="156" t="s">
        <v>772</v>
      </c>
      <c r="C536" s="5" t="s">
        <v>90</v>
      </c>
      <c r="D536" s="3">
        <v>44566</v>
      </c>
      <c r="E536" s="4" t="s">
        <v>28</v>
      </c>
      <c r="F536" s="126">
        <v>-221.66</v>
      </c>
      <c r="G536" s="4"/>
    </row>
    <row r="537" spans="1:7" x14ac:dyDescent="0.3">
      <c r="A537" s="4">
        <v>8232100197</v>
      </c>
      <c r="B537" s="156" t="s">
        <v>760</v>
      </c>
      <c r="C537" s="5" t="s">
        <v>90</v>
      </c>
      <c r="D537" s="3">
        <v>44566</v>
      </c>
      <c r="E537" s="4" t="s">
        <v>28</v>
      </c>
      <c r="F537" s="126">
        <v>-221.66</v>
      </c>
      <c r="G537" s="4"/>
    </row>
    <row r="538" spans="1:7" x14ac:dyDescent="0.3">
      <c r="A538" s="4">
        <v>8282101562</v>
      </c>
      <c r="B538" s="156" t="s">
        <v>766</v>
      </c>
      <c r="C538" s="5" t="s">
        <v>90</v>
      </c>
      <c r="D538" s="3">
        <v>44566</v>
      </c>
      <c r="E538" s="4" t="s">
        <v>28</v>
      </c>
      <c r="F538" s="126">
        <v>-221.66</v>
      </c>
      <c r="G538" s="4"/>
    </row>
    <row r="539" spans="1:7" x14ac:dyDescent="0.3">
      <c r="A539" s="4">
        <v>8282101670</v>
      </c>
      <c r="B539" s="156" t="s">
        <v>769</v>
      </c>
      <c r="C539" s="5" t="s">
        <v>794</v>
      </c>
      <c r="D539" s="3">
        <v>44566</v>
      </c>
      <c r="E539" s="4" t="s">
        <v>28</v>
      </c>
      <c r="F539" s="126">
        <v>-240</v>
      </c>
      <c r="G539" s="4"/>
    </row>
    <row r="540" spans="1:7" ht="28.8" x14ac:dyDescent="0.3">
      <c r="A540" s="4">
        <v>8282001874</v>
      </c>
      <c r="B540" s="156" t="s">
        <v>575</v>
      </c>
      <c r="C540" s="5" t="s">
        <v>26</v>
      </c>
      <c r="D540" s="3">
        <v>44567</v>
      </c>
      <c r="E540" s="4" t="s">
        <v>795</v>
      </c>
      <c r="F540" s="126">
        <v>-2972.9</v>
      </c>
      <c r="G540" s="4"/>
    </row>
    <row r="541" spans="1:7" x14ac:dyDescent="0.3">
      <c r="A541" s="4">
        <v>8281903294</v>
      </c>
      <c r="B541" s="156" t="s">
        <v>385</v>
      </c>
      <c r="C541" s="5" t="s">
        <v>55</v>
      </c>
      <c r="D541" s="3">
        <v>44571</v>
      </c>
      <c r="E541" s="4" t="s">
        <v>579</v>
      </c>
      <c r="F541" s="126">
        <v>-155</v>
      </c>
      <c r="G541" s="4"/>
    </row>
    <row r="542" spans="1:7" x14ac:dyDescent="0.3">
      <c r="A542" s="4">
        <v>8282100988</v>
      </c>
      <c r="B542" s="156" t="s">
        <v>714</v>
      </c>
      <c r="C542" s="5" t="s">
        <v>55</v>
      </c>
      <c r="D542" s="3">
        <v>44571</v>
      </c>
      <c r="E542" s="4" t="s">
        <v>579</v>
      </c>
      <c r="F542" s="126">
        <v>-155</v>
      </c>
      <c r="G542" s="4"/>
    </row>
    <row r="543" spans="1:7" x14ac:dyDescent="0.3">
      <c r="A543" s="4">
        <v>8282101031</v>
      </c>
      <c r="B543" s="156" t="s">
        <v>724</v>
      </c>
      <c r="C543" s="5" t="s">
        <v>55</v>
      </c>
      <c r="D543" s="3">
        <v>44571</v>
      </c>
      <c r="E543" s="4" t="s">
        <v>579</v>
      </c>
      <c r="F543" s="126">
        <v>-50</v>
      </c>
      <c r="G543" s="4"/>
    </row>
    <row r="544" spans="1:7" ht="28.8" x14ac:dyDescent="0.3">
      <c r="A544" s="4">
        <v>8231900120</v>
      </c>
      <c r="B544" s="156" t="s">
        <v>343</v>
      </c>
      <c r="C544" s="5" t="s">
        <v>26</v>
      </c>
      <c r="D544" s="3">
        <v>44573</v>
      </c>
      <c r="E544" s="4" t="s">
        <v>796</v>
      </c>
      <c r="F544" s="126">
        <v>-1612.38</v>
      </c>
      <c r="G544" s="4"/>
    </row>
    <row r="545" spans="1:7" x14ac:dyDescent="0.3">
      <c r="A545" s="4">
        <v>8282101670</v>
      </c>
      <c r="B545" s="156" t="s">
        <v>769</v>
      </c>
      <c r="C545" s="5" t="s">
        <v>26</v>
      </c>
      <c r="D545" s="3">
        <v>44575</v>
      </c>
      <c r="E545" s="4" t="s">
        <v>797</v>
      </c>
      <c r="F545" s="126">
        <v>-663.48</v>
      </c>
      <c r="G545" s="4"/>
    </row>
    <row r="546" spans="1:7" ht="28.8" x14ac:dyDescent="0.3">
      <c r="A546" s="4">
        <v>8282101562</v>
      </c>
      <c r="B546" s="156" t="s">
        <v>766</v>
      </c>
      <c r="C546" s="5" t="s">
        <v>26</v>
      </c>
      <c r="D546" s="3">
        <v>44585</v>
      </c>
      <c r="E546" s="4" t="s">
        <v>811</v>
      </c>
      <c r="F546" s="126">
        <v>-1040.01</v>
      </c>
      <c r="G546" s="4"/>
    </row>
    <row r="547" spans="1:7" x14ac:dyDescent="0.3">
      <c r="A547" s="4">
        <v>8282101974</v>
      </c>
      <c r="B547" s="156" t="s">
        <v>791</v>
      </c>
      <c r="C547" s="5" t="s">
        <v>90</v>
      </c>
      <c r="D547" s="3">
        <v>44595</v>
      </c>
      <c r="E547" s="4" t="s">
        <v>28</v>
      </c>
      <c r="F547" s="126">
        <v>-221.66</v>
      </c>
      <c r="G547" s="4"/>
    </row>
    <row r="548" spans="1:7" x14ac:dyDescent="0.3">
      <c r="A548" s="4">
        <v>8282101820</v>
      </c>
      <c r="B548" s="156" t="s">
        <v>779</v>
      </c>
      <c r="C548" s="5" t="s">
        <v>90</v>
      </c>
      <c r="D548" s="3">
        <v>44595</v>
      </c>
      <c r="E548" s="4" t="s">
        <v>28</v>
      </c>
      <c r="F548" s="126">
        <v>-221.66</v>
      </c>
      <c r="G548" s="4"/>
    </row>
    <row r="549" spans="1:7" x14ac:dyDescent="0.3">
      <c r="A549" s="4">
        <v>8232100264</v>
      </c>
      <c r="B549" s="156" t="s">
        <v>785</v>
      </c>
      <c r="C549" s="5" t="s">
        <v>794</v>
      </c>
      <c r="D549" s="3">
        <v>44595</v>
      </c>
      <c r="E549" s="4" t="s">
        <v>28</v>
      </c>
      <c r="F549" s="126">
        <v>-240</v>
      </c>
      <c r="G549" s="4"/>
    </row>
    <row r="550" spans="1:7" x14ac:dyDescent="0.3">
      <c r="A550" s="4">
        <v>8282102128</v>
      </c>
      <c r="B550" s="156" t="s">
        <v>809</v>
      </c>
      <c r="C550" s="5" t="s">
        <v>794</v>
      </c>
      <c r="D550" s="3">
        <v>44595</v>
      </c>
      <c r="E550" s="4" t="s">
        <v>28</v>
      </c>
      <c r="F550" s="126">
        <v>-240</v>
      </c>
      <c r="G550" s="4"/>
    </row>
    <row r="551" spans="1:7" ht="28.8" x14ac:dyDescent="0.3">
      <c r="A551" s="4">
        <v>8282100988</v>
      </c>
      <c r="B551" s="156" t="s">
        <v>847</v>
      </c>
      <c r="C551" s="5" t="s">
        <v>26</v>
      </c>
      <c r="D551" s="127">
        <v>44599</v>
      </c>
      <c r="E551" s="4" t="s">
        <v>833</v>
      </c>
      <c r="F551" s="126">
        <v>-656.13</v>
      </c>
      <c r="G551" s="4"/>
    </row>
    <row r="552" spans="1:7" x14ac:dyDescent="0.3">
      <c r="A552" s="4">
        <v>8281903294</v>
      </c>
      <c r="B552" s="156" t="s">
        <v>385</v>
      </c>
      <c r="C552" s="5" t="s">
        <v>55</v>
      </c>
      <c r="D552" s="3">
        <v>44602</v>
      </c>
      <c r="E552" s="4" t="s">
        <v>579</v>
      </c>
      <c r="F552" s="126">
        <v>-155</v>
      </c>
      <c r="G552" s="4"/>
    </row>
    <row r="553" spans="1:7" x14ac:dyDescent="0.3">
      <c r="A553" s="4">
        <v>8282100988</v>
      </c>
      <c r="B553" s="156" t="s">
        <v>714</v>
      </c>
      <c r="C553" s="5" t="s">
        <v>55</v>
      </c>
      <c r="D553" s="3">
        <v>44602</v>
      </c>
      <c r="E553" s="4" t="s">
        <v>579</v>
      </c>
      <c r="F553" s="126">
        <v>-155</v>
      </c>
      <c r="G553" s="4"/>
    </row>
    <row r="554" spans="1:7" x14ac:dyDescent="0.3">
      <c r="A554" s="4">
        <v>8282100702</v>
      </c>
      <c r="B554" s="156" t="s">
        <v>671</v>
      </c>
      <c r="C554" s="5" t="s">
        <v>26</v>
      </c>
      <c r="D554" s="3">
        <v>44608</v>
      </c>
      <c r="E554" s="4" t="s">
        <v>843</v>
      </c>
      <c r="F554" s="126">
        <v>-1636.11</v>
      </c>
      <c r="G554" s="4"/>
    </row>
    <row r="555" spans="1:7" x14ac:dyDescent="0.3">
      <c r="A555" s="4">
        <v>8282101670</v>
      </c>
      <c r="B555" s="156" t="s">
        <v>769</v>
      </c>
      <c r="C555" s="5" t="s">
        <v>26</v>
      </c>
      <c r="D555" s="3">
        <v>44613</v>
      </c>
      <c r="E555" s="4" t="s">
        <v>727</v>
      </c>
      <c r="F555" s="126">
        <v>-75</v>
      </c>
      <c r="G555" s="4"/>
    </row>
    <row r="556" spans="1:7" x14ac:dyDescent="0.3">
      <c r="A556" s="4">
        <v>8232100197</v>
      </c>
      <c r="B556" s="156" t="s">
        <v>844</v>
      </c>
      <c r="C556" s="5" t="s">
        <v>26</v>
      </c>
      <c r="D556" s="3">
        <v>44613</v>
      </c>
      <c r="E556" s="4" t="s">
        <v>845</v>
      </c>
      <c r="F556" s="126">
        <v>-2062.4299999999998</v>
      </c>
      <c r="G556" s="4"/>
    </row>
    <row r="557" spans="1:7" x14ac:dyDescent="0.3">
      <c r="A557" s="4">
        <v>8282101031</v>
      </c>
      <c r="B557" s="156" t="s">
        <v>724</v>
      </c>
      <c r="C557" s="5" t="s">
        <v>26</v>
      </c>
      <c r="D557" s="3">
        <v>44614</v>
      </c>
      <c r="E557" s="4" t="s">
        <v>727</v>
      </c>
      <c r="F557" s="126">
        <v>-75</v>
      </c>
      <c r="G557" s="4"/>
    </row>
    <row r="558" spans="1:7" x14ac:dyDescent="0.3">
      <c r="A558" s="4">
        <v>8282101396</v>
      </c>
      <c r="B558" s="156" t="s">
        <v>751</v>
      </c>
      <c r="C558" s="5" t="s">
        <v>26</v>
      </c>
      <c r="D558" s="3">
        <v>44614</v>
      </c>
      <c r="E558" s="4" t="s">
        <v>727</v>
      </c>
      <c r="F558" s="126">
        <v>-75</v>
      </c>
      <c r="G558" s="4"/>
    </row>
    <row r="559" spans="1:7" x14ac:dyDescent="0.3">
      <c r="A559" s="4">
        <v>8282101382</v>
      </c>
      <c r="B559" s="156" t="s">
        <v>739</v>
      </c>
      <c r="C559" s="5" t="s">
        <v>26</v>
      </c>
      <c r="D559" s="3">
        <v>44614</v>
      </c>
      <c r="E559" s="4" t="s">
        <v>727</v>
      </c>
      <c r="F559" s="126">
        <v>-75</v>
      </c>
      <c r="G559" s="4"/>
    </row>
    <row r="560" spans="1:7" x14ac:dyDescent="0.3">
      <c r="A560" s="4">
        <v>8282101499</v>
      </c>
      <c r="B560" s="156" t="s">
        <v>846</v>
      </c>
      <c r="C560" s="5" t="s">
        <v>26</v>
      </c>
      <c r="D560" s="3">
        <v>44614</v>
      </c>
      <c r="E560" s="4" t="s">
        <v>727</v>
      </c>
      <c r="F560" s="126">
        <v>-75</v>
      </c>
      <c r="G560" s="4"/>
    </row>
    <row r="561" spans="1:7" x14ac:dyDescent="0.3">
      <c r="A561" s="4">
        <v>8232100323</v>
      </c>
      <c r="B561" s="156" t="s">
        <v>830</v>
      </c>
      <c r="C561" s="5" t="s">
        <v>90</v>
      </c>
      <c r="D561" s="3">
        <v>44624</v>
      </c>
      <c r="E561" s="4" t="s">
        <v>28</v>
      </c>
      <c r="F561" s="126">
        <v>-221.66</v>
      </c>
      <c r="G561" s="4"/>
    </row>
    <row r="562" spans="1:7" x14ac:dyDescent="0.3">
      <c r="A562" s="4">
        <v>8232200008</v>
      </c>
      <c r="B562" s="156" t="s">
        <v>822</v>
      </c>
      <c r="C562" s="5" t="s">
        <v>90</v>
      </c>
      <c r="D562" s="3">
        <v>44624</v>
      </c>
      <c r="E562" s="4" t="s">
        <v>28</v>
      </c>
      <c r="F562" s="126">
        <v>-221.66</v>
      </c>
      <c r="G562" s="4"/>
    </row>
    <row r="563" spans="1:7" x14ac:dyDescent="0.3">
      <c r="A563" s="4">
        <v>8282102025</v>
      </c>
      <c r="B563" s="156" t="s">
        <v>805</v>
      </c>
      <c r="C563" s="5" t="s">
        <v>794</v>
      </c>
      <c r="D563" s="3">
        <v>44624</v>
      </c>
      <c r="E563" s="4" t="s">
        <v>28</v>
      </c>
      <c r="F563" s="126">
        <v>-240</v>
      </c>
      <c r="G563" s="4"/>
    </row>
    <row r="564" spans="1:7" x14ac:dyDescent="0.3">
      <c r="A564" s="4">
        <v>8282200062</v>
      </c>
      <c r="B564" s="156" t="s">
        <v>826</v>
      </c>
      <c r="C564" s="5" t="s">
        <v>794</v>
      </c>
      <c r="D564" s="3">
        <v>44624</v>
      </c>
      <c r="E564" s="4" t="s">
        <v>28</v>
      </c>
      <c r="F564" s="126">
        <v>-240</v>
      </c>
      <c r="G564" s="4"/>
    </row>
    <row r="565" spans="1:7" x14ac:dyDescent="0.3">
      <c r="A565" s="4">
        <v>8282200192</v>
      </c>
      <c r="B565" s="156" t="s">
        <v>840</v>
      </c>
      <c r="C565" s="5" t="s">
        <v>794</v>
      </c>
      <c r="D565" s="3">
        <v>44624</v>
      </c>
      <c r="E565" s="4" t="s">
        <v>28</v>
      </c>
      <c r="F565" s="126">
        <v>-240</v>
      </c>
      <c r="G565" s="4"/>
    </row>
    <row r="566" spans="1:7" x14ac:dyDescent="0.3">
      <c r="A566" s="4">
        <v>8281903294</v>
      </c>
      <c r="B566" s="156" t="s">
        <v>385</v>
      </c>
      <c r="C566" s="5" t="s">
        <v>55</v>
      </c>
      <c r="D566" s="3">
        <v>44602</v>
      </c>
      <c r="E566" s="4" t="s">
        <v>579</v>
      </c>
      <c r="F566" s="126">
        <v>-140</v>
      </c>
      <c r="G566" s="4"/>
    </row>
    <row r="567" spans="1:7" x14ac:dyDescent="0.3">
      <c r="A567" s="4">
        <v>8282100988</v>
      </c>
      <c r="B567" s="156" t="s">
        <v>714</v>
      </c>
      <c r="C567" s="5" t="s">
        <v>55</v>
      </c>
      <c r="D567" s="3">
        <v>44602</v>
      </c>
      <c r="E567" s="4" t="s">
        <v>579</v>
      </c>
      <c r="F567" s="126">
        <v>-55</v>
      </c>
      <c r="G567" s="4"/>
    </row>
    <row r="568" spans="1:7" x14ac:dyDescent="0.3">
      <c r="A568" s="4">
        <v>8232100197</v>
      </c>
      <c r="B568" s="156" t="s">
        <v>844</v>
      </c>
      <c r="C568" s="5" t="s">
        <v>26</v>
      </c>
      <c r="D568" s="3">
        <v>44644</v>
      </c>
      <c r="E568" s="4" t="s">
        <v>727</v>
      </c>
      <c r="F568" s="126">
        <v>-75</v>
      </c>
      <c r="G568" s="4"/>
    </row>
    <row r="569" spans="1:7" x14ac:dyDescent="0.3">
      <c r="A569" s="4">
        <v>8282100702</v>
      </c>
      <c r="B569" s="156" t="s">
        <v>861</v>
      </c>
      <c r="C569" s="5" t="s">
        <v>26</v>
      </c>
      <c r="D569" s="3">
        <v>44644</v>
      </c>
      <c r="E569" s="4" t="s">
        <v>727</v>
      </c>
      <c r="F569" s="126">
        <v>-75</v>
      </c>
      <c r="G569" s="4"/>
    </row>
    <row r="570" spans="1:7" x14ac:dyDescent="0.3">
      <c r="A570" s="4">
        <v>8282100988</v>
      </c>
      <c r="B570" s="156" t="s">
        <v>847</v>
      </c>
      <c r="C570" s="5" t="s">
        <v>26</v>
      </c>
      <c r="D570" s="3">
        <v>44644</v>
      </c>
      <c r="E570" s="4" t="s">
        <v>727</v>
      </c>
      <c r="F570" s="126">
        <v>-75</v>
      </c>
      <c r="G570" s="4"/>
    </row>
    <row r="571" spans="1:7" x14ac:dyDescent="0.3">
      <c r="A571" s="4">
        <v>8232100323</v>
      </c>
      <c r="B571" s="156" t="s">
        <v>830</v>
      </c>
      <c r="C571" s="5" t="s">
        <v>26</v>
      </c>
      <c r="D571" s="3">
        <v>44644</v>
      </c>
      <c r="E571" s="4" t="s">
        <v>862</v>
      </c>
      <c r="F571" s="126">
        <v>-2762.48</v>
      </c>
      <c r="G571" s="4"/>
    </row>
    <row r="572" spans="1:7" x14ac:dyDescent="0.3">
      <c r="A572" s="4">
        <v>8282102025</v>
      </c>
      <c r="B572" s="156" t="s">
        <v>805</v>
      </c>
      <c r="C572" s="5" t="s">
        <v>26</v>
      </c>
      <c r="D572" s="3">
        <v>44644</v>
      </c>
      <c r="E572" s="4" t="s">
        <v>863</v>
      </c>
      <c r="F572" s="126">
        <v>-2363.92</v>
      </c>
      <c r="G572" s="4"/>
    </row>
    <row r="573" spans="1:7" x14ac:dyDescent="0.3">
      <c r="A573" s="4">
        <v>8232100264</v>
      </c>
      <c r="B573" s="156" t="s">
        <v>785</v>
      </c>
      <c r="C573" s="5" t="s">
        <v>26</v>
      </c>
      <c r="D573" s="3">
        <v>44644</v>
      </c>
      <c r="E573" s="4" t="s">
        <v>864</v>
      </c>
      <c r="F573" s="126">
        <v>-1113.57</v>
      </c>
      <c r="G573" s="4"/>
    </row>
    <row r="574" spans="1:7" x14ac:dyDescent="0.3">
      <c r="A574" s="4">
        <v>8282200192</v>
      </c>
      <c r="B574" s="156" t="s">
        <v>840</v>
      </c>
      <c r="C574" s="5" t="s">
        <v>26</v>
      </c>
      <c r="D574" s="3">
        <v>44644</v>
      </c>
      <c r="E574" s="4" t="s">
        <v>863</v>
      </c>
      <c r="F574" s="126">
        <v>-1581.91</v>
      </c>
      <c r="G574" s="4"/>
    </row>
    <row r="575" spans="1:7" x14ac:dyDescent="0.3">
      <c r="A575" s="4">
        <v>8282102161</v>
      </c>
      <c r="B575" s="156" t="s">
        <v>800</v>
      </c>
      <c r="C575" s="5" t="s">
        <v>90</v>
      </c>
      <c r="D575" s="3">
        <v>44652</v>
      </c>
      <c r="E575" s="4" t="s">
        <v>28</v>
      </c>
      <c r="F575" s="126">
        <v>-221.66</v>
      </c>
      <c r="G575" s="4"/>
    </row>
    <row r="576" spans="1:7" x14ac:dyDescent="0.3">
      <c r="A576" s="4">
        <v>8282102037</v>
      </c>
      <c r="B576" s="156" t="s">
        <v>813</v>
      </c>
      <c r="C576" s="5" t="s">
        <v>90</v>
      </c>
      <c r="D576" s="3">
        <v>44652</v>
      </c>
      <c r="E576" s="4" t="s">
        <v>28</v>
      </c>
      <c r="F576" s="126">
        <v>-221.66</v>
      </c>
      <c r="G576" s="4"/>
    </row>
    <row r="577" spans="1:7" x14ac:dyDescent="0.3">
      <c r="A577" s="4">
        <v>8282200040</v>
      </c>
      <c r="B577" s="156" t="s">
        <v>817</v>
      </c>
      <c r="C577" s="5" t="s">
        <v>90</v>
      </c>
      <c r="D577" s="3">
        <v>44652</v>
      </c>
      <c r="E577" s="4" t="s">
        <v>28</v>
      </c>
      <c r="F577" s="126">
        <v>-221.66</v>
      </c>
      <c r="G577" s="4"/>
    </row>
    <row r="578" spans="1:7" x14ac:dyDescent="0.3">
      <c r="A578" s="4">
        <v>8282102041</v>
      </c>
      <c r="B578" s="156" t="s">
        <v>836</v>
      </c>
      <c r="C578" s="5" t="s">
        <v>90</v>
      </c>
      <c r="D578" s="3">
        <v>44652</v>
      </c>
      <c r="E578" s="4" t="s">
        <v>28</v>
      </c>
      <c r="F578" s="126">
        <v>-221.66</v>
      </c>
      <c r="G578" s="4"/>
    </row>
    <row r="579" spans="1:7" x14ac:dyDescent="0.3">
      <c r="A579" s="4">
        <v>8281902272</v>
      </c>
      <c r="B579" s="156" t="s">
        <v>313</v>
      </c>
      <c r="C579" s="5" t="s">
        <v>90</v>
      </c>
      <c r="D579" s="3">
        <v>44652</v>
      </c>
      <c r="E579" s="4" t="s">
        <v>865</v>
      </c>
      <c r="F579" s="126">
        <v>-110.83</v>
      </c>
      <c r="G579" s="4"/>
    </row>
    <row r="580" spans="1:7" x14ac:dyDescent="0.3">
      <c r="A580" s="4">
        <v>8232100197</v>
      </c>
      <c r="B580" s="156" t="s">
        <v>844</v>
      </c>
      <c r="C580" s="5" t="s">
        <v>515</v>
      </c>
      <c r="D580" s="3">
        <v>44656</v>
      </c>
      <c r="E580" s="4" t="s">
        <v>516</v>
      </c>
      <c r="F580" s="126">
        <v>-19</v>
      </c>
      <c r="G580" s="4"/>
    </row>
    <row r="581" spans="1:7" x14ac:dyDescent="0.3">
      <c r="A581" s="4">
        <v>8282100702</v>
      </c>
      <c r="B581" s="156" t="s">
        <v>861</v>
      </c>
      <c r="C581" s="5" t="s">
        <v>515</v>
      </c>
      <c r="D581" s="3">
        <v>44656</v>
      </c>
      <c r="E581" s="4" t="s">
        <v>516</v>
      </c>
      <c r="F581" s="126">
        <v>-19</v>
      </c>
      <c r="G581" s="4"/>
    </row>
    <row r="582" spans="1:7" x14ac:dyDescent="0.3">
      <c r="A582" s="4">
        <v>8282100988</v>
      </c>
      <c r="B582" s="156" t="s">
        <v>847</v>
      </c>
      <c r="C582" s="5" t="s">
        <v>515</v>
      </c>
      <c r="D582" s="3">
        <v>44656</v>
      </c>
      <c r="E582" s="4" t="s">
        <v>516</v>
      </c>
      <c r="F582" s="126">
        <v>-19</v>
      </c>
      <c r="G582" s="4"/>
    </row>
    <row r="583" spans="1:7" x14ac:dyDescent="0.3">
      <c r="A583" s="4">
        <v>8282000903</v>
      </c>
      <c r="B583" s="156" t="s">
        <v>482</v>
      </c>
      <c r="C583" s="5" t="s">
        <v>515</v>
      </c>
      <c r="D583" s="3">
        <v>44656</v>
      </c>
      <c r="E583" s="4" t="s">
        <v>516</v>
      </c>
      <c r="F583" s="126">
        <v>-19</v>
      </c>
      <c r="G583" s="4"/>
    </row>
    <row r="584" spans="1:7" x14ac:dyDescent="0.3">
      <c r="A584" s="4">
        <v>8282102128</v>
      </c>
      <c r="B584" s="156" t="s">
        <v>809</v>
      </c>
      <c r="C584" s="5" t="s">
        <v>515</v>
      </c>
      <c r="D584" s="3">
        <v>44656</v>
      </c>
      <c r="E584" s="4" t="s">
        <v>516</v>
      </c>
      <c r="F584" s="126">
        <v>-19</v>
      </c>
      <c r="G584" s="4"/>
    </row>
    <row r="585" spans="1:7" x14ac:dyDescent="0.3">
      <c r="A585" s="4">
        <v>8281903294</v>
      </c>
      <c r="B585" s="156" t="s">
        <v>385</v>
      </c>
      <c r="C585" s="5" t="s">
        <v>794</v>
      </c>
      <c r="D585" s="3">
        <v>44658</v>
      </c>
      <c r="E585" s="4" t="s">
        <v>865</v>
      </c>
      <c r="F585" s="126">
        <v>-120</v>
      </c>
      <c r="G585" s="4"/>
    </row>
    <row r="586" spans="1:7" ht="28.8" x14ac:dyDescent="0.3">
      <c r="A586" s="4">
        <v>8282101974</v>
      </c>
      <c r="B586" s="156" t="s">
        <v>791</v>
      </c>
      <c r="C586" s="5" t="s">
        <v>26</v>
      </c>
      <c r="D586" s="3">
        <v>44658</v>
      </c>
      <c r="E586" s="4" t="s">
        <v>869</v>
      </c>
      <c r="F586" s="126">
        <v>-1560.03</v>
      </c>
      <c r="G586" s="4"/>
    </row>
    <row r="587" spans="1:7" x14ac:dyDescent="0.3">
      <c r="A587" s="4">
        <v>8281903294</v>
      </c>
      <c r="B587" s="156" t="s">
        <v>385</v>
      </c>
      <c r="C587" s="5" t="s">
        <v>55</v>
      </c>
      <c r="D587" s="3">
        <v>44662</v>
      </c>
      <c r="E587" s="4" t="s">
        <v>579</v>
      </c>
      <c r="F587" s="126">
        <v>-155</v>
      </c>
      <c r="G587" s="4"/>
    </row>
    <row r="588" spans="1:7" x14ac:dyDescent="0.3">
      <c r="A588" s="4">
        <v>8282101562</v>
      </c>
      <c r="B588" s="156" t="s">
        <v>1457</v>
      </c>
      <c r="C588" s="5" t="s">
        <v>26</v>
      </c>
      <c r="D588" s="3">
        <v>44678</v>
      </c>
      <c r="E588" s="4" t="s">
        <v>727</v>
      </c>
      <c r="F588" s="126">
        <v>-75</v>
      </c>
      <c r="G588" s="4"/>
    </row>
    <row r="589" spans="1:7" x14ac:dyDescent="0.3">
      <c r="A589" s="4">
        <v>8232100323</v>
      </c>
      <c r="B589" s="156" t="s">
        <v>830</v>
      </c>
      <c r="C589" s="5" t="s">
        <v>26</v>
      </c>
      <c r="D589" s="3">
        <v>44678</v>
      </c>
      <c r="E589" s="4" t="s">
        <v>727</v>
      </c>
      <c r="F589" s="126">
        <v>-75</v>
      </c>
      <c r="G589" s="4"/>
    </row>
    <row r="590" spans="1:7" x14ac:dyDescent="0.3">
      <c r="A590" s="4">
        <v>8282102025</v>
      </c>
      <c r="B590" s="156" t="s">
        <v>1458</v>
      </c>
      <c r="C590" s="5" t="s">
        <v>26</v>
      </c>
      <c r="D590" s="3">
        <v>44678</v>
      </c>
      <c r="E590" s="4" t="s">
        <v>727</v>
      </c>
      <c r="F590" s="126">
        <v>-75</v>
      </c>
      <c r="G590" s="4"/>
    </row>
    <row r="591" spans="1:7" x14ac:dyDescent="0.3">
      <c r="A591" s="4">
        <v>8232100264</v>
      </c>
      <c r="B591" s="156" t="s">
        <v>785</v>
      </c>
      <c r="C591" s="5" t="s">
        <v>26</v>
      </c>
      <c r="D591" s="3">
        <v>44678</v>
      </c>
      <c r="E591" s="4" t="s">
        <v>727</v>
      </c>
      <c r="F591" s="126">
        <v>-75</v>
      </c>
      <c r="G591" s="4"/>
    </row>
    <row r="592" spans="1:7" x14ac:dyDescent="0.3">
      <c r="A592" s="4">
        <v>8282200192</v>
      </c>
      <c r="B592" s="156" t="s">
        <v>1459</v>
      </c>
      <c r="C592" s="5" t="s">
        <v>26</v>
      </c>
      <c r="D592" s="3">
        <v>44678</v>
      </c>
      <c r="E592" s="4" t="s">
        <v>727</v>
      </c>
      <c r="F592" s="126">
        <v>-75</v>
      </c>
      <c r="G592" s="4"/>
    </row>
    <row r="593" spans="1:9" x14ac:dyDescent="0.3">
      <c r="A593" s="4">
        <v>8282101396</v>
      </c>
      <c r="B593" s="156" t="s">
        <v>876</v>
      </c>
      <c r="C593" s="5" t="s">
        <v>26</v>
      </c>
      <c r="D593" s="3">
        <v>44678</v>
      </c>
      <c r="E593" s="4" t="s">
        <v>877</v>
      </c>
      <c r="F593" s="126">
        <v>-1834.92</v>
      </c>
      <c r="G593" s="4"/>
    </row>
    <row r="594" spans="1:9" x14ac:dyDescent="0.3">
      <c r="A594" s="4">
        <v>8282100600</v>
      </c>
      <c r="B594" s="156" t="s">
        <v>648</v>
      </c>
      <c r="C594" s="5" t="s">
        <v>26</v>
      </c>
      <c r="D594" s="3">
        <v>44678</v>
      </c>
      <c r="E594" s="4" t="s">
        <v>877</v>
      </c>
      <c r="F594" s="126">
        <v>-669.18</v>
      </c>
      <c r="G594" s="4"/>
    </row>
    <row r="595" spans="1:9" x14ac:dyDescent="0.3">
      <c r="A595" s="4">
        <v>8282100430</v>
      </c>
      <c r="B595" s="156" t="s">
        <v>624</v>
      </c>
      <c r="C595" s="5" t="s">
        <v>26</v>
      </c>
      <c r="D595" s="3">
        <v>44678</v>
      </c>
      <c r="E595" s="4" t="s">
        <v>877</v>
      </c>
      <c r="F595" s="126">
        <v>-161.22999999999999</v>
      </c>
      <c r="G595" s="4"/>
    </row>
    <row r="596" spans="1:9" x14ac:dyDescent="0.3">
      <c r="A596" s="4">
        <v>8282000029</v>
      </c>
      <c r="B596" s="156" t="s">
        <v>878</v>
      </c>
      <c r="C596" s="5" t="s">
        <v>26</v>
      </c>
      <c r="D596" s="3">
        <v>44678</v>
      </c>
      <c r="E596" s="4" t="s">
        <v>877</v>
      </c>
      <c r="F596" s="126">
        <v>-1129.18</v>
      </c>
      <c r="G596" s="4"/>
    </row>
    <row r="597" spans="1:9" x14ac:dyDescent="0.3">
      <c r="A597" s="4">
        <v>8282100709</v>
      </c>
      <c r="B597" s="156" t="s">
        <v>879</v>
      </c>
      <c r="C597" s="5" t="s">
        <v>26</v>
      </c>
      <c r="D597" s="3">
        <v>44678</v>
      </c>
      <c r="E597" s="4" t="s">
        <v>877</v>
      </c>
      <c r="F597" s="126">
        <v>-762.37</v>
      </c>
      <c r="G597" s="4"/>
    </row>
    <row r="598" spans="1:9" x14ac:dyDescent="0.3">
      <c r="A598" s="4">
        <v>8282100988</v>
      </c>
      <c r="B598" s="156" t="s">
        <v>714</v>
      </c>
      <c r="C598" s="5" t="s">
        <v>26</v>
      </c>
      <c r="D598" s="3">
        <v>44678</v>
      </c>
      <c r="E598" s="4" t="s">
        <v>877</v>
      </c>
      <c r="F598" s="126">
        <v>-900.89</v>
      </c>
      <c r="G598" s="4"/>
    </row>
    <row r="599" spans="1:9" x14ac:dyDescent="0.3">
      <c r="A599" s="4">
        <v>8282100254</v>
      </c>
      <c r="B599" s="156" t="s">
        <v>880</v>
      </c>
      <c r="C599" s="5" t="s">
        <v>26</v>
      </c>
      <c r="D599" s="3">
        <v>44678</v>
      </c>
      <c r="E599" s="4" t="s">
        <v>877</v>
      </c>
      <c r="F599" s="126">
        <v>-1312.06</v>
      </c>
      <c r="G599" s="4"/>
    </row>
    <row r="600" spans="1:9" x14ac:dyDescent="0.3">
      <c r="A600" s="4">
        <v>8282100855</v>
      </c>
      <c r="B600" s="156" t="s">
        <v>693</v>
      </c>
      <c r="C600" s="5" t="s">
        <v>26</v>
      </c>
      <c r="D600" s="3">
        <v>44678</v>
      </c>
      <c r="E600" s="4" t="s">
        <v>881</v>
      </c>
      <c r="F600" s="126">
        <v>-818.6</v>
      </c>
      <c r="G600" s="4"/>
    </row>
    <row r="601" spans="1:9" x14ac:dyDescent="0.3">
      <c r="A601" s="4">
        <v>8282101499</v>
      </c>
      <c r="B601" s="156" t="s">
        <v>882</v>
      </c>
      <c r="C601" s="5" t="s">
        <v>26</v>
      </c>
      <c r="D601" s="3">
        <v>44678</v>
      </c>
      <c r="E601" s="4" t="s">
        <v>877</v>
      </c>
      <c r="F601" s="126">
        <v>-868.69</v>
      </c>
      <c r="G601" s="4"/>
    </row>
    <row r="602" spans="1:9" x14ac:dyDescent="0.3">
      <c r="A602" s="4">
        <v>8282101974</v>
      </c>
      <c r="B602" s="156" t="s">
        <v>791</v>
      </c>
      <c r="C602" s="5" t="s">
        <v>26</v>
      </c>
      <c r="D602" s="3">
        <v>44684</v>
      </c>
      <c r="E602" s="4" t="s">
        <v>727</v>
      </c>
      <c r="F602" s="126">
        <v>-75</v>
      </c>
      <c r="G602" s="4"/>
    </row>
    <row r="603" spans="1:9" ht="43.2" x14ac:dyDescent="0.3">
      <c r="A603" s="4">
        <v>8281903294</v>
      </c>
      <c r="B603" s="156" t="s">
        <v>385</v>
      </c>
      <c r="C603" s="35" t="s">
        <v>26</v>
      </c>
      <c r="D603" s="14">
        <v>44685</v>
      </c>
      <c r="E603" s="4" t="s">
        <v>887</v>
      </c>
      <c r="F603" s="126">
        <v>-4499.7299999999996</v>
      </c>
      <c r="G603" s="4"/>
    </row>
    <row r="604" spans="1:9" x14ac:dyDescent="0.3">
      <c r="A604" s="4">
        <v>8282200385</v>
      </c>
      <c r="B604" s="156" t="s">
        <v>853</v>
      </c>
      <c r="C604" s="5" t="s">
        <v>90</v>
      </c>
      <c r="D604" s="3">
        <v>44686</v>
      </c>
      <c r="E604" s="4" t="s">
        <v>422</v>
      </c>
      <c r="F604" s="126">
        <v>-110.83</v>
      </c>
      <c r="G604" s="4"/>
    </row>
    <row r="605" spans="1:9" x14ac:dyDescent="0.3">
      <c r="A605" s="4">
        <v>8282200269</v>
      </c>
      <c r="B605" s="156" t="s">
        <v>858</v>
      </c>
      <c r="C605" s="5" t="s">
        <v>90</v>
      </c>
      <c r="D605" s="3">
        <v>44686</v>
      </c>
      <c r="E605" s="4" t="s">
        <v>28</v>
      </c>
      <c r="F605" s="126">
        <v>-186.7</v>
      </c>
      <c r="G605" s="4"/>
    </row>
    <row r="606" spans="1:9" x14ac:dyDescent="0.3">
      <c r="A606" s="4">
        <v>8282200548</v>
      </c>
      <c r="B606" s="156" t="s">
        <v>867</v>
      </c>
      <c r="C606" s="5" t="s">
        <v>794</v>
      </c>
      <c r="D606" s="3">
        <v>44687</v>
      </c>
      <c r="E606" s="4" t="s">
        <v>28</v>
      </c>
      <c r="F606" s="126">
        <v>-240</v>
      </c>
      <c r="G606" s="4"/>
    </row>
    <row r="607" spans="1:9" x14ac:dyDescent="0.3">
      <c r="A607" s="4">
        <v>8282200600</v>
      </c>
      <c r="B607" s="156" t="s">
        <v>902</v>
      </c>
      <c r="C607" s="5" t="s">
        <v>794</v>
      </c>
      <c r="D607" s="3">
        <v>44687</v>
      </c>
      <c r="E607" s="4" t="s">
        <v>28</v>
      </c>
      <c r="F607" s="126">
        <v>-240</v>
      </c>
      <c r="G607" s="4"/>
      <c r="I607" s="130"/>
    </row>
    <row r="608" spans="1:9" x14ac:dyDescent="0.3">
      <c r="A608" s="4">
        <v>8282102037</v>
      </c>
      <c r="B608" s="156" t="s">
        <v>1460</v>
      </c>
      <c r="C608" s="5" t="s">
        <v>26</v>
      </c>
      <c r="D608" s="3">
        <v>44693</v>
      </c>
      <c r="E608" s="4" t="s">
        <v>727</v>
      </c>
      <c r="F608" s="126">
        <v>-75</v>
      </c>
      <c r="G608" s="4"/>
      <c r="I608" s="130"/>
    </row>
    <row r="609" spans="1:9" x14ac:dyDescent="0.3">
      <c r="A609" s="4">
        <v>8282102161</v>
      </c>
      <c r="B609" s="156" t="s">
        <v>1461</v>
      </c>
      <c r="C609" s="5" t="s">
        <v>26</v>
      </c>
      <c r="D609" s="3">
        <v>44693</v>
      </c>
      <c r="E609" s="4" t="s">
        <v>727</v>
      </c>
      <c r="F609" s="126">
        <v>-75</v>
      </c>
      <c r="G609" s="4"/>
      <c r="I609" s="130"/>
    </row>
    <row r="610" spans="1:9" ht="28.8" x14ac:dyDescent="0.3">
      <c r="A610" s="4">
        <v>8282200269</v>
      </c>
      <c r="B610" s="156" t="s">
        <v>858</v>
      </c>
      <c r="C610" s="5" t="s">
        <v>26</v>
      </c>
      <c r="D610" s="3">
        <v>44698</v>
      </c>
      <c r="E610" s="4" t="s">
        <v>901</v>
      </c>
      <c r="F610" s="126">
        <v>-2285.35</v>
      </c>
      <c r="G610" s="4"/>
      <c r="I610" s="130"/>
    </row>
    <row r="611" spans="1:9" x14ac:dyDescent="0.3">
      <c r="A611" s="4">
        <v>8282200600</v>
      </c>
      <c r="B611" s="156" t="s">
        <v>902</v>
      </c>
      <c r="C611" s="5" t="s">
        <v>26</v>
      </c>
      <c r="D611" s="3">
        <v>44698</v>
      </c>
      <c r="E611" s="4" t="s">
        <v>903</v>
      </c>
      <c r="F611" s="126">
        <v>-571.03</v>
      </c>
      <c r="G611" s="4"/>
      <c r="I611" s="130"/>
    </row>
    <row r="612" spans="1:9" x14ac:dyDescent="0.3">
      <c r="A612" s="4">
        <v>8282200548</v>
      </c>
      <c r="B612" s="156" t="s">
        <v>867</v>
      </c>
      <c r="C612" s="5" t="s">
        <v>26</v>
      </c>
      <c r="D612" s="3">
        <v>44698</v>
      </c>
      <c r="E612" s="4" t="s">
        <v>903</v>
      </c>
      <c r="F612" s="126">
        <v>-591.03</v>
      </c>
      <c r="G612" s="4"/>
    </row>
    <row r="613" spans="1:9" x14ac:dyDescent="0.3">
      <c r="A613" s="4">
        <v>8281903294</v>
      </c>
      <c r="B613" s="156" t="s">
        <v>385</v>
      </c>
      <c r="C613" s="5" t="s">
        <v>55</v>
      </c>
      <c r="D613" s="3">
        <v>44700</v>
      </c>
      <c r="E613" s="4" t="s">
        <v>579</v>
      </c>
      <c r="F613" s="126">
        <v>-210</v>
      </c>
      <c r="G613" s="4"/>
    </row>
    <row r="614" spans="1:9" x14ac:dyDescent="0.3">
      <c r="A614" s="4">
        <v>8282102128</v>
      </c>
      <c r="B614" s="156" t="s">
        <v>809</v>
      </c>
      <c r="C614" s="5" t="s">
        <v>55</v>
      </c>
      <c r="D614" s="3">
        <v>44700</v>
      </c>
      <c r="E614" s="4" t="s">
        <v>579</v>
      </c>
      <c r="F614" s="126">
        <v>-55</v>
      </c>
      <c r="G614" s="4"/>
    </row>
    <row r="615" spans="1:9" x14ac:dyDescent="0.3">
      <c r="A615" s="4">
        <v>8282102041</v>
      </c>
      <c r="B615" s="156" t="s">
        <v>836</v>
      </c>
      <c r="C615" s="5" t="s">
        <v>26</v>
      </c>
      <c r="D615" s="3">
        <v>44820</v>
      </c>
      <c r="E615" s="4" t="s">
        <v>986</v>
      </c>
      <c r="F615" s="126">
        <v>-1453.22</v>
      </c>
      <c r="G615" s="4"/>
    </row>
    <row r="616" spans="1:9" x14ac:dyDescent="0.3">
      <c r="A616" s="4">
        <v>8282200385</v>
      </c>
      <c r="B616" s="156" t="s">
        <v>853</v>
      </c>
      <c r="C616" s="5" t="s">
        <v>90</v>
      </c>
      <c r="D616" s="3">
        <v>44714</v>
      </c>
      <c r="E616" s="4" t="s">
        <v>453</v>
      </c>
      <c r="F616" s="126">
        <v>-110.83</v>
      </c>
      <c r="G616" s="4"/>
    </row>
    <row r="617" spans="1:9" x14ac:dyDescent="0.3">
      <c r="A617" s="4">
        <v>8282102048</v>
      </c>
      <c r="B617" s="156" t="s">
        <v>849</v>
      </c>
      <c r="C617" s="5" t="s">
        <v>90</v>
      </c>
      <c r="D617" s="3">
        <v>44714</v>
      </c>
      <c r="E617" s="4" t="s">
        <v>28</v>
      </c>
      <c r="F617" s="126">
        <v>-221.66</v>
      </c>
      <c r="G617" s="4"/>
    </row>
    <row r="618" spans="1:9" x14ac:dyDescent="0.3">
      <c r="A618" s="4">
        <v>8282200336</v>
      </c>
      <c r="B618" s="156" t="s">
        <v>874</v>
      </c>
      <c r="C618" s="5" t="s">
        <v>90</v>
      </c>
      <c r="D618" s="3">
        <v>44714</v>
      </c>
      <c r="E618" s="4" t="s">
        <v>28</v>
      </c>
      <c r="F618" s="126">
        <v>-221.66</v>
      </c>
      <c r="G618" s="4"/>
    </row>
    <row r="619" spans="1:9" x14ac:dyDescent="0.3">
      <c r="A619" s="4">
        <v>8281903294</v>
      </c>
      <c r="B619" s="156" t="s">
        <v>385</v>
      </c>
      <c r="C619" s="5" t="s">
        <v>55</v>
      </c>
      <c r="D619" s="3">
        <v>44718</v>
      </c>
      <c r="E619" s="4" t="s">
        <v>579</v>
      </c>
      <c r="F619" s="126">
        <v>-140</v>
      </c>
      <c r="G619" s="4"/>
    </row>
    <row r="620" spans="1:9" x14ac:dyDescent="0.3">
      <c r="A620" s="4">
        <v>8282102128</v>
      </c>
      <c r="B620" s="156" t="s">
        <v>809</v>
      </c>
      <c r="C620" s="5" t="s">
        <v>55</v>
      </c>
      <c r="D620" s="3">
        <v>44718</v>
      </c>
      <c r="E620" s="4" t="s">
        <v>579</v>
      </c>
      <c r="F620" s="126">
        <v>-155</v>
      </c>
      <c r="G620" s="4"/>
    </row>
    <row r="621" spans="1:9" x14ac:dyDescent="0.3">
      <c r="A621" s="4">
        <v>8282200062</v>
      </c>
      <c r="B621" s="156" t="s">
        <v>826</v>
      </c>
      <c r="C621" s="5" t="s">
        <v>55</v>
      </c>
      <c r="D621" s="3">
        <v>44718</v>
      </c>
      <c r="E621" s="4" t="s">
        <v>579</v>
      </c>
      <c r="F621" s="126">
        <v>-120</v>
      </c>
      <c r="G621" s="4"/>
    </row>
    <row r="622" spans="1:9" x14ac:dyDescent="0.3">
      <c r="A622" s="4">
        <v>8282200764</v>
      </c>
      <c r="B622" s="156" t="s">
        <v>895</v>
      </c>
      <c r="C622" s="5" t="s">
        <v>794</v>
      </c>
      <c r="D622" s="3">
        <v>44720</v>
      </c>
      <c r="E622" s="4" t="s">
        <v>28</v>
      </c>
      <c r="F622" s="126">
        <v>-240</v>
      </c>
      <c r="G622" s="4"/>
    </row>
    <row r="623" spans="1:9" x14ac:dyDescent="0.3">
      <c r="A623" s="4">
        <v>8282102003</v>
      </c>
      <c r="B623" s="156" t="s">
        <v>1462</v>
      </c>
      <c r="C623" s="5" t="s">
        <v>26</v>
      </c>
      <c r="D623" s="3">
        <v>44734</v>
      </c>
      <c r="E623" s="4" t="s">
        <v>985</v>
      </c>
      <c r="F623" s="126">
        <v>-571.03</v>
      </c>
      <c r="G623" s="4"/>
    </row>
    <row r="624" spans="1:9" x14ac:dyDescent="0.3">
      <c r="A624" s="4">
        <v>8282200548</v>
      </c>
      <c r="B624" s="156" t="s">
        <v>932</v>
      </c>
      <c r="C624" s="5" t="s">
        <v>26</v>
      </c>
      <c r="D624" s="3">
        <v>44735</v>
      </c>
      <c r="E624" s="4" t="s">
        <v>727</v>
      </c>
      <c r="F624" s="126">
        <v>-75</v>
      </c>
      <c r="G624" s="4"/>
    </row>
    <row r="625" spans="1:7" x14ac:dyDescent="0.3">
      <c r="A625" s="4">
        <v>8282200600</v>
      </c>
      <c r="B625" s="156" t="s">
        <v>902</v>
      </c>
      <c r="C625" s="5" t="s">
        <v>26</v>
      </c>
      <c r="D625" s="3">
        <v>44735</v>
      </c>
      <c r="E625" s="4" t="s">
        <v>727</v>
      </c>
      <c r="F625" s="126">
        <v>-75</v>
      </c>
      <c r="G625" s="4"/>
    </row>
    <row r="626" spans="1:7" x14ac:dyDescent="0.3">
      <c r="A626" s="4">
        <v>8282200526</v>
      </c>
      <c r="B626" s="156" t="s">
        <v>906</v>
      </c>
      <c r="C626" s="5" t="s">
        <v>26</v>
      </c>
      <c r="D626" s="3">
        <v>44735</v>
      </c>
      <c r="E626" s="4" t="s">
        <v>933</v>
      </c>
      <c r="F626" s="126">
        <v>-4068.07</v>
      </c>
      <c r="G626" s="4"/>
    </row>
    <row r="627" spans="1:7" x14ac:dyDescent="0.3">
      <c r="A627" s="4">
        <v>8282200385</v>
      </c>
      <c r="B627" s="156" t="s">
        <v>853</v>
      </c>
      <c r="C627" s="5" t="s">
        <v>26</v>
      </c>
      <c r="D627" s="3">
        <v>44735</v>
      </c>
      <c r="E627" s="4" t="s">
        <v>877</v>
      </c>
      <c r="F627" s="126">
        <v>-453.26</v>
      </c>
      <c r="G627" s="4"/>
    </row>
    <row r="628" spans="1:7" x14ac:dyDescent="0.3">
      <c r="A628" s="4">
        <v>8281900586</v>
      </c>
      <c r="B628" s="156" t="s">
        <v>49</v>
      </c>
      <c r="C628" s="5" t="s">
        <v>26</v>
      </c>
      <c r="D628" s="3">
        <v>44735</v>
      </c>
      <c r="E628" s="4" t="s">
        <v>935</v>
      </c>
      <c r="F628" s="126">
        <v>-1624.98</v>
      </c>
      <c r="G628" s="4"/>
    </row>
    <row r="629" spans="1:7" x14ac:dyDescent="0.3">
      <c r="A629" s="4">
        <v>8281902927</v>
      </c>
      <c r="B629" s="156" t="s">
        <v>332</v>
      </c>
      <c r="C629" s="5" t="s">
        <v>26</v>
      </c>
      <c r="D629" s="3">
        <v>44735</v>
      </c>
      <c r="E629" s="4" t="s">
        <v>797</v>
      </c>
      <c r="F629" s="126">
        <v>-1132.96</v>
      </c>
      <c r="G629" s="4"/>
    </row>
    <row r="630" spans="1:7" x14ac:dyDescent="0.3">
      <c r="A630" s="4">
        <v>8282100970</v>
      </c>
      <c r="B630" s="156" t="s">
        <v>934</v>
      </c>
      <c r="C630" s="5" t="s">
        <v>26</v>
      </c>
      <c r="D630" s="3">
        <v>44735</v>
      </c>
      <c r="E630" s="4" t="s">
        <v>935</v>
      </c>
      <c r="F630" s="126">
        <v>-1051.76</v>
      </c>
      <c r="G630" s="4"/>
    </row>
    <row r="631" spans="1:7" x14ac:dyDescent="0.3">
      <c r="A631" s="4">
        <v>8282200809</v>
      </c>
      <c r="B631" s="156" t="s">
        <v>898</v>
      </c>
      <c r="C631" s="5" t="s">
        <v>26</v>
      </c>
      <c r="D631" s="3">
        <v>44741</v>
      </c>
      <c r="E631" s="4" t="s">
        <v>940</v>
      </c>
      <c r="F631" s="126">
        <v>-591.03</v>
      </c>
      <c r="G631" s="4"/>
    </row>
    <row r="632" spans="1:7" ht="43.2" x14ac:dyDescent="0.3">
      <c r="A632" s="4">
        <v>8282200040</v>
      </c>
      <c r="B632" s="156" t="s">
        <v>817</v>
      </c>
      <c r="C632" s="5" t="s">
        <v>26</v>
      </c>
      <c r="D632" s="3">
        <v>44742</v>
      </c>
      <c r="E632" s="4" t="s">
        <v>941</v>
      </c>
      <c r="F632" s="126">
        <v>-2566.85</v>
      </c>
      <c r="G632" s="4"/>
    </row>
    <row r="633" spans="1:7" x14ac:dyDescent="0.3">
      <c r="A633" s="4">
        <v>8282102003</v>
      </c>
      <c r="B633" s="156" t="s">
        <v>885</v>
      </c>
      <c r="C633" s="5" t="s">
        <v>90</v>
      </c>
      <c r="D633" s="3">
        <v>44746</v>
      </c>
      <c r="E633" s="4" t="s">
        <v>28</v>
      </c>
      <c r="F633" s="126">
        <v>-221.66</v>
      </c>
      <c r="G633" s="4"/>
    </row>
    <row r="634" spans="1:7" x14ac:dyDescent="0.3">
      <c r="A634" s="4">
        <v>8232200118</v>
      </c>
      <c r="B634" s="156" t="s">
        <v>890</v>
      </c>
      <c r="C634" s="5" t="s">
        <v>90</v>
      </c>
      <c r="D634" s="3">
        <v>44746</v>
      </c>
      <c r="E634" s="4" t="s">
        <v>28</v>
      </c>
      <c r="F634" s="126">
        <v>-221.66</v>
      </c>
      <c r="G634" s="4"/>
    </row>
    <row r="635" spans="1:7" x14ac:dyDescent="0.3">
      <c r="A635" s="4">
        <v>8282200809</v>
      </c>
      <c r="B635" s="156" t="s">
        <v>898</v>
      </c>
      <c r="C635" s="5" t="s">
        <v>90</v>
      </c>
      <c r="D635" s="3">
        <v>44746</v>
      </c>
      <c r="E635" s="4" t="s">
        <v>28</v>
      </c>
      <c r="F635" s="126">
        <v>-221.66</v>
      </c>
      <c r="G635" s="4"/>
    </row>
    <row r="636" spans="1:7" x14ac:dyDescent="0.3">
      <c r="A636" s="4">
        <v>8282200526</v>
      </c>
      <c r="B636" s="156" t="s">
        <v>906</v>
      </c>
      <c r="C636" s="5" t="s">
        <v>90</v>
      </c>
      <c r="D636" s="3">
        <v>44746</v>
      </c>
      <c r="E636" s="4" t="s">
        <v>28</v>
      </c>
      <c r="F636" s="126">
        <v>-221.66</v>
      </c>
      <c r="G636" s="4"/>
    </row>
    <row r="637" spans="1:7" x14ac:dyDescent="0.3">
      <c r="A637" s="4">
        <v>8282100462</v>
      </c>
      <c r="B637" s="156" t="s">
        <v>909</v>
      </c>
      <c r="C637" s="5" t="s">
        <v>90</v>
      </c>
      <c r="D637" s="3">
        <v>44746</v>
      </c>
      <c r="E637" s="4" t="s">
        <v>28</v>
      </c>
      <c r="F637" s="126">
        <v>-221.66</v>
      </c>
      <c r="G637" s="4"/>
    </row>
    <row r="638" spans="1:7" x14ac:dyDescent="0.3">
      <c r="A638" s="4">
        <v>8282200705</v>
      </c>
      <c r="B638" s="156" t="s">
        <v>914</v>
      </c>
      <c r="C638" s="5" t="s">
        <v>90</v>
      </c>
      <c r="D638" s="3">
        <v>44746</v>
      </c>
      <c r="E638" s="4" t="s">
        <v>28</v>
      </c>
      <c r="F638" s="126">
        <v>-221.66</v>
      </c>
      <c r="G638" s="4"/>
    </row>
    <row r="639" spans="1:7" x14ac:dyDescent="0.3">
      <c r="A639" s="4">
        <v>8282200062</v>
      </c>
      <c r="B639" s="156" t="s">
        <v>826</v>
      </c>
      <c r="C639" s="5" t="s">
        <v>55</v>
      </c>
      <c r="D639" s="3">
        <v>44747</v>
      </c>
      <c r="E639" s="4" t="s">
        <v>579</v>
      </c>
      <c r="F639" s="126">
        <v>-150</v>
      </c>
      <c r="G639" s="4"/>
    </row>
    <row r="640" spans="1:7" x14ac:dyDescent="0.3">
      <c r="A640" s="4">
        <v>8282102128</v>
      </c>
      <c r="B640" s="156" t="s">
        <v>809</v>
      </c>
      <c r="C640" s="5" t="s">
        <v>55</v>
      </c>
      <c r="D640" s="3">
        <v>44747</v>
      </c>
      <c r="E640" s="4" t="s">
        <v>579</v>
      </c>
      <c r="F640" s="126">
        <v>-150</v>
      </c>
      <c r="G640" s="4"/>
    </row>
    <row r="641" spans="1:7" ht="28.8" x14ac:dyDescent="0.3">
      <c r="A641" s="4">
        <v>8282100591</v>
      </c>
      <c r="B641" s="156" t="s">
        <v>708</v>
      </c>
      <c r="C641" s="5" t="s">
        <v>26</v>
      </c>
      <c r="D641" s="3">
        <v>44767</v>
      </c>
      <c r="E641" s="4" t="s">
        <v>966</v>
      </c>
      <c r="F641" s="126">
        <v>-2587.34</v>
      </c>
      <c r="G641" s="4"/>
    </row>
    <row r="642" spans="1:7" x14ac:dyDescent="0.3">
      <c r="A642" s="4">
        <v>8282200809</v>
      </c>
      <c r="B642" s="156" t="s">
        <v>1463</v>
      </c>
      <c r="C642" s="5" t="s">
        <v>26</v>
      </c>
      <c r="D642" s="3">
        <v>44767</v>
      </c>
      <c r="E642" s="4" t="s">
        <v>727</v>
      </c>
      <c r="F642" s="126">
        <v>-75</v>
      </c>
      <c r="G642" s="4"/>
    </row>
    <row r="643" spans="1:7" x14ac:dyDescent="0.3">
      <c r="A643" s="4">
        <v>8232200118</v>
      </c>
      <c r="B643" s="156" t="s">
        <v>890</v>
      </c>
      <c r="C643" s="5" t="s">
        <v>26</v>
      </c>
      <c r="D643" s="3">
        <v>44767</v>
      </c>
      <c r="E643" s="4" t="s">
        <v>727</v>
      </c>
      <c r="F643" s="126">
        <v>-75</v>
      </c>
      <c r="G643" s="4"/>
    </row>
    <row r="644" spans="1:7" x14ac:dyDescent="0.3">
      <c r="A644" s="4">
        <v>8282102003</v>
      </c>
      <c r="B644" s="156" t="s">
        <v>1462</v>
      </c>
      <c r="C644" s="5" t="s">
        <v>26</v>
      </c>
      <c r="D644" s="3">
        <v>44767</v>
      </c>
      <c r="E644" s="4" t="s">
        <v>727</v>
      </c>
      <c r="F644" s="126">
        <v>-75</v>
      </c>
      <c r="G644" s="4"/>
    </row>
    <row r="645" spans="1:7" x14ac:dyDescent="0.3">
      <c r="A645" s="4">
        <v>8282200040</v>
      </c>
      <c r="B645" s="156" t="s">
        <v>1464</v>
      </c>
      <c r="C645" s="5" t="s">
        <v>26</v>
      </c>
      <c r="D645" s="3">
        <v>44767</v>
      </c>
      <c r="E645" s="4" t="s">
        <v>727</v>
      </c>
      <c r="F645" s="126">
        <v>-75</v>
      </c>
      <c r="G645" s="4"/>
    </row>
    <row r="646" spans="1:7" x14ac:dyDescent="0.3">
      <c r="A646" s="4">
        <v>8282201007</v>
      </c>
      <c r="B646" s="156" t="s">
        <v>923</v>
      </c>
      <c r="C646" s="5" t="s">
        <v>90</v>
      </c>
      <c r="D646" s="3">
        <v>44775</v>
      </c>
      <c r="E646" s="4" t="s">
        <v>28</v>
      </c>
      <c r="F646" s="126">
        <v>-221.66</v>
      </c>
      <c r="G646" s="4"/>
    </row>
    <row r="647" spans="1:7" x14ac:dyDescent="0.3">
      <c r="A647" s="4">
        <v>8232200191</v>
      </c>
      <c r="B647" s="156" t="s">
        <v>937</v>
      </c>
      <c r="C647" s="5" t="s">
        <v>90</v>
      </c>
      <c r="D647" s="3">
        <v>44775</v>
      </c>
      <c r="E647" s="4" t="s">
        <v>28</v>
      </c>
      <c r="F647" s="126">
        <v>-221.66</v>
      </c>
      <c r="G647" s="4"/>
    </row>
    <row r="648" spans="1:7" x14ac:dyDescent="0.3">
      <c r="A648" s="4">
        <v>8282200705</v>
      </c>
      <c r="B648" s="156" t="s">
        <v>919</v>
      </c>
      <c r="C648" s="5" t="s">
        <v>90</v>
      </c>
      <c r="D648" s="3">
        <v>44775</v>
      </c>
      <c r="E648" s="4" t="s">
        <v>28</v>
      </c>
      <c r="F648" s="126">
        <v>-221.66</v>
      </c>
      <c r="G648" s="4"/>
    </row>
    <row r="649" spans="1:7" x14ac:dyDescent="0.3">
      <c r="A649" s="4">
        <v>8232200181</v>
      </c>
      <c r="B649" s="156" t="s">
        <v>928</v>
      </c>
      <c r="C649" s="5" t="s">
        <v>90</v>
      </c>
      <c r="D649" s="3">
        <v>44775</v>
      </c>
      <c r="E649" s="4" t="s">
        <v>28</v>
      </c>
      <c r="F649" s="126">
        <v>-221.66</v>
      </c>
      <c r="G649" s="4"/>
    </row>
    <row r="650" spans="1:7" x14ac:dyDescent="0.3">
      <c r="A650" s="4">
        <v>8282200062</v>
      </c>
      <c r="B650" s="156" t="s">
        <v>826</v>
      </c>
      <c r="C650" s="5" t="s">
        <v>55</v>
      </c>
      <c r="D650" s="3">
        <v>44776</v>
      </c>
      <c r="E650" s="4" t="s">
        <v>579</v>
      </c>
      <c r="F650" s="126">
        <v>-155</v>
      </c>
      <c r="G650" s="4"/>
    </row>
    <row r="651" spans="1:7" x14ac:dyDescent="0.3">
      <c r="A651" s="4">
        <v>8282102128</v>
      </c>
      <c r="B651" s="156" t="s">
        <v>809</v>
      </c>
      <c r="C651" s="5" t="s">
        <v>55</v>
      </c>
      <c r="D651" s="3">
        <v>44776</v>
      </c>
      <c r="E651" s="4" t="s">
        <v>579</v>
      </c>
      <c r="F651" s="126">
        <v>-155</v>
      </c>
      <c r="G651" s="4"/>
    </row>
    <row r="652" spans="1:7" x14ac:dyDescent="0.3">
      <c r="A652" s="4">
        <v>8232200191</v>
      </c>
      <c r="B652" s="156" t="s">
        <v>937</v>
      </c>
      <c r="C652" s="5" t="s">
        <v>26</v>
      </c>
      <c r="D652" s="3">
        <v>44789</v>
      </c>
      <c r="E652" s="4" t="s">
        <v>967</v>
      </c>
      <c r="F652" s="126">
        <v>-591.03</v>
      </c>
      <c r="G652" s="4"/>
    </row>
    <row r="653" spans="1:7" x14ac:dyDescent="0.3">
      <c r="A653" s="4">
        <v>8282200192</v>
      </c>
      <c r="B653" s="156" t="s">
        <v>840</v>
      </c>
      <c r="C653" s="5" t="s">
        <v>26</v>
      </c>
      <c r="D653" s="3">
        <v>44797</v>
      </c>
      <c r="E653" s="4" t="s">
        <v>968</v>
      </c>
      <c r="F653" s="126">
        <v>-761.1</v>
      </c>
      <c r="G653" s="4"/>
    </row>
    <row r="654" spans="1:7" x14ac:dyDescent="0.3">
      <c r="A654" s="4">
        <v>8282200062</v>
      </c>
      <c r="B654" s="156" t="s">
        <v>826</v>
      </c>
      <c r="C654" s="5" t="s">
        <v>55</v>
      </c>
      <c r="D654" s="3">
        <v>44809</v>
      </c>
      <c r="E654" s="4" t="s">
        <v>579</v>
      </c>
      <c r="F654" s="126">
        <v>-155</v>
      </c>
      <c r="G654" s="4"/>
    </row>
    <row r="655" spans="1:7" x14ac:dyDescent="0.3">
      <c r="A655" s="4">
        <v>8282102128</v>
      </c>
      <c r="B655" s="156" t="s">
        <v>809</v>
      </c>
      <c r="C655" s="5" t="s">
        <v>55</v>
      </c>
      <c r="D655" s="3">
        <v>44809</v>
      </c>
      <c r="E655" s="4" t="s">
        <v>579</v>
      </c>
      <c r="F655" s="126">
        <v>-155</v>
      </c>
      <c r="G655" s="4"/>
    </row>
    <row r="656" spans="1:7" x14ac:dyDescent="0.3">
      <c r="A656" s="4">
        <v>8282201463</v>
      </c>
      <c r="B656" s="156" t="s">
        <v>955</v>
      </c>
      <c r="C656" s="5" t="s">
        <v>55</v>
      </c>
      <c r="D656" s="3">
        <v>44810</v>
      </c>
      <c r="E656" s="4" t="s">
        <v>28</v>
      </c>
      <c r="F656" s="126">
        <v>-240</v>
      </c>
      <c r="G656" s="4"/>
    </row>
    <row r="657" spans="1:7" x14ac:dyDescent="0.3">
      <c r="A657" s="4">
        <v>8281801723</v>
      </c>
      <c r="B657" s="132" t="s">
        <v>13</v>
      </c>
      <c r="C657" s="5" t="s">
        <v>26</v>
      </c>
      <c r="D657" s="3">
        <v>44816</v>
      </c>
      <c r="E657" s="4" t="s">
        <v>979</v>
      </c>
      <c r="F657" s="126">
        <v>-30</v>
      </c>
      <c r="G657" s="4"/>
    </row>
    <row r="658" spans="1:7" x14ac:dyDescent="0.3">
      <c r="A658" s="4">
        <v>8281801797</v>
      </c>
      <c r="B658" s="132" t="s">
        <v>11</v>
      </c>
      <c r="C658" s="5" t="s">
        <v>26</v>
      </c>
      <c r="D658" s="3">
        <v>44816</v>
      </c>
      <c r="E658" s="4" t="s">
        <v>979</v>
      </c>
      <c r="F658" s="126">
        <v>-30</v>
      </c>
      <c r="G658" s="4"/>
    </row>
    <row r="659" spans="1:7" x14ac:dyDescent="0.3">
      <c r="A659" s="4">
        <v>8281802290</v>
      </c>
      <c r="B659" s="132" t="s">
        <v>17</v>
      </c>
      <c r="C659" s="5" t="s">
        <v>26</v>
      </c>
      <c r="D659" s="3">
        <v>44816</v>
      </c>
      <c r="E659" s="4" t="s">
        <v>979</v>
      </c>
      <c r="F659" s="126">
        <v>-30</v>
      </c>
      <c r="G659" s="4"/>
    </row>
    <row r="660" spans="1:7" x14ac:dyDescent="0.3">
      <c r="A660" s="4">
        <v>8281900586</v>
      </c>
      <c r="B660" s="132" t="s">
        <v>49</v>
      </c>
      <c r="C660" s="5" t="s">
        <v>26</v>
      </c>
      <c r="D660" s="3">
        <v>44816</v>
      </c>
      <c r="E660" s="4" t="s">
        <v>979</v>
      </c>
      <c r="F660" s="126">
        <v>-30</v>
      </c>
      <c r="G660" s="4"/>
    </row>
    <row r="661" spans="1:7" x14ac:dyDescent="0.3">
      <c r="A661" s="4">
        <v>8281901061</v>
      </c>
      <c r="B661" s="132" t="s">
        <v>78</v>
      </c>
      <c r="C661" s="5" t="s">
        <v>26</v>
      </c>
      <c r="D661" s="3">
        <v>44816</v>
      </c>
      <c r="E661" s="4" t="s">
        <v>979</v>
      </c>
      <c r="F661" s="126">
        <v>-30</v>
      </c>
      <c r="G661" s="4"/>
    </row>
    <row r="662" spans="1:7" x14ac:dyDescent="0.3">
      <c r="A662" s="4">
        <v>8281901081</v>
      </c>
      <c r="B662" s="132" t="s">
        <v>73</v>
      </c>
      <c r="C662" s="5" t="s">
        <v>26</v>
      </c>
      <c r="D662" s="3">
        <v>44816</v>
      </c>
      <c r="E662" s="4" t="s">
        <v>979</v>
      </c>
      <c r="F662" s="126">
        <v>-30</v>
      </c>
      <c r="G662" s="4"/>
    </row>
    <row r="663" spans="1:7" x14ac:dyDescent="0.3">
      <c r="A663" s="4">
        <v>8281901103</v>
      </c>
      <c r="B663" s="132" t="s">
        <v>68</v>
      </c>
      <c r="C663" s="5" t="s">
        <v>26</v>
      </c>
      <c r="D663" s="3">
        <v>44816</v>
      </c>
      <c r="E663" s="4" t="s">
        <v>979</v>
      </c>
      <c r="F663" s="126">
        <v>-30</v>
      </c>
      <c r="G663" s="4"/>
    </row>
    <row r="664" spans="1:7" x14ac:dyDescent="0.3">
      <c r="A664" s="4">
        <v>8281901660</v>
      </c>
      <c r="B664" s="132" t="s">
        <v>84</v>
      </c>
      <c r="C664" s="5" t="s">
        <v>26</v>
      </c>
      <c r="D664" s="3">
        <v>44816</v>
      </c>
      <c r="E664" s="4" t="s">
        <v>979</v>
      </c>
      <c r="F664" s="126">
        <v>-30</v>
      </c>
      <c r="G664" s="4"/>
    </row>
    <row r="665" spans="1:7" x14ac:dyDescent="0.3">
      <c r="A665" s="4">
        <v>8281901799</v>
      </c>
      <c r="B665" s="132" t="s">
        <v>91</v>
      </c>
      <c r="C665" s="5" t="s">
        <v>26</v>
      </c>
      <c r="D665" s="3">
        <v>44816</v>
      </c>
      <c r="E665" s="4" t="s">
        <v>979</v>
      </c>
      <c r="F665" s="126">
        <v>-30</v>
      </c>
      <c r="G665" s="4"/>
    </row>
    <row r="666" spans="1:7" x14ac:dyDescent="0.3">
      <c r="A666" s="4">
        <v>8281901643</v>
      </c>
      <c r="B666" s="132" t="s">
        <v>92</v>
      </c>
      <c r="C666" s="5" t="s">
        <v>26</v>
      </c>
      <c r="D666" s="3">
        <v>44816</v>
      </c>
      <c r="E666" s="4" t="s">
        <v>979</v>
      </c>
      <c r="F666" s="126">
        <v>-30</v>
      </c>
      <c r="G666" s="4"/>
    </row>
    <row r="667" spans="1:7" x14ac:dyDescent="0.3">
      <c r="A667" s="4">
        <v>8281902606</v>
      </c>
      <c r="B667" s="132" t="s">
        <v>308</v>
      </c>
      <c r="C667" s="5" t="s">
        <v>26</v>
      </c>
      <c r="D667" s="3">
        <v>44816</v>
      </c>
      <c r="E667" s="4" t="s">
        <v>979</v>
      </c>
      <c r="F667" s="126">
        <v>-30</v>
      </c>
      <c r="G667" s="4"/>
    </row>
    <row r="668" spans="1:7" x14ac:dyDescent="0.3">
      <c r="A668" s="4">
        <v>8281902927</v>
      </c>
      <c r="B668" s="132" t="s">
        <v>332</v>
      </c>
      <c r="C668" s="5" t="s">
        <v>26</v>
      </c>
      <c r="D668" s="3">
        <v>44816</v>
      </c>
      <c r="E668" s="4" t="s">
        <v>979</v>
      </c>
      <c r="F668" s="126">
        <v>-30</v>
      </c>
      <c r="G668" s="4"/>
    </row>
    <row r="669" spans="1:7" x14ac:dyDescent="0.3">
      <c r="A669" s="4">
        <v>8232000001</v>
      </c>
      <c r="B669" s="132" t="s">
        <v>350</v>
      </c>
      <c r="C669" s="5" t="s">
        <v>26</v>
      </c>
      <c r="D669" s="3">
        <v>44816</v>
      </c>
      <c r="E669" s="4" t="s">
        <v>979</v>
      </c>
      <c r="F669" s="126">
        <v>-30</v>
      </c>
      <c r="G669" s="4"/>
    </row>
    <row r="670" spans="1:7" x14ac:dyDescent="0.3">
      <c r="A670" s="4">
        <v>8282000029</v>
      </c>
      <c r="B670" s="132" t="s">
        <v>354</v>
      </c>
      <c r="C670" s="5" t="s">
        <v>26</v>
      </c>
      <c r="D670" s="3">
        <v>44816</v>
      </c>
      <c r="E670" s="4" t="s">
        <v>979</v>
      </c>
      <c r="F670" s="126">
        <v>-30</v>
      </c>
      <c r="G670" s="4"/>
    </row>
    <row r="671" spans="1:7" x14ac:dyDescent="0.3">
      <c r="A671" s="4">
        <v>8282000189</v>
      </c>
      <c r="B671" s="132" t="s">
        <v>365</v>
      </c>
      <c r="C671" s="5" t="s">
        <v>26</v>
      </c>
      <c r="D671" s="3">
        <v>44816</v>
      </c>
      <c r="E671" s="4" t="s">
        <v>979</v>
      </c>
      <c r="F671" s="126">
        <v>-30</v>
      </c>
      <c r="G671" s="4"/>
    </row>
    <row r="672" spans="1:7" x14ac:dyDescent="0.3">
      <c r="A672" s="4">
        <v>8282000022</v>
      </c>
      <c r="B672" s="132" t="s">
        <v>369</v>
      </c>
      <c r="C672" s="5" t="s">
        <v>26</v>
      </c>
      <c r="D672" s="3">
        <v>44816</v>
      </c>
      <c r="E672" s="4" t="s">
        <v>979</v>
      </c>
      <c r="F672" s="126">
        <v>-30</v>
      </c>
      <c r="G672" s="4"/>
    </row>
    <row r="673" spans="1:7" x14ac:dyDescent="0.3">
      <c r="A673" s="4">
        <v>8282000018</v>
      </c>
      <c r="B673" s="132" t="s">
        <v>376</v>
      </c>
      <c r="C673" s="5" t="s">
        <v>26</v>
      </c>
      <c r="D673" s="3">
        <v>44816</v>
      </c>
      <c r="E673" s="4" t="s">
        <v>979</v>
      </c>
      <c r="F673" s="126">
        <v>-30</v>
      </c>
      <c r="G673" s="4"/>
    </row>
    <row r="674" spans="1:7" x14ac:dyDescent="0.3">
      <c r="A674" s="4">
        <v>8282000217</v>
      </c>
      <c r="B674" s="132" t="s">
        <v>381</v>
      </c>
      <c r="C674" s="5" t="s">
        <v>26</v>
      </c>
      <c r="D674" s="3">
        <v>44816</v>
      </c>
      <c r="E674" s="4" t="s">
        <v>979</v>
      </c>
      <c r="F674" s="126">
        <v>-30</v>
      </c>
      <c r="G674" s="4"/>
    </row>
    <row r="675" spans="1:7" x14ac:dyDescent="0.3">
      <c r="A675" s="4">
        <v>8282000297</v>
      </c>
      <c r="B675" s="132" t="s">
        <v>389</v>
      </c>
      <c r="C675" s="5" t="s">
        <v>26</v>
      </c>
      <c r="D675" s="3">
        <v>44816</v>
      </c>
      <c r="E675" s="4" t="s">
        <v>979</v>
      </c>
      <c r="F675" s="126">
        <v>-30</v>
      </c>
      <c r="G675" s="4"/>
    </row>
    <row r="676" spans="1:7" x14ac:dyDescent="0.3">
      <c r="A676" s="4">
        <v>8282000016</v>
      </c>
      <c r="B676" s="132" t="s">
        <v>394</v>
      </c>
      <c r="C676" s="5" t="s">
        <v>26</v>
      </c>
      <c r="D676" s="3">
        <v>44816</v>
      </c>
      <c r="E676" s="4" t="s">
        <v>979</v>
      </c>
      <c r="F676" s="126">
        <v>-30</v>
      </c>
      <c r="G676" s="4"/>
    </row>
    <row r="677" spans="1:7" x14ac:dyDescent="0.3">
      <c r="A677" s="4">
        <v>8282000308</v>
      </c>
      <c r="B677" s="132" t="s">
        <v>400</v>
      </c>
      <c r="C677" s="5" t="s">
        <v>26</v>
      </c>
      <c r="D677" s="3">
        <v>44816</v>
      </c>
      <c r="E677" s="4" t="s">
        <v>979</v>
      </c>
      <c r="F677" s="126">
        <v>-30</v>
      </c>
      <c r="G677" s="4"/>
    </row>
    <row r="678" spans="1:7" x14ac:dyDescent="0.3">
      <c r="A678" s="4">
        <v>8282000480</v>
      </c>
      <c r="B678" s="132" t="s">
        <v>449</v>
      </c>
      <c r="C678" s="5" t="s">
        <v>26</v>
      </c>
      <c r="D678" s="3">
        <v>44816</v>
      </c>
      <c r="E678" s="4" t="s">
        <v>979</v>
      </c>
      <c r="F678" s="126">
        <v>-30</v>
      </c>
      <c r="G678" s="4"/>
    </row>
    <row r="679" spans="1:7" x14ac:dyDescent="0.3">
      <c r="A679" s="4">
        <v>8282000733</v>
      </c>
      <c r="B679" s="132" t="s">
        <v>474</v>
      </c>
      <c r="C679" s="5" t="s">
        <v>26</v>
      </c>
      <c r="D679" s="3">
        <v>44816</v>
      </c>
      <c r="E679" s="4" t="s">
        <v>979</v>
      </c>
      <c r="F679" s="126">
        <v>-30</v>
      </c>
      <c r="G679" s="4"/>
    </row>
    <row r="680" spans="1:7" x14ac:dyDescent="0.3">
      <c r="A680" s="4">
        <v>8282000903</v>
      </c>
      <c r="B680" s="132" t="s">
        <v>478</v>
      </c>
      <c r="C680" s="5" t="s">
        <v>26</v>
      </c>
      <c r="D680" s="3">
        <v>44816</v>
      </c>
      <c r="E680" s="4" t="s">
        <v>979</v>
      </c>
      <c r="F680" s="126">
        <v>-30</v>
      </c>
      <c r="G680" s="4"/>
    </row>
    <row r="681" spans="1:7" x14ac:dyDescent="0.3">
      <c r="A681" s="4">
        <v>8231900036</v>
      </c>
      <c r="B681" s="132" t="s">
        <v>484</v>
      </c>
      <c r="C681" s="5" t="s">
        <v>26</v>
      </c>
      <c r="D681" s="3">
        <v>44816</v>
      </c>
      <c r="E681" s="4" t="s">
        <v>979</v>
      </c>
      <c r="F681" s="126">
        <v>-30</v>
      </c>
      <c r="G681" s="4"/>
    </row>
    <row r="682" spans="1:7" x14ac:dyDescent="0.3">
      <c r="A682" s="4">
        <v>8282000829</v>
      </c>
      <c r="B682" s="132" t="s">
        <v>535</v>
      </c>
      <c r="C682" s="5" t="s">
        <v>26</v>
      </c>
      <c r="D682" s="3">
        <v>44816</v>
      </c>
      <c r="E682" s="4" t="s">
        <v>979</v>
      </c>
      <c r="F682" s="126">
        <v>-30</v>
      </c>
      <c r="G682" s="4"/>
    </row>
    <row r="683" spans="1:7" x14ac:dyDescent="0.3">
      <c r="A683" s="4">
        <v>8282000956</v>
      </c>
      <c r="B683" s="132" t="s">
        <v>490</v>
      </c>
      <c r="C683" s="5" t="s">
        <v>26</v>
      </c>
      <c r="D683" s="3">
        <v>44816</v>
      </c>
      <c r="E683" s="4" t="s">
        <v>979</v>
      </c>
      <c r="F683" s="126">
        <v>-30</v>
      </c>
      <c r="G683" s="4"/>
    </row>
    <row r="684" spans="1:7" x14ac:dyDescent="0.3">
      <c r="A684" s="4">
        <v>8282000950</v>
      </c>
      <c r="B684" s="132" t="s">
        <v>571</v>
      </c>
      <c r="C684" s="5" t="s">
        <v>26</v>
      </c>
      <c r="D684" s="3">
        <v>44816</v>
      </c>
      <c r="E684" s="4" t="s">
        <v>979</v>
      </c>
      <c r="F684" s="126">
        <v>-30</v>
      </c>
      <c r="G684" s="4"/>
    </row>
    <row r="685" spans="1:7" x14ac:dyDescent="0.3">
      <c r="A685" s="4">
        <v>8282001220</v>
      </c>
      <c r="B685" s="132" t="s">
        <v>504</v>
      </c>
      <c r="C685" s="5" t="s">
        <v>26</v>
      </c>
      <c r="D685" s="3">
        <v>44816</v>
      </c>
      <c r="E685" s="4" t="s">
        <v>979</v>
      </c>
      <c r="F685" s="126">
        <v>-30</v>
      </c>
      <c r="G685" s="4"/>
    </row>
    <row r="686" spans="1:7" x14ac:dyDescent="0.3">
      <c r="A686" s="4">
        <v>8232000138</v>
      </c>
      <c r="B686" s="132" t="s">
        <v>508</v>
      </c>
      <c r="C686" s="5" t="s">
        <v>26</v>
      </c>
      <c r="D686" s="3">
        <v>44816</v>
      </c>
      <c r="E686" s="4" t="s">
        <v>979</v>
      </c>
      <c r="F686" s="126">
        <v>-30</v>
      </c>
      <c r="G686" s="4"/>
    </row>
    <row r="687" spans="1:7" x14ac:dyDescent="0.3">
      <c r="A687" s="4">
        <v>8282001290</v>
      </c>
      <c r="B687" s="132" t="s">
        <v>522</v>
      </c>
      <c r="C687" s="5" t="s">
        <v>26</v>
      </c>
      <c r="D687" s="3">
        <v>44816</v>
      </c>
      <c r="E687" s="4" t="s">
        <v>979</v>
      </c>
      <c r="F687" s="126">
        <v>-30</v>
      </c>
      <c r="G687" s="4"/>
    </row>
    <row r="688" spans="1:7" x14ac:dyDescent="0.3">
      <c r="A688" s="4">
        <v>8282001428</v>
      </c>
      <c r="B688" s="132" t="s">
        <v>526</v>
      </c>
      <c r="C688" s="5" t="s">
        <v>26</v>
      </c>
      <c r="D688" s="3">
        <v>44816</v>
      </c>
      <c r="E688" s="4" t="s">
        <v>979</v>
      </c>
      <c r="F688" s="126">
        <v>-30</v>
      </c>
      <c r="G688" s="4"/>
    </row>
    <row r="689" spans="1:7" x14ac:dyDescent="0.3">
      <c r="A689" s="4">
        <v>8282001485</v>
      </c>
      <c r="B689" s="132" t="s">
        <v>529</v>
      </c>
      <c r="C689" s="5" t="s">
        <v>26</v>
      </c>
      <c r="D689" s="3">
        <v>44816</v>
      </c>
      <c r="E689" s="4" t="s">
        <v>979</v>
      </c>
      <c r="F689" s="126">
        <v>-30</v>
      </c>
      <c r="G689" s="4"/>
    </row>
    <row r="690" spans="1:7" x14ac:dyDescent="0.3">
      <c r="A690" s="4">
        <v>8282001464</v>
      </c>
      <c r="B690" s="132" t="s">
        <v>577</v>
      </c>
      <c r="C690" s="5" t="s">
        <v>26</v>
      </c>
      <c r="D690" s="3">
        <v>44816</v>
      </c>
      <c r="E690" s="4" t="s">
        <v>979</v>
      </c>
      <c r="F690" s="126">
        <v>-30</v>
      </c>
      <c r="G690" s="4"/>
    </row>
    <row r="691" spans="1:7" x14ac:dyDescent="0.3">
      <c r="A691" s="4">
        <v>8282001539</v>
      </c>
      <c r="B691" s="132" t="s">
        <v>539</v>
      </c>
      <c r="C691" s="5" t="s">
        <v>26</v>
      </c>
      <c r="D691" s="3">
        <v>44816</v>
      </c>
      <c r="E691" s="4" t="s">
        <v>979</v>
      </c>
      <c r="F691" s="126">
        <v>-30</v>
      </c>
      <c r="G691" s="4"/>
    </row>
    <row r="692" spans="1:7" x14ac:dyDescent="0.3">
      <c r="A692" s="4">
        <v>8282001585</v>
      </c>
      <c r="B692" s="132" t="s">
        <v>546</v>
      </c>
      <c r="C692" s="5" t="s">
        <v>26</v>
      </c>
      <c r="D692" s="3">
        <v>44816</v>
      </c>
      <c r="E692" s="4" t="s">
        <v>979</v>
      </c>
      <c r="F692" s="126">
        <v>-30</v>
      </c>
      <c r="G692" s="4"/>
    </row>
    <row r="693" spans="1:7" x14ac:dyDescent="0.3">
      <c r="A693" s="4">
        <v>8232000221</v>
      </c>
      <c r="B693" s="132" t="s">
        <v>550</v>
      </c>
      <c r="C693" s="5" t="s">
        <v>26</v>
      </c>
      <c r="D693" s="3">
        <v>44816</v>
      </c>
      <c r="E693" s="4" t="s">
        <v>979</v>
      </c>
      <c r="F693" s="126">
        <v>-30</v>
      </c>
      <c r="G693" s="4"/>
    </row>
    <row r="694" spans="1:7" x14ac:dyDescent="0.3">
      <c r="A694" s="4">
        <v>8282001664</v>
      </c>
      <c r="B694" s="132" t="s">
        <v>559</v>
      </c>
      <c r="C694" s="5" t="s">
        <v>26</v>
      </c>
      <c r="D694" s="3">
        <v>44816</v>
      </c>
      <c r="E694" s="4" t="s">
        <v>979</v>
      </c>
      <c r="F694" s="126">
        <v>-30</v>
      </c>
      <c r="G694" s="4"/>
    </row>
    <row r="695" spans="1:7" x14ac:dyDescent="0.3">
      <c r="A695" s="4">
        <v>8282001677</v>
      </c>
      <c r="B695" s="132" t="s">
        <v>556</v>
      </c>
      <c r="C695" s="5" t="s">
        <v>26</v>
      </c>
      <c r="D695" s="3">
        <v>44816</v>
      </c>
      <c r="E695" s="4" t="s">
        <v>979</v>
      </c>
      <c r="F695" s="126">
        <v>-30</v>
      </c>
      <c r="G695" s="4"/>
    </row>
    <row r="696" spans="1:7" x14ac:dyDescent="0.3">
      <c r="A696" s="4">
        <v>8282002039</v>
      </c>
      <c r="B696" s="132" t="s">
        <v>583</v>
      </c>
      <c r="C696" s="5" t="s">
        <v>26</v>
      </c>
      <c r="D696" s="3">
        <v>44816</v>
      </c>
      <c r="E696" s="4" t="s">
        <v>979</v>
      </c>
      <c r="F696" s="126">
        <v>-30</v>
      </c>
      <c r="G696" s="4"/>
    </row>
    <row r="697" spans="1:7" x14ac:dyDescent="0.3">
      <c r="A697" s="4">
        <v>8282100063</v>
      </c>
      <c r="B697" s="132" t="s">
        <v>588</v>
      </c>
      <c r="C697" s="5" t="s">
        <v>26</v>
      </c>
      <c r="D697" s="3">
        <v>44816</v>
      </c>
      <c r="E697" s="4" t="s">
        <v>979</v>
      </c>
      <c r="F697" s="126">
        <v>-30</v>
      </c>
      <c r="G697" s="4"/>
    </row>
    <row r="698" spans="1:7" x14ac:dyDescent="0.3">
      <c r="A698" s="4">
        <v>8282002045</v>
      </c>
      <c r="B698" s="132" t="s">
        <v>595</v>
      </c>
      <c r="C698" s="5" t="s">
        <v>26</v>
      </c>
      <c r="D698" s="3">
        <v>44816</v>
      </c>
      <c r="E698" s="4" t="s">
        <v>979</v>
      </c>
      <c r="F698" s="126">
        <v>-30</v>
      </c>
      <c r="G698" s="4"/>
    </row>
    <row r="699" spans="1:7" x14ac:dyDescent="0.3">
      <c r="A699" s="4">
        <v>8282100253</v>
      </c>
      <c r="B699" s="132" t="s">
        <v>604</v>
      </c>
      <c r="C699" s="5" t="s">
        <v>26</v>
      </c>
      <c r="D699" s="3">
        <v>44816</v>
      </c>
      <c r="E699" s="4" t="s">
        <v>979</v>
      </c>
      <c r="F699" s="126">
        <v>-30</v>
      </c>
      <c r="G699" s="4"/>
    </row>
    <row r="700" spans="1:7" x14ac:dyDescent="0.3">
      <c r="A700" s="4">
        <v>8282100365</v>
      </c>
      <c r="B700" s="132" t="s">
        <v>613</v>
      </c>
      <c r="C700" s="5" t="s">
        <v>26</v>
      </c>
      <c r="D700" s="3">
        <v>44816</v>
      </c>
      <c r="E700" s="4" t="s">
        <v>979</v>
      </c>
      <c r="F700" s="126">
        <v>-30</v>
      </c>
      <c r="G700" s="4"/>
    </row>
    <row r="701" spans="1:7" x14ac:dyDescent="0.3">
      <c r="A701" s="4">
        <v>8282100430</v>
      </c>
      <c r="B701" s="132" t="s">
        <v>624</v>
      </c>
      <c r="C701" s="5" t="s">
        <v>26</v>
      </c>
      <c r="D701" s="3">
        <v>44816</v>
      </c>
      <c r="E701" s="4" t="s">
        <v>979</v>
      </c>
      <c r="F701" s="126">
        <v>-30</v>
      </c>
      <c r="G701" s="4"/>
    </row>
    <row r="702" spans="1:7" x14ac:dyDescent="0.3">
      <c r="A702" s="4">
        <v>8282100463</v>
      </c>
      <c r="B702" s="132" t="s">
        <v>635</v>
      </c>
      <c r="C702" s="5" t="s">
        <v>26</v>
      </c>
      <c r="D702" s="3">
        <v>44816</v>
      </c>
      <c r="E702" s="4" t="s">
        <v>979</v>
      </c>
      <c r="F702" s="126">
        <v>-30</v>
      </c>
      <c r="G702" s="4"/>
    </row>
    <row r="703" spans="1:7" x14ac:dyDescent="0.3">
      <c r="A703" s="4">
        <v>8282100470</v>
      </c>
      <c r="B703" s="132" t="s">
        <v>641</v>
      </c>
      <c r="C703" s="5" t="s">
        <v>26</v>
      </c>
      <c r="D703" s="3">
        <v>44816</v>
      </c>
      <c r="E703" s="4" t="s">
        <v>979</v>
      </c>
      <c r="F703" s="126">
        <v>-30</v>
      </c>
      <c r="G703" s="4"/>
    </row>
    <row r="704" spans="1:7" x14ac:dyDescent="0.3">
      <c r="A704" s="4">
        <v>8282100600</v>
      </c>
      <c r="B704" s="132" t="s">
        <v>648</v>
      </c>
      <c r="C704" s="5" t="s">
        <v>26</v>
      </c>
      <c r="D704" s="3">
        <v>44816</v>
      </c>
      <c r="E704" s="4" t="s">
        <v>979</v>
      </c>
      <c r="F704" s="126">
        <v>-30</v>
      </c>
      <c r="G704" s="4"/>
    </row>
    <row r="705" spans="1:7" x14ac:dyDescent="0.3">
      <c r="A705" s="4">
        <v>8282100702</v>
      </c>
      <c r="B705" s="132" t="s">
        <v>671</v>
      </c>
      <c r="C705" s="5" t="s">
        <v>26</v>
      </c>
      <c r="D705" s="3">
        <v>44816</v>
      </c>
      <c r="E705" s="4" t="s">
        <v>979</v>
      </c>
      <c r="F705" s="126">
        <v>-30</v>
      </c>
      <c r="G705" s="4"/>
    </row>
    <row r="706" spans="1:7" x14ac:dyDescent="0.3">
      <c r="A706" s="4">
        <v>8282100855</v>
      </c>
      <c r="B706" s="132" t="s">
        <v>693</v>
      </c>
      <c r="C706" s="5" t="s">
        <v>26</v>
      </c>
      <c r="D706" s="3">
        <v>44816</v>
      </c>
      <c r="E706" s="4" t="s">
        <v>979</v>
      </c>
      <c r="F706" s="126">
        <v>-30</v>
      </c>
      <c r="G706" s="4"/>
    </row>
    <row r="707" spans="1:7" x14ac:dyDescent="0.3">
      <c r="A707" s="4">
        <v>8282100871</v>
      </c>
      <c r="B707" s="132" t="s">
        <v>703</v>
      </c>
      <c r="C707" s="5" t="s">
        <v>26</v>
      </c>
      <c r="D707" s="3">
        <v>44816</v>
      </c>
      <c r="E707" s="4" t="s">
        <v>979</v>
      </c>
      <c r="F707" s="126">
        <v>-30</v>
      </c>
      <c r="G707" s="4"/>
    </row>
    <row r="708" spans="1:7" x14ac:dyDescent="0.3">
      <c r="A708" s="4">
        <v>8282100988</v>
      </c>
      <c r="B708" s="132" t="s">
        <v>714</v>
      </c>
      <c r="C708" s="5" t="s">
        <v>26</v>
      </c>
      <c r="D708" s="3">
        <v>44816</v>
      </c>
      <c r="E708" s="4" t="s">
        <v>979</v>
      </c>
      <c r="F708" s="126">
        <v>-30</v>
      </c>
      <c r="G708" s="4"/>
    </row>
    <row r="709" spans="1:7" x14ac:dyDescent="0.3">
      <c r="A709" s="4">
        <v>8282100970</v>
      </c>
      <c r="B709" s="132" t="s">
        <v>719</v>
      </c>
      <c r="C709" s="5" t="s">
        <v>26</v>
      </c>
      <c r="D709" s="3">
        <v>44816</v>
      </c>
      <c r="E709" s="4" t="s">
        <v>979</v>
      </c>
      <c r="F709" s="126">
        <v>-30</v>
      </c>
      <c r="G709" s="4"/>
    </row>
    <row r="710" spans="1:7" x14ac:dyDescent="0.3">
      <c r="A710" s="4">
        <v>8282101396</v>
      </c>
      <c r="B710" s="132" t="s">
        <v>751</v>
      </c>
      <c r="C710" s="5" t="s">
        <v>26</v>
      </c>
      <c r="D710" s="3">
        <v>44816</v>
      </c>
      <c r="E710" s="4" t="s">
        <v>979</v>
      </c>
      <c r="F710" s="126">
        <v>-30</v>
      </c>
      <c r="G710" s="4"/>
    </row>
    <row r="711" spans="1:7" x14ac:dyDescent="0.3">
      <c r="A711" s="4">
        <v>8282101499</v>
      </c>
      <c r="B711" s="132" t="s">
        <v>772</v>
      </c>
      <c r="C711" s="5" t="s">
        <v>26</v>
      </c>
      <c r="D711" s="3">
        <v>44816</v>
      </c>
      <c r="E711" s="4" t="s">
        <v>979</v>
      </c>
      <c r="F711" s="126">
        <v>-30</v>
      </c>
      <c r="G711" s="4"/>
    </row>
    <row r="712" spans="1:7" x14ac:dyDescent="0.3">
      <c r="A712" s="4">
        <v>8282101974</v>
      </c>
      <c r="B712" s="132" t="s">
        <v>791</v>
      </c>
      <c r="C712" s="5" t="s">
        <v>26</v>
      </c>
      <c r="D712" s="3">
        <v>44816</v>
      </c>
      <c r="E712" s="4" t="s">
        <v>979</v>
      </c>
      <c r="F712" s="126">
        <v>-30</v>
      </c>
      <c r="G712" s="4"/>
    </row>
    <row r="713" spans="1:7" x14ac:dyDescent="0.3">
      <c r="A713" s="4">
        <v>8282102161</v>
      </c>
      <c r="B713" s="132" t="s">
        <v>800</v>
      </c>
      <c r="C713" s="5" t="s">
        <v>26</v>
      </c>
      <c r="D713" s="3">
        <v>44816</v>
      </c>
      <c r="E713" s="4" t="s">
        <v>979</v>
      </c>
      <c r="F713" s="126">
        <v>-30</v>
      </c>
      <c r="G713" s="4"/>
    </row>
    <row r="714" spans="1:7" x14ac:dyDescent="0.3">
      <c r="A714" s="4">
        <v>8282102037</v>
      </c>
      <c r="B714" s="132" t="s">
        <v>813</v>
      </c>
      <c r="C714" s="5" t="s">
        <v>26</v>
      </c>
      <c r="D714" s="3">
        <v>44816</v>
      </c>
      <c r="E714" s="4" t="s">
        <v>979</v>
      </c>
      <c r="F714" s="126">
        <v>-30</v>
      </c>
      <c r="G714" s="4"/>
    </row>
    <row r="715" spans="1:7" x14ac:dyDescent="0.3">
      <c r="A715" s="4">
        <v>8232100323</v>
      </c>
      <c r="B715" s="132" t="s">
        <v>830</v>
      </c>
      <c r="C715" s="5" t="s">
        <v>26</v>
      </c>
      <c r="D715" s="3">
        <v>44816</v>
      </c>
      <c r="E715" s="4" t="s">
        <v>979</v>
      </c>
      <c r="F715" s="126">
        <v>-30</v>
      </c>
      <c r="G715" s="4"/>
    </row>
    <row r="716" spans="1:7" x14ac:dyDescent="0.3">
      <c r="A716" s="4">
        <v>8282102041</v>
      </c>
      <c r="B716" s="132" t="s">
        <v>836</v>
      </c>
      <c r="C716" s="5" t="s">
        <v>26</v>
      </c>
      <c r="D716" s="3">
        <v>44816</v>
      </c>
      <c r="E716" s="4" t="s">
        <v>979</v>
      </c>
      <c r="F716" s="126">
        <v>-30</v>
      </c>
      <c r="G716" s="4"/>
    </row>
    <row r="717" spans="1:7" x14ac:dyDescent="0.3">
      <c r="A717" s="4">
        <v>8282200192</v>
      </c>
      <c r="B717" s="132" t="s">
        <v>840</v>
      </c>
      <c r="C717" s="5" t="s">
        <v>26</v>
      </c>
      <c r="D717" s="3">
        <v>44816</v>
      </c>
      <c r="E717" s="4" t="s">
        <v>979</v>
      </c>
      <c r="F717" s="126">
        <v>-30</v>
      </c>
      <c r="G717" s="4"/>
    </row>
    <row r="718" spans="1:7" x14ac:dyDescent="0.3">
      <c r="A718" s="4">
        <v>8282200548</v>
      </c>
      <c r="B718" s="132" t="s">
        <v>867</v>
      </c>
      <c r="C718" s="5" t="s">
        <v>26</v>
      </c>
      <c r="D718" s="3">
        <v>44816</v>
      </c>
      <c r="E718" s="4" t="s">
        <v>979</v>
      </c>
      <c r="F718" s="126">
        <v>-30</v>
      </c>
      <c r="G718" s="4"/>
    </row>
    <row r="719" spans="1:7" x14ac:dyDescent="0.3">
      <c r="A719" s="4">
        <v>8282200600</v>
      </c>
      <c r="B719" s="132" t="s">
        <v>902</v>
      </c>
      <c r="C719" s="5" t="s">
        <v>26</v>
      </c>
      <c r="D719" s="3">
        <v>44816</v>
      </c>
      <c r="E719" s="4" t="s">
        <v>979</v>
      </c>
      <c r="F719" s="126">
        <v>-30</v>
      </c>
      <c r="G719" s="4"/>
    </row>
    <row r="720" spans="1:7" x14ac:dyDescent="0.3">
      <c r="A720" s="4">
        <v>8232200118</v>
      </c>
      <c r="B720" s="132" t="s">
        <v>890</v>
      </c>
      <c r="C720" s="5" t="s">
        <v>26</v>
      </c>
      <c r="D720" s="3">
        <v>44818</v>
      </c>
      <c r="E720" s="4" t="s">
        <v>984</v>
      </c>
      <c r="F720" s="126">
        <v>-1859.88</v>
      </c>
      <c r="G720" s="4"/>
    </row>
    <row r="721" spans="1:7" x14ac:dyDescent="0.3">
      <c r="A721" s="4">
        <v>8232200191</v>
      </c>
      <c r="B721" s="132" t="s">
        <v>987</v>
      </c>
      <c r="C721" s="5" t="s">
        <v>26</v>
      </c>
      <c r="D721" s="3">
        <v>44820</v>
      </c>
      <c r="E721" s="4" t="s">
        <v>645</v>
      </c>
      <c r="F721" s="126">
        <v>-75</v>
      </c>
      <c r="G721" s="4"/>
    </row>
    <row r="722" spans="1:7" x14ac:dyDescent="0.3">
      <c r="A722" s="4">
        <v>8282200336</v>
      </c>
      <c r="B722" s="132" t="s">
        <v>874</v>
      </c>
      <c r="C722" s="5" t="s">
        <v>26</v>
      </c>
      <c r="D722" s="3">
        <v>44825</v>
      </c>
      <c r="E722" s="4" t="s">
        <v>988</v>
      </c>
      <c r="F722" s="126">
        <v>-941.03</v>
      </c>
      <c r="G722" s="4"/>
    </row>
    <row r="723" spans="1:7" ht="28.8" x14ac:dyDescent="0.3">
      <c r="A723" s="4">
        <v>8232200181</v>
      </c>
      <c r="B723" s="132" t="s">
        <v>928</v>
      </c>
      <c r="C723" s="5" t="s">
        <v>26</v>
      </c>
      <c r="D723" s="3">
        <v>44823</v>
      </c>
      <c r="E723" s="4" t="s">
        <v>989</v>
      </c>
      <c r="F723" s="126">
        <v>-1409.45</v>
      </c>
      <c r="G723" s="4"/>
    </row>
    <row r="724" spans="1:7" x14ac:dyDescent="0.3">
      <c r="A724" s="4">
        <v>8282201191</v>
      </c>
      <c r="B724" s="132" t="s">
        <v>943</v>
      </c>
      <c r="C724" s="5" t="s">
        <v>26</v>
      </c>
      <c r="D724" s="3">
        <v>44823</v>
      </c>
      <c r="E724" s="4" t="s">
        <v>990</v>
      </c>
      <c r="F724" s="126">
        <v>-591.03</v>
      </c>
      <c r="G724" s="4"/>
    </row>
    <row r="725" spans="1:7" x14ac:dyDescent="0.3">
      <c r="A725" s="4">
        <v>8282201463</v>
      </c>
      <c r="B725" s="132" t="s">
        <v>955</v>
      </c>
      <c r="C725" s="5" t="s">
        <v>26</v>
      </c>
      <c r="D725" s="3">
        <v>44831</v>
      </c>
      <c r="E725" s="4" t="s">
        <v>991</v>
      </c>
      <c r="F725" s="126">
        <v>-941.69</v>
      </c>
      <c r="G725" s="4"/>
    </row>
    <row r="726" spans="1:7" x14ac:dyDescent="0.3">
      <c r="A726" s="4">
        <v>8282200062</v>
      </c>
      <c r="B726" s="156" t="s">
        <v>826</v>
      </c>
      <c r="C726" s="5" t="s">
        <v>55</v>
      </c>
      <c r="D726" s="3">
        <v>44838</v>
      </c>
      <c r="E726" s="4" t="s">
        <v>579</v>
      </c>
      <c r="F726" s="126">
        <v>-150</v>
      </c>
      <c r="G726" s="4"/>
    </row>
    <row r="727" spans="1:7" x14ac:dyDescent="0.3">
      <c r="A727" s="4">
        <v>8282102128</v>
      </c>
      <c r="B727" s="156" t="s">
        <v>809</v>
      </c>
      <c r="C727" s="5" t="s">
        <v>55</v>
      </c>
      <c r="D727" s="3">
        <v>44838</v>
      </c>
      <c r="E727" s="4" t="s">
        <v>579</v>
      </c>
      <c r="F727" s="126">
        <v>-150</v>
      </c>
      <c r="G727" s="4"/>
    </row>
    <row r="728" spans="1:7" x14ac:dyDescent="0.3">
      <c r="A728" s="4">
        <v>8282201191</v>
      </c>
      <c r="B728" s="156" t="s">
        <v>943</v>
      </c>
      <c r="C728" s="5" t="s">
        <v>90</v>
      </c>
      <c r="D728" s="3">
        <v>44840</v>
      </c>
      <c r="E728" s="4" t="s">
        <v>28</v>
      </c>
      <c r="F728" s="126">
        <v>-221.66</v>
      </c>
      <c r="G728" s="4"/>
    </row>
    <row r="729" spans="1:7" x14ac:dyDescent="0.3">
      <c r="A729" s="4">
        <v>8282201485</v>
      </c>
      <c r="B729" s="156" t="s">
        <v>960</v>
      </c>
      <c r="C729" s="5" t="s">
        <v>90</v>
      </c>
      <c r="D729" s="3">
        <v>44840</v>
      </c>
      <c r="E729" s="4" t="s">
        <v>28</v>
      </c>
      <c r="F729" s="126">
        <v>-221.66</v>
      </c>
      <c r="G729" s="4"/>
    </row>
    <row r="730" spans="1:7" x14ac:dyDescent="0.3">
      <c r="A730" s="4">
        <v>8282201671</v>
      </c>
      <c r="B730" s="156" t="s">
        <v>973</v>
      </c>
      <c r="C730" s="5" t="s">
        <v>90</v>
      </c>
      <c r="D730" s="3">
        <v>44840</v>
      </c>
      <c r="E730" s="4" t="s">
        <v>28</v>
      </c>
      <c r="F730" s="126">
        <v>-221.66</v>
      </c>
      <c r="G730" s="4"/>
    </row>
    <row r="731" spans="1:7" x14ac:dyDescent="0.3">
      <c r="A731" s="4">
        <v>8282201861</v>
      </c>
      <c r="B731" s="132" t="s">
        <v>969</v>
      </c>
      <c r="C731" s="5" t="s">
        <v>794</v>
      </c>
      <c r="D731" s="3">
        <v>44840</v>
      </c>
      <c r="E731" s="4" t="s">
        <v>28</v>
      </c>
      <c r="F731" s="126">
        <v>-240</v>
      </c>
      <c r="G731" s="4"/>
    </row>
    <row r="732" spans="1:7" ht="28.8" x14ac:dyDescent="0.3">
      <c r="A732" s="4">
        <v>8232200195</v>
      </c>
      <c r="B732" s="132" t="s">
        <v>948</v>
      </c>
      <c r="C732" s="5" t="s">
        <v>26</v>
      </c>
      <c r="D732" s="3">
        <v>44848</v>
      </c>
      <c r="E732" s="4" t="s">
        <v>997</v>
      </c>
      <c r="F732" s="126">
        <v>-851.03</v>
      </c>
      <c r="G732" s="4"/>
    </row>
    <row r="733" spans="1:7" x14ac:dyDescent="0.3">
      <c r="A733" s="4">
        <v>8282201007</v>
      </c>
      <c r="B733" s="132" t="s">
        <v>923</v>
      </c>
      <c r="C733" s="5" t="s">
        <v>26</v>
      </c>
      <c r="D733" s="3">
        <v>44853</v>
      </c>
      <c r="E733" s="4" t="s">
        <v>1006</v>
      </c>
      <c r="F733" s="126">
        <v>-1101.72</v>
      </c>
      <c r="G733" s="4"/>
    </row>
    <row r="734" spans="1:7" ht="28.8" x14ac:dyDescent="0.3">
      <c r="A734" s="4">
        <v>8282201463</v>
      </c>
      <c r="B734" s="132" t="s">
        <v>955</v>
      </c>
      <c r="C734" s="5" t="s">
        <v>26</v>
      </c>
      <c r="D734" s="3">
        <v>44854</v>
      </c>
      <c r="E734" s="4" t="s">
        <v>1011</v>
      </c>
      <c r="F734" s="126">
        <v>-1141.69</v>
      </c>
      <c r="G734" s="4"/>
    </row>
    <row r="735" spans="1:7" ht="28.8" x14ac:dyDescent="0.3">
      <c r="A735" s="4">
        <v>8282100462</v>
      </c>
      <c r="B735" s="132" t="s">
        <v>1039</v>
      </c>
      <c r="C735" s="5" t="s">
        <v>26</v>
      </c>
      <c r="D735" s="3">
        <v>44894</v>
      </c>
      <c r="E735" s="4" t="s">
        <v>1040</v>
      </c>
      <c r="F735" s="126">
        <v>-3845.04</v>
      </c>
      <c r="G735" s="4"/>
    </row>
    <row r="736" spans="1:7" x14ac:dyDescent="0.3">
      <c r="A736" s="4">
        <v>8232200344</v>
      </c>
      <c r="B736" s="132" t="s">
        <v>982</v>
      </c>
      <c r="C736" s="5" t="s">
        <v>26</v>
      </c>
      <c r="D736" s="3">
        <v>44893</v>
      </c>
      <c r="E736" s="4" t="s">
        <v>990</v>
      </c>
      <c r="F736" s="126">
        <v>-591.03</v>
      </c>
      <c r="G736" s="4"/>
    </row>
    <row r="737" spans="1:7" x14ac:dyDescent="0.3">
      <c r="A737" s="4">
        <v>8282202324</v>
      </c>
      <c r="B737" s="132" t="s">
        <v>1037</v>
      </c>
      <c r="C737" s="5" t="s">
        <v>794</v>
      </c>
      <c r="D737" s="3">
        <v>44902</v>
      </c>
      <c r="E737" s="4" t="s">
        <v>28</v>
      </c>
      <c r="F737" s="126">
        <v>-240</v>
      </c>
      <c r="G737" s="4"/>
    </row>
    <row r="738" spans="1:7" x14ac:dyDescent="0.3">
      <c r="A738" s="4">
        <v>8282202345</v>
      </c>
      <c r="B738" s="132" t="s">
        <v>1013</v>
      </c>
      <c r="C738" s="5" t="s">
        <v>794</v>
      </c>
      <c r="D738" s="3">
        <v>44902</v>
      </c>
      <c r="E738" s="4" t="s">
        <v>28</v>
      </c>
      <c r="F738" s="126">
        <v>-240</v>
      </c>
      <c r="G738" s="4"/>
    </row>
    <row r="739" spans="1:7" x14ac:dyDescent="0.3">
      <c r="A739" s="4">
        <v>8282202087</v>
      </c>
      <c r="B739" s="132" t="s">
        <v>1009</v>
      </c>
      <c r="C739" s="5" t="s">
        <v>794</v>
      </c>
      <c r="D739" s="3">
        <v>44902</v>
      </c>
      <c r="E739" s="4" t="s">
        <v>28</v>
      </c>
      <c r="F739" s="126">
        <v>-240</v>
      </c>
      <c r="G739" s="4"/>
    </row>
    <row r="740" spans="1:7" x14ac:dyDescent="0.3">
      <c r="A740" s="4">
        <v>8282202409</v>
      </c>
      <c r="B740" s="132" t="s">
        <v>1027</v>
      </c>
      <c r="C740" s="5" t="s">
        <v>794</v>
      </c>
      <c r="D740" s="3">
        <v>44902</v>
      </c>
      <c r="E740" s="4" t="s">
        <v>28</v>
      </c>
      <c r="F740" s="126">
        <v>-240</v>
      </c>
      <c r="G740" s="4"/>
    </row>
    <row r="741" spans="1:7" x14ac:dyDescent="0.3">
      <c r="A741" s="4">
        <v>8282202313</v>
      </c>
      <c r="B741" s="132" t="s">
        <v>1004</v>
      </c>
      <c r="C741" s="5" t="s">
        <v>794</v>
      </c>
      <c r="D741" s="3">
        <v>44902</v>
      </c>
      <c r="E741" s="4" t="s">
        <v>28</v>
      </c>
      <c r="F741" s="126">
        <v>-240</v>
      </c>
      <c r="G741" s="4"/>
    </row>
    <row r="742" spans="1:7" x14ac:dyDescent="0.3">
      <c r="A742" s="4">
        <v>8281902272</v>
      </c>
      <c r="B742" s="132" t="s">
        <v>313</v>
      </c>
      <c r="C742" s="5" t="s">
        <v>90</v>
      </c>
      <c r="D742" s="3">
        <v>44901</v>
      </c>
      <c r="E742" s="4" t="s">
        <v>748</v>
      </c>
      <c r="F742" s="126">
        <v>-121.12</v>
      </c>
      <c r="G742" s="4"/>
    </row>
    <row r="743" spans="1:7" x14ac:dyDescent="0.3">
      <c r="A743" s="4">
        <v>8232200370</v>
      </c>
      <c r="B743" s="132" t="s">
        <v>999</v>
      </c>
      <c r="C743" s="5" t="s">
        <v>90</v>
      </c>
      <c r="D743" s="3">
        <v>44901</v>
      </c>
      <c r="E743" s="4" t="s">
        <v>28</v>
      </c>
      <c r="F743" s="126">
        <v>-242.24</v>
      </c>
      <c r="G743" s="4"/>
    </row>
    <row r="744" spans="1:7" x14ac:dyDescent="0.3">
      <c r="A744" s="4">
        <v>8282202160</v>
      </c>
      <c r="B744" s="132" t="s">
        <v>994</v>
      </c>
      <c r="C744" s="5" t="s">
        <v>90</v>
      </c>
      <c r="D744" s="3">
        <v>44901</v>
      </c>
      <c r="E744" s="4" t="s">
        <v>28</v>
      </c>
      <c r="F744" s="126">
        <v>-242.24</v>
      </c>
      <c r="G744" s="4"/>
    </row>
    <row r="745" spans="1:7" x14ac:dyDescent="0.3">
      <c r="A745" s="4">
        <v>8282101820</v>
      </c>
      <c r="B745" s="132" t="s">
        <v>1042</v>
      </c>
      <c r="C745" s="5" t="s">
        <v>90</v>
      </c>
      <c r="D745" s="3">
        <v>44901</v>
      </c>
      <c r="E745" s="4" t="s">
        <v>748</v>
      </c>
      <c r="F745" s="126">
        <v>-121.12</v>
      </c>
      <c r="G745" s="4"/>
    </row>
    <row r="746" spans="1:7" x14ac:dyDescent="0.3">
      <c r="A746" s="4">
        <v>8282202101</v>
      </c>
      <c r="B746" s="132" t="s">
        <v>1020</v>
      </c>
      <c r="C746" s="5" t="s">
        <v>90</v>
      </c>
      <c r="D746" s="3">
        <v>44901</v>
      </c>
      <c r="E746" s="4" t="s">
        <v>28</v>
      </c>
      <c r="F746" s="126">
        <v>-242.24</v>
      </c>
      <c r="G746" s="4"/>
    </row>
    <row r="747" spans="1:7" ht="28.8" x14ac:dyDescent="0.3">
      <c r="A747" s="4">
        <v>8282101820</v>
      </c>
      <c r="B747" s="132" t="s">
        <v>1042</v>
      </c>
      <c r="C747" s="5" t="s">
        <v>26</v>
      </c>
      <c r="D747" s="3">
        <v>44910</v>
      </c>
      <c r="E747" s="4" t="s">
        <v>1048</v>
      </c>
      <c r="F747" s="126">
        <v>-982.06</v>
      </c>
      <c r="G747" s="4"/>
    </row>
    <row r="748" spans="1:7" x14ac:dyDescent="0.3">
      <c r="A748" s="4">
        <v>8282202313</v>
      </c>
      <c r="B748" s="132" t="s">
        <v>1004</v>
      </c>
      <c r="C748" s="5" t="s">
        <v>26</v>
      </c>
      <c r="D748" s="3">
        <v>44910</v>
      </c>
      <c r="E748" s="4" t="s">
        <v>1049</v>
      </c>
      <c r="F748" s="126">
        <v>-1327.9</v>
      </c>
      <c r="G748" s="4"/>
    </row>
    <row r="749" spans="1:7" x14ac:dyDescent="0.3">
      <c r="A749" s="4">
        <v>8282202345</v>
      </c>
      <c r="B749" s="132" t="s">
        <v>1013</v>
      </c>
      <c r="C749" s="5" t="s">
        <v>26</v>
      </c>
      <c r="D749" s="3">
        <v>44910</v>
      </c>
      <c r="E749" s="4" t="s">
        <v>990</v>
      </c>
      <c r="F749" s="126">
        <v>-396.17</v>
      </c>
      <c r="G749" s="4"/>
    </row>
    <row r="750" spans="1:7" x14ac:dyDescent="0.3">
      <c r="A750" s="4">
        <v>8232200370</v>
      </c>
      <c r="B750" s="132" t="s">
        <v>999</v>
      </c>
      <c r="C750" s="5" t="s">
        <v>26</v>
      </c>
      <c r="D750" s="3">
        <v>44911</v>
      </c>
      <c r="E750" s="4" t="s">
        <v>990</v>
      </c>
      <c r="F750" s="126">
        <v>-591.03</v>
      </c>
      <c r="G750" s="4"/>
    </row>
    <row r="751" spans="1:7" x14ac:dyDescent="0.3">
      <c r="A751" s="4">
        <v>8282202324</v>
      </c>
      <c r="B751" s="132" t="s">
        <v>1037</v>
      </c>
      <c r="C751" s="5" t="s">
        <v>26</v>
      </c>
      <c r="D751" s="3">
        <v>44911</v>
      </c>
      <c r="E751" s="4" t="s">
        <v>990</v>
      </c>
      <c r="F751" s="126">
        <v>-426.17</v>
      </c>
      <c r="G751" s="4"/>
    </row>
    <row r="752" spans="1:7" x14ac:dyDescent="0.3">
      <c r="A752" s="4">
        <v>8282202409</v>
      </c>
      <c r="B752" s="132" t="s">
        <v>1027</v>
      </c>
      <c r="C752" s="5" t="s">
        <v>26</v>
      </c>
      <c r="D752" s="3">
        <v>44911</v>
      </c>
      <c r="E752" s="4" t="s">
        <v>1050</v>
      </c>
      <c r="F752" s="126">
        <v>-731.7</v>
      </c>
      <c r="G752" s="4"/>
    </row>
    <row r="753" spans="1:7" x14ac:dyDescent="0.3">
      <c r="A753" s="4">
        <v>8282202324</v>
      </c>
      <c r="B753" s="132" t="s">
        <v>1037</v>
      </c>
      <c r="C753" s="5" t="s">
        <v>26</v>
      </c>
      <c r="D753" s="3">
        <v>44930</v>
      </c>
      <c r="E753" s="4" t="s">
        <v>727</v>
      </c>
      <c r="F753" s="126">
        <v>-75</v>
      </c>
      <c r="G753" s="4"/>
    </row>
    <row r="754" spans="1:7" x14ac:dyDescent="0.3">
      <c r="A754" s="4">
        <v>8232200344</v>
      </c>
      <c r="B754" s="132" t="s">
        <v>1056</v>
      </c>
      <c r="C754" s="5" t="s">
        <v>26</v>
      </c>
      <c r="D754" s="3">
        <v>44930</v>
      </c>
      <c r="E754" s="4" t="s">
        <v>727</v>
      </c>
      <c r="F754" s="126">
        <v>-75</v>
      </c>
      <c r="G754" s="4"/>
    </row>
    <row r="755" spans="1:7" x14ac:dyDescent="0.3">
      <c r="A755" s="4">
        <v>8232200195</v>
      </c>
      <c r="B755" s="132" t="s">
        <v>948</v>
      </c>
      <c r="C755" s="5" t="s">
        <v>26</v>
      </c>
      <c r="D755" s="3">
        <v>44930</v>
      </c>
      <c r="E755" s="4" t="s">
        <v>727</v>
      </c>
      <c r="F755" s="126">
        <v>-75</v>
      </c>
      <c r="G755" s="4"/>
    </row>
    <row r="756" spans="1:7" x14ac:dyDescent="0.3">
      <c r="A756" s="4">
        <v>8232200181</v>
      </c>
      <c r="B756" s="132" t="s">
        <v>928</v>
      </c>
      <c r="C756" s="5" t="s">
        <v>26</v>
      </c>
      <c r="D756" s="3">
        <v>44930</v>
      </c>
      <c r="E756" s="4" t="s">
        <v>727</v>
      </c>
      <c r="F756" s="126">
        <v>-75</v>
      </c>
      <c r="G756" s="4"/>
    </row>
    <row r="757" spans="1:7" x14ac:dyDescent="0.3">
      <c r="A757" s="4">
        <v>8282201007</v>
      </c>
      <c r="B757" s="132" t="s">
        <v>923</v>
      </c>
      <c r="C757" s="5" t="s">
        <v>26</v>
      </c>
      <c r="D757" s="3">
        <v>44930</v>
      </c>
      <c r="E757" s="4" t="s">
        <v>727</v>
      </c>
      <c r="F757" s="126">
        <v>-75</v>
      </c>
      <c r="G757" s="4"/>
    </row>
    <row r="758" spans="1:7" x14ac:dyDescent="0.3">
      <c r="A758" s="4">
        <v>8282202063</v>
      </c>
      <c r="B758" s="132" t="s">
        <v>1017</v>
      </c>
      <c r="C758" s="5" t="s">
        <v>90</v>
      </c>
      <c r="D758" s="3">
        <v>44935</v>
      </c>
      <c r="E758" s="4" t="s">
        <v>28</v>
      </c>
      <c r="F758" s="126">
        <v>-242.24</v>
      </c>
      <c r="G758" s="4"/>
    </row>
    <row r="759" spans="1:7" x14ac:dyDescent="0.3">
      <c r="A759" s="4">
        <v>8281802290</v>
      </c>
      <c r="B759" s="149" t="s">
        <v>17</v>
      </c>
      <c r="C759" s="5" t="s">
        <v>26</v>
      </c>
      <c r="D759" s="3">
        <v>44935</v>
      </c>
      <c r="E759" s="4" t="s">
        <v>979</v>
      </c>
      <c r="F759" s="126">
        <v>-30</v>
      </c>
      <c r="G759" s="4"/>
    </row>
    <row r="760" spans="1:7" x14ac:dyDescent="0.3">
      <c r="A760" s="4">
        <v>8281900586</v>
      </c>
      <c r="B760" s="148" t="s">
        <v>49</v>
      </c>
      <c r="C760" s="5" t="s">
        <v>26</v>
      </c>
      <c r="D760" s="3">
        <v>44935</v>
      </c>
      <c r="E760" s="4" t="s">
        <v>979</v>
      </c>
      <c r="F760" s="126">
        <v>-30</v>
      </c>
      <c r="G760" s="4"/>
    </row>
    <row r="761" spans="1:7" x14ac:dyDescent="0.3">
      <c r="A761" s="4">
        <v>8281901799</v>
      </c>
      <c r="B761" s="148" t="s">
        <v>91</v>
      </c>
      <c r="C761" s="5" t="s">
        <v>26</v>
      </c>
      <c r="D761" s="3">
        <v>44935</v>
      </c>
      <c r="E761" s="4" t="s">
        <v>979</v>
      </c>
      <c r="F761" s="126">
        <v>-30</v>
      </c>
      <c r="G761" s="4"/>
    </row>
    <row r="762" spans="1:7" x14ac:dyDescent="0.3">
      <c r="A762" s="4">
        <v>8281902927</v>
      </c>
      <c r="B762" s="150" t="s">
        <v>332</v>
      </c>
      <c r="C762" s="5" t="s">
        <v>26</v>
      </c>
      <c r="D762" s="3">
        <v>44935</v>
      </c>
      <c r="E762" s="4" t="s">
        <v>979</v>
      </c>
      <c r="F762" s="126">
        <v>-30</v>
      </c>
      <c r="G762" s="4"/>
    </row>
    <row r="763" spans="1:7" x14ac:dyDescent="0.3">
      <c r="A763" s="4">
        <v>8282000297</v>
      </c>
      <c r="B763" s="148" t="s">
        <v>389</v>
      </c>
      <c r="C763" s="5" t="s">
        <v>26</v>
      </c>
      <c r="D763" s="3">
        <v>44935</v>
      </c>
      <c r="E763" s="4" t="s">
        <v>979</v>
      </c>
      <c r="F763" s="126">
        <v>-30</v>
      </c>
      <c r="G763" s="4"/>
    </row>
    <row r="764" spans="1:7" x14ac:dyDescent="0.3">
      <c r="A764" s="4">
        <v>8282000903</v>
      </c>
      <c r="B764" s="148" t="s">
        <v>478</v>
      </c>
      <c r="C764" s="5" t="s">
        <v>26</v>
      </c>
      <c r="D764" s="3">
        <v>44935</v>
      </c>
      <c r="E764" s="4" t="s">
        <v>979</v>
      </c>
      <c r="F764" s="126">
        <v>-30</v>
      </c>
      <c r="G764" s="4"/>
    </row>
    <row r="765" spans="1:7" x14ac:dyDescent="0.3">
      <c r="A765" s="4">
        <v>8282000950</v>
      </c>
      <c r="B765" s="148" t="s">
        <v>1465</v>
      </c>
      <c r="C765" s="5" t="s">
        <v>26</v>
      </c>
      <c r="D765" s="3">
        <v>44935</v>
      </c>
      <c r="E765" s="4" t="s">
        <v>979</v>
      </c>
      <c r="F765" s="126">
        <v>-30</v>
      </c>
      <c r="G765" s="4"/>
    </row>
    <row r="766" spans="1:7" x14ac:dyDescent="0.3">
      <c r="A766" s="4">
        <v>8282001585</v>
      </c>
      <c r="B766" s="148" t="s">
        <v>546</v>
      </c>
      <c r="C766" s="5" t="s">
        <v>26</v>
      </c>
      <c r="D766" s="3">
        <v>44935</v>
      </c>
      <c r="E766" s="4" t="s">
        <v>979</v>
      </c>
      <c r="F766" s="126">
        <v>-30</v>
      </c>
      <c r="G766" s="4"/>
    </row>
    <row r="767" spans="1:7" x14ac:dyDescent="0.3">
      <c r="A767" s="4">
        <v>8282000029</v>
      </c>
      <c r="B767" s="148" t="s">
        <v>354</v>
      </c>
      <c r="C767" s="5" t="s">
        <v>26</v>
      </c>
      <c r="D767" s="3">
        <v>44935</v>
      </c>
      <c r="E767" s="4" t="s">
        <v>979</v>
      </c>
      <c r="F767" s="126">
        <v>-30</v>
      </c>
      <c r="G767" s="4"/>
    </row>
    <row r="768" spans="1:7" x14ac:dyDescent="0.3">
      <c r="A768" s="4">
        <v>8282100600</v>
      </c>
      <c r="B768" s="148" t="s">
        <v>648</v>
      </c>
      <c r="C768" s="5" t="s">
        <v>26</v>
      </c>
      <c r="D768" s="3">
        <v>44935</v>
      </c>
      <c r="E768" s="4" t="s">
        <v>979</v>
      </c>
      <c r="F768" s="126">
        <v>-30</v>
      </c>
      <c r="G768" s="4"/>
    </row>
    <row r="769" spans="1:7" x14ac:dyDescent="0.3">
      <c r="A769" s="4">
        <v>8282100871</v>
      </c>
      <c r="B769" s="148" t="s">
        <v>703</v>
      </c>
      <c r="C769" s="5" t="s">
        <v>26</v>
      </c>
      <c r="D769" s="3">
        <v>44935</v>
      </c>
      <c r="E769" s="4" t="s">
        <v>979</v>
      </c>
      <c r="F769" s="126">
        <v>-30</v>
      </c>
      <c r="G769" s="4"/>
    </row>
    <row r="770" spans="1:7" x14ac:dyDescent="0.3">
      <c r="A770" s="4">
        <v>8282100855</v>
      </c>
      <c r="B770" s="148" t="s">
        <v>693</v>
      </c>
      <c r="C770" s="5" t="s">
        <v>26</v>
      </c>
      <c r="D770" s="3">
        <v>44935</v>
      </c>
      <c r="E770" s="4" t="s">
        <v>979</v>
      </c>
      <c r="F770" s="126">
        <v>-30</v>
      </c>
      <c r="G770" s="4"/>
    </row>
    <row r="771" spans="1:7" x14ac:dyDescent="0.3">
      <c r="A771" s="4">
        <v>8282100970</v>
      </c>
      <c r="B771" s="148" t="s">
        <v>719</v>
      </c>
      <c r="C771" s="5" t="s">
        <v>26</v>
      </c>
      <c r="D771" s="3">
        <v>44935</v>
      </c>
      <c r="E771" s="4" t="s">
        <v>979</v>
      </c>
      <c r="F771" s="126">
        <v>-30</v>
      </c>
      <c r="G771" s="4"/>
    </row>
    <row r="772" spans="1:7" x14ac:dyDescent="0.3">
      <c r="A772" s="4">
        <v>8282101396</v>
      </c>
      <c r="B772" s="148" t="s">
        <v>751</v>
      </c>
      <c r="C772" s="5" t="s">
        <v>26</v>
      </c>
      <c r="D772" s="3">
        <v>44935</v>
      </c>
      <c r="E772" s="4" t="s">
        <v>979</v>
      </c>
      <c r="F772" s="126">
        <v>-30</v>
      </c>
      <c r="G772" s="4"/>
    </row>
    <row r="773" spans="1:7" x14ac:dyDescent="0.3">
      <c r="A773" s="4">
        <v>8282101499</v>
      </c>
      <c r="B773" s="148" t="s">
        <v>772</v>
      </c>
      <c r="C773" s="5" t="s">
        <v>26</v>
      </c>
      <c r="D773" s="3">
        <v>44935</v>
      </c>
      <c r="E773" s="4" t="s">
        <v>979</v>
      </c>
      <c r="F773" s="126">
        <v>-30</v>
      </c>
      <c r="G773" s="4"/>
    </row>
    <row r="774" spans="1:7" x14ac:dyDescent="0.3">
      <c r="A774" s="4">
        <v>8282100702</v>
      </c>
      <c r="B774" s="148" t="s">
        <v>671</v>
      </c>
      <c r="C774" s="5" t="s">
        <v>26</v>
      </c>
      <c r="D774" s="3">
        <v>44935</v>
      </c>
      <c r="E774" s="4" t="s">
        <v>979</v>
      </c>
      <c r="F774" s="126">
        <v>-30</v>
      </c>
      <c r="G774" s="4"/>
    </row>
    <row r="775" spans="1:7" x14ac:dyDescent="0.3">
      <c r="A775" s="4">
        <v>8282200192</v>
      </c>
      <c r="B775" s="148" t="s">
        <v>840</v>
      </c>
      <c r="C775" s="5" t="s">
        <v>26</v>
      </c>
      <c r="D775" s="3">
        <v>44935</v>
      </c>
      <c r="E775" s="4" t="s">
        <v>979</v>
      </c>
      <c r="F775" s="126">
        <v>-30</v>
      </c>
      <c r="G775" s="4"/>
    </row>
    <row r="776" spans="1:7" x14ac:dyDescent="0.3">
      <c r="A776" s="4">
        <v>8282101974</v>
      </c>
      <c r="B776" s="148" t="s">
        <v>791</v>
      </c>
      <c r="C776" s="5" t="s">
        <v>26</v>
      </c>
      <c r="D776" s="3">
        <v>44935</v>
      </c>
      <c r="E776" s="4" t="s">
        <v>979</v>
      </c>
      <c r="F776" s="126">
        <v>-30</v>
      </c>
      <c r="G776" s="4"/>
    </row>
    <row r="777" spans="1:7" x14ac:dyDescent="0.3">
      <c r="A777" s="4">
        <v>8282102037</v>
      </c>
      <c r="B777" s="148" t="s">
        <v>813</v>
      </c>
      <c r="C777" s="5" t="s">
        <v>26</v>
      </c>
      <c r="D777" s="3">
        <v>44935</v>
      </c>
      <c r="E777" s="4" t="s">
        <v>979</v>
      </c>
      <c r="F777" s="126">
        <v>-30</v>
      </c>
      <c r="G777" s="4"/>
    </row>
    <row r="778" spans="1:7" x14ac:dyDescent="0.3">
      <c r="A778" s="4">
        <v>8282200548</v>
      </c>
      <c r="B778" s="148" t="s">
        <v>867</v>
      </c>
      <c r="C778" s="5" t="s">
        <v>26</v>
      </c>
      <c r="D778" s="3">
        <v>44935</v>
      </c>
      <c r="E778" s="4" t="s">
        <v>979</v>
      </c>
      <c r="F778" s="126">
        <v>-30</v>
      </c>
      <c r="G778" s="4"/>
    </row>
    <row r="779" spans="1:7" x14ac:dyDescent="0.3">
      <c r="A779" s="4">
        <v>8282200600</v>
      </c>
      <c r="B779" s="148" t="s">
        <v>902</v>
      </c>
      <c r="C779" s="5" t="s">
        <v>26</v>
      </c>
      <c r="D779" s="3">
        <v>44935</v>
      </c>
      <c r="E779" s="4" t="s">
        <v>979</v>
      </c>
      <c r="F779" s="126">
        <v>-30</v>
      </c>
      <c r="G779" s="4"/>
    </row>
    <row r="780" spans="1:7" x14ac:dyDescent="0.3">
      <c r="A780" s="4">
        <v>8282102041</v>
      </c>
      <c r="B780" s="148" t="s">
        <v>836</v>
      </c>
      <c r="C780" s="5" t="s">
        <v>26</v>
      </c>
      <c r="D780" s="3">
        <v>44935</v>
      </c>
      <c r="E780" s="4" t="s">
        <v>979</v>
      </c>
      <c r="F780" s="126">
        <v>-30</v>
      </c>
      <c r="G780" s="4"/>
    </row>
    <row r="781" spans="1:7" x14ac:dyDescent="0.3">
      <c r="A781" s="4">
        <v>8282200269</v>
      </c>
      <c r="B781" s="148" t="s">
        <v>858</v>
      </c>
      <c r="C781" s="5" t="s">
        <v>26</v>
      </c>
      <c r="D781" s="3">
        <v>44936</v>
      </c>
      <c r="E781" s="4" t="s">
        <v>979</v>
      </c>
      <c r="F781" s="126">
        <v>-30</v>
      </c>
      <c r="G781" s="4"/>
    </row>
    <row r="782" spans="1:7" x14ac:dyDescent="0.3">
      <c r="A782" s="4">
        <v>8282200548</v>
      </c>
      <c r="B782" s="148" t="s">
        <v>932</v>
      </c>
      <c r="C782" s="5" t="s">
        <v>26</v>
      </c>
      <c r="D782" s="3">
        <v>44936</v>
      </c>
      <c r="E782" s="4" t="s">
        <v>979</v>
      </c>
      <c r="F782" s="126">
        <v>-30</v>
      </c>
      <c r="G782" s="4"/>
    </row>
    <row r="783" spans="1:7" x14ac:dyDescent="0.3">
      <c r="A783" s="4">
        <v>8282200600</v>
      </c>
      <c r="B783" s="148" t="s">
        <v>902</v>
      </c>
      <c r="C783" s="5" t="s">
        <v>26</v>
      </c>
      <c r="D783" s="3">
        <v>44936</v>
      </c>
      <c r="E783" s="4" t="s">
        <v>979</v>
      </c>
      <c r="F783" s="126">
        <v>-30</v>
      </c>
      <c r="G783" s="4"/>
    </row>
    <row r="784" spans="1:7" x14ac:dyDescent="0.3">
      <c r="A784" s="4">
        <v>8282102041</v>
      </c>
      <c r="B784" s="148" t="s">
        <v>836</v>
      </c>
      <c r="C784" s="5" t="s">
        <v>26</v>
      </c>
      <c r="D784" s="3">
        <v>44936</v>
      </c>
      <c r="E784" s="4" t="s">
        <v>979</v>
      </c>
      <c r="F784" s="126">
        <v>-30</v>
      </c>
      <c r="G784" s="4"/>
    </row>
    <row r="785" spans="1:7" x14ac:dyDescent="0.3">
      <c r="A785" s="4">
        <v>8282200764</v>
      </c>
      <c r="B785" s="148" t="s">
        <v>1057</v>
      </c>
      <c r="C785" s="5" t="s">
        <v>26</v>
      </c>
      <c r="D785" s="3">
        <v>44936</v>
      </c>
      <c r="E785" s="4" t="s">
        <v>979</v>
      </c>
      <c r="F785" s="126">
        <v>-30</v>
      </c>
      <c r="G785" s="4"/>
    </row>
    <row r="786" spans="1:7" x14ac:dyDescent="0.3">
      <c r="A786" s="4">
        <v>8232200118</v>
      </c>
      <c r="B786" s="148" t="s">
        <v>890</v>
      </c>
      <c r="C786" s="5" t="s">
        <v>26</v>
      </c>
      <c r="D786" s="3">
        <v>44936</v>
      </c>
      <c r="E786" s="4" t="s">
        <v>979</v>
      </c>
      <c r="F786" s="126">
        <v>-30</v>
      </c>
      <c r="G786" s="4"/>
    </row>
    <row r="787" spans="1:7" x14ac:dyDescent="0.3">
      <c r="A787" s="4">
        <v>8282200040</v>
      </c>
      <c r="B787" s="148" t="s">
        <v>817</v>
      </c>
      <c r="C787" s="5" t="s">
        <v>26</v>
      </c>
      <c r="D787" s="3">
        <v>44936</v>
      </c>
      <c r="E787" s="4" t="s">
        <v>979</v>
      </c>
      <c r="F787" s="126">
        <v>-30</v>
      </c>
      <c r="G787" s="4"/>
    </row>
    <row r="788" spans="1:7" x14ac:dyDescent="0.3">
      <c r="A788" s="4">
        <v>8282200809</v>
      </c>
      <c r="B788" s="148" t="s">
        <v>898</v>
      </c>
      <c r="C788" s="5" t="s">
        <v>26</v>
      </c>
      <c r="D788" s="3">
        <v>44936</v>
      </c>
      <c r="E788" s="4" t="s">
        <v>979</v>
      </c>
      <c r="F788" s="126">
        <v>-30</v>
      </c>
      <c r="G788" s="4"/>
    </row>
    <row r="789" spans="1:7" x14ac:dyDescent="0.3">
      <c r="A789" s="4">
        <v>8282102003</v>
      </c>
      <c r="B789" s="148" t="s">
        <v>885</v>
      </c>
      <c r="C789" s="5" t="s">
        <v>26</v>
      </c>
      <c r="D789" s="3">
        <v>44936</v>
      </c>
      <c r="E789" s="4" t="s">
        <v>979</v>
      </c>
      <c r="F789" s="126">
        <v>-30</v>
      </c>
      <c r="G789" s="4"/>
    </row>
    <row r="790" spans="1:7" x14ac:dyDescent="0.3">
      <c r="A790" s="4">
        <v>8282100591</v>
      </c>
      <c r="B790" s="148" t="s">
        <v>708</v>
      </c>
      <c r="C790" s="5" t="s">
        <v>26</v>
      </c>
      <c r="D790" s="3">
        <v>44936</v>
      </c>
      <c r="E790" s="4" t="s">
        <v>979</v>
      </c>
      <c r="F790" s="126">
        <v>-30</v>
      </c>
      <c r="G790" s="4"/>
    </row>
    <row r="791" spans="1:7" x14ac:dyDescent="0.3">
      <c r="A791" s="4">
        <v>8232200191</v>
      </c>
      <c r="B791" s="148" t="s">
        <v>937</v>
      </c>
      <c r="C791" s="5" t="s">
        <v>26</v>
      </c>
      <c r="D791" s="3">
        <v>44936</v>
      </c>
      <c r="E791" s="4" t="s">
        <v>979</v>
      </c>
      <c r="F791" s="126">
        <v>-30</v>
      </c>
      <c r="G791" s="4"/>
    </row>
    <row r="792" spans="1:7" x14ac:dyDescent="0.3">
      <c r="A792" s="4">
        <v>8282200336</v>
      </c>
      <c r="B792" s="148" t="s">
        <v>874</v>
      </c>
      <c r="C792" s="5" t="s">
        <v>26</v>
      </c>
      <c r="D792" s="3">
        <v>44936</v>
      </c>
      <c r="E792" s="4" t="s">
        <v>979</v>
      </c>
      <c r="F792" s="126">
        <v>-30</v>
      </c>
      <c r="G792" s="4"/>
    </row>
    <row r="793" spans="1:7" x14ac:dyDescent="0.3">
      <c r="A793" s="4">
        <v>8232200181</v>
      </c>
      <c r="B793" s="148" t="s">
        <v>928</v>
      </c>
      <c r="C793" s="5" t="s">
        <v>26</v>
      </c>
      <c r="D793" s="3">
        <v>44936</v>
      </c>
      <c r="E793" s="4" t="s">
        <v>979</v>
      </c>
      <c r="F793" s="126">
        <v>-30</v>
      </c>
      <c r="G793" s="4"/>
    </row>
    <row r="794" spans="1:7" x14ac:dyDescent="0.3">
      <c r="A794" s="4">
        <v>8232200195</v>
      </c>
      <c r="B794" s="148" t="s">
        <v>948</v>
      </c>
      <c r="C794" s="5" t="s">
        <v>26</v>
      </c>
      <c r="D794" s="3">
        <v>44936</v>
      </c>
      <c r="E794" s="4" t="s">
        <v>979</v>
      </c>
      <c r="F794" s="126">
        <v>-30</v>
      </c>
      <c r="G794" s="4"/>
    </row>
    <row r="795" spans="1:7" x14ac:dyDescent="0.3">
      <c r="A795" s="4">
        <v>8282101820</v>
      </c>
      <c r="B795" s="148" t="s">
        <v>1063</v>
      </c>
      <c r="C795" s="5" t="s">
        <v>26</v>
      </c>
      <c r="D795" s="3">
        <v>44938</v>
      </c>
      <c r="E795" s="4" t="s">
        <v>727</v>
      </c>
      <c r="F795" s="126">
        <v>-75</v>
      </c>
      <c r="G795" s="4"/>
    </row>
    <row r="796" spans="1:7" x14ac:dyDescent="0.3">
      <c r="A796" s="4">
        <v>8282202160</v>
      </c>
      <c r="B796" s="148" t="s">
        <v>1064</v>
      </c>
      <c r="C796" s="5" t="s">
        <v>26</v>
      </c>
      <c r="D796" s="3">
        <v>44938</v>
      </c>
      <c r="E796" s="4" t="s">
        <v>727</v>
      </c>
      <c r="F796" s="126">
        <v>-75</v>
      </c>
      <c r="G796" s="4"/>
    </row>
    <row r="797" spans="1:7" x14ac:dyDescent="0.3">
      <c r="A797" s="4">
        <v>8282202313</v>
      </c>
      <c r="B797" s="148" t="s">
        <v>1065</v>
      </c>
      <c r="C797" s="5" t="s">
        <v>26</v>
      </c>
      <c r="D797" s="3">
        <v>44938</v>
      </c>
      <c r="E797" s="4" t="s">
        <v>727</v>
      </c>
      <c r="F797" s="126">
        <v>-75</v>
      </c>
      <c r="G797" s="4"/>
    </row>
    <row r="798" spans="1:7" x14ac:dyDescent="0.3">
      <c r="A798" s="4">
        <v>8282201861</v>
      </c>
      <c r="B798" s="148" t="s">
        <v>969</v>
      </c>
      <c r="C798" s="5" t="s">
        <v>26</v>
      </c>
      <c r="D798" s="3">
        <v>44944</v>
      </c>
      <c r="E798" s="4" t="s">
        <v>773</v>
      </c>
      <c r="F798" s="126">
        <v>-446.17</v>
      </c>
      <c r="G798" s="4"/>
    </row>
    <row r="799" spans="1:7" x14ac:dyDescent="0.3">
      <c r="A799" s="4">
        <v>8282201191</v>
      </c>
      <c r="B799" s="148" t="s">
        <v>943</v>
      </c>
      <c r="C799" s="5" t="s">
        <v>26</v>
      </c>
      <c r="D799" s="3">
        <v>44946</v>
      </c>
      <c r="E799" s="4" t="s">
        <v>727</v>
      </c>
      <c r="F799" s="126">
        <v>-75</v>
      </c>
      <c r="G799" s="4"/>
    </row>
    <row r="800" spans="1:7" x14ac:dyDescent="0.3">
      <c r="A800" s="4">
        <v>8232200370</v>
      </c>
      <c r="B800" s="148" t="s">
        <v>1074</v>
      </c>
      <c r="C800" s="5" t="s">
        <v>26</v>
      </c>
      <c r="D800" s="3">
        <v>44946</v>
      </c>
      <c r="E800" s="4" t="s">
        <v>727</v>
      </c>
      <c r="F800" s="126">
        <v>-75</v>
      </c>
      <c r="G800" s="4"/>
    </row>
    <row r="801" spans="1:7" x14ac:dyDescent="0.3">
      <c r="A801" s="4">
        <v>8282202345</v>
      </c>
      <c r="B801" s="148" t="s">
        <v>1013</v>
      </c>
      <c r="C801" s="5" t="s">
        <v>26</v>
      </c>
      <c r="D801" s="3">
        <v>44952</v>
      </c>
      <c r="E801" s="4" t="s">
        <v>727</v>
      </c>
      <c r="F801" s="126">
        <v>-75</v>
      </c>
      <c r="G801" s="4"/>
    </row>
    <row r="802" spans="1:7" x14ac:dyDescent="0.3">
      <c r="A802" s="4">
        <v>8282202409</v>
      </c>
      <c r="B802" s="148" t="s">
        <v>1027</v>
      </c>
      <c r="C802" s="5" t="s">
        <v>26</v>
      </c>
      <c r="D802" s="3">
        <v>44952</v>
      </c>
      <c r="E802" s="4" t="s">
        <v>727</v>
      </c>
      <c r="F802" s="126">
        <v>-75</v>
      </c>
      <c r="G802" s="4"/>
    </row>
    <row r="803" spans="1:7" x14ac:dyDescent="0.3">
      <c r="A803" s="4">
        <v>8282201861</v>
      </c>
      <c r="B803" s="148" t="s">
        <v>969</v>
      </c>
      <c r="C803" s="5" t="s">
        <v>26</v>
      </c>
      <c r="D803" s="3">
        <v>44959</v>
      </c>
      <c r="E803" s="4" t="s">
        <v>727</v>
      </c>
      <c r="F803" s="126">
        <v>-75</v>
      </c>
      <c r="G803" s="4"/>
    </row>
    <row r="804" spans="1:7" x14ac:dyDescent="0.3">
      <c r="A804" s="4">
        <v>8282202160</v>
      </c>
      <c r="B804" s="148" t="s">
        <v>1034</v>
      </c>
      <c r="C804" s="5" t="s">
        <v>90</v>
      </c>
      <c r="D804" s="3">
        <v>44959</v>
      </c>
      <c r="E804" s="4" t="s">
        <v>28</v>
      </c>
      <c r="F804" s="126">
        <v>-242.24</v>
      </c>
      <c r="G804" s="4"/>
    </row>
    <row r="805" spans="1:7" x14ac:dyDescent="0.3">
      <c r="A805" s="4">
        <v>8232200396</v>
      </c>
      <c r="B805" s="148" t="s">
        <v>1031</v>
      </c>
      <c r="C805" s="5" t="s">
        <v>90</v>
      </c>
      <c r="D805" s="3">
        <v>44959</v>
      </c>
      <c r="E805" s="4" t="s">
        <v>28</v>
      </c>
      <c r="F805" s="126">
        <v>-242.24</v>
      </c>
      <c r="G805" s="4"/>
    </row>
    <row r="806" spans="1:7" x14ac:dyDescent="0.3">
      <c r="A806" s="4">
        <v>8232200462</v>
      </c>
      <c r="B806" s="148" t="s">
        <v>1045</v>
      </c>
      <c r="C806" s="5" t="s">
        <v>90</v>
      </c>
      <c r="D806" s="3">
        <v>44959</v>
      </c>
      <c r="E806" s="4" t="s">
        <v>28</v>
      </c>
      <c r="F806" s="126">
        <v>-242.24</v>
      </c>
      <c r="G806" s="4"/>
    </row>
    <row r="807" spans="1:7" x14ac:dyDescent="0.3">
      <c r="A807" s="4">
        <v>8282201861</v>
      </c>
      <c r="B807" s="148" t="s">
        <v>969</v>
      </c>
      <c r="C807" s="5" t="s">
        <v>55</v>
      </c>
      <c r="D807" s="3">
        <v>44960</v>
      </c>
      <c r="E807" s="4" t="s">
        <v>579</v>
      </c>
      <c r="F807" s="126">
        <v>-120</v>
      </c>
      <c r="G807" s="4"/>
    </row>
    <row r="808" spans="1:7" x14ac:dyDescent="0.3">
      <c r="A808" s="4">
        <v>8282200062</v>
      </c>
      <c r="B808" s="156" t="s">
        <v>826</v>
      </c>
      <c r="C808" s="5" t="s">
        <v>55</v>
      </c>
      <c r="D808" s="3">
        <v>44960</v>
      </c>
      <c r="E808" s="4" t="s">
        <v>579</v>
      </c>
      <c r="F808" s="126">
        <v>-155</v>
      </c>
      <c r="G808" s="4"/>
    </row>
    <row r="809" spans="1:7" x14ac:dyDescent="0.3">
      <c r="A809" s="4">
        <v>8282102128</v>
      </c>
      <c r="B809" s="156" t="s">
        <v>809</v>
      </c>
      <c r="C809" s="5" t="s">
        <v>55</v>
      </c>
      <c r="D809" s="3">
        <v>44960</v>
      </c>
      <c r="E809" s="4" t="s">
        <v>579</v>
      </c>
      <c r="F809" s="126">
        <v>-155</v>
      </c>
      <c r="G809" s="4"/>
    </row>
    <row r="810" spans="1:7" x14ac:dyDescent="0.3">
      <c r="A810" s="4">
        <v>8282202822</v>
      </c>
      <c r="B810" s="156" t="s">
        <v>1060</v>
      </c>
      <c r="C810" s="5" t="s">
        <v>794</v>
      </c>
      <c r="D810" s="3">
        <v>44960</v>
      </c>
      <c r="E810" s="4" t="s">
        <v>28</v>
      </c>
      <c r="F810" s="126">
        <v>-240</v>
      </c>
      <c r="G810" s="4"/>
    </row>
    <row r="811" spans="1:7" x14ac:dyDescent="0.3">
      <c r="A811" s="4">
        <v>8282200062</v>
      </c>
      <c r="B811" s="156" t="s">
        <v>826</v>
      </c>
      <c r="C811" s="5" t="s">
        <v>794</v>
      </c>
      <c r="D811" s="3">
        <v>44960</v>
      </c>
      <c r="E811" s="4" t="s">
        <v>28</v>
      </c>
      <c r="F811" s="126">
        <v>-240</v>
      </c>
      <c r="G811" s="4"/>
    </row>
    <row r="812" spans="1:7" x14ac:dyDescent="0.3">
      <c r="A812" s="4">
        <v>8282102128</v>
      </c>
      <c r="B812" s="156" t="s">
        <v>809</v>
      </c>
      <c r="C812" s="5" t="s">
        <v>794</v>
      </c>
      <c r="D812" s="3">
        <v>44960</v>
      </c>
      <c r="E812" s="4" t="s">
        <v>28</v>
      </c>
      <c r="F812" s="126">
        <v>-240</v>
      </c>
      <c r="G812" s="4"/>
    </row>
    <row r="813" spans="1:7" x14ac:dyDescent="0.3">
      <c r="A813" s="4">
        <v>8282300057</v>
      </c>
      <c r="B813" s="156" t="s">
        <v>1081</v>
      </c>
      <c r="C813" s="5" t="s">
        <v>794</v>
      </c>
      <c r="D813" s="3">
        <v>44960</v>
      </c>
      <c r="E813" s="4" t="s">
        <v>28</v>
      </c>
      <c r="F813" s="126">
        <v>-240</v>
      </c>
      <c r="G813" s="4"/>
    </row>
    <row r="814" spans="1:7" x14ac:dyDescent="0.3">
      <c r="A814" s="4">
        <v>8282300045</v>
      </c>
      <c r="B814" s="156" t="s">
        <v>1072</v>
      </c>
      <c r="C814" s="5" t="s">
        <v>794</v>
      </c>
      <c r="D814" s="3">
        <v>44960</v>
      </c>
      <c r="E814" s="4" t="s">
        <v>28</v>
      </c>
      <c r="F814" s="126">
        <v>-240</v>
      </c>
      <c r="G814" s="4"/>
    </row>
    <row r="815" spans="1:7" x14ac:dyDescent="0.3">
      <c r="A815" s="4">
        <v>8232200462</v>
      </c>
      <c r="B815" s="148" t="s">
        <v>1045</v>
      </c>
      <c r="C815" s="5" t="s">
        <v>26</v>
      </c>
      <c r="D815" s="3">
        <v>44966</v>
      </c>
      <c r="E815" s="4" t="s">
        <v>1105</v>
      </c>
      <c r="F815" s="126">
        <v>-2133.79</v>
      </c>
      <c r="G815" s="4"/>
    </row>
    <row r="816" spans="1:7" x14ac:dyDescent="0.3">
      <c r="A816" s="4">
        <v>8282202101</v>
      </c>
      <c r="B816" s="156" t="s">
        <v>1020</v>
      </c>
      <c r="C816" s="5" t="s">
        <v>26</v>
      </c>
      <c r="D816" s="3">
        <v>44966</v>
      </c>
      <c r="E816" s="4" t="s">
        <v>1106</v>
      </c>
      <c r="F816" s="126">
        <v>-899.03</v>
      </c>
      <c r="G816" s="4"/>
    </row>
    <row r="817" spans="1:7" x14ac:dyDescent="0.3">
      <c r="A817" s="4">
        <v>8282202345</v>
      </c>
      <c r="B817" s="156" t="s">
        <v>1013</v>
      </c>
      <c r="C817" s="5" t="s">
        <v>26</v>
      </c>
      <c r="D817" s="3">
        <v>44980</v>
      </c>
      <c r="E817" s="4" t="s">
        <v>877</v>
      </c>
      <c r="F817" s="126">
        <v>-314.73</v>
      </c>
      <c r="G817" s="4"/>
    </row>
    <row r="818" spans="1:7" x14ac:dyDescent="0.3">
      <c r="A818" s="4">
        <v>8282202822</v>
      </c>
      <c r="B818" s="156" t="s">
        <v>1060</v>
      </c>
      <c r="C818" s="5" t="s">
        <v>26</v>
      </c>
      <c r="D818" s="3">
        <v>44980</v>
      </c>
      <c r="E818" s="4" t="s">
        <v>877</v>
      </c>
      <c r="F818" s="126">
        <v>-153.77000000000001</v>
      </c>
      <c r="G818" s="4"/>
    </row>
    <row r="819" spans="1:7" x14ac:dyDescent="0.3">
      <c r="A819" s="4">
        <v>8281902927</v>
      </c>
      <c r="B819" s="156" t="s">
        <v>332</v>
      </c>
      <c r="C819" s="5" t="s">
        <v>26</v>
      </c>
      <c r="D819" s="3">
        <v>44980</v>
      </c>
      <c r="E819" s="4" t="s">
        <v>877</v>
      </c>
      <c r="F819" s="126">
        <v>-454.51</v>
      </c>
      <c r="G819" s="4"/>
    </row>
    <row r="820" spans="1:7" x14ac:dyDescent="0.3">
      <c r="A820" s="4">
        <v>8282001585</v>
      </c>
      <c r="B820" s="156" t="s">
        <v>600</v>
      </c>
      <c r="C820" s="5" t="s">
        <v>26</v>
      </c>
      <c r="D820" s="3">
        <v>44980</v>
      </c>
      <c r="E820" s="4" t="s">
        <v>877</v>
      </c>
      <c r="F820" s="126">
        <v>-1625.67</v>
      </c>
      <c r="G820" s="4"/>
    </row>
    <row r="821" spans="1:7" x14ac:dyDescent="0.3">
      <c r="A821" s="4">
        <v>8282100702</v>
      </c>
      <c r="B821" s="156" t="s">
        <v>861</v>
      </c>
      <c r="C821" s="5" t="s">
        <v>26</v>
      </c>
      <c r="D821" s="3">
        <v>44980</v>
      </c>
      <c r="E821" s="4" t="s">
        <v>877</v>
      </c>
      <c r="F821" s="126">
        <v>-874.03</v>
      </c>
      <c r="G821" s="4"/>
    </row>
    <row r="822" spans="1:7" x14ac:dyDescent="0.3">
      <c r="A822" s="4">
        <v>8282200548</v>
      </c>
      <c r="B822" s="156" t="s">
        <v>932</v>
      </c>
      <c r="C822" s="5" t="s">
        <v>26</v>
      </c>
      <c r="D822" s="3">
        <v>44980</v>
      </c>
      <c r="E822" s="4" t="s">
        <v>877</v>
      </c>
      <c r="F822" s="126">
        <v>-258.93</v>
      </c>
      <c r="G822" s="4"/>
    </row>
    <row r="823" spans="1:7" x14ac:dyDescent="0.3">
      <c r="A823" s="4">
        <v>8282102041</v>
      </c>
      <c r="B823" s="156" t="s">
        <v>1112</v>
      </c>
      <c r="C823" s="5" t="s">
        <v>26</v>
      </c>
      <c r="D823" s="3">
        <v>44980</v>
      </c>
      <c r="E823" s="4" t="s">
        <v>877</v>
      </c>
      <c r="F823" s="126">
        <v>-1164.55</v>
      </c>
      <c r="G823" s="4"/>
    </row>
    <row r="824" spans="1:7" x14ac:dyDescent="0.3">
      <c r="A824" s="4">
        <v>8282202160</v>
      </c>
      <c r="B824" s="156" t="s">
        <v>1064</v>
      </c>
      <c r="C824" s="5" t="s">
        <v>26</v>
      </c>
      <c r="D824" s="3">
        <v>44980</v>
      </c>
      <c r="E824" s="4" t="s">
        <v>877</v>
      </c>
      <c r="F824" s="126">
        <v>-203.37</v>
      </c>
      <c r="G824" s="4"/>
    </row>
    <row r="825" spans="1:7" x14ac:dyDescent="0.3">
      <c r="A825" s="4">
        <v>8282201007</v>
      </c>
      <c r="B825" s="156" t="s">
        <v>923</v>
      </c>
      <c r="C825" s="5" t="s">
        <v>26</v>
      </c>
      <c r="D825" s="3">
        <v>44980</v>
      </c>
      <c r="E825" s="4" t="s">
        <v>877</v>
      </c>
      <c r="F825" s="126">
        <v>-1390.83</v>
      </c>
      <c r="G825" s="4"/>
    </row>
    <row r="826" spans="1:7" x14ac:dyDescent="0.3">
      <c r="A826" s="4">
        <v>8282200526</v>
      </c>
      <c r="B826" s="156" t="s">
        <v>906</v>
      </c>
      <c r="C826" s="5" t="s">
        <v>26</v>
      </c>
      <c r="D826" s="3">
        <v>44980</v>
      </c>
      <c r="E826" s="4" t="s">
        <v>877</v>
      </c>
      <c r="F826" s="126">
        <v>-2142.0300000000002</v>
      </c>
      <c r="G826" s="4"/>
    </row>
    <row r="827" spans="1:7" x14ac:dyDescent="0.3">
      <c r="A827" s="4">
        <v>8282201861</v>
      </c>
      <c r="B827" s="156" t="s">
        <v>969</v>
      </c>
      <c r="C827" s="5" t="s">
        <v>26</v>
      </c>
      <c r="D827" s="3">
        <v>44980</v>
      </c>
      <c r="E827" s="4" t="s">
        <v>877</v>
      </c>
      <c r="F827" s="126">
        <v>-922.23</v>
      </c>
      <c r="G827" s="4"/>
    </row>
    <row r="828" spans="1:7" x14ac:dyDescent="0.3">
      <c r="A828" s="4">
        <v>8282201408</v>
      </c>
      <c r="B828" s="156" t="s">
        <v>963</v>
      </c>
      <c r="C828" s="5" t="s">
        <v>26</v>
      </c>
      <c r="D828" s="3">
        <v>44980</v>
      </c>
      <c r="E828" s="4" t="s">
        <v>877</v>
      </c>
      <c r="F828" s="126">
        <v>-362.11</v>
      </c>
      <c r="G828" s="4"/>
    </row>
    <row r="829" spans="1:7" x14ac:dyDescent="0.3">
      <c r="A829" s="4">
        <v>8282201191</v>
      </c>
      <c r="B829" s="156" t="s">
        <v>1113</v>
      </c>
      <c r="C829" s="5" t="s">
        <v>26</v>
      </c>
      <c r="D829" s="3">
        <v>44980</v>
      </c>
      <c r="E829" s="4" t="s">
        <v>877</v>
      </c>
      <c r="F829" s="126">
        <f>-579.23</f>
        <v>-579.23</v>
      </c>
      <c r="G829" s="4"/>
    </row>
    <row r="830" spans="1:7" x14ac:dyDescent="0.3">
      <c r="A830" s="4">
        <v>8282101820</v>
      </c>
      <c r="B830" s="156" t="s">
        <v>1063</v>
      </c>
      <c r="C830" s="5" t="s">
        <v>26</v>
      </c>
      <c r="D830" s="3">
        <v>44980</v>
      </c>
      <c r="E830" s="4" t="s">
        <v>877</v>
      </c>
      <c r="F830" s="126">
        <v>-1520.47</v>
      </c>
      <c r="G830" s="4"/>
    </row>
    <row r="831" spans="1:7" x14ac:dyDescent="0.3">
      <c r="A831" s="4">
        <v>8282101499</v>
      </c>
      <c r="B831" s="156" t="s">
        <v>882</v>
      </c>
      <c r="C831" s="5" t="s">
        <v>26</v>
      </c>
      <c r="D831" s="3">
        <v>44980</v>
      </c>
      <c r="E831" s="4" t="s">
        <v>877</v>
      </c>
      <c r="F831" s="126">
        <v>-755.63</v>
      </c>
      <c r="G831" s="4"/>
    </row>
    <row r="832" spans="1:7" x14ac:dyDescent="0.3">
      <c r="A832" s="4">
        <v>8232200370</v>
      </c>
      <c r="B832" s="156" t="s">
        <v>1074</v>
      </c>
      <c r="C832" s="5" t="s">
        <v>26</v>
      </c>
      <c r="D832" s="3">
        <v>44980</v>
      </c>
      <c r="E832" s="4" t="s">
        <v>877</v>
      </c>
      <c r="F832" s="126">
        <v>-808.15</v>
      </c>
      <c r="G832" s="4"/>
    </row>
    <row r="833" spans="1:7" x14ac:dyDescent="0.3">
      <c r="A833" s="4">
        <v>8232200344</v>
      </c>
      <c r="B833" s="156" t="s">
        <v>1056</v>
      </c>
      <c r="C833" s="5" t="s">
        <v>26</v>
      </c>
      <c r="D833" s="3">
        <v>44980</v>
      </c>
      <c r="E833" s="4" t="s">
        <v>877</v>
      </c>
      <c r="F833" s="126">
        <v>-763.15</v>
      </c>
      <c r="G833" s="4"/>
    </row>
    <row r="834" spans="1:7" x14ac:dyDescent="0.3">
      <c r="A834" s="4">
        <v>8282202324</v>
      </c>
      <c r="B834" s="156" t="s">
        <v>1037</v>
      </c>
      <c r="C834" s="5" t="s">
        <v>26</v>
      </c>
      <c r="D834" s="3">
        <v>44980</v>
      </c>
      <c r="E834" s="4" t="s">
        <v>877</v>
      </c>
      <c r="F834" s="126">
        <v>-2093.9499999999998</v>
      </c>
      <c r="G834" s="4"/>
    </row>
    <row r="835" spans="1:7" x14ac:dyDescent="0.3">
      <c r="A835" s="4">
        <v>8281802290</v>
      </c>
      <c r="B835" s="156" t="s">
        <v>17</v>
      </c>
      <c r="C835" s="5" t="s">
        <v>26</v>
      </c>
      <c r="D835" s="3">
        <v>44980</v>
      </c>
      <c r="E835" s="4" t="s">
        <v>877</v>
      </c>
      <c r="F835" s="126">
        <v>-673.01</v>
      </c>
      <c r="G835" s="4"/>
    </row>
    <row r="836" spans="1:7" x14ac:dyDescent="0.3">
      <c r="A836" s="4">
        <v>8282000029</v>
      </c>
      <c r="B836" s="156" t="s">
        <v>878</v>
      </c>
      <c r="C836" s="5" t="s">
        <v>26</v>
      </c>
      <c r="D836" s="3">
        <v>44980</v>
      </c>
      <c r="E836" s="4" t="s">
        <v>877</v>
      </c>
      <c r="F836" s="126">
        <v>-834.03</v>
      </c>
      <c r="G836" s="4"/>
    </row>
    <row r="837" spans="1:7" ht="28.8" x14ac:dyDescent="0.3">
      <c r="A837" s="4">
        <v>8282201408</v>
      </c>
      <c r="B837" s="156" t="s">
        <v>963</v>
      </c>
      <c r="C837" s="5" t="s">
        <v>26</v>
      </c>
      <c r="D837" s="3">
        <v>44986</v>
      </c>
      <c r="E837" s="4" t="s">
        <v>1114</v>
      </c>
      <c r="F837" s="126">
        <v>-3585.37</v>
      </c>
      <c r="G837" s="4"/>
    </row>
    <row r="838" spans="1:7" x14ac:dyDescent="0.3">
      <c r="A838" s="4">
        <v>8282200062</v>
      </c>
      <c r="B838" s="156" t="s">
        <v>826</v>
      </c>
      <c r="C838" s="5" t="s">
        <v>55</v>
      </c>
      <c r="D838" s="3">
        <v>44986</v>
      </c>
      <c r="E838" s="4" t="s">
        <v>579</v>
      </c>
      <c r="F838" s="126">
        <v>-140</v>
      </c>
      <c r="G838" s="4"/>
    </row>
    <row r="839" spans="1:7" x14ac:dyDescent="0.3">
      <c r="A839" s="4">
        <v>8282102128</v>
      </c>
      <c r="B839" s="156" t="s">
        <v>809</v>
      </c>
      <c r="C839" s="5" t="s">
        <v>55</v>
      </c>
      <c r="D839" s="3">
        <v>44986</v>
      </c>
      <c r="E839" s="4" t="s">
        <v>579</v>
      </c>
      <c r="F839" s="126">
        <v>-140</v>
      </c>
      <c r="G839" s="4"/>
    </row>
    <row r="840" spans="1:7" x14ac:dyDescent="0.3">
      <c r="A840" s="4">
        <v>8282202087</v>
      </c>
      <c r="B840" s="156" t="s">
        <v>1009</v>
      </c>
      <c r="C840" s="5" t="s">
        <v>55</v>
      </c>
      <c r="D840" s="3">
        <v>44986</v>
      </c>
      <c r="E840" s="4" t="s">
        <v>579</v>
      </c>
      <c r="F840" s="126">
        <v>-115</v>
      </c>
      <c r="G840" s="4"/>
    </row>
    <row r="841" spans="1:7" x14ac:dyDescent="0.3">
      <c r="A841" s="4">
        <v>8282202973</v>
      </c>
      <c r="B841" s="156" t="s">
        <v>1085</v>
      </c>
      <c r="C841" s="5" t="s">
        <v>26</v>
      </c>
      <c r="D841" s="3">
        <v>44994</v>
      </c>
      <c r="E841" s="4" t="s">
        <v>1123</v>
      </c>
      <c r="F841" s="126">
        <v>-2032.37</v>
      </c>
      <c r="G841" s="4"/>
    </row>
    <row r="842" spans="1:7" x14ac:dyDescent="0.3">
      <c r="A842" s="4">
        <v>8282202063</v>
      </c>
      <c r="B842" s="156" t="s">
        <v>1017</v>
      </c>
      <c r="C842" s="5" t="s">
        <v>26</v>
      </c>
      <c r="D842" s="3">
        <v>44995</v>
      </c>
      <c r="E842" s="4" t="s">
        <v>1126</v>
      </c>
      <c r="F842" s="126">
        <v>-951.22</v>
      </c>
      <c r="G842" s="4"/>
    </row>
    <row r="843" spans="1:7" x14ac:dyDescent="0.3">
      <c r="A843" s="4">
        <v>8282202160</v>
      </c>
      <c r="B843" s="156" t="s">
        <v>1127</v>
      </c>
      <c r="C843" s="5" t="s">
        <v>26</v>
      </c>
      <c r="D843" s="3">
        <v>44995</v>
      </c>
      <c r="E843" s="4" t="s">
        <v>1128</v>
      </c>
      <c r="F843" s="126">
        <v>-904.49</v>
      </c>
      <c r="G843" s="4"/>
    </row>
    <row r="844" spans="1:7" x14ac:dyDescent="0.3">
      <c r="A844" s="4">
        <v>8282200062</v>
      </c>
      <c r="B844" s="156" t="s">
        <v>826</v>
      </c>
      <c r="C844" s="5" t="s">
        <v>26</v>
      </c>
      <c r="D844" s="3">
        <v>45000</v>
      </c>
      <c r="E844" s="4" t="s">
        <v>1136</v>
      </c>
      <c r="F844" s="126">
        <v>-1121.03</v>
      </c>
      <c r="G844" s="4"/>
    </row>
    <row r="845" spans="1:7" ht="28.8" x14ac:dyDescent="0.3">
      <c r="A845" s="4">
        <v>8282102048</v>
      </c>
      <c r="B845" s="156" t="s">
        <v>849</v>
      </c>
      <c r="C845" s="5" t="s">
        <v>26</v>
      </c>
      <c r="D845" s="3">
        <v>45001</v>
      </c>
      <c r="E845" s="4" t="s">
        <v>1137</v>
      </c>
      <c r="F845" s="126">
        <v>-4767.62</v>
      </c>
      <c r="G845" s="4"/>
    </row>
    <row r="846" spans="1:7" x14ac:dyDescent="0.3">
      <c r="A846" s="4">
        <v>8232200484</v>
      </c>
      <c r="B846" s="156" t="s">
        <v>1068</v>
      </c>
      <c r="C846" s="5" t="s">
        <v>26</v>
      </c>
      <c r="D846" s="3">
        <v>45001</v>
      </c>
      <c r="E846" s="4" t="s">
        <v>1138</v>
      </c>
      <c r="F846" s="126">
        <v>-709.67</v>
      </c>
      <c r="G846" s="4"/>
    </row>
    <row r="847" spans="1:7" x14ac:dyDescent="0.3">
      <c r="A847" s="4">
        <v>8282300176</v>
      </c>
      <c r="B847" s="156" t="s">
        <v>1142</v>
      </c>
      <c r="C847" s="5" t="s">
        <v>26</v>
      </c>
      <c r="D847" s="3">
        <v>45005</v>
      </c>
      <c r="E847" s="4" t="s">
        <v>1143</v>
      </c>
      <c r="F847" s="126">
        <v>-443.8</v>
      </c>
      <c r="G847" s="4"/>
    </row>
    <row r="848" spans="1:7" x14ac:dyDescent="0.3">
      <c r="A848" s="4">
        <v>8282202973</v>
      </c>
      <c r="B848" s="156" t="s">
        <v>1085</v>
      </c>
      <c r="C848" s="5" t="s">
        <v>26</v>
      </c>
      <c r="D848" s="3">
        <v>45014</v>
      </c>
      <c r="E848" s="4" t="s">
        <v>727</v>
      </c>
      <c r="F848" s="126">
        <v>-75</v>
      </c>
      <c r="G848" s="4"/>
    </row>
    <row r="849" spans="1:7" x14ac:dyDescent="0.3">
      <c r="A849" s="4">
        <v>8232200484</v>
      </c>
      <c r="B849" s="156" t="s">
        <v>1068</v>
      </c>
      <c r="C849" s="5" t="s">
        <v>26</v>
      </c>
      <c r="D849" s="3">
        <v>45019</v>
      </c>
      <c r="E849" s="4" t="s">
        <v>727</v>
      </c>
      <c r="F849" s="126">
        <v>-75</v>
      </c>
      <c r="G849" s="4"/>
    </row>
    <row r="850" spans="1:7" x14ac:dyDescent="0.3">
      <c r="A850" s="4">
        <v>8282102048</v>
      </c>
      <c r="B850" s="156" t="s">
        <v>1167</v>
      </c>
      <c r="C850" s="5" t="s">
        <v>26</v>
      </c>
      <c r="D850" s="3">
        <v>45015</v>
      </c>
      <c r="E850" s="4" t="s">
        <v>727</v>
      </c>
      <c r="F850" s="126">
        <v>-75</v>
      </c>
      <c r="G850" s="4"/>
    </row>
    <row r="851" spans="1:7" x14ac:dyDescent="0.3">
      <c r="A851" s="4">
        <v>8282202063</v>
      </c>
      <c r="B851" s="156" t="s">
        <v>1017</v>
      </c>
      <c r="C851" s="5" t="s">
        <v>26</v>
      </c>
      <c r="D851" s="3">
        <v>45015</v>
      </c>
      <c r="E851" s="4" t="s">
        <v>727</v>
      </c>
      <c r="F851" s="126">
        <v>-75</v>
      </c>
      <c r="G851" s="4"/>
    </row>
    <row r="852" spans="1:7" x14ac:dyDescent="0.3">
      <c r="A852" s="4">
        <v>8282202101</v>
      </c>
      <c r="B852" s="156" t="s">
        <v>1020</v>
      </c>
      <c r="C852" s="5" t="s">
        <v>26</v>
      </c>
      <c r="D852" s="3">
        <v>45015</v>
      </c>
      <c r="E852" s="4" t="s">
        <v>727</v>
      </c>
      <c r="F852" s="126">
        <v>-75</v>
      </c>
      <c r="G852" s="4"/>
    </row>
    <row r="853" spans="1:7" x14ac:dyDescent="0.3">
      <c r="A853" s="4">
        <v>8282202160</v>
      </c>
      <c r="B853" s="156" t="s">
        <v>1127</v>
      </c>
      <c r="C853" s="5" t="s">
        <v>26</v>
      </c>
      <c r="D853" s="3">
        <v>45015</v>
      </c>
      <c r="E853" s="4" t="s">
        <v>727</v>
      </c>
      <c r="F853" s="126">
        <v>-75</v>
      </c>
      <c r="G853" s="4"/>
    </row>
    <row r="854" spans="1:7" x14ac:dyDescent="0.3">
      <c r="A854" s="4">
        <v>8282300094</v>
      </c>
      <c r="B854" s="156" t="s">
        <v>1120</v>
      </c>
      <c r="C854" s="5" t="s">
        <v>794</v>
      </c>
      <c r="D854" s="3">
        <v>45020</v>
      </c>
      <c r="E854" s="4" t="s">
        <v>28</v>
      </c>
      <c r="F854" s="126">
        <v>-240</v>
      </c>
      <c r="G854" s="4"/>
    </row>
    <row r="855" spans="1:7" x14ac:dyDescent="0.3">
      <c r="A855" s="4">
        <v>8282300539</v>
      </c>
      <c r="B855" s="156" t="s">
        <v>1130</v>
      </c>
      <c r="C855" s="5" t="s">
        <v>794</v>
      </c>
      <c r="D855" s="3">
        <v>45020</v>
      </c>
      <c r="E855" s="4" t="s">
        <v>28</v>
      </c>
      <c r="F855" s="126">
        <v>-240</v>
      </c>
      <c r="G855" s="4"/>
    </row>
    <row r="856" spans="1:7" x14ac:dyDescent="0.3">
      <c r="A856" s="4">
        <v>8282102128</v>
      </c>
      <c r="B856" s="156" t="s">
        <v>809</v>
      </c>
      <c r="C856" s="5" t="s">
        <v>794</v>
      </c>
      <c r="D856" s="3">
        <v>45020</v>
      </c>
      <c r="E856" s="4" t="s">
        <v>28</v>
      </c>
      <c r="F856" s="126">
        <v>-240</v>
      </c>
      <c r="G856" s="4"/>
    </row>
    <row r="857" spans="1:7" x14ac:dyDescent="0.3">
      <c r="A857" s="4">
        <v>8232200554</v>
      </c>
      <c r="B857" s="156" t="s">
        <v>1098</v>
      </c>
      <c r="C857" s="5" t="s">
        <v>90</v>
      </c>
      <c r="D857" s="3">
        <v>45020</v>
      </c>
      <c r="E857" s="4" t="s">
        <v>28</v>
      </c>
      <c r="F857" s="126">
        <v>-242.24</v>
      </c>
      <c r="G857" s="4"/>
    </row>
    <row r="858" spans="1:7" x14ac:dyDescent="0.3">
      <c r="A858" s="4">
        <v>8282203116</v>
      </c>
      <c r="B858" s="156" t="s">
        <v>1109</v>
      </c>
      <c r="C858" s="5" t="s">
        <v>90</v>
      </c>
      <c r="D858" s="3">
        <v>45020</v>
      </c>
      <c r="E858" s="4" t="s">
        <v>28</v>
      </c>
      <c r="F858" s="126">
        <v>-242.24</v>
      </c>
      <c r="G858" s="4"/>
    </row>
    <row r="859" spans="1:7" x14ac:dyDescent="0.3">
      <c r="A859" s="4">
        <v>8282100884</v>
      </c>
      <c r="B859" s="156" t="s">
        <v>745</v>
      </c>
      <c r="C859" s="5" t="s">
        <v>90</v>
      </c>
      <c r="D859" s="3">
        <v>45020</v>
      </c>
      <c r="E859" s="4" t="s">
        <v>28</v>
      </c>
      <c r="F859" s="126">
        <v>-121.12</v>
      </c>
      <c r="G859" s="4"/>
    </row>
    <row r="860" spans="1:7" x14ac:dyDescent="0.3">
      <c r="A860" s="4">
        <v>8232300020</v>
      </c>
      <c r="B860" s="156" t="s">
        <v>1117</v>
      </c>
      <c r="C860" s="5" t="s">
        <v>90</v>
      </c>
      <c r="D860" s="3">
        <v>45020</v>
      </c>
      <c r="E860" s="4" t="s">
        <v>28</v>
      </c>
      <c r="F860" s="126">
        <v>-242.24</v>
      </c>
      <c r="G860" s="4"/>
    </row>
    <row r="861" spans="1:7" x14ac:dyDescent="0.3">
      <c r="A861" s="4">
        <v>8282300045</v>
      </c>
      <c r="B861" s="156" t="s">
        <v>1072</v>
      </c>
      <c r="C861" s="5" t="s">
        <v>26</v>
      </c>
      <c r="D861" s="3">
        <v>45020</v>
      </c>
      <c r="E861" s="4" t="s">
        <v>1168</v>
      </c>
      <c r="F861" s="126">
        <v>-2147.4499999999998</v>
      </c>
      <c r="G861" s="4"/>
    </row>
    <row r="862" spans="1:7" x14ac:dyDescent="0.3">
      <c r="A862" s="4">
        <v>8282203111</v>
      </c>
      <c r="B862" s="156" t="s">
        <v>1094</v>
      </c>
      <c r="C862" s="5" t="s">
        <v>26</v>
      </c>
      <c r="D862" s="3">
        <v>45022</v>
      </c>
      <c r="E862" s="4" t="s">
        <v>1169</v>
      </c>
      <c r="F862" s="126">
        <v>-1059.03</v>
      </c>
      <c r="G862" s="4"/>
    </row>
    <row r="863" spans="1:7" x14ac:dyDescent="0.3">
      <c r="A863" s="4">
        <v>8282200062</v>
      </c>
      <c r="B863" s="156" t="s">
        <v>826</v>
      </c>
      <c r="C863" s="5" t="s">
        <v>55</v>
      </c>
      <c r="D863" s="3">
        <v>45026</v>
      </c>
      <c r="E863" s="4" t="s">
        <v>579</v>
      </c>
      <c r="F863" s="126">
        <v>-155</v>
      </c>
      <c r="G863" s="4"/>
    </row>
    <row r="864" spans="1:7" x14ac:dyDescent="0.3">
      <c r="A864" s="4">
        <v>8282102128</v>
      </c>
      <c r="B864" s="156" t="s">
        <v>809</v>
      </c>
      <c r="C864" s="5" t="s">
        <v>55</v>
      </c>
      <c r="D864" s="3">
        <v>45026</v>
      </c>
      <c r="E864" s="4" t="s">
        <v>579</v>
      </c>
      <c r="F864" s="126">
        <v>-155</v>
      </c>
      <c r="G864" s="4"/>
    </row>
    <row r="865" spans="1:7" x14ac:dyDescent="0.3">
      <c r="A865" s="4">
        <v>8282202087</v>
      </c>
      <c r="B865" s="156" t="s">
        <v>1009</v>
      </c>
      <c r="C865" s="5" t="s">
        <v>55</v>
      </c>
      <c r="D865" s="3">
        <v>45026</v>
      </c>
      <c r="E865" s="4" t="s">
        <v>579</v>
      </c>
      <c r="F865" s="126">
        <v>-155</v>
      </c>
      <c r="G865" s="4"/>
    </row>
    <row r="866" spans="1:7" x14ac:dyDescent="0.3">
      <c r="A866" s="4">
        <v>8282200705</v>
      </c>
      <c r="B866" s="156" t="s">
        <v>919</v>
      </c>
      <c r="C866" s="5" t="s">
        <v>26</v>
      </c>
      <c r="D866" s="3">
        <v>45029</v>
      </c>
      <c r="E866" s="4" t="s">
        <v>1170</v>
      </c>
      <c r="F866" s="126">
        <v>-3342.56</v>
      </c>
      <c r="G866" s="4"/>
    </row>
    <row r="867" spans="1:7" x14ac:dyDescent="0.3">
      <c r="A867" s="4">
        <v>8282300176</v>
      </c>
      <c r="B867" s="156" t="s">
        <v>1142</v>
      </c>
      <c r="C867" s="5" t="s">
        <v>26</v>
      </c>
      <c r="D867" s="3">
        <v>45030</v>
      </c>
      <c r="E867" s="4" t="s">
        <v>727</v>
      </c>
      <c r="F867" s="126">
        <v>-75</v>
      </c>
      <c r="G867" s="4"/>
    </row>
    <row r="868" spans="1:7" x14ac:dyDescent="0.3">
      <c r="A868" s="4">
        <v>8282203051</v>
      </c>
      <c r="B868" s="156" t="s">
        <v>1077</v>
      </c>
      <c r="C868" s="5" t="s">
        <v>26</v>
      </c>
      <c r="D868" s="3">
        <v>45040</v>
      </c>
      <c r="E868" s="4" t="s">
        <v>1186</v>
      </c>
      <c r="F868" s="126">
        <v>-1834.58</v>
      </c>
      <c r="G868" s="4"/>
    </row>
    <row r="869" spans="1:7" x14ac:dyDescent="0.3">
      <c r="A869" s="4">
        <v>8282300045</v>
      </c>
      <c r="B869" s="156" t="s">
        <v>1072</v>
      </c>
      <c r="C869" s="5" t="s">
        <v>26</v>
      </c>
      <c r="D869" s="3">
        <v>45041</v>
      </c>
      <c r="E869" s="4" t="s">
        <v>1190</v>
      </c>
      <c r="F869" s="126">
        <v>-75</v>
      </c>
      <c r="G869" s="4"/>
    </row>
    <row r="870" spans="1:7" x14ac:dyDescent="0.3">
      <c r="A870" s="4">
        <v>8232200554</v>
      </c>
      <c r="B870" s="156" t="s">
        <v>1098</v>
      </c>
      <c r="C870" s="5" t="s">
        <v>26</v>
      </c>
      <c r="D870" s="3">
        <v>45041</v>
      </c>
      <c r="E870" s="4" t="s">
        <v>1191</v>
      </c>
      <c r="F870" s="126">
        <v>-619.03</v>
      </c>
      <c r="G870" s="4"/>
    </row>
    <row r="871" spans="1:7" x14ac:dyDescent="0.3">
      <c r="A871" s="4">
        <v>8282300571</v>
      </c>
      <c r="B871" s="156" t="s">
        <v>1153</v>
      </c>
      <c r="C871" s="5" t="s">
        <v>26</v>
      </c>
      <c r="D871" s="3">
        <v>45041</v>
      </c>
      <c r="E871" s="4" t="s">
        <v>877</v>
      </c>
      <c r="F871" s="126">
        <v>-265.39999999999998</v>
      </c>
      <c r="G871" s="4"/>
    </row>
    <row r="872" spans="1:7" x14ac:dyDescent="0.3">
      <c r="A872" s="4">
        <v>8282300424</v>
      </c>
      <c r="B872" s="156" t="s">
        <v>1176</v>
      </c>
      <c r="C872" s="5" t="s">
        <v>26</v>
      </c>
      <c r="D872" s="3">
        <v>45041</v>
      </c>
      <c r="E872" s="4" t="s">
        <v>1192</v>
      </c>
      <c r="F872" s="126">
        <v>-2287.19</v>
      </c>
      <c r="G872" s="4"/>
    </row>
    <row r="873" spans="1:7" x14ac:dyDescent="0.3">
      <c r="A873" s="4">
        <v>8282300094</v>
      </c>
      <c r="B873" s="156" t="s">
        <v>1120</v>
      </c>
      <c r="C873" s="5" t="s">
        <v>26</v>
      </c>
      <c r="D873" s="3">
        <v>45041</v>
      </c>
      <c r="E873" s="4" t="s">
        <v>1193</v>
      </c>
      <c r="F873" s="126">
        <v>-599.03</v>
      </c>
      <c r="G873" s="4"/>
    </row>
    <row r="874" spans="1:7" x14ac:dyDescent="0.3">
      <c r="A874" s="4">
        <v>8282300519</v>
      </c>
      <c r="B874" s="156" t="s">
        <v>1165</v>
      </c>
      <c r="C874" s="5" t="s">
        <v>26</v>
      </c>
      <c r="D874" s="3">
        <v>45041</v>
      </c>
      <c r="E874" s="4" t="s">
        <v>1221</v>
      </c>
      <c r="F874" s="126">
        <v>-6572.56</v>
      </c>
      <c r="G874" s="4"/>
    </row>
    <row r="875" spans="1:7" x14ac:dyDescent="0.3">
      <c r="A875" s="4">
        <v>8282300743</v>
      </c>
      <c r="B875" s="156" t="s">
        <v>1172</v>
      </c>
      <c r="C875" s="5" t="s">
        <v>26</v>
      </c>
      <c r="D875" s="3">
        <v>45041</v>
      </c>
      <c r="E875" s="4" t="s">
        <v>877</v>
      </c>
      <c r="F875" s="126">
        <v>-930.28</v>
      </c>
      <c r="G875" s="4"/>
    </row>
    <row r="876" spans="1:7" x14ac:dyDescent="0.3">
      <c r="A876" s="4">
        <v>8282300192</v>
      </c>
      <c r="B876" s="156" t="s">
        <v>1162</v>
      </c>
      <c r="C876" s="5" t="s">
        <v>26</v>
      </c>
      <c r="D876" s="3">
        <v>45041</v>
      </c>
      <c r="E876" s="4" t="s">
        <v>1222</v>
      </c>
      <c r="F876" s="126">
        <v>-1765.23</v>
      </c>
      <c r="G876" s="4"/>
    </row>
    <row r="877" spans="1:7" x14ac:dyDescent="0.3">
      <c r="A877" s="4">
        <v>8282203051</v>
      </c>
      <c r="B877" s="156" t="s">
        <v>1077</v>
      </c>
      <c r="C877" s="5" t="s">
        <v>26</v>
      </c>
      <c r="D877" s="3">
        <v>45043</v>
      </c>
      <c r="E877" s="4" t="s">
        <v>733</v>
      </c>
      <c r="F877" s="126">
        <v>-75</v>
      </c>
      <c r="G877" s="4"/>
    </row>
    <row r="878" spans="1:7" x14ac:dyDescent="0.3">
      <c r="A878" s="12">
        <v>8282300057</v>
      </c>
      <c r="B878" s="156" t="s">
        <v>1081</v>
      </c>
      <c r="C878" s="5" t="s">
        <v>55</v>
      </c>
      <c r="D878" s="3">
        <v>45048</v>
      </c>
      <c r="E878" s="4" t="s">
        <v>579</v>
      </c>
      <c r="F878" s="126">
        <v>-15</v>
      </c>
      <c r="G878" s="4"/>
    </row>
    <row r="879" spans="1:7" x14ac:dyDescent="0.3">
      <c r="A879" s="4">
        <v>8282202087</v>
      </c>
      <c r="B879" s="156" t="s">
        <v>1009</v>
      </c>
      <c r="C879" s="5" t="s">
        <v>55</v>
      </c>
      <c r="D879" s="3">
        <v>45048</v>
      </c>
      <c r="E879" s="4" t="s">
        <v>579</v>
      </c>
      <c r="F879" s="126">
        <v>-150</v>
      </c>
      <c r="G879" s="4"/>
    </row>
    <row r="880" spans="1:7" x14ac:dyDescent="0.3">
      <c r="A880" s="4">
        <v>8282102128</v>
      </c>
      <c r="B880" s="156" t="s">
        <v>809</v>
      </c>
      <c r="C880" s="5" t="s">
        <v>55</v>
      </c>
      <c r="D880" s="3">
        <v>45048</v>
      </c>
      <c r="E880" s="4" t="s">
        <v>579</v>
      </c>
      <c r="F880" s="126">
        <v>-150</v>
      </c>
      <c r="G880" s="4"/>
    </row>
    <row r="881" spans="1:7" x14ac:dyDescent="0.3">
      <c r="A881" s="4">
        <v>8282202822</v>
      </c>
      <c r="B881" s="156" t="s">
        <v>1060</v>
      </c>
      <c r="C881" s="5" t="s">
        <v>55</v>
      </c>
      <c r="D881" s="3">
        <v>45048</v>
      </c>
      <c r="E881" s="4" t="s">
        <v>579</v>
      </c>
      <c r="F881" s="126">
        <v>-54</v>
      </c>
      <c r="G881" s="4"/>
    </row>
    <row r="882" spans="1:7" ht="43.2" x14ac:dyDescent="0.3">
      <c r="A882" s="4">
        <v>8282102128</v>
      </c>
      <c r="B882" s="156" t="s">
        <v>809</v>
      </c>
      <c r="C882" s="5" t="s">
        <v>26</v>
      </c>
      <c r="D882" s="3">
        <v>45048</v>
      </c>
      <c r="E882" s="4" t="s">
        <v>1235</v>
      </c>
      <c r="F882" s="126">
        <v>-6279.92</v>
      </c>
      <c r="G882" s="4"/>
    </row>
    <row r="883" spans="1:7" ht="28.8" x14ac:dyDescent="0.3">
      <c r="A883" s="4">
        <v>8282202822</v>
      </c>
      <c r="B883" s="156" t="s">
        <v>1060</v>
      </c>
      <c r="C883" s="5" t="s">
        <v>26</v>
      </c>
      <c r="D883" s="3">
        <v>45048</v>
      </c>
      <c r="E883" s="4" t="s">
        <v>1236</v>
      </c>
      <c r="F883" s="126">
        <v>-599.03</v>
      </c>
      <c r="G883" s="4"/>
    </row>
    <row r="884" spans="1:7" x14ac:dyDescent="0.3">
      <c r="A884" s="151">
        <v>8282200385</v>
      </c>
      <c r="B884" s="152" t="s">
        <v>853</v>
      </c>
      <c r="C884" s="5" t="s">
        <v>90</v>
      </c>
      <c r="D884" s="3">
        <v>45049</v>
      </c>
      <c r="E884" s="4" t="s">
        <v>28</v>
      </c>
      <c r="F884" s="126">
        <v>-242.24</v>
      </c>
      <c r="G884" s="4"/>
    </row>
    <row r="885" spans="1:7" x14ac:dyDescent="0.3">
      <c r="A885" s="151">
        <v>8282300610</v>
      </c>
      <c r="B885" s="152" t="s">
        <v>1139</v>
      </c>
      <c r="C885" s="5" t="s">
        <v>90</v>
      </c>
      <c r="D885" s="3">
        <v>45049</v>
      </c>
      <c r="E885" s="4" t="s">
        <v>28</v>
      </c>
      <c r="F885" s="126">
        <v>-242.24</v>
      </c>
      <c r="G885" s="4"/>
    </row>
    <row r="886" spans="1:7" x14ac:dyDescent="0.3">
      <c r="A886" s="151">
        <v>8282203223</v>
      </c>
      <c r="B886" s="152" t="s">
        <v>1134</v>
      </c>
      <c r="C886" s="5" t="s">
        <v>90</v>
      </c>
      <c r="D886" s="3">
        <v>45049</v>
      </c>
      <c r="E886" s="4" t="s">
        <v>28</v>
      </c>
      <c r="F886" s="126">
        <v>-242.24</v>
      </c>
      <c r="G886" s="4"/>
    </row>
    <row r="887" spans="1:7" x14ac:dyDescent="0.3">
      <c r="A887" s="151">
        <v>8281902272</v>
      </c>
      <c r="B887" s="152" t="s">
        <v>313</v>
      </c>
      <c r="C887" s="5" t="s">
        <v>90</v>
      </c>
      <c r="D887" s="3">
        <v>45049</v>
      </c>
      <c r="E887" s="4" t="s">
        <v>28</v>
      </c>
      <c r="F887" s="126">
        <v>-242.24</v>
      </c>
      <c r="G887" s="4"/>
    </row>
    <row r="888" spans="1:7" x14ac:dyDescent="0.3">
      <c r="A888" s="151">
        <v>8282300192</v>
      </c>
      <c r="B888" s="152" t="s">
        <v>1162</v>
      </c>
      <c r="C888" s="5" t="s">
        <v>90</v>
      </c>
      <c r="D888" s="3">
        <v>45049</v>
      </c>
      <c r="E888" s="4" t="s">
        <v>28</v>
      </c>
      <c r="F888" s="126">
        <v>-242.24</v>
      </c>
      <c r="G888" s="4"/>
    </row>
    <row r="889" spans="1:7" x14ac:dyDescent="0.3">
      <c r="A889" s="4">
        <v>8282100136</v>
      </c>
      <c r="B889" s="156" t="s">
        <v>608</v>
      </c>
      <c r="C889" s="5" t="s">
        <v>90</v>
      </c>
      <c r="D889" s="3">
        <v>45049</v>
      </c>
      <c r="E889" s="4" t="s">
        <v>422</v>
      </c>
      <c r="F889" s="126">
        <v>-121.12</v>
      </c>
      <c r="G889" s="4"/>
    </row>
    <row r="890" spans="1:7" ht="28.8" x14ac:dyDescent="0.3">
      <c r="A890" s="4">
        <v>8282100136</v>
      </c>
      <c r="B890" s="156" t="s">
        <v>608</v>
      </c>
      <c r="C890" s="5" t="s">
        <v>26</v>
      </c>
      <c r="D890" s="3">
        <v>45051</v>
      </c>
      <c r="E890" s="4" t="s">
        <v>1239</v>
      </c>
      <c r="F890" s="126">
        <v>-1993.21</v>
      </c>
      <c r="G890" s="4"/>
    </row>
    <row r="891" spans="1:7" x14ac:dyDescent="0.3">
      <c r="A891" s="4">
        <v>8282300539</v>
      </c>
      <c r="B891" s="156" t="s">
        <v>1130</v>
      </c>
      <c r="C891" s="5" t="s">
        <v>26</v>
      </c>
      <c r="D891" s="3">
        <v>45051</v>
      </c>
      <c r="E891" s="4" t="s">
        <v>1193</v>
      </c>
      <c r="F891" s="126">
        <v>-569.03</v>
      </c>
      <c r="G891" s="4"/>
    </row>
    <row r="892" spans="1:7" x14ac:dyDescent="0.3">
      <c r="A892" s="4">
        <v>8282300519</v>
      </c>
      <c r="B892" s="156" t="s">
        <v>1165</v>
      </c>
      <c r="C892" s="5" t="s">
        <v>794</v>
      </c>
      <c r="D892" s="3">
        <v>45054</v>
      </c>
      <c r="E892" s="4" t="s">
        <v>28</v>
      </c>
      <c r="F892" s="126">
        <v>-240</v>
      </c>
      <c r="G892" s="4"/>
    </row>
    <row r="893" spans="1:7" x14ac:dyDescent="0.3">
      <c r="A893" s="4">
        <v>8282200705</v>
      </c>
      <c r="B893" s="156" t="s">
        <v>914</v>
      </c>
      <c r="C893" s="5" t="s">
        <v>26</v>
      </c>
      <c r="D893" s="3">
        <v>45061</v>
      </c>
      <c r="E893" s="4" t="s">
        <v>1244</v>
      </c>
      <c r="F893" s="126">
        <v>-1882.11</v>
      </c>
      <c r="G893" s="4"/>
    </row>
    <row r="894" spans="1:7" x14ac:dyDescent="0.3">
      <c r="A894" s="4">
        <v>8232300020</v>
      </c>
      <c r="B894" s="156" t="s">
        <v>1245</v>
      </c>
      <c r="C894" s="5" t="s">
        <v>26</v>
      </c>
      <c r="D894" s="3">
        <v>45065</v>
      </c>
      <c r="E894" s="4" t="s">
        <v>1193</v>
      </c>
      <c r="F894" s="126">
        <v>-619.03</v>
      </c>
      <c r="G894" s="4"/>
    </row>
    <row r="895" spans="1:7" x14ac:dyDescent="0.3">
      <c r="A895" s="4">
        <v>8282300519</v>
      </c>
      <c r="B895" s="156" t="s">
        <v>1165</v>
      </c>
      <c r="C895" s="5" t="s">
        <v>26</v>
      </c>
      <c r="D895" s="3">
        <v>45065</v>
      </c>
      <c r="E895" s="4" t="s">
        <v>1246</v>
      </c>
      <c r="F895" s="126">
        <v>-1343.41</v>
      </c>
      <c r="G895" s="4"/>
    </row>
    <row r="896" spans="1:7" x14ac:dyDescent="0.3">
      <c r="A896" s="4">
        <v>8282102128</v>
      </c>
      <c r="B896" s="156" t="s">
        <v>809</v>
      </c>
      <c r="C896" s="5" t="s">
        <v>26</v>
      </c>
      <c r="D896" s="3">
        <v>45068</v>
      </c>
      <c r="E896" s="4" t="s">
        <v>733</v>
      </c>
      <c r="F896" s="126">
        <v>-75</v>
      </c>
      <c r="G896" s="4"/>
    </row>
    <row r="897" spans="1:7" x14ac:dyDescent="0.3">
      <c r="A897" s="4">
        <v>8282202822</v>
      </c>
      <c r="B897" s="156" t="s">
        <v>1247</v>
      </c>
      <c r="C897" s="5" t="s">
        <v>26</v>
      </c>
      <c r="D897" s="3">
        <v>45068</v>
      </c>
      <c r="E897" s="4" t="s">
        <v>733</v>
      </c>
      <c r="F897" s="126">
        <v>-75</v>
      </c>
      <c r="G897" s="4"/>
    </row>
    <row r="898" spans="1:7" x14ac:dyDescent="0.3">
      <c r="A898" s="4">
        <v>8282200385</v>
      </c>
      <c r="B898" s="156" t="s">
        <v>853</v>
      </c>
      <c r="C898" s="5" t="s">
        <v>26</v>
      </c>
      <c r="D898" s="3">
        <v>45076</v>
      </c>
      <c r="E898" s="4" t="s">
        <v>1254</v>
      </c>
      <c r="F898" s="126">
        <v>-1683.65</v>
      </c>
      <c r="G898" s="4"/>
    </row>
    <row r="899" spans="1:7" x14ac:dyDescent="0.3">
      <c r="A899" s="4">
        <v>8282203111</v>
      </c>
      <c r="B899" s="156" t="s">
        <v>1454</v>
      </c>
      <c r="C899" s="5" t="s">
        <v>55</v>
      </c>
      <c r="D899" s="3">
        <v>45078</v>
      </c>
      <c r="E899" s="4" t="s">
        <v>579</v>
      </c>
      <c r="F899" s="126">
        <v>-40</v>
      </c>
      <c r="G899" s="4"/>
    </row>
    <row r="900" spans="1:7" x14ac:dyDescent="0.3">
      <c r="A900" s="4">
        <v>8282202822</v>
      </c>
      <c r="B900" s="156" t="s">
        <v>1060</v>
      </c>
      <c r="C900" s="5" t="s">
        <v>55</v>
      </c>
      <c r="D900" s="3">
        <v>45079</v>
      </c>
      <c r="E900" s="4" t="s">
        <v>579</v>
      </c>
      <c r="F900" s="126">
        <v>-30</v>
      </c>
      <c r="G900" s="4"/>
    </row>
    <row r="901" spans="1:7" x14ac:dyDescent="0.3">
      <c r="A901" s="12">
        <v>8282300057</v>
      </c>
      <c r="B901" s="156" t="s">
        <v>1081</v>
      </c>
      <c r="C901" s="5" t="s">
        <v>55</v>
      </c>
      <c r="D901" s="3">
        <v>45080</v>
      </c>
      <c r="E901" s="4" t="s">
        <v>579</v>
      </c>
      <c r="F901" s="126">
        <v>-155</v>
      </c>
      <c r="G901" s="4"/>
    </row>
    <row r="902" spans="1:7" x14ac:dyDescent="0.3">
      <c r="A902" s="4">
        <v>8282202087</v>
      </c>
      <c r="B902" s="156" t="s">
        <v>1009</v>
      </c>
      <c r="C902" s="5" t="s">
        <v>55</v>
      </c>
      <c r="D902" s="3">
        <v>45081</v>
      </c>
      <c r="E902" s="4" t="s">
        <v>579</v>
      </c>
      <c r="F902" s="126">
        <v>-155</v>
      </c>
      <c r="G902" s="4"/>
    </row>
    <row r="903" spans="1:7" x14ac:dyDescent="0.3">
      <c r="A903" s="4">
        <v>8282102128</v>
      </c>
      <c r="B903" s="156" t="s">
        <v>809</v>
      </c>
      <c r="C903" s="5" t="s">
        <v>55</v>
      </c>
      <c r="D903" s="3">
        <v>45082</v>
      </c>
      <c r="E903" s="4" t="s">
        <v>579</v>
      </c>
      <c r="F903" s="126">
        <v>-45</v>
      </c>
      <c r="G903" s="4"/>
    </row>
    <row r="904" spans="1:7" x14ac:dyDescent="0.3">
      <c r="A904" s="4">
        <v>8282300743</v>
      </c>
      <c r="B904" s="156" t="s">
        <v>1233</v>
      </c>
      <c r="C904" s="5" t="s">
        <v>794</v>
      </c>
      <c r="D904" s="3">
        <v>45079</v>
      </c>
      <c r="E904" s="4" t="s">
        <v>28</v>
      </c>
      <c r="F904" s="126">
        <v>-240</v>
      </c>
      <c r="G904" s="4"/>
    </row>
    <row r="905" spans="1:7" x14ac:dyDescent="0.3">
      <c r="A905" s="4">
        <v>8282300743</v>
      </c>
      <c r="B905" s="156" t="s">
        <v>1172</v>
      </c>
      <c r="C905" s="5" t="s">
        <v>794</v>
      </c>
      <c r="D905" s="3">
        <v>45079</v>
      </c>
      <c r="E905" s="4" t="s">
        <v>28</v>
      </c>
      <c r="F905" s="126">
        <v>-240</v>
      </c>
      <c r="G905" s="4"/>
    </row>
    <row r="906" spans="1:7" x14ac:dyDescent="0.3">
      <c r="A906" s="4">
        <v>8282300894</v>
      </c>
      <c r="B906" s="5" t="s">
        <v>1230</v>
      </c>
      <c r="C906" s="5" t="s">
        <v>90</v>
      </c>
      <c r="D906" s="3">
        <v>45082</v>
      </c>
      <c r="E906" s="4" t="s">
        <v>28</v>
      </c>
      <c r="F906" s="126">
        <v>-242.24</v>
      </c>
      <c r="G906" s="4"/>
    </row>
    <row r="907" spans="1:7" x14ac:dyDescent="0.3">
      <c r="A907" s="4">
        <v>8282300571</v>
      </c>
      <c r="B907" s="5" t="s">
        <v>1153</v>
      </c>
      <c r="C907" s="5" t="s">
        <v>90</v>
      </c>
      <c r="D907" s="3">
        <v>45082</v>
      </c>
      <c r="E907" s="4" t="s">
        <v>28</v>
      </c>
      <c r="F907" s="126">
        <v>-242.24</v>
      </c>
      <c r="G907" s="4"/>
    </row>
    <row r="908" spans="1:7" x14ac:dyDescent="0.3">
      <c r="A908" s="4">
        <v>8282301008</v>
      </c>
      <c r="B908" s="5" t="s">
        <v>1226</v>
      </c>
      <c r="C908" s="5" t="s">
        <v>90</v>
      </c>
      <c r="D908" s="3">
        <v>45082</v>
      </c>
      <c r="E908" s="4" t="s">
        <v>28</v>
      </c>
      <c r="F908" s="126">
        <v>-242.24</v>
      </c>
      <c r="G908" s="4"/>
    </row>
    <row r="909" spans="1:7" x14ac:dyDescent="0.3">
      <c r="A909" s="4">
        <v>8282300597</v>
      </c>
      <c r="B909" s="5" t="s">
        <v>1148</v>
      </c>
      <c r="C909" s="5" t="s">
        <v>90</v>
      </c>
      <c r="D909" s="3">
        <v>45082</v>
      </c>
      <c r="E909" s="4" t="s">
        <v>28</v>
      </c>
      <c r="F909" s="126">
        <v>-242.24</v>
      </c>
      <c r="G909" s="4"/>
    </row>
    <row r="910" spans="1:7" x14ac:dyDescent="0.3">
      <c r="A910" s="4">
        <v>8282300424</v>
      </c>
      <c r="B910" s="5" t="s">
        <v>1176</v>
      </c>
      <c r="C910" s="5" t="s">
        <v>90</v>
      </c>
      <c r="D910" s="3">
        <v>45082</v>
      </c>
      <c r="E910" s="4" t="s">
        <v>28</v>
      </c>
      <c r="F910" s="126">
        <v>-242.24</v>
      </c>
      <c r="G910" s="4"/>
    </row>
    <row r="911" spans="1:7" x14ac:dyDescent="0.3">
      <c r="A911" s="4">
        <v>8282100884</v>
      </c>
      <c r="B911" s="5" t="s">
        <v>1256</v>
      </c>
      <c r="C911" s="5" t="s">
        <v>90</v>
      </c>
      <c r="D911" s="3">
        <v>45082</v>
      </c>
      <c r="E911" s="4" t="s">
        <v>748</v>
      </c>
      <c r="F911" s="126">
        <v>-121.12</v>
      </c>
      <c r="G911" s="4"/>
    </row>
    <row r="912" spans="1:7" ht="43.2" x14ac:dyDescent="0.3">
      <c r="A912" s="4">
        <v>8281902272</v>
      </c>
      <c r="B912" s="156" t="s">
        <v>313</v>
      </c>
      <c r="C912" s="5" t="s">
        <v>26</v>
      </c>
      <c r="D912" s="3">
        <v>45083</v>
      </c>
      <c r="E912" s="4" t="s">
        <v>1257</v>
      </c>
      <c r="F912" s="126">
        <v>-4550.37</v>
      </c>
      <c r="G912" s="4"/>
    </row>
    <row r="913" spans="1:7" x14ac:dyDescent="0.3">
      <c r="A913" s="4">
        <v>8282300519</v>
      </c>
      <c r="B913" s="156" t="s">
        <v>1165</v>
      </c>
      <c r="C913" s="5" t="s">
        <v>26</v>
      </c>
      <c r="D913" s="3">
        <v>45084</v>
      </c>
      <c r="E913" s="4" t="s">
        <v>733</v>
      </c>
      <c r="F913" s="126">
        <v>-75</v>
      </c>
      <c r="G913" s="4"/>
    </row>
    <row r="914" spans="1:7" x14ac:dyDescent="0.3">
      <c r="A914" s="4">
        <v>8282301008</v>
      </c>
      <c r="B914" s="156" t="s">
        <v>1226</v>
      </c>
      <c r="C914" s="5" t="s">
        <v>26</v>
      </c>
      <c r="D914" s="3">
        <v>45090</v>
      </c>
      <c r="E914" s="4" t="s">
        <v>1193</v>
      </c>
      <c r="F914" s="126">
        <v>-619.03</v>
      </c>
      <c r="G914" s="4"/>
    </row>
    <row r="915" spans="1:7" x14ac:dyDescent="0.3">
      <c r="A915" s="4">
        <v>8282300424</v>
      </c>
      <c r="B915" s="156" t="s">
        <v>1176</v>
      </c>
      <c r="C915" s="5" t="s">
        <v>26</v>
      </c>
      <c r="D915" s="3">
        <v>45091</v>
      </c>
      <c r="E915" s="4" t="s">
        <v>1193</v>
      </c>
      <c r="F915" s="126">
        <v>-619.03</v>
      </c>
      <c r="G915" s="4"/>
    </row>
    <row r="916" spans="1:7" ht="28.8" x14ac:dyDescent="0.3">
      <c r="A916" s="4">
        <v>8282300597</v>
      </c>
      <c r="B916" s="156" t="s">
        <v>1148</v>
      </c>
      <c r="C916" s="5" t="s">
        <v>26</v>
      </c>
      <c r="D916" s="3">
        <v>45099</v>
      </c>
      <c r="E916" s="4" t="s">
        <v>1285</v>
      </c>
      <c r="F916" s="126">
        <v>-976.03</v>
      </c>
      <c r="G916" s="4"/>
    </row>
    <row r="917" spans="1:7" x14ac:dyDescent="0.3">
      <c r="A917" s="4">
        <v>8282301052</v>
      </c>
      <c r="B917" s="156" t="s">
        <v>1242</v>
      </c>
      <c r="C917" s="5" t="s">
        <v>26</v>
      </c>
      <c r="D917" s="3">
        <v>45100</v>
      </c>
      <c r="E917" s="4" t="s">
        <v>1286</v>
      </c>
      <c r="F917" s="126">
        <v>-2272.6999999999998</v>
      </c>
      <c r="G917" s="4"/>
    </row>
    <row r="918" spans="1:7" x14ac:dyDescent="0.3">
      <c r="A918" s="4">
        <v>8282203223</v>
      </c>
      <c r="B918" s="156" t="s">
        <v>1288</v>
      </c>
      <c r="C918" s="5" t="s">
        <v>26</v>
      </c>
      <c r="D918" s="3">
        <v>45104</v>
      </c>
      <c r="E918" s="4" t="s">
        <v>1289</v>
      </c>
      <c r="F918" s="126">
        <v>-3517.69</v>
      </c>
      <c r="G918" s="4"/>
    </row>
    <row r="919" spans="1:7" x14ac:dyDescent="0.3">
      <c r="A919" s="4">
        <v>8282300520</v>
      </c>
      <c r="B919" s="156" t="s">
        <v>1158</v>
      </c>
      <c r="C919" s="5" t="s">
        <v>26</v>
      </c>
      <c r="D919" s="3">
        <v>45104</v>
      </c>
      <c r="E919" s="4" t="s">
        <v>1290</v>
      </c>
      <c r="F919" s="126">
        <v>-50</v>
      </c>
      <c r="G919" s="4"/>
    </row>
    <row r="920" spans="1:7" x14ac:dyDescent="0.3">
      <c r="A920" s="12">
        <v>8282300057</v>
      </c>
      <c r="B920" s="156" t="s">
        <v>1081</v>
      </c>
      <c r="C920" s="5" t="s">
        <v>55</v>
      </c>
      <c r="D920" s="3">
        <v>45110</v>
      </c>
      <c r="E920" s="4" t="s">
        <v>579</v>
      </c>
      <c r="F920" s="126">
        <v>-150</v>
      </c>
      <c r="G920" s="4"/>
    </row>
    <row r="921" spans="1:7" x14ac:dyDescent="0.3">
      <c r="A921" s="4">
        <v>8282202087</v>
      </c>
      <c r="B921" s="156" t="s">
        <v>1009</v>
      </c>
      <c r="C921" s="5" t="s">
        <v>55</v>
      </c>
      <c r="D921" s="3">
        <v>45110</v>
      </c>
      <c r="E921" s="4" t="s">
        <v>579</v>
      </c>
      <c r="F921" s="126">
        <v>-150</v>
      </c>
      <c r="G921" s="4"/>
    </row>
    <row r="922" spans="1:7" x14ac:dyDescent="0.3">
      <c r="A922" s="4">
        <v>8282301548</v>
      </c>
      <c r="B922" s="156" t="s">
        <v>1272</v>
      </c>
      <c r="C922" s="5" t="s">
        <v>794</v>
      </c>
      <c r="D922" s="3">
        <v>45112</v>
      </c>
      <c r="E922" s="4" t="s">
        <v>28</v>
      </c>
      <c r="F922" s="126">
        <v>-240</v>
      </c>
      <c r="G922" s="4"/>
    </row>
    <row r="923" spans="1:7" x14ac:dyDescent="0.3">
      <c r="A923" s="4">
        <v>8282301052</v>
      </c>
      <c r="B923" s="156" t="s">
        <v>1242</v>
      </c>
      <c r="C923" s="5" t="s">
        <v>90</v>
      </c>
      <c r="D923" s="3">
        <v>45112</v>
      </c>
      <c r="E923" s="4" t="s">
        <v>28</v>
      </c>
      <c r="F923" s="126">
        <v>-242.24</v>
      </c>
      <c r="G923" s="4"/>
    </row>
    <row r="924" spans="1:7" x14ac:dyDescent="0.3">
      <c r="A924" s="4">
        <v>8232300126</v>
      </c>
      <c r="B924" s="156" t="s">
        <v>1252</v>
      </c>
      <c r="C924" s="5" t="s">
        <v>90</v>
      </c>
      <c r="D924" s="3">
        <v>45112</v>
      </c>
      <c r="E924" s="4" t="s">
        <v>28</v>
      </c>
      <c r="F924" s="126">
        <v>-242.24</v>
      </c>
      <c r="G924" s="4"/>
    </row>
    <row r="925" spans="1:7" x14ac:dyDescent="0.3">
      <c r="A925" s="4">
        <v>8282300597</v>
      </c>
      <c r="B925" s="156" t="s">
        <v>1466</v>
      </c>
      <c r="C925" s="5" t="s">
        <v>26</v>
      </c>
      <c r="D925" s="3">
        <v>45121</v>
      </c>
      <c r="E925" s="4" t="s">
        <v>733</v>
      </c>
      <c r="F925" s="126">
        <v>-75</v>
      </c>
      <c r="G925" s="4"/>
    </row>
    <row r="926" spans="1:7" x14ac:dyDescent="0.3">
      <c r="A926" s="4">
        <v>8232300255</v>
      </c>
      <c r="B926" s="156" t="s">
        <v>1264</v>
      </c>
      <c r="C926" s="5" t="s">
        <v>26</v>
      </c>
      <c r="D926" s="3">
        <v>45124</v>
      </c>
      <c r="E926" s="4" t="s">
        <v>1325</v>
      </c>
      <c r="F926" s="126">
        <v>-980.36</v>
      </c>
      <c r="G926" s="4"/>
    </row>
    <row r="927" spans="1:7" x14ac:dyDescent="0.3">
      <c r="A927" s="4">
        <v>8232300020</v>
      </c>
      <c r="B927" s="156" t="s">
        <v>1245</v>
      </c>
      <c r="C927" s="5" t="s">
        <v>26</v>
      </c>
      <c r="D927" s="3">
        <v>45124</v>
      </c>
      <c r="E927" s="4" t="s">
        <v>727</v>
      </c>
      <c r="F927" s="126">
        <v>-75</v>
      </c>
      <c r="G927" s="4"/>
    </row>
    <row r="928" spans="1:7" ht="30.75" customHeight="1" x14ac:dyDescent="0.3">
      <c r="A928" s="4">
        <v>8282300743</v>
      </c>
      <c r="B928" s="156" t="s">
        <v>1327</v>
      </c>
      <c r="C928" s="5" t="s">
        <v>26</v>
      </c>
      <c r="D928" s="3">
        <v>45124</v>
      </c>
      <c r="E928" s="4" t="s">
        <v>1326</v>
      </c>
      <c r="F928" s="126">
        <v>-1275.43</v>
      </c>
      <c r="G928" s="4"/>
    </row>
    <row r="929" spans="1:7" ht="43.2" x14ac:dyDescent="0.3">
      <c r="A929" s="4">
        <v>8282100884</v>
      </c>
      <c r="B929" s="156" t="s">
        <v>745</v>
      </c>
      <c r="C929" s="5" t="s">
        <v>26</v>
      </c>
      <c r="D929" s="3">
        <v>45127</v>
      </c>
      <c r="E929" s="4" t="s">
        <v>1328</v>
      </c>
      <c r="F929" s="126">
        <v>-2302</v>
      </c>
      <c r="G929" s="4"/>
    </row>
    <row r="930" spans="1:7" x14ac:dyDescent="0.3">
      <c r="A930" s="4">
        <v>8282301395</v>
      </c>
      <c r="B930" s="156" t="s">
        <v>1269</v>
      </c>
      <c r="C930" s="5" t="s">
        <v>26</v>
      </c>
      <c r="D930" s="3">
        <v>45128</v>
      </c>
      <c r="E930" s="4" t="s">
        <v>1329</v>
      </c>
      <c r="F930" s="126">
        <v>-2353.1</v>
      </c>
      <c r="G930" s="4"/>
    </row>
    <row r="931" spans="1:7" x14ac:dyDescent="0.3">
      <c r="A931" s="4">
        <v>828190227</v>
      </c>
      <c r="B931" s="156" t="s">
        <v>1176</v>
      </c>
      <c r="C931" s="5" t="s">
        <v>26</v>
      </c>
      <c r="D931" s="3">
        <v>45128</v>
      </c>
      <c r="E931" s="4" t="s">
        <v>733</v>
      </c>
      <c r="F931" s="126">
        <v>-75</v>
      </c>
      <c r="G931" s="4"/>
    </row>
    <row r="932" spans="1:7" x14ac:dyDescent="0.3">
      <c r="A932" s="4">
        <v>8282300424</v>
      </c>
      <c r="B932" s="158" t="s">
        <v>1330</v>
      </c>
      <c r="C932" s="5" t="s">
        <v>26</v>
      </c>
      <c r="D932" s="3">
        <v>45128</v>
      </c>
      <c r="E932" s="4" t="s">
        <v>733</v>
      </c>
      <c r="F932" s="126">
        <v>-75</v>
      </c>
      <c r="G932" s="4"/>
    </row>
    <row r="933" spans="1:7" x14ac:dyDescent="0.3">
      <c r="A933" s="4">
        <v>8282100884</v>
      </c>
      <c r="B933" s="156" t="s">
        <v>745</v>
      </c>
      <c r="C933" s="5" t="s">
        <v>26</v>
      </c>
      <c r="D933" s="3">
        <v>45141</v>
      </c>
      <c r="E933" s="4" t="s">
        <v>733</v>
      </c>
      <c r="F933" s="126">
        <v>-75</v>
      </c>
      <c r="G933" s="4"/>
    </row>
    <row r="934" spans="1:7" x14ac:dyDescent="0.3">
      <c r="A934" s="4">
        <v>8232300255</v>
      </c>
      <c r="B934" s="156" t="s">
        <v>1264</v>
      </c>
      <c r="C934" s="5" t="s">
        <v>1340</v>
      </c>
      <c r="D934" s="3">
        <v>45113.410717592589</v>
      </c>
      <c r="E934" s="4" t="s">
        <v>114</v>
      </c>
      <c r="F934" s="126">
        <v>-121.12</v>
      </c>
      <c r="G934" s="4"/>
    </row>
    <row r="935" spans="1:7" x14ac:dyDescent="0.3">
      <c r="A935" s="4">
        <v>8282301024</v>
      </c>
      <c r="B935" s="156" t="s">
        <v>1249</v>
      </c>
      <c r="C935" s="5" t="s">
        <v>1340</v>
      </c>
      <c r="D935" s="3">
        <v>45119.623622685183</v>
      </c>
      <c r="E935" s="4" t="s">
        <v>114</v>
      </c>
      <c r="F935" s="126">
        <v>-121.12</v>
      </c>
      <c r="G935" s="4"/>
    </row>
    <row r="936" spans="1:7" x14ac:dyDescent="0.3">
      <c r="A936" s="4">
        <v>8282301548</v>
      </c>
      <c r="B936" s="156" t="s">
        <v>1272</v>
      </c>
      <c r="C936" s="5" t="s">
        <v>1340</v>
      </c>
      <c r="D936" s="3">
        <v>45119.622581018513</v>
      </c>
      <c r="E936" s="4" t="s">
        <v>114</v>
      </c>
      <c r="F936" s="126">
        <v>-121.12</v>
      </c>
      <c r="G936" s="4"/>
    </row>
    <row r="937" spans="1:7" x14ac:dyDescent="0.3">
      <c r="A937" s="4">
        <v>8282301141</v>
      </c>
      <c r="B937" s="156" t="s">
        <v>1281</v>
      </c>
      <c r="C937" s="5" t="s">
        <v>1340</v>
      </c>
      <c r="D937" s="3">
        <v>45125.401261574072</v>
      </c>
      <c r="E937" s="4" t="s">
        <v>114</v>
      </c>
      <c r="F937" s="126">
        <v>-121.12</v>
      </c>
      <c r="G937" s="4"/>
    </row>
    <row r="938" spans="1:7" x14ac:dyDescent="0.3">
      <c r="A938" s="4">
        <v>8282301205</v>
      </c>
      <c r="B938" s="156" t="s">
        <v>1299</v>
      </c>
      <c r="C938" s="5" t="s">
        <v>1340</v>
      </c>
      <c r="D938" s="3">
        <v>45126.429293981477</v>
      </c>
      <c r="E938" s="4" t="s">
        <v>114</v>
      </c>
      <c r="F938" s="126">
        <v>-121.12</v>
      </c>
      <c r="G938" s="4"/>
    </row>
    <row r="939" spans="1:7" x14ac:dyDescent="0.3">
      <c r="A939" s="4">
        <v>8282301149</v>
      </c>
      <c r="B939" s="156" t="s">
        <v>1278</v>
      </c>
      <c r="C939" s="5" t="s">
        <v>1340</v>
      </c>
      <c r="D939" s="3">
        <v>45131.412905092591</v>
      </c>
      <c r="E939" s="4" t="s">
        <v>114</v>
      </c>
      <c r="F939" s="126">
        <v>-121.12</v>
      </c>
      <c r="G939" s="4"/>
    </row>
    <row r="940" spans="1:7" x14ac:dyDescent="0.3">
      <c r="A940" s="4">
        <v>8282301122</v>
      </c>
      <c r="B940" s="156" t="s">
        <v>1313</v>
      </c>
      <c r="C940" s="5" t="s">
        <v>1340</v>
      </c>
      <c r="D940" s="3">
        <v>45135.400243055556</v>
      </c>
      <c r="E940" s="4" t="s">
        <v>114</v>
      </c>
      <c r="F940" s="126">
        <v>-121.12</v>
      </c>
      <c r="G940" s="4"/>
    </row>
    <row r="941" spans="1:7" x14ac:dyDescent="0.3">
      <c r="A941" s="4">
        <v>8282301655</v>
      </c>
      <c r="B941" s="156" t="s">
        <v>1318</v>
      </c>
      <c r="C941" s="5" t="s">
        <v>1340</v>
      </c>
      <c r="D941" s="3">
        <v>45135.383726851847</v>
      </c>
      <c r="E941" s="4" t="s">
        <v>114</v>
      </c>
      <c r="F941" s="126">
        <v>-121.12</v>
      </c>
      <c r="G941" s="4"/>
    </row>
    <row r="942" spans="1:7" x14ac:dyDescent="0.3">
      <c r="A942" s="4">
        <v>8232300272</v>
      </c>
      <c r="B942" s="156" t="s">
        <v>1295</v>
      </c>
      <c r="C942" s="5" t="s">
        <v>1340</v>
      </c>
      <c r="D942" s="3">
        <v>45135.399108796293</v>
      </c>
      <c r="E942" s="4" t="s">
        <v>114</v>
      </c>
      <c r="F942" s="126">
        <v>-121.12</v>
      </c>
      <c r="G942" s="4"/>
    </row>
    <row r="943" spans="1:7" x14ac:dyDescent="0.3">
      <c r="A943" s="4">
        <v>8282301395</v>
      </c>
      <c r="B943" s="156" t="s">
        <v>1269</v>
      </c>
      <c r="C943" s="5" t="s">
        <v>1340</v>
      </c>
      <c r="D943" s="3">
        <v>45138.606863425921</v>
      </c>
      <c r="E943" s="4" t="s">
        <v>114</v>
      </c>
      <c r="F943" s="126">
        <v>-121.12</v>
      </c>
      <c r="G943" s="4"/>
    </row>
    <row r="944" spans="1:7" x14ac:dyDescent="0.3">
      <c r="A944" s="4">
        <v>8232300255</v>
      </c>
      <c r="B944" s="156" t="s">
        <v>1264</v>
      </c>
      <c r="C944" s="5" t="s">
        <v>1340</v>
      </c>
      <c r="D944" s="3">
        <v>45113.436053240737</v>
      </c>
      <c r="E944" s="4" t="s">
        <v>436</v>
      </c>
      <c r="F944" s="126">
        <v>-121.12</v>
      </c>
      <c r="G944" s="4"/>
    </row>
    <row r="945" spans="1:7" x14ac:dyDescent="0.3">
      <c r="A945" s="4">
        <v>8282301024</v>
      </c>
      <c r="B945" s="156" t="s">
        <v>1249</v>
      </c>
      <c r="C945" s="5" t="s">
        <v>1340</v>
      </c>
      <c r="D945" s="3">
        <v>45119.739745370367</v>
      </c>
      <c r="E945" s="4" t="s">
        <v>436</v>
      </c>
      <c r="F945" s="126">
        <v>-121.12</v>
      </c>
      <c r="G945" s="4"/>
    </row>
    <row r="946" spans="1:7" x14ac:dyDescent="0.3">
      <c r="A946" s="4">
        <v>8282301548</v>
      </c>
      <c r="B946" s="156" t="s">
        <v>1272</v>
      </c>
      <c r="C946" s="5" t="s">
        <v>1340</v>
      </c>
      <c r="D946" s="3">
        <v>45119.740405092591</v>
      </c>
      <c r="E946" s="4" t="s">
        <v>436</v>
      </c>
      <c r="F946" s="126">
        <v>-121.12</v>
      </c>
      <c r="G946" s="4"/>
    </row>
    <row r="947" spans="1:7" x14ac:dyDescent="0.3">
      <c r="A947" s="4">
        <v>8282301141</v>
      </c>
      <c r="B947" s="156" t="s">
        <v>1281</v>
      </c>
      <c r="C947" s="5" t="s">
        <v>1340</v>
      </c>
      <c r="D947" s="3">
        <v>45125.493807870371</v>
      </c>
      <c r="E947" s="4" t="s">
        <v>436</v>
      </c>
      <c r="F947" s="126">
        <v>-121.12</v>
      </c>
      <c r="G947" s="4"/>
    </row>
    <row r="948" spans="1:7" x14ac:dyDescent="0.3">
      <c r="A948" s="4">
        <v>8282301205</v>
      </c>
      <c r="B948" s="156" t="s">
        <v>1299</v>
      </c>
      <c r="C948" s="5" t="s">
        <v>1340</v>
      </c>
      <c r="D948" s="3">
        <v>45126.690578703703</v>
      </c>
      <c r="E948" s="4" t="s">
        <v>436</v>
      </c>
      <c r="F948" s="126">
        <v>-121.12</v>
      </c>
      <c r="G948" s="4"/>
    </row>
    <row r="949" spans="1:7" x14ac:dyDescent="0.3">
      <c r="A949" s="4">
        <v>8282301149</v>
      </c>
      <c r="B949" s="156" t="s">
        <v>1278</v>
      </c>
      <c r="C949" s="5" t="s">
        <v>1340</v>
      </c>
      <c r="D949" s="3">
        <v>45131.445972222224</v>
      </c>
      <c r="E949" s="4" t="s">
        <v>436</v>
      </c>
      <c r="F949" s="126">
        <v>-121.12</v>
      </c>
      <c r="G949" s="4"/>
    </row>
    <row r="950" spans="1:7" x14ac:dyDescent="0.3">
      <c r="A950" s="4">
        <v>8282301122</v>
      </c>
      <c r="B950" s="156" t="s">
        <v>1313</v>
      </c>
      <c r="C950" s="5" t="s">
        <v>1340</v>
      </c>
      <c r="D950" s="3">
        <v>45135.573692129627</v>
      </c>
      <c r="E950" s="4" t="s">
        <v>436</v>
      </c>
      <c r="F950" s="126">
        <v>-121.12</v>
      </c>
      <c r="G950" s="4"/>
    </row>
    <row r="951" spans="1:7" x14ac:dyDescent="0.3">
      <c r="A951" s="4">
        <v>8282301655</v>
      </c>
      <c r="B951" s="156" t="s">
        <v>1318</v>
      </c>
      <c r="C951" s="5" t="s">
        <v>1340</v>
      </c>
      <c r="D951" s="3">
        <v>45135.573263888888</v>
      </c>
      <c r="E951" s="4" t="s">
        <v>436</v>
      </c>
      <c r="F951" s="126">
        <v>-121.12</v>
      </c>
      <c r="G951" s="4"/>
    </row>
    <row r="952" spans="1:7" x14ac:dyDescent="0.3">
      <c r="A952" s="4">
        <v>8232300272</v>
      </c>
      <c r="B952" s="156" t="s">
        <v>1295</v>
      </c>
      <c r="C952" s="5" t="s">
        <v>1340</v>
      </c>
      <c r="D952" s="3">
        <v>45135.733622685184</v>
      </c>
      <c r="E952" s="4" t="s">
        <v>436</v>
      </c>
      <c r="F952" s="126">
        <v>-121.12</v>
      </c>
      <c r="G952" s="4"/>
    </row>
    <row r="953" spans="1:7" x14ac:dyDescent="0.3">
      <c r="A953" s="4">
        <v>8282301602</v>
      </c>
      <c r="B953" s="156" t="s">
        <v>1304</v>
      </c>
      <c r="C953" s="5" t="s">
        <v>1340</v>
      </c>
      <c r="D953" s="3">
        <v>45135.733240740738</v>
      </c>
      <c r="E953" s="4" t="s">
        <v>436</v>
      </c>
      <c r="F953" s="126">
        <v>-121.12</v>
      </c>
      <c r="G953" s="4"/>
    </row>
    <row r="954" spans="1:7" x14ac:dyDescent="0.3">
      <c r="A954" s="4">
        <v>8282300743</v>
      </c>
      <c r="B954" s="156" t="s">
        <v>1233</v>
      </c>
      <c r="C954" s="5" t="s">
        <v>55</v>
      </c>
      <c r="D954" s="3">
        <v>45141</v>
      </c>
      <c r="E954" s="4" t="s">
        <v>579</v>
      </c>
      <c r="F954" s="126">
        <v>-5</v>
      </c>
      <c r="G954" s="4"/>
    </row>
    <row r="955" spans="1:7" x14ac:dyDescent="0.3">
      <c r="A955" s="4">
        <v>8282300057</v>
      </c>
      <c r="B955" s="156" t="s">
        <v>1081</v>
      </c>
      <c r="C955" s="5" t="s">
        <v>55</v>
      </c>
      <c r="D955" s="3">
        <v>45141</v>
      </c>
      <c r="E955" s="4" t="s">
        <v>579</v>
      </c>
      <c r="F955" s="126">
        <v>-155</v>
      </c>
      <c r="G955" s="4"/>
    </row>
    <row r="956" spans="1:7" x14ac:dyDescent="0.3">
      <c r="A956" s="4">
        <v>8282300743</v>
      </c>
      <c r="B956" s="156" t="s">
        <v>1327</v>
      </c>
      <c r="C956" s="5" t="s">
        <v>55</v>
      </c>
      <c r="D956" s="3">
        <v>45141</v>
      </c>
      <c r="E956" s="4" t="s">
        <v>579</v>
      </c>
      <c r="F956" s="126">
        <v>-70</v>
      </c>
      <c r="G956" s="4"/>
    </row>
    <row r="957" spans="1:7" x14ac:dyDescent="0.3">
      <c r="A957" s="4">
        <v>8282202087</v>
      </c>
      <c r="B957" s="156" t="s">
        <v>1009</v>
      </c>
      <c r="C957" s="5" t="s">
        <v>55</v>
      </c>
      <c r="D957" s="3">
        <v>45141</v>
      </c>
      <c r="E957" s="4" t="s">
        <v>579</v>
      </c>
      <c r="F957" s="126">
        <v>-155</v>
      </c>
      <c r="G957" s="4"/>
    </row>
    <row r="958" spans="1:7" x14ac:dyDescent="0.3">
      <c r="A958" s="4">
        <v>8232300020</v>
      </c>
      <c r="B958" s="156" t="s">
        <v>1117</v>
      </c>
      <c r="C958" s="5" t="s">
        <v>26</v>
      </c>
      <c r="D958" s="3">
        <v>45147</v>
      </c>
      <c r="E958" s="4" t="s">
        <v>1349</v>
      </c>
      <c r="F958" s="126">
        <v>-154.12</v>
      </c>
      <c r="G958" s="4"/>
    </row>
    <row r="959" spans="1:7" x14ac:dyDescent="0.3">
      <c r="A959" s="4">
        <v>8282300424</v>
      </c>
      <c r="B959" s="156" t="s">
        <v>1176</v>
      </c>
      <c r="C959" s="5" t="s">
        <v>26</v>
      </c>
      <c r="D959" s="3">
        <v>45152</v>
      </c>
      <c r="E959" s="4" t="s">
        <v>1349</v>
      </c>
      <c r="F959" s="126">
        <v>-154.12</v>
      </c>
      <c r="G959" s="4"/>
    </row>
    <row r="960" spans="1:7" x14ac:dyDescent="0.3">
      <c r="A960" s="4">
        <v>8282301008</v>
      </c>
      <c r="B960" s="156" t="s">
        <v>1226</v>
      </c>
      <c r="C960" s="5" t="s">
        <v>26</v>
      </c>
      <c r="D960" s="3">
        <v>45152</v>
      </c>
      <c r="E960" s="4" t="s">
        <v>1349</v>
      </c>
      <c r="F960" s="126">
        <v>-154.12</v>
      </c>
      <c r="G960" s="4"/>
    </row>
    <row r="961" spans="1:7" x14ac:dyDescent="0.3">
      <c r="A961" s="4">
        <v>8281902272</v>
      </c>
      <c r="B961" s="156" t="s">
        <v>1330</v>
      </c>
      <c r="C961" s="5" t="s">
        <v>26</v>
      </c>
      <c r="D961" s="3">
        <v>45152</v>
      </c>
      <c r="E961" s="4" t="s">
        <v>1349</v>
      </c>
      <c r="F961" s="126">
        <v>-154.12</v>
      </c>
      <c r="G961" s="4"/>
    </row>
    <row r="962" spans="1:7" x14ac:dyDescent="0.3">
      <c r="A962" s="4">
        <v>8232200554</v>
      </c>
      <c r="B962" s="156" t="s">
        <v>1098</v>
      </c>
      <c r="C962" s="5" t="s">
        <v>26</v>
      </c>
      <c r="D962" s="3">
        <v>45154</v>
      </c>
      <c r="E962" s="4" t="s">
        <v>1349</v>
      </c>
      <c r="F962" s="126">
        <v>-181.46</v>
      </c>
      <c r="G962" s="4"/>
    </row>
    <row r="963" spans="1:7" x14ac:dyDescent="0.3">
      <c r="A963" s="4">
        <v>8282300597</v>
      </c>
      <c r="B963" s="156" t="s">
        <v>1148</v>
      </c>
      <c r="C963" s="5" t="s">
        <v>26</v>
      </c>
      <c r="D963" s="3">
        <v>45154</v>
      </c>
      <c r="E963" s="4" t="s">
        <v>1349</v>
      </c>
      <c r="F963" s="126">
        <v>-154.12</v>
      </c>
      <c r="G963" s="4"/>
    </row>
    <row r="964" spans="1:7" x14ac:dyDescent="0.3">
      <c r="A964" s="4">
        <v>8282202822</v>
      </c>
      <c r="B964" s="156" t="s">
        <v>1247</v>
      </c>
      <c r="C964" s="5" t="s">
        <v>26</v>
      </c>
      <c r="D964" s="3">
        <v>45154</v>
      </c>
      <c r="E964" s="4" t="s">
        <v>1349</v>
      </c>
      <c r="F964" s="126">
        <v>-181.46</v>
      </c>
      <c r="G964" s="4"/>
    </row>
    <row r="965" spans="1:7" x14ac:dyDescent="0.3">
      <c r="A965" s="4">
        <v>8282300519</v>
      </c>
      <c r="B965" s="156" t="s">
        <v>1165</v>
      </c>
      <c r="C965" s="5" t="s">
        <v>26</v>
      </c>
      <c r="D965" s="3">
        <v>45154</v>
      </c>
      <c r="E965" s="4" t="s">
        <v>1349</v>
      </c>
      <c r="F965" s="126">
        <v>-181.46</v>
      </c>
      <c r="G965" s="4"/>
    </row>
    <row r="966" spans="1:7" x14ac:dyDescent="0.3">
      <c r="A966" s="4">
        <v>8282301052</v>
      </c>
      <c r="B966" s="156" t="s">
        <v>1242</v>
      </c>
      <c r="C966" s="5" t="s">
        <v>26</v>
      </c>
      <c r="D966" s="3">
        <v>45155</v>
      </c>
      <c r="E966" s="4" t="s">
        <v>1349</v>
      </c>
      <c r="F966" s="126">
        <v>-154.12</v>
      </c>
      <c r="G966" s="4"/>
    </row>
    <row r="967" spans="1:7" x14ac:dyDescent="0.3">
      <c r="A967" s="4">
        <v>8282301790</v>
      </c>
      <c r="B967" s="156" t="s">
        <v>1376</v>
      </c>
      <c r="C967" s="5" t="s">
        <v>26</v>
      </c>
      <c r="D967" s="3">
        <v>45161</v>
      </c>
      <c r="E967" s="4" t="s">
        <v>1377</v>
      </c>
      <c r="F967" s="126">
        <v>-619.03</v>
      </c>
      <c r="G967" s="4"/>
    </row>
    <row r="968" spans="1:7" x14ac:dyDescent="0.3">
      <c r="A968" s="4">
        <v>8282301602</v>
      </c>
      <c r="B968" s="156" t="s">
        <v>1304</v>
      </c>
      <c r="C968" s="5" t="s">
        <v>26</v>
      </c>
      <c r="D968" s="3">
        <v>45163</v>
      </c>
      <c r="E968" s="4" t="s">
        <v>1377</v>
      </c>
      <c r="F968" s="126">
        <v>-599.03</v>
      </c>
      <c r="G968" s="4"/>
    </row>
    <row r="969" spans="1:7" x14ac:dyDescent="0.3">
      <c r="A969" s="4">
        <v>8282301024</v>
      </c>
      <c r="B969" s="156" t="s">
        <v>1249</v>
      </c>
      <c r="C969" s="5" t="s">
        <v>26</v>
      </c>
      <c r="D969" s="3">
        <v>45163</v>
      </c>
      <c r="E969" s="4" t="s">
        <v>1378</v>
      </c>
      <c r="F969" s="126">
        <v>-849.03</v>
      </c>
      <c r="G969" s="4"/>
    </row>
    <row r="970" spans="1:7" x14ac:dyDescent="0.3">
      <c r="A970" s="4">
        <v>8282300743</v>
      </c>
      <c r="B970" s="156" t="s">
        <v>1233</v>
      </c>
      <c r="C970" s="5" t="s">
        <v>26</v>
      </c>
      <c r="D970" s="3">
        <v>45163</v>
      </c>
      <c r="E970" s="4" t="s">
        <v>1377</v>
      </c>
      <c r="F970" s="126">
        <v>-599.03</v>
      </c>
      <c r="G970" s="4"/>
    </row>
    <row r="971" spans="1:7" x14ac:dyDescent="0.3">
      <c r="A971" s="4">
        <v>8282301141</v>
      </c>
      <c r="B971" s="156" t="s">
        <v>1281</v>
      </c>
      <c r="C971" s="5" t="s">
        <v>26</v>
      </c>
      <c r="D971" s="3">
        <v>45163</v>
      </c>
      <c r="E971" s="4" t="s">
        <v>1392</v>
      </c>
      <c r="F971" s="126">
        <v>-627.03</v>
      </c>
      <c r="G971" s="4"/>
    </row>
    <row r="972" spans="1:7" x14ac:dyDescent="0.3">
      <c r="A972" s="4">
        <v>8282300610</v>
      </c>
      <c r="B972" s="156" t="s">
        <v>1139</v>
      </c>
      <c r="C972" s="5" t="s">
        <v>26</v>
      </c>
      <c r="D972" s="3">
        <v>45163</v>
      </c>
      <c r="E972" s="4" t="s">
        <v>1392</v>
      </c>
      <c r="F972" s="126">
        <v>-627.03</v>
      </c>
      <c r="G972" s="4"/>
    </row>
    <row r="973" spans="1:7" x14ac:dyDescent="0.3">
      <c r="A973" s="4">
        <v>8282301122</v>
      </c>
      <c r="B973" s="156" t="s">
        <v>1313</v>
      </c>
      <c r="C973" s="5" t="s">
        <v>26</v>
      </c>
      <c r="D973" s="3">
        <v>45166</v>
      </c>
      <c r="E973" s="4" t="s">
        <v>1393</v>
      </c>
      <c r="F973" s="126">
        <v>-1279.03</v>
      </c>
      <c r="G973" s="4"/>
    </row>
    <row r="974" spans="1:7" x14ac:dyDescent="0.3">
      <c r="A974" s="4">
        <v>8282203111</v>
      </c>
      <c r="B974" s="156" t="s">
        <v>1454</v>
      </c>
      <c r="C974" s="5" t="s">
        <v>26</v>
      </c>
      <c r="D974" s="3">
        <v>45167</v>
      </c>
      <c r="E974" s="4" t="s">
        <v>877</v>
      </c>
      <c r="F974" s="126">
        <v>-787.12</v>
      </c>
      <c r="G974" s="4"/>
    </row>
    <row r="975" spans="1:7" x14ac:dyDescent="0.3">
      <c r="A975" s="4">
        <v>8282300094</v>
      </c>
      <c r="B975" s="156" t="s">
        <v>1120</v>
      </c>
      <c r="C975" s="5" t="s">
        <v>26</v>
      </c>
      <c r="D975" s="3">
        <v>45167</v>
      </c>
      <c r="E975" s="4" t="s">
        <v>877</v>
      </c>
      <c r="F975" s="126">
        <v>-1300.05</v>
      </c>
      <c r="G975" s="4"/>
    </row>
    <row r="976" spans="1:7" x14ac:dyDescent="0.3">
      <c r="A976" s="4">
        <v>8282200526</v>
      </c>
      <c r="B976" s="156" t="s">
        <v>1394</v>
      </c>
      <c r="C976" s="5" t="s">
        <v>26</v>
      </c>
      <c r="D976" s="3">
        <v>45167</v>
      </c>
      <c r="E976" s="4" t="s">
        <v>877</v>
      </c>
      <c r="F976" s="126">
        <v>-840.29</v>
      </c>
      <c r="G976" s="4"/>
    </row>
    <row r="977" spans="1:7" x14ac:dyDescent="0.3">
      <c r="A977" s="4">
        <v>8282300743</v>
      </c>
      <c r="B977" s="156" t="s">
        <v>1233</v>
      </c>
      <c r="C977" s="5" t="s">
        <v>55</v>
      </c>
      <c r="D977" s="3">
        <v>45175</v>
      </c>
      <c r="E977" s="4" t="s">
        <v>579</v>
      </c>
      <c r="F977" s="126">
        <v>-155</v>
      </c>
      <c r="G977" s="4"/>
    </row>
    <row r="978" spans="1:7" x14ac:dyDescent="0.3">
      <c r="A978" s="4">
        <v>8282300057</v>
      </c>
      <c r="B978" s="156" t="s">
        <v>1081</v>
      </c>
      <c r="C978" s="5" t="s">
        <v>55</v>
      </c>
      <c r="D978" s="3">
        <v>45175</v>
      </c>
      <c r="E978" s="4" t="s">
        <v>579</v>
      </c>
      <c r="F978" s="126">
        <v>-155</v>
      </c>
      <c r="G978" s="4"/>
    </row>
    <row r="979" spans="1:7" x14ac:dyDescent="0.3">
      <c r="A979" s="4">
        <v>8282300743</v>
      </c>
      <c r="B979" s="156" t="s">
        <v>1327</v>
      </c>
      <c r="C979" s="5" t="s">
        <v>55</v>
      </c>
      <c r="D979" s="3">
        <v>45175</v>
      </c>
      <c r="E979" s="4" t="s">
        <v>579</v>
      </c>
      <c r="F979" s="126">
        <v>-20</v>
      </c>
      <c r="G979" s="4"/>
    </row>
    <row r="980" spans="1:7" x14ac:dyDescent="0.3">
      <c r="A980" s="4">
        <v>8282202087</v>
      </c>
      <c r="B980" s="156" t="s">
        <v>1009</v>
      </c>
      <c r="C980" s="5" t="s">
        <v>55</v>
      </c>
      <c r="D980" s="3">
        <v>45175</v>
      </c>
      <c r="E980" s="4" t="s">
        <v>579</v>
      </c>
      <c r="F980" s="126">
        <v>-155</v>
      </c>
      <c r="G980" s="4"/>
    </row>
    <row r="981" spans="1:7" x14ac:dyDescent="0.3">
      <c r="A981" s="4">
        <v>8232300126</v>
      </c>
      <c r="B981" s="156" t="s">
        <v>1252</v>
      </c>
      <c r="C981" s="5" t="s">
        <v>26</v>
      </c>
      <c r="D981" s="3">
        <v>45175</v>
      </c>
      <c r="E981" s="4" t="s">
        <v>1417</v>
      </c>
      <c r="F981" s="126">
        <v>-1788.43</v>
      </c>
      <c r="G981" s="4"/>
    </row>
    <row r="982" spans="1:7" x14ac:dyDescent="0.3">
      <c r="A982" s="4">
        <v>8232300255</v>
      </c>
      <c r="B982" s="156" t="s">
        <v>1264</v>
      </c>
      <c r="C982" s="5" t="s">
        <v>26</v>
      </c>
      <c r="D982" s="3">
        <v>45177</v>
      </c>
      <c r="E982" s="4" t="s">
        <v>1421</v>
      </c>
      <c r="F982" s="126">
        <v>-599.03</v>
      </c>
      <c r="G982" s="4"/>
    </row>
    <row r="983" spans="1:7" x14ac:dyDescent="0.3">
      <c r="A983" s="4">
        <v>8282301384</v>
      </c>
      <c r="B983" s="156" t="s">
        <v>1308</v>
      </c>
      <c r="C983" s="5" t="s">
        <v>26</v>
      </c>
      <c r="D983" s="3">
        <v>45177</v>
      </c>
      <c r="E983" s="4" t="s">
        <v>1421</v>
      </c>
      <c r="F983" s="126">
        <v>-599.03</v>
      </c>
      <c r="G983" s="4"/>
    </row>
    <row r="984" spans="1:7" x14ac:dyDescent="0.3">
      <c r="A984" s="4">
        <v>8282301655</v>
      </c>
      <c r="B984" s="156" t="s">
        <v>1318</v>
      </c>
      <c r="C984" s="5" t="s">
        <v>26</v>
      </c>
      <c r="D984" s="3">
        <v>45177</v>
      </c>
      <c r="E984" s="4" t="s">
        <v>1421</v>
      </c>
      <c r="F984" s="126">
        <v>-619.03</v>
      </c>
      <c r="G984" s="4"/>
    </row>
    <row r="985" spans="1:7" x14ac:dyDescent="0.3">
      <c r="A985" s="4">
        <v>8282301548</v>
      </c>
      <c r="B985" s="156" t="s">
        <v>1272</v>
      </c>
      <c r="C985" s="5" t="s">
        <v>26</v>
      </c>
      <c r="D985" s="3">
        <v>45177</v>
      </c>
      <c r="E985" s="4" t="s">
        <v>1421</v>
      </c>
      <c r="F985" s="126">
        <v>-599.03</v>
      </c>
      <c r="G985" s="4"/>
    </row>
    <row r="986" spans="1:7" x14ac:dyDescent="0.3">
      <c r="A986" s="4">
        <v>8282301078</v>
      </c>
      <c r="B986" s="156" t="s">
        <v>1338</v>
      </c>
      <c r="C986" s="5" t="s">
        <v>26</v>
      </c>
      <c r="D986" s="3">
        <v>45177</v>
      </c>
      <c r="E986" s="4" t="s">
        <v>1422</v>
      </c>
      <c r="F986" s="126">
        <v>-1060.1099999999999</v>
      </c>
      <c r="G986" s="4"/>
    </row>
    <row r="987" spans="1:7" x14ac:dyDescent="0.3">
      <c r="A987" s="4">
        <v>8282301395</v>
      </c>
      <c r="B987" s="156" t="s">
        <v>1269</v>
      </c>
      <c r="C987" s="5" t="s">
        <v>26</v>
      </c>
      <c r="D987" s="3">
        <v>45177</v>
      </c>
      <c r="E987" s="4" t="s">
        <v>1421</v>
      </c>
      <c r="F987" s="126">
        <v>-619.03</v>
      </c>
      <c r="G987" s="4"/>
    </row>
    <row r="988" spans="1:7" x14ac:dyDescent="0.3">
      <c r="A988" s="4">
        <v>8282302122</v>
      </c>
      <c r="B988" s="156" t="s">
        <v>1384</v>
      </c>
      <c r="C988" s="5" t="s">
        <v>794</v>
      </c>
      <c r="D988" s="3">
        <v>45180</v>
      </c>
      <c r="E988" s="4" t="s">
        <v>28</v>
      </c>
      <c r="F988" s="126">
        <v>-240</v>
      </c>
      <c r="G988" s="4"/>
    </row>
    <row r="989" spans="1:7" x14ac:dyDescent="0.3">
      <c r="A989" s="4">
        <v>8282302418</v>
      </c>
      <c r="B989" s="156" t="s">
        <v>1390</v>
      </c>
      <c r="C989" s="5" t="s">
        <v>794</v>
      </c>
      <c r="D989" s="3">
        <v>45180</v>
      </c>
      <c r="E989" s="4" t="s">
        <v>28</v>
      </c>
      <c r="F989" s="126">
        <v>-240</v>
      </c>
      <c r="G989" s="4"/>
    </row>
    <row r="990" spans="1:7" x14ac:dyDescent="0.3">
      <c r="A990" s="4">
        <v>8282302418</v>
      </c>
      <c r="B990" s="156" t="s">
        <v>1380</v>
      </c>
      <c r="C990" s="5" t="s">
        <v>794</v>
      </c>
      <c r="D990" s="3">
        <v>45180</v>
      </c>
      <c r="E990" s="4" t="s">
        <v>28</v>
      </c>
      <c r="F990" s="126">
        <v>-240</v>
      </c>
      <c r="G990" s="4"/>
    </row>
    <row r="991" spans="1:7" x14ac:dyDescent="0.3">
      <c r="A991" s="4">
        <v>8232300387</v>
      </c>
      <c r="B991" s="156" t="s">
        <v>1343</v>
      </c>
      <c r="C991" s="5" t="s">
        <v>794</v>
      </c>
      <c r="D991" s="3">
        <v>45180</v>
      </c>
      <c r="E991" s="4" t="s">
        <v>28</v>
      </c>
      <c r="F991" s="126">
        <v>-240</v>
      </c>
      <c r="G991" s="4"/>
    </row>
    <row r="992" spans="1:7" x14ac:dyDescent="0.3">
      <c r="A992" s="4">
        <v>8282301384</v>
      </c>
      <c r="B992" s="156" t="s">
        <v>1308</v>
      </c>
      <c r="C992" s="5" t="s">
        <v>1340</v>
      </c>
      <c r="D992" s="3">
        <v>45180</v>
      </c>
      <c r="E992" s="4" t="s">
        <v>28</v>
      </c>
      <c r="F992" s="126">
        <v>-242.24</v>
      </c>
      <c r="G992" s="4"/>
    </row>
    <row r="993" spans="1:7" x14ac:dyDescent="0.3">
      <c r="A993" s="4">
        <v>8282301790</v>
      </c>
      <c r="B993" s="156" t="s">
        <v>1323</v>
      </c>
      <c r="C993" s="5" t="s">
        <v>1340</v>
      </c>
      <c r="D993" s="3">
        <v>45180</v>
      </c>
      <c r="E993" s="4" t="s">
        <v>28</v>
      </c>
      <c r="F993" s="126">
        <v>-242.24</v>
      </c>
      <c r="G993" s="4"/>
    </row>
    <row r="994" spans="1:7" x14ac:dyDescent="0.3">
      <c r="A994" s="4">
        <v>8232300314</v>
      </c>
      <c r="B994" s="156" t="s">
        <v>1333</v>
      </c>
      <c r="C994" s="5" t="s">
        <v>1340</v>
      </c>
      <c r="D994" s="3">
        <v>45180</v>
      </c>
      <c r="E994" s="4" t="s">
        <v>28</v>
      </c>
      <c r="F994" s="126">
        <v>-242.24</v>
      </c>
      <c r="G994" s="4"/>
    </row>
    <row r="995" spans="1:7" x14ac:dyDescent="0.3">
      <c r="A995" s="4">
        <v>8282301078</v>
      </c>
      <c r="B995" s="156" t="s">
        <v>1338</v>
      </c>
      <c r="C995" s="5" t="s">
        <v>1340</v>
      </c>
      <c r="D995" s="3">
        <v>45180</v>
      </c>
      <c r="E995" s="4" t="s">
        <v>28</v>
      </c>
      <c r="F995" s="126">
        <v>-242.24</v>
      </c>
      <c r="G995" s="4"/>
    </row>
    <row r="996" spans="1:7" x14ac:dyDescent="0.3">
      <c r="A996" s="4">
        <v>8232300387</v>
      </c>
      <c r="B996" s="156" t="s">
        <v>1343</v>
      </c>
      <c r="C996" s="5" t="s">
        <v>1340</v>
      </c>
      <c r="D996" s="3">
        <v>45180</v>
      </c>
      <c r="E996" s="4" t="s">
        <v>28</v>
      </c>
      <c r="F996" s="126">
        <v>-242.24</v>
      </c>
      <c r="G996" s="4"/>
    </row>
    <row r="997" spans="1:7" x14ac:dyDescent="0.3">
      <c r="A997" s="4">
        <v>8232300327</v>
      </c>
      <c r="B997" s="156" t="s">
        <v>1346</v>
      </c>
      <c r="C997" s="5" t="s">
        <v>1340</v>
      </c>
      <c r="D997" s="3">
        <v>45180</v>
      </c>
      <c r="E997" s="4" t="s">
        <v>28</v>
      </c>
      <c r="F997" s="126">
        <v>-242.24</v>
      </c>
      <c r="G997" s="4"/>
    </row>
    <row r="998" spans="1:7" x14ac:dyDescent="0.3">
      <c r="A998" s="4">
        <v>8282302119</v>
      </c>
      <c r="B998" s="156" t="s">
        <v>1352</v>
      </c>
      <c r="C998" s="5" t="s">
        <v>1340</v>
      </c>
      <c r="D998" s="3">
        <v>45180</v>
      </c>
      <c r="E998" s="4" t="s">
        <v>28</v>
      </c>
      <c r="F998" s="126">
        <v>-242.24</v>
      </c>
      <c r="G998" s="4"/>
    </row>
    <row r="999" spans="1:7" x14ac:dyDescent="0.3">
      <c r="A999" s="4">
        <v>8282302023</v>
      </c>
      <c r="B999" s="156" t="s">
        <v>1357</v>
      </c>
      <c r="C999" s="5" t="s">
        <v>1340</v>
      </c>
      <c r="D999" s="3">
        <v>45180</v>
      </c>
      <c r="E999" s="4" t="s">
        <v>28</v>
      </c>
      <c r="F999" s="126">
        <v>-242.24</v>
      </c>
      <c r="G999" s="4"/>
    </row>
    <row r="1000" spans="1:7" x14ac:dyDescent="0.3">
      <c r="A1000" s="4">
        <v>8282301602</v>
      </c>
      <c r="B1000" s="156" t="s">
        <v>1304</v>
      </c>
      <c r="C1000" s="5" t="s">
        <v>1340</v>
      </c>
      <c r="D1000" s="3">
        <v>45180</v>
      </c>
      <c r="E1000" s="4" t="s">
        <v>748</v>
      </c>
      <c r="F1000" s="126">
        <v>-121.12</v>
      </c>
      <c r="G1000" s="4"/>
    </row>
    <row r="1001" spans="1:7" x14ac:dyDescent="0.3">
      <c r="A1001" s="4">
        <v>8282301024</v>
      </c>
      <c r="B1001" s="156" t="s">
        <v>1423</v>
      </c>
      <c r="C1001" s="5" t="s">
        <v>26</v>
      </c>
      <c r="D1001" s="3">
        <v>45181</v>
      </c>
      <c r="E1001" s="4" t="s">
        <v>733</v>
      </c>
      <c r="F1001" s="126">
        <v>-75</v>
      </c>
      <c r="G1001" s="4"/>
    </row>
    <row r="1002" spans="1:7" x14ac:dyDescent="0.3">
      <c r="A1002" s="4">
        <v>8282300743</v>
      </c>
      <c r="B1002" s="156" t="s">
        <v>1233</v>
      </c>
      <c r="C1002" s="5" t="s">
        <v>26</v>
      </c>
      <c r="D1002" s="3">
        <v>45181</v>
      </c>
      <c r="E1002" s="4" t="s">
        <v>733</v>
      </c>
      <c r="F1002" s="126">
        <v>-75</v>
      </c>
      <c r="G1002" s="4"/>
    </row>
    <row r="1003" spans="1:7" ht="28.8" x14ac:dyDescent="0.3">
      <c r="A1003" s="4">
        <v>8282300571</v>
      </c>
      <c r="B1003" s="156" t="s">
        <v>1153</v>
      </c>
      <c r="C1003" s="5" t="s">
        <v>26</v>
      </c>
      <c r="D1003" s="3">
        <v>45183</v>
      </c>
      <c r="E1003" s="4" t="s">
        <v>1424</v>
      </c>
      <c r="F1003" s="126">
        <v>-1545.43</v>
      </c>
      <c r="G1003" s="4"/>
    </row>
    <row r="1004" spans="1:7" x14ac:dyDescent="0.3">
      <c r="A1004" s="4">
        <v>8232300314</v>
      </c>
      <c r="B1004" s="156" t="s">
        <v>1333</v>
      </c>
      <c r="C1004" s="5" t="s">
        <v>26</v>
      </c>
      <c r="D1004" s="3">
        <v>45184</v>
      </c>
      <c r="E1004" s="4" t="s">
        <v>1425</v>
      </c>
      <c r="F1004" s="126">
        <v>-619.03</v>
      </c>
      <c r="G1004" s="4"/>
    </row>
    <row r="1005" spans="1:7" x14ac:dyDescent="0.3">
      <c r="A1005" s="4">
        <v>8282301602</v>
      </c>
      <c r="B1005" s="156" t="s">
        <v>1304</v>
      </c>
      <c r="C1005" s="5" t="s">
        <v>26</v>
      </c>
      <c r="D1005" s="3">
        <v>45188</v>
      </c>
      <c r="E1005" s="4" t="s">
        <v>733</v>
      </c>
      <c r="F1005" s="126">
        <v>-75</v>
      </c>
      <c r="G1005" s="4"/>
    </row>
    <row r="1006" spans="1:7" x14ac:dyDescent="0.3">
      <c r="A1006" s="4">
        <v>8282203223</v>
      </c>
      <c r="B1006" s="156" t="s">
        <v>1134</v>
      </c>
      <c r="C1006" s="5" t="s">
        <v>26</v>
      </c>
      <c r="D1006" s="3">
        <v>45188</v>
      </c>
      <c r="E1006" s="4" t="s">
        <v>733</v>
      </c>
      <c r="F1006" s="126">
        <v>-75</v>
      </c>
      <c r="G1006" s="4"/>
    </row>
    <row r="1007" spans="1:7" x14ac:dyDescent="0.3">
      <c r="A1007" s="4">
        <v>8282301790</v>
      </c>
      <c r="B1007" s="156" t="s">
        <v>1376</v>
      </c>
      <c r="C1007" s="5" t="s">
        <v>26</v>
      </c>
      <c r="D1007" s="3">
        <v>45188</v>
      </c>
      <c r="E1007" s="4" t="s">
        <v>733</v>
      </c>
      <c r="F1007" s="126">
        <v>-75</v>
      </c>
      <c r="G1007" s="4"/>
    </row>
    <row r="1008" spans="1:7" x14ac:dyDescent="0.3">
      <c r="A1008" s="4">
        <v>8232300387</v>
      </c>
      <c r="B1008" s="156" t="s">
        <v>1343</v>
      </c>
      <c r="C1008" s="5" t="s">
        <v>26</v>
      </c>
      <c r="D1008" s="3">
        <v>45189</v>
      </c>
      <c r="E1008" s="4" t="s">
        <v>668</v>
      </c>
      <c r="F1008" s="126">
        <v>-443.8</v>
      </c>
      <c r="G1008" s="4"/>
    </row>
    <row r="1009" spans="1:7" x14ac:dyDescent="0.3">
      <c r="A1009" s="4">
        <v>8282300610</v>
      </c>
      <c r="B1009" s="156" t="s">
        <v>1139</v>
      </c>
      <c r="C1009" s="5" t="s">
        <v>26</v>
      </c>
      <c r="D1009" s="3">
        <v>45190</v>
      </c>
      <c r="E1009" s="4" t="s">
        <v>733</v>
      </c>
      <c r="F1009" s="126">
        <v>-75</v>
      </c>
      <c r="G1009" s="4"/>
    </row>
    <row r="1010" spans="1:7" x14ac:dyDescent="0.3">
      <c r="A1010" s="4">
        <v>8282301141</v>
      </c>
      <c r="B1010" s="156" t="s">
        <v>1281</v>
      </c>
      <c r="C1010" s="5" t="s">
        <v>26</v>
      </c>
      <c r="D1010" s="3">
        <v>45190</v>
      </c>
      <c r="E1010" s="4" t="s">
        <v>733</v>
      </c>
      <c r="F1010" s="126">
        <v>-75</v>
      </c>
      <c r="G1010" s="4"/>
    </row>
    <row r="1011" spans="1:7" x14ac:dyDescent="0.3">
      <c r="A1011" s="4">
        <v>8282302119</v>
      </c>
      <c r="B1011" s="156" t="s">
        <v>1352</v>
      </c>
      <c r="C1011" s="5" t="s">
        <v>26</v>
      </c>
      <c r="D1011" s="3">
        <v>45194</v>
      </c>
      <c r="E1011" s="4" t="s">
        <v>1430</v>
      </c>
      <c r="F1011" s="126">
        <v>-619.03</v>
      </c>
      <c r="G1011" s="4"/>
    </row>
    <row r="1012" spans="1:7" x14ac:dyDescent="0.3">
      <c r="A1012" s="4">
        <v>8282301384</v>
      </c>
      <c r="B1012" s="156" t="s">
        <v>1308</v>
      </c>
      <c r="C1012" s="5" t="s">
        <v>26</v>
      </c>
      <c r="D1012" s="3">
        <v>45195</v>
      </c>
      <c r="E1012" s="4" t="s">
        <v>733</v>
      </c>
      <c r="F1012" s="126">
        <v>-75</v>
      </c>
      <c r="G1012" s="4"/>
    </row>
    <row r="1013" spans="1:7" x14ac:dyDescent="0.3">
      <c r="A1013" s="4">
        <v>8282301548</v>
      </c>
      <c r="B1013" s="156" t="s">
        <v>1272</v>
      </c>
      <c r="C1013" s="5" t="s">
        <v>26</v>
      </c>
      <c r="D1013" s="3">
        <v>45195</v>
      </c>
      <c r="E1013" s="4" t="s">
        <v>733</v>
      </c>
      <c r="F1013" s="126">
        <v>-75</v>
      </c>
      <c r="G1013" s="4"/>
    </row>
    <row r="1014" spans="1:7" x14ac:dyDescent="0.3">
      <c r="A1014" s="4">
        <v>8282301655</v>
      </c>
      <c r="B1014" s="156" t="s">
        <v>1318</v>
      </c>
      <c r="C1014" s="5" t="s">
        <v>26</v>
      </c>
      <c r="D1014" s="3">
        <v>45195</v>
      </c>
      <c r="E1014" s="4" t="s">
        <v>733</v>
      </c>
      <c r="F1014" s="126">
        <v>-75</v>
      </c>
      <c r="G1014" s="4"/>
    </row>
    <row r="1015" spans="1:7" x14ac:dyDescent="0.3">
      <c r="A1015" s="4">
        <v>8282301395</v>
      </c>
      <c r="B1015" s="156" t="s">
        <v>1269</v>
      </c>
      <c r="C1015" s="5" t="s">
        <v>26</v>
      </c>
      <c r="D1015" s="3">
        <v>45195</v>
      </c>
      <c r="E1015" s="4" t="s">
        <v>733</v>
      </c>
      <c r="F1015" s="126">
        <v>-75</v>
      </c>
      <c r="G1015" s="4"/>
    </row>
    <row r="1016" spans="1:7" x14ac:dyDescent="0.3">
      <c r="A1016" s="4">
        <v>8232300255</v>
      </c>
      <c r="B1016" s="156" t="s">
        <v>1264</v>
      </c>
      <c r="C1016" s="5" t="s">
        <v>26</v>
      </c>
      <c r="D1016" s="3">
        <v>45195</v>
      </c>
      <c r="E1016" s="4" t="s">
        <v>733</v>
      </c>
      <c r="F1016" s="126">
        <v>-75</v>
      </c>
      <c r="G1016" s="4"/>
    </row>
    <row r="1017" spans="1:7" x14ac:dyDescent="0.3">
      <c r="A1017" s="4">
        <v>8282302453</v>
      </c>
      <c r="B1017" s="156" t="s">
        <v>1397</v>
      </c>
      <c r="C1017" s="5" t="s">
        <v>26</v>
      </c>
      <c r="D1017" s="3">
        <v>45195</v>
      </c>
      <c r="E1017" s="4" t="s">
        <v>1435</v>
      </c>
      <c r="F1017" s="126">
        <v>-182.94</v>
      </c>
      <c r="G1017" s="4"/>
    </row>
    <row r="1018" spans="1:7" ht="28.8" x14ac:dyDescent="0.3">
      <c r="A1018" s="4">
        <v>8282202087</v>
      </c>
      <c r="B1018" s="156" t="s">
        <v>1009</v>
      </c>
      <c r="C1018" s="5" t="s">
        <v>26</v>
      </c>
      <c r="D1018" s="3">
        <v>45196</v>
      </c>
      <c r="E1018" s="4" t="s">
        <v>1436</v>
      </c>
      <c r="F1018" s="126">
        <v>-1978.8</v>
      </c>
      <c r="G1018" s="4"/>
    </row>
    <row r="1019" spans="1:7" x14ac:dyDescent="0.3">
      <c r="A1019" s="4">
        <v>8232300314</v>
      </c>
      <c r="B1019" s="156" t="s">
        <v>1333</v>
      </c>
      <c r="C1019" s="5" t="s">
        <v>26</v>
      </c>
      <c r="D1019" s="3">
        <v>45196</v>
      </c>
      <c r="E1019" s="4" t="s">
        <v>733</v>
      </c>
      <c r="F1019" s="126">
        <v>-75</v>
      </c>
      <c r="G1019" s="4"/>
    </row>
    <row r="1020" spans="1:7" x14ac:dyDescent="0.3">
      <c r="A1020" s="4">
        <v>8282301078</v>
      </c>
      <c r="B1020" s="156" t="s">
        <v>1338</v>
      </c>
      <c r="C1020" s="5" t="s">
        <v>26</v>
      </c>
      <c r="D1020" s="3">
        <v>45196</v>
      </c>
      <c r="E1020" s="4" t="s">
        <v>733</v>
      </c>
      <c r="F1020" s="126">
        <v>-75</v>
      </c>
      <c r="G1020" s="4"/>
    </row>
    <row r="1021" spans="1:7" x14ac:dyDescent="0.3">
      <c r="A1021" s="2">
        <v>8282301052</v>
      </c>
      <c r="B1021" s="2" t="s">
        <v>1242</v>
      </c>
      <c r="C1021" s="5" t="s">
        <v>26</v>
      </c>
      <c r="D1021" s="3">
        <v>45196</v>
      </c>
      <c r="E1021" s="4" t="s">
        <v>733</v>
      </c>
      <c r="F1021" s="126">
        <v>-75</v>
      </c>
      <c r="G1021" s="4"/>
    </row>
    <row r="1022" spans="1:7" x14ac:dyDescent="0.3">
      <c r="A1022" s="4">
        <v>8282300743</v>
      </c>
      <c r="B1022" s="156" t="s">
        <v>1233</v>
      </c>
      <c r="C1022" s="5" t="s">
        <v>55</v>
      </c>
      <c r="D1022" s="3">
        <v>45202</v>
      </c>
      <c r="E1022" s="4" t="s">
        <v>579</v>
      </c>
      <c r="F1022" s="126">
        <v>-5</v>
      </c>
      <c r="G1022" s="4"/>
    </row>
    <row r="1023" spans="1:7" x14ac:dyDescent="0.3">
      <c r="A1023" s="4">
        <v>8282300057</v>
      </c>
      <c r="B1023" s="156" t="s">
        <v>1081</v>
      </c>
      <c r="C1023" s="5" t="s">
        <v>55</v>
      </c>
      <c r="D1023" s="3">
        <v>45202</v>
      </c>
      <c r="E1023" s="4" t="s">
        <v>579</v>
      </c>
      <c r="F1023" s="126">
        <v>-150</v>
      </c>
      <c r="G1023" s="4"/>
    </row>
    <row r="1024" spans="1:7" x14ac:dyDescent="0.3">
      <c r="A1024" s="4">
        <v>8282202087</v>
      </c>
      <c r="B1024" s="156" t="s">
        <v>1009</v>
      </c>
      <c r="C1024" s="5" t="s">
        <v>55</v>
      </c>
      <c r="D1024" s="3">
        <v>45202</v>
      </c>
      <c r="E1024" s="4" t="s">
        <v>579</v>
      </c>
      <c r="F1024" s="126">
        <v>-150</v>
      </c>
      <c r="G1024" s="4"/>
    </row>
    <row r="1025" spans="1:7" x14ac:dyDescent="0.3">
      <c r="A1025" s="4">
        <v>8232300387</v>
      </c>
      <c r="B1025" s="156" t="s">
        <v>1343</v>
      </c>
      <c r="C1025" s="5" t="s">
        <v>26</v>
      </c>
      <c r="D1025" s="3">
        <v>45205</v>
      </c>
      <c r="E1025" s="4" t="s">
        <v>727</v>
      </c>
      <c r="F1025" s="126">
        <v>-75</v>
      </c>
      <c r="G1025" s="4"/>
    </row>
    <row r="1026" spans="1:7" x14ac:dyDescent="0.3">
      <c r="A1026" s="4">
        <v>8282100884</v>
      </c>
      <c r="B1026" s="156" t="s">
        <v>1256</v>
      </c>
      <c r="C1026" s="5" t="s">
        <v>26</v>
      </c>
      <c r="D1026" s="3">
        <v>45217</v>
      </c>
      <c r="E1026" s="4" t="s">
        <v>1470</v>
      </c>
      <c r="F1026" s="126">
        <v>-181.46</v>
      </c>
      <c r="G1026" s="4"/>
    </row>
    <row r="1027" spans="1:7" x14ac:dyDescent="0.3">
      <c r="A1027" s="4">
        <v>8282203223</v>
      </c>
      <c r="B1027" s="156" t="s">
        <v>1288</v>
      </c>
      <c r="C1027" s="5" t="s">
        <v>26</v>
      </c>
      <c r="D1027" s="3">
        <v>45217</v>
      </c>
      <c r="E1027" s="4" t="s">
        <v>1470</v>
      </c>
      <c r="F1027" s="126">
        <v>-181.46</v>
      </c>
      <c r="G1027" s="4"/>
    </row>
    <row r="1028" spans="1:7" x14ac:dyDescent="0.3">
      <c r="A1028" s="4">
        <v>8282303057</v>
      </c>
      <c r="B1028" s="156" t="s">
        <v>1442</v>
      </c>
      <c r="C1028" s="5" t="s">
        <v>26</v>
      </c>
      <c r="D1028" s="3">
        <v>45217</v>
      </c>
      <c r="E1028" s="4" t="s">
        <v>1470</v>
      </c>
      <c r="F1028" s="126">
        <v>-184.2</v>
      </c>
      <c r="G1028" s="4"/>
    </row>
    <row r="1029" spans="1:7" x14ac:dyDescent="0.3">
      <c r="A1029" s="4">
        <v>8282302119</v>
      </c>
      <c r="B1029" s="156" t="s">
        <v>1352</v>
      </c>
      <c r="C1029" s="5" t="s">
        <v>26</v>
      </c>
      <c r="D1029" s="3">
        <v>45217</v>
      </c>
      <c r="E1029" s="4" t="s">
        <v>727</v>
      </c>
      <c r="F1029" s="126">
        <v>-75</v>
      </c>
      <c r="G1029" s="4"/>
    </row>
    <row r="1030" spans="1:7" x14ac:dyDescent="0.3">
      <c r="A1030" s="4">
        <v>8282302453</v>
      </c>
      <c r="B1030" s="156" t="s">
        <v>1471</v>
      </c>
      <c r="C1030" s="5" t="s">
        <v>26</v>
      </c>
      <c r="D1030" s="3">
        <v>45217</v>
      </c>
      <c r="E1030" s="4" t="s">
        <v>1470</v>
      </c>
      <c r="F1030" s="126">
        <v>-496.56</v>
      </c>
      <c r="G1030" s="4"/>
    </row>
    <row r="1031" spans="1:7" x14ac:dyDescent="0.3">
      <c r="A1031" s="4">
        <v>8281802290</v>
      </c>
      <c r="B1031" s="156" t="s">
        <v>17</v>
      </c>
      <c r="C1031" s="5" t="s">
        <v>1472</v>
      </c>
      <c r="D1031" s="3">
        <v>45216</v>
      </c>
      <c r="E1031" s="4" t="s">
        <v>1473</v>
      </c>
      <c r="F1031" s="126">
        <v>-15</v>
      </c>
      <c r="G1031" s="4"/>
    </row>
    <row r="1032" spans="1:7" x14ac:dyDescent="0.3">
      <c r="A1032" s="4">
        <v>8281902927</v>
      </c>
      <c r="B1032" s="156" t="s">
        <v>332</v>
      </c>
      <c r="C1032" s="5" t="s">
        <v>1472</v>
      </c>
      <c r="D1032" s="3">
        <v>45216</v>
      </c>
      <c r="E1032" s="4" t="s">
        <v>1473</v>
      </c>
      <c r="F1032" s="126">
        <v>-15</v>
      </c>
      <c r="G1032" s="4"/>
    </row>
    <row r="1033" spans="1:7" x14ac:dyDescent="0.3">
      <c r="A1033" s="4">
        <v>8282000029</v>
      </c>
      <c r="B1033" s="156" t="s">
        <v>354</v>
      </c>
      <c r="C1033" s="5" t="s">
        <v>1472</v>
      </c>
      <c r="D1033" s="3">
        <v>45216</v>
      </c>
      <c r="E1033" s="4" t="s">
        <v>1473</v>
      </c>
      <c r="F1033" s="126">
        <v>-15</v>
      </c>
      <c r="G1033" s="4"/>
    </row>
    <row r="1034" spans="1:7" x14ac:dyDescent="0.3">
      <c r="A1034" s="4">
        <v>8282100600</v>
      </c>
      <c r="B1034" s="156" t="s">
        <v>648</v>
      </c>
      <c r="C1034" s="5" t="s">
        <v>1472</v>
      </c>
      <c r="D1034" s="3">
        <v>45216</v>
      </c>
      <c r="E1034" s="4" t="s">
        <v>1473</v>
      </c>
      <c r="F1034" s="126">
        <v>-15</v>
      </c>
      <c r="G1034" s="4"/>
    </row>
    <row r="1035" spans="1:7" x14ac:dyDescent="0.3">
      <c r="A1035" s="4">
        <v>8282100970</v>
      </c>
      <c r="B1035" s="156" t="s">
        <v>719</v>
      </c>
      <c r="C1035" s="5" t="s">
        <v>1472</v>
      </c>
      <c r="D1035" s="3">
        <v>45216</v>
      </c>
      <c r="E1035" s="4" t="s">
        <v>1473</v>
      </c>
      <c r="F1035" s="126">
        <v>-15</v>
      </c>
      <c r="G1035" s="4"/>
    </row>
    <row r="1036" spans="1:7" x14ac:dyDescent="0.3">
      <c r="A1036" s="4">
        <v>8282101499</v>
      </c>
      <c r="B1036" s="156" t="s">
        <v>772</v>
      </c>
      <c r="C1036" s="5" t="s">
        <v>1472</v>
      </c>
      <c r="D1036" s="3">
        <v>45216</v>
      </c>
      <c r="E1036" s="4" t="s">
        <v>1473</v>
      </c>
      <c r="F1036" s="126">
        <v>-15</v>
      </c>
      <c r="G1036" s="4"/>
    </row>
    <row r="1037" spans="1:7" x14ac:dyDescent="0.3">
      <c r="A1037" s="4">
        <v>8232200370</v>
      </c>
      <c r="B1037" s="156" t="s">
        <v>999</v>
      </c>
      <c r="C1037" s="5" t="s">
        <v>1472</v>
      </c>
      <c r="D1037" s="3">
        <v>45216</v>
      </c>
      <c r="E1037" s="4" t="s">
        <v>1473</v>
      </c>
      <c r="F1037" s="126">
        <v>-15</v>
      </c>
      <c r="G1037" s="4"/>
    </row>
    <row r="1038" spans="1:7" x14ac:dyDescent="0.3">
      <c r="A1038" s="4">
        <v>8282102048</v>
      </c>
      <c r="B1038" s="156" t="s">
        <v>849</v>
      </c>
      <c r="C1038" s="5" t="s">
        <v>1472</v>
      </c>
      <c r="D1038" s="3">
        <v>45216</v>
      </c>
      <c r="E1038" s="4" t="s">
        <v>1473</v>
      </c>
      <c r="F1038" s="126">
        <v>-15</v>
      </c>
      <c r="G1038" s="4"/>
    </row>
    <row r="1039" spans="1:7" x14ac:dyDescent="0.3">
      <c r="A1039" s="4">
        <v>8282202101</v>
      </c>
      <c r="B1039" s="156" t="s">
        <v>1020</v>
      </c>
      <c r="C1039" s="5" t="s">
        <v>1472</v>
      </c>
      <c r="D1039" s="3">
        <v>45216</v>
      </c>
      <c r="E1039" s="4" t="s">
        <v>1473</v>
      </c>
      <c r="F1039" s="126">
        <v>-15</v>
      </c>
      <c r="G1039" s="4"/>
    </row>
    <row r="1040" spans="1:7" x14ac:dyDescent="0.3">
      <c r="A1040" s="4">
        <v>8232200484</v>
      </c>
      <c r="B1040" s="156" t="s">
        <v>1068</v>
      </c>
      <c r="C1040" s="5" t="s">
        <v>1472</v>
      </c>
      <c r="D1040" s="3">
        <v>45216</v>
      </c>
      <c r="E1040" s="4" t="s">
        <v>1473</v>
      </c>
      <c r="F1040" s="126">
        <v>-15</v>
      </c>
      <c r="G1040" s="4"/>
    </row>
    <row r="1041" spans="1:7" x14ac:dyDescent="0.3">
      <c r="A1041" s="4">
        <v>8282203051</v>
      </c>
      <c r="B1041" s="156" t="s">
        <v>1077</v>
      </c>
      <c r="C1041" s="5" t="s">
        <v>1472</v>
      </c>
      <c r="D1041" s="3">
        <v>45216</v>
      </c>
      <c r="E1041" s="4" t="s">
        <v>1473</v>
      </c>
      <c r="F1041" s="126">
        <v>-15</v>
      </c>
      <c r="G1041" s="4"/>
    </row>
    <row r="1042" spans="1:7" x14ac:dyDescent="0.3">
      <c r="A1042" s="4">
        <v>8282300176</v>
      </c>
      <c r="B1042" s="156" t="s">
        <v>1103</v>
      </c>
      <c r="C1042" s="5" t="s">
        <v>1472</v>
      </c>
      <c r="D1042" s="3">
        <v>45216</v>
      </c>
      <c r="E1042" s="4" t="s">
        <v>1473</v>
      </c>
      <c r="F1042" s="126">
        <v>-15</v>
      </c>
      <c r="G1042" s="4"/>
    </row>
    <row r="1043" spans="1:7" x14ac:dyDescent="0.3">
      <c r="A1043" s="4">
        <v>8282202822</v>
      </c>
      <c r="B1043" s="156" t="s">
        <v>1060</v>
      </c>
      <c r="C1043" s="5" t="s">
        <v>1472</v>
      </c>
      <c r="D1043" s="3">
        <v>45216</v>
      </c>
      <c r="E1043" s="4" t="s">
        <v>1473</v>
      </c>
      <c r="F1043" s="126">
        <v>-15</v>
      </c>
      <c r="G1043" s="4"/>
    </row>
    <row r="1044" spans="1:7" x14ac:dyDescent="0.3">
      <c r="A1044" s="4">
        <v>8282300539</v>
      </c>
      <c r="B1044" s="156" t="s">
        <v>1130</v>
      </c>
      <c r="C1044" s="5" t="s">
        <v>1472</v>
      </c>
      <c r="D1044" s="3">
        <v>45216</v>
      </c>
      <c r="E1044" s="4" t="s">
        <v>1473</v>
      </c>
      <c r="F1044" s="126">
        <v>-15</v>
      </c>
      <c r="G1044" s="4"/>
    </row>
    <row r="1045" spans="1:7" x14ac:dyDescent="0.3">
      <c r="A1045" s="4">
        <v>8282300519</v>
      </c>
      <c r="B1045" s="156" t="s">
        <v>1165</v>
      </c>
      <c r="C1045" s="5" t="s">
        <v>1472</v>
      </c>
      <c r="D1045" s="3">
        <v>45216</v>
      </c>
      <c r="E1045" s="4" t="s">
        <v>1473</v>
      </c>
      <c r="F1045" s="126">
        <v>-15</v>
      </c>
      <c r="G1045" s="4"/>
    </row>
    <row r="1046" spans="1:7" x14ac:dyDescent="0.3">
      <c r="A1046" s="4">
        <v>8281902272</v>
      </c>
      <c r="B1046" s="156" t="s">
        <v>313</v>
      </c>
      <c r="C1046" s="5" t="s">
        <v>1472</v>
      </c>
      <c r="D1046" s="3">
        <v>45216</v>
      </c>
      <c r="E1046" s="4" t="s">
        <v>1473</v>
      </c>
      <c r="F1046" s="126">
        <v>-15</v>
      </c>
      <c r="G1046" s="4"/>
    </row>
    <row r="1047" spans="1:7" x14ac:dyDescent="0.3">
      <c r="A1047" s="4">
        <v>8282300597</v>
      </c>
      <c r="B1047" s="156" t="s">
        <v>1148</v>
      </c>
      <c r="C1047" s="5" t="s">
        <v>1472</v>
      </c>
      <c r="D1047" s="3">
        <v>45216</v>
      </c>
      <c r="E1047" s="4" t="s">
        <v>1473</v>
      </c>
      <c r="F1047" s="126">
        <v>-15</v>
      </c>
      <c r="G1047" s="4"/>
    </row>
    <row r="1048" spans="1:7" x14ac:dyDescent="0.3">
      <c r="A1048" s="4">
        <v>8282202973</v>
      </c>
      <c r="B1048" s="156" t="s">
        <v>1085</v>
      </c>
      <c r="C1048" s="5" t="s">
        <v>1472</v>
      </c>
      <c r="D1048" s="3">
        <v>45216</v>
      </c>
      <c r="E1048" s="4" t="s">
        <v>1473</v>
      </c>
      <c r="F1048" s="126">
        <v>-15</v>
      </c>
      <c r="G1048" s="4"/>
    </row>
    <row r="1049" spans="1:7" x14ac:dyDescent="0.3">
      <c r="A1049" s="4">
        <v>8232300020</v>
      </c>
      <c r="B1049" s="156" t="s">
        <v>1117</v>
      </c>
      <c r="C1049" s="5" t="s">
        <v>1472</v>
      </c>
      <c r="D1049" s="3">
        <v>45216</v>
      </c>
      <c r="E1049" s="4" t="s">
        <v>1473</v>
      </c>
      <c r="F1049" s="126">
        <v>-15</v>
      </c>
      <c r="G1049" s="4"/>
    </row>
    <row r="1050" spans="1:7" x14ac:dyDescent="0.3">
      <c r="A1050" s="4">
        <v>8282000297</v>
      </c>
      <c r="B1050" s="156" t="s">
        <v>389</v>
      </c>
      <c r="C1050" s="5" t="s">
        <v>1472</v>
      </c>
      <c r="D1050" s="3">
        <v>45216</v>
      </c>
      <c r="E1050" s="4" t="s">
        <v>1473</v>
      </c>
      <c r="F1050" s="126">
        <v>-15</v>
      </c>
      <c r="G1050" s="4"/>
    </row>
    <row r="1051" spans="1:7" x14ac:dyDescent="0.3">
      <c r="A1051" s="4">
        <v>8282301008</v>
      </c>
      <c r="B1051" s="156" t="s">
        <v>1226</v>
      </c>
      <c r="C1051" s="5" t="s">
        <v>1472</v>
      </c>
      <c r="D1051" s="3">
        <v>45216</v>
      </c>
      <c r="E1051" s="4" t="s">
        <v>1473</v>
      </c>
      <c r="F1051" s="126">
        <v>-15</v>
      </c>
      <c r="G1051" s="4"/>
    </row>
    <row r="1052" spans="1:7" x14ac:dyDescent="0.3">
      <c r="A1052" s="4">
        <v>8282300424</v>
      </c>
      <c r="B1052" s="156" t="s">
        <v>1176</v>
      </c>
      <c r="C1052" s="5" t="s">
        <v>1472</v>
      </c>
      <c r="D1052" s="3">
        <v>45216</v>
      </c>
      <c r="E1052" s="4" t="s">
        <v>1473</v>
      </c>
      <c r="F1052" s="126">
        <v>-15</v>
      </c>
      <c r="G1052" s="4"/>
    </row>
    <row r="1053" spans="1:7" x14ac:dyDescent="0.3">
      <c r="A1053" s="4">
        <v>8232200344</v>
      </c>
      <c r="B1053" s="156" t="s">
        <v>982</v>
      </c>
      <c r="C1053" s="5" t="s">
        <v>1472</v>
      </c>
      <c r="D1053" s="3">
        <v>45216</v>
      </c>
      <c r="E1053" s="4" t="s">
        <v>1473</v>
      </c>
      <c r="F1053" s="126">
        <v>-15</v>
      </c>
      <c r="G1053" s="4"/>
    </row>
    <row r="1054" spans="1:7" x14ac:dyDescent="0.3">
      <c r="A1054" s="4">
        <v>8232200195</v>
      </c>
      <c r="B1054" s="156" t="s">
        <v>948</v>
      </c>
      <c r="C1054" s="5" t="s">
        <v>1472</v>
      </c>
      <c r="D1054" s="3">
        <v>45216</v>
      </c>
      <c r="E1054" s="4" t="s">
        <v>1473</v>
      </c>
      <c r="F1054" s="126">
        <v>-15</v>
      </c>
      <c r="G1054" s="4"/>
    </row>
    <row r="1055" spans="1:7" x14ac:dyDescent="0.3">
      <c r="A1055" s="4">
        <v>8282302418</v>
      </c>
      <c r="B1055" s="156" t="s">
        <v>1390</v>
      </c>
      <c r="C1055" s="5" t="s">
        <v>1472</v>
      </c>
      <c r="D1055" s="3">
        <v>45219</v>
      </c>
      <c r="E1055" s="4" t="s">
        <v>668</v>
      </c>
      <c r="F1055" s="126">
        <v>-443.8</v>
      </c>
      <c r="G1055" s="4"/>
    </row>
    <row r="1056" spans="1:7" x14ac:dyDescent="0.3">
      <c r="A1056" s="4">
        <v>8282302376</v>
      </c>
      <c r="B1056" s="156" t="s">
        <v>1414</v>
      </c>
      <c r="C1056" s="5" t="s">
        <v>1472</v>
      </c>
      <c r="D1056" s="3">
        <v>45225</v>
      </c>
      <c r="E1056" s="4" t="s">
        <v>1474</v>
      </c>
      <c r="F1056" s="126">
        <v>-599.03</v>
      </c>
      <c r="G1056" s="4"/>
    </row>
    <row r="1057" spans="1:7" x14ac:dyDescent="0.3">
      <c r="A1057" s="4">
        <v>8282302253</v>
      </c>
      <c r="B1057" s="156" t="s">
        <v>1406</v>
      </c>
      <c r="C1057" s="5" t="s">
        <v>1472</v>
      </c>
      <c r="D1057" s="3">
        <v>45233</v>
      </c>
      <c r="E1057" s="4" t="s">
        <v>1474</v>
      </c>
      <c r="F1057" s="126">
        <v>-619.03</v>
      </c>
      <c r="G1057" s="4"/>
    </row>
    <row r="1058" spans="1:7" x14ac:dyDescent="0.3">
      <c r="A1058" s="4">
        <v>8282302453</v>
      </c>
      <c r="B1058" s="156" t="s">
        <v>1471</v>
      </c>
      <c r="C1058" s="5" t="s">
        <v>1472</v>
      </c>
      <c r="D1058" s="3">
        <v>45233</v>
      </c>
      <c r="E1058" s="4" t="s">
        <v>1484</v>
      </c>
      <c r="F1058" s="126">
        <v>-1189.6099999999999</v>
      </c>
      <c r="G1058" s="4"/>
    </row>
    <row r="1059" spans="1:7" x14ac:dyDescent="0.3">
      <c r="A1059" s="4">
        <v>8282302653</v>
      </c>
      <c r="B1059" s="156" t="s">
        <v>1402</v>
      </c>
      <c r="C1059" s="5" t="s">
        <v>1472</v>
      </c>
      <c r="D1059" s="3">
        <v>45233</v>
      </c>
      <c r="E1059" s="4" t="s">
        <v>668</v>
      </c>
      <c r="F1059" s="126">
        <v>-443.8</v>
      </c>
      <c r="G1059" s="4"/>
    </row>
    <row r="1060" spans="1:7" x14ac:dyDescent="0.3">
      <c r="A1060" s="4">
        <v>8282302599</v>
      </c>
      <c r="B1060" s="156" t="s">
        <v>1411</v>
      </c>
      <c r="C1060" s="5" t="s">
        <v>1472</v>
      </c>
      <c r="D1060" s="3">
        <v>45233</v>
      </c>
      <c r="E1060" s="4" t="s">
        <v>1474</v>
      </c>
      <c r="F1060" s="126">
        <v>-619.03</v>
      </c>
      <c r="G1060" s="4"/>
    </row>
    <row r="1061" spans="1:7" x14ac:dyDescent="0.3">
      <c r="A1061" s="4">
        <v>8282302653</v>
      </c>
      <c r="B1061" s="156" t="s">
        <v>1402</v>
      </c>
      <c r="C1061" s="5" t="s">
        <v>1340</v>
      </c>
      <c r="D1061" s="3">
        <v>45236</v>
      </c>
      <c r="E1061" s="4" t="s">
        <v>28</v>
      </c>
      <c r="F1061" s="126">
        <v>-242.24</v>
      </c>
      <c r="G1061" s="4"/>
    </row>
    <row r="1062" spans="1:7" x14ac:dyDescent="0.3">
      <c r="A1062" s="4">
        <v>8282302253</v>
      </c>
      <c r="B1062" s="156" t="s">
        <v>1406</v>
      </c>
      <c r="C1062" s="5" t="s">
        <v>1340</v>
      </c>
      <c r="D1062" s="3">
        <v>45236</v>
      </c>
      <c r="E1062" s="4" t="s">
        <v>28</v>
      </c>
      <c r="F1062" s="126">
        <v>-242.24</v>
      </c>
      <c r="G1062" s="4"/>
    </row>
    <row r="1063" spans="1:7" x14ac:dyDescent="0.3">
      <c r="A1063" s="4">
        <v>8282302599</v>
      </c>
      <c r="B1063" s="156" t="s">
        <v>1411</v>
      </c>
      <c r="C1063" s="5" t="s">
        <v>1340</v>
      </c>
      <c r="D1063" s="3">
        <v>45236</v>
      </c>
      <c r="E1063" s="4" t="s">
        <v>28</v>
      </c>
      <c r="F1063" s="126">
        <v>-242.24</v>
      </c>
      <c r="G1063" s="4"/>
    </row>
    <row r="1064" spans="1:7" x14ac:dyDescent="0.3">
      <c r="A1064" s="4">
        <v>8282302376</v>
      </c>
      <c r="B1064" s="156" t="s">
        <v>1414</v>
      </c>
      <c r="C1064" s="5" t="s">
        <v>1340</v>
      </c>
      <c r="D1064" s="3">
        <v>45236</v>
      </c>
      <c r="E1064" s="4" t="s">
        <v>28</v>
      </c>
      <c r="F1064" s="126">
        <v>-242.24</v>
      </c>
      <c r="G1064" s="4"/>
    </row>
    <row r="1065" spans="1:7" x14ac:dyDescent="0.3">
      <c r="A1065" s="4">
        <v>8282302496</v>
      </c>
      <c r="B1065" s="156" t="s">
        <v>1419</v>
      </c>
      <c r="C1065" s="5" t="s">
        <v>1340</v>
      </c>
      <c r="D1065" s="3">
        <v>45236</v>
      </c>
      <c r="E1065" s="4" t="s">
        <v>28</v>
      </c>
      <c r="F1065" s="126">
        <v>-242.24</v>
      </c>
      <c r="G1065" s="4"/>
    </row>
    <row r="1066" spans="1:7" x14ac:dyDescent="0.3">
      <c r="A1066" s="4">
        <v>8232200583</v>
      </c>
      <c r="B1066" s="156" t="s">
        <v>1388</v>
      </c>
      <c r="C1066" s="5" t="s">
        <v>1340</v>
      </c>
      <c r="D1066" s="3">
        <v>45236</v>
      </c>
      <c r="E1066" s="4" t="s">
        <v>28</v>
      </c>
      <c r="F1066" s="126">
        <v>-242.24</v>
      </c>
      <c r="G1066" s="4"/>
    </row>
    <row r="1067" spans="1:7" x14ac:dyDescent="0.3">
      <c r="A1067" s="4">
        <v>8282302453</v>
      </c>
      <c r="B1067" s="156" t="s">
        <v>1397</v>
      </c>
      <c r="C1067" s="5" t="s">
        <v>1340</v>
      </c>
      <c r="D1067" s="3">
        <v>45236</v>
      </c>
      <c r="E1067" s="4" t="s">
        <v>28</v>
      </c>
      <c r="F1067" s="126">
        <v>-242.24</v>
      </c>
      <c r="G1067" s="4"/>
    </row>
    <row r="1068" spans="1:7" x14ac:dyDescent="0.3">
      <c r="A1068" s="4">
        <v>8282303057</v>
      </c>
      <c r="B1068" s="156" t="s">
        <v>1442</v>
      </c>
      <c r="C1068" s="5" t="s">
        <v>1340</v>
      </c>
      <c r="D1068" s="3">
        <v>45236</v>
      </c>
      <c r="E1068" s="4" t="s">
        <v>28</v>
      </c>
      <c r="F1068" s="126">
        <v>-242.24</v>
      </c>
      <c r="G1068" s="4"/>
    </row>
    <row r="1069" spans="1:7" x14ac:dyDescent="0.3">
      <c r="A1069" s="4">
        <v>8232300401</v>
      </c>
      <c r="B1069" s="156" t="s">
        <v>1370</v>
      </c>
      <c r="C1069" s="5" t="s">
        <v>1340</v>
      </c>
      <c r="D1069" s="3">
        <v>45236</v>
      </c>
      <c r="E1069" s="4" t="s">
        <v>28</v>
      </c>
      <c r="F1069" s="126">
        <v>-242.24</v>
      </c>
      <c r="G1069" s="4"/>
    </row>
    <row r="1070" spans="1:7" x14ac:dyDescent="0.3">
      <c r="A1070" s="4">
        <v>8282300057</v>
      </c>
      <c r="B1070" s="156" t="s">
        <v>1081</v>
      </c>
      <c r="C1070" s="5" t="s">
        <v>55</v>
      </c>
      <c r="D1070" s="3">
        <v>45237</v>
      </c>
      <c r="E1070" s="4" t="s">
        <v>579</v>
      </c>
      <c r="F1070" s="126">
        <v>-155</v>
      </c>
      <c r="G1070" s="4"/>
    </row>
    <row r="1071" spans="1:7" x14ac:dyDescent="0.3">
      <c r="A1071" s="4">
        <v>8282202087</v>
      </c>
      <c r="B1071" s="156" t="s">
        <v>1009</v>
      </c>
      <c r="C1071" s="5" t="s">
        <v>55</v>
      </c>
      <c r="D1071" s="3">
        <v>45237</v>
      </c>
      <c r="E1071" s="4" t="s">
        <v>579</v>
      </c>
      <c r="F1071" s="126">
        <v>-155</v>
      </c>
      <c r="G1071" s="4"/>
    </row>
    <row r="1072" spans="1:7" x14ac:dyDescent="0.3">
      <c r="A1072" s="4">
        <v>8282001194</v>
      </c>
      <c r="B1072" s="156" t="s">
        <v>1437</v>
      </c>
      <c r="C1072" s="5" t="s">
        <v>794</v>
      </c>
      <c r="D1072" s="3">
        <v>45239</v>
      </c>
      <c r="E1072" s="4" t="s">
        <v>28</v>
      </c>
      <c r="F1072" s="126">
        <v>-240</v>
      </c>
      <c r="G1072" s="4"/>
    </row>
    <row r="1073" spans="1:7" x14ac:dyDescent="0.3">
      <c r="A1073" s="4">
        <v>8282302376</v>
      </c>
      <c r="B1073" s="156" t="s">
        <v>1414</v>
      </c>
      <c r="C1073" s="5" t="s">
        <v>1472</v>
      </c>
      <c r="D1073" s="3">
        <v>45240</v>
      </c>
      <c r="E1073" s="4" t="s">
        <v>727</v>
      </c>
      <c r="F1073" s="126">
        <v>-75</v>
      </c>
      <c r="G1073" s="4"/>
    </row>
    <row r="1074" spans="1:7" x14ac:dyDescent="0.3">
      <c r="A1074" s="4">
        <v>8282302023</v>
      </c>
      <c r="B1074" s="156" t="s">
        <v>1357</v>
      </c>
      <c r="C1074" s="5" t="s">
        <v>1472</v>
      </c>
      <c r="D1074" s="3">
        <v>45246</v>
      </c>
      <c r="E1074" s="4" t="s">
        <v>1499</v>
      </c>
      <c r="F1074" s="126">
        <v>-1019.03</v>
      </c>
      <c r="G1074" s="4"/>
    </row>
    <row r="1075" spans="1:7" x14ac:dyDescent="0.3">
      <c r="A1075" s="4">
        <v>8232300401</v>
      </c>
      <c r="B1075" s="156" t="s">
        <v>1370</v>
      </c>
      <c r="C1075" s="5" t="s">
        <v>1472</v>
      </c>
      <c r="D1075" s="3">
        <v>45247</v>
      </c>
      <c r="E1075" s="4" t="s">
        <v>773</v>
      </c>
      <c r="F1075" s="126">
        <v>-443.8</v>
      </c>
      <c r="G1075" s="4"/>
    </row>
    <row r="1076" spans="1:7" x14ac:dyDescent="0.3">
      <c r="A1076" s="4">
        <v>8282302418</v>
      </c>
      <c r="B1076" s="156" t="s">
        <v>1390</v>
      </c>
      <c r="C1076" s="5" t="s">
        <v>1472</v>
      </c>
      <c r="D1076" s="3">
        <v>45247</v>
      </c>
      <c r="E1076" s="4" t="s">
        <v>727</v>
      </c>
      <c r="F1076" s="126">
        <v>-75</v>
      </c>
      <c r="G1076" s="4"/>
    </row>
    <row r="1077" spans="1:7" x14ac:dyDescent="0.3">
      <c r="A1077" s="4">
        <v>8232200583</v>
      </c>
      <c r="B1077" s="156" t="s">
        <v>1388</v>
      </c>
      <c r="C1077" s="5" t="s">
        <v>1472</v>
      </c>
      <c r="D1077" s="3">
        <v>45247</v>
      </c>
      <c r="E1077" s="4" t="s">
        <v>668</v>
      </c>
      <c r="F1077" s="126">
        <v>-443.8</v>
      </c>
      <c r="G1077" s="4"/>
    </row>
    <row r="1078" spans="1:7" x14ac:dyDescent="0.3">
      <c r="A1078" s="4">
        <v>8282302418</v>
      </c>
      <c r="B1078" s="156" t="s">
        <v>1380</v>
      </c>
      <c r="C1078" s="5" t="s">
        <v>1472</v>
      </c>
      <c r="D1078" s="3">
        <v>45247</v>
      </c>
      <c r="E1078" s="4" t="s">
        <v>1506</v>
      </c>
      <c r="F1078" s="126">
        <v>-2656.54</v>
      </c>
      <c r="G1078" s="4"/>
    </row>
    <row r="1079" spans="1:7" x14ac:dyDescent="0.3">
      <c r="A1079" s="4">
        <v>8282301395</v>
      </c>
      <c r="B1079" s="156" t="s">
        <v>1269</v>
      </c>
      <c r="C1079" s="5" t="s">
        <v>1472</v>
      </c>
      <c r="D1079" s="3">
        <v>45254</v>
      </c>
      <c r="E1079" s="4" t="s">
        <v>1470</v>
      </c>
      <c r="F1079" s="126">
        <v>-154.12</v>
      </c>
      <c r="G1079" s="4"/>
    </row>
    <row r="1080" spans="1:7" x14ac:dyDescent="0.3">
      <c r="A1080" s="4">
        <v>8282301548</v>
      </c>
      <c r="B1080" s="156" t="s">
        <v>1272</v>
      </c>
      <c r="C1080" s="5" t="s">
        <v>1472</v>
      </c>
      <c r="D1080" s="3">
        <v>45254</v>
      </c>
      <c r="E1080" s="4" t="s">
        <v>1470</v>
      </c>
      <c r="F1080" s="126">
        <v>-154.12</v>
      </c>
      <c r="G1080" s="4"/>
    </row>
    <row r="1081" spans="1:7" x14ac:dyDescent="0.3">
      <c r="A1081" s="4">
        <v>8232300255</v>
      </c>
      <c r="B1081" s="156" t="s">
        <v>1264</v>
      </c>
      <c r="C1081" s="5" t="s">
        <v>1472</v>
      </c>
      <c r="D1081" s="3">
        <v>45254</v>
      </c>
      <c r="E1081" s="4" t="s">
        <v>1470</v>
      </c>
      <c r="F1081" s="126">
        <v>-154.12</v>
      </c>
      <c r="G1081" s="4"/>
    </row>
    <row r="1082" spans="1:7" x14ac:dyDescent="0.3">
      <c r="A1082" s="4">
        <v>8282301384</v>
      </c>
      <c r="B1082" s="156" t="s">
        <v>1308</v>
      </c>
      <c r="C1082" s="5" t="s">
        <v>1472</v>
      </c>
      <c r="D1082" s="3">
        <v>45254</v>
      </c>
      <c r="E1082" s="4" t="s">
        <v>1470</v>
      </c>
      <c r="F1082" s="126">
        <v>-154.12</v>
      </c>
      <c r="G1082" s="4"/>
    </row>
    <row r="1083" spans="1:7" x14ac:dyDescent="0.3">
      <c r="A1083" s="4">
        <v>8282301655</v>
      </c>
      <c r="B1083" s="156" t="s">
        <v>1318</v>
      </c>
      <c r="C1083" s="5" t="s">
        <v>1472</v>
      </c>
      <c r="D1083" s="3">
        <v>45254</v>
      </c>
      <c r="E1083" s="4" t="s">
        <v>1470</v>
      </c>
      <c r="F1083" s="126">
        <v>-154.12</v>
      </c>
      <c r="G1083" s="4"/>
    </row>
    <row r="1084" spans="1:7" x14ac:dyDescent="0.3">
      <c r="A1084" s="4">
        <v>8282300571</v>
      </c>
      <c r="B1084" s="156" t="s">
        <v>1858</v>
      </c>
      <c r="C1084" s="5" t="s">
        <v>1472</v>
      </c>
      <c r="D1084" s="3">
        <v>45254</v>
      </c>
      <c r="E1084" s="4" t="s">
        <v>1470</v>
      </c>
      <c r="F1084" s="126">
        <v>-154.12</v>
      </c>
      <c r="G1084" s="4"/>
    </row>
    <row r="1085" spans="1:7" x14ac:dyDescent="0.3">
      <c r="A1085" s="4">
        <v>8282302653</v>
      </c>
      <c r="B1085" s="156" t="s">
        <v>1655</v>
      </c>
      <c r="C1085" s="5" t="s">
        <v>1472</v>
      </c>
      <c r="D1085" s="3">
        <v>45259</v>
      </c>
      <c r="E1085" s="4" t="s">
        <v>727</v>
      </c>
      <c r="F1085" s="126">
        <v>-75</v>
      </c>
      <c r="G1085" s="4"/>
    </row>
    <row r="1086" spans="1:7" x14ac:dyDescent="0.3">
      <c r="A1086" s="4">
        <v>8282302253</v>
      </c>
      <c r="B1086" s="156" t="s">
        <v>1859</v>
      </c>
      <c r="C1086" s="5" t="s">
        <v>1472</v>
      </c>
      <c r="D1086" s="3">
        <v>45259</v>
      </c>
      <c r="E1086" s="4" t="s">
        <v>727</v>
      </c>
      <c r="F1086" s="126">
        <v>-75</v>
      </c>
      <c r="G1086" s="4"/>
    </row>
    <row r="1087" spans="1:7" x14ac:dyDescent="0.3">
      <c r="A1087" s="4">
        <v>8282302453</v>
      </c>
      <c r="B1087" s="156" t="s">
        <v>1471</v>
      </c>
      <c r="C1087" s="5" t="s">
        <v>1472</v>
      </c>
      <c r="D1087" s="3">
        <v>45259</v>
      </c>
      <c r="E1087" s="4" t="s">
        <v>727</v>
      </c>
      <c r="F1087" s="126">
        <v>-75</v>
      </c>
      <c r="G1087" s="4"/>
    </row>
    <row r="1088" spans="1:7" x14ac:dyDescent="0.3">
      <c r="A1088" s="4">
        <v>8282302599</v>
      </c>
      <c r="B1088" s="156" t="s">
        <v>1411</v>
      </c>
      <c r="C1088" s="5" t="s">
        <v>1472</v>
      </c>
      <c r="D1088" s="3">
        <v>45259</v>
      </c>
      <c r="E1088" s="4" t="s">
        <v>727</v>
      </c>
      <c r="F1088" s="126">
        <v>-75</v>
      </c>
      <c r="G1088" s="4"/>
    </row>
    <row r="1089" spans="1:7" x14ac:dyDescent="0.3">
      <c r="A1089" s="4">
        <v>8232300520</v>
      </c>
      <c r="B1089" s="156" t="s">
        <v>1487</v>
      </c>
      <c r="C1089" s="5" t="s">
        <v>1472</v>
      </c>
      <c r="D1089" s="3">
        <v>45260</v>
      </c>
      <c r="E1089" s="4" t="s">
        <v>1519</v>
      </c>
      <c r="F1089" s="126">
        <v>-3744.74</v>
      </c>
      <c r="G1089" s="4"/>
    </row>
    <row r="1090" spans="1:7" x14ac:dyDescent="0.3">
      <c r="A1090" s="4">
        <v>8282302122</v>
      </c>
      <c r="B1090" s="156" t="s">
        <v>1384</v>
      </c>
      <c r="C1090" s="5" t="s">
        <v>55</v>
      </c>
      <c r="D1090" s="3">
        <v>45265</v>
      </c>
      <c r="E1090" s="4" t="s">
        <v>579</v>
      </c>
      <c r="F1090" s="126">
        <v>-25</v>
      </c>
      <c r="G1090" s="4"/>
    </row>
    <row r="1091" spans="1:7" x14ac:dyDescent="0.3">
      <c r="A1091" s="4">
        <v>8282300057</v>
      </c>
      <c r="B1091" s="156" t="s">
        <v>1081</v>
      </c>
      <c r="C1091" s="5" t="s">
        <v>55</v>
      </c>
      <c r="D1091" s="3">
        <v>45265</v>
      </c>
      <c r="E1091" s="4" t="s">
        <v>579</v>
      </c>
      <c r="F1091" s="126">
        <v>-150</v>
      </c>
      <c r="G1091" s="4"/>
    </row>
    <row r="1092" spans="1:7" x14ac:dyDescent="0.3">
      <c r="A1092" s="4">
        <v>8282302418</v>
      </c>
      <c r="B1092" s="156" t="s">
        <v>1380</v>
      </c>
      <c r="C1092" s="5" t="s">
        <v>55</v>
      </c>
      <c r="D1092" s="3">
        <v>45265</v>
      </c>
      <c r="E1092" s="4" t="s">
        <v>579</v>
      </c>
      <c r="F1092" s="126">
        <v>-25</v>
      </c>
      <c r="G1092" s="4"/>
    </row>
    <row r="1093" spans="1:7" x14ac:dyDescent="0.3">
      <c r="A1093" s="4">
        <v>8282202087</v>
      </c>
      <c r="B1093" s="156" t="s">
        <v>1009</v>
      </c>
      <c r="C1093" s="5" t="s">
        <v>55</v>
      </c>
      <c r="D1093" s="3">
        <v>45265</v>
      </c>
      <c r="E1093" s="4" t="s">
        <v>579</v>
      </c>
      <c r="F1093" s="126">
        <v>-40</v>
      </c>
      <c r="G1093" s="4"/>
    </row>
    <row r="1094" spans="1:7" x14ac:dyDescent="0.3">
      <c r="A1094" s="4">
        <v>8282302440</v>
      </c>
      <c r="B1094" s="156" t="s">
        <v>1433</v>
      </c>
      <c r="C1094" s="5" t="s">
        <v>1340</v>
      </c>
      <c r="D1094" s="3">
        <v>45265</v>
      </c>
      <c r="E1094" s="4" t="s">
        <v>28</v>
      </c>
      <c r="F1094" s="126">
        <v>-242.24</v>
      </c>
      <c r="G1094" s="4"/>
    </row>
    <row r="1095" spans="1:7" x14ac:dyDescent="0.3">
      <c r="A1095" s="4">
        <v>8282302862</v>
      </c>
      <c r="B1095" s="156" t="s">
        <v>1446</v>
      </c>
      <c r="C1095" s="5" t="s">
        <v>1340</v>
      </c>
      <c r="D1095" s="3">
        <v>45265</v>
      </c>
      <c r="E1095" s="4" t="s">
        <v>28</v>
      </c>
      <c r="F1095" s="126">
        <v>-242.24</v>
      </c>
      <c r="G1095" s="4"/>
    </row>
    <row r="1096" spans="1:7" x14ac:dyDescent="0.3">
      <c r="A1096" s="4">
        <v>8232300520</v>
      </c>
      <c r="B1096" s="156" t="s">
        <v>1487</v>
      </c>
      <c r="C1096" s="5" t="s">
        <v>1340</v>
      </c>
      <c r="D1096" s="3">
        <v>45265</v>
      </c>
      <c r="E1096" s="4" t="s">
        <v>28</v>
      </c>
      <c r="F1096" s="126">
        <v>-242.24</v>
      </c>
      <c r="G1096" s="4"/>
    </row>
    <row r="1097" spans="1:7" x14ac:dyDescent="0.3">
      <c r="A1097" s="4">
        <v>8282303156</v>
      </c>
      <c r="B1097" s="156" t="s">
        <v>1482</v>
      </c>
      <c r="C1097" s="5" t="s">
        <v>1340</v>
      </c>
      <c r="D1097" s="3">
        <v>45265</v>
      </c>
      <c r="E1097" s="4" t="s">
        <v>28</v>
      </c>
      <c r="F1097" s="126">
        <v>-242.24</v>
      </c>
      <c r="G1097" s="4"/>
    </row>
    <row r="1098" spans="1:7" x14ac:dyDescent="0.3">
      <c r="A1098" s="4">
        <v>8282303240</v>
      </c>
      <c r="B1098" s="156" t="s">
        <v>1478</v>
      </c>
      <c r="C1098" s="5" t="s">
        <v>1340</v>
      </c>
      <c r="D1098" s="3">
        <v>45265</v>
      </c>
      <c r="E1098" s="4" t="s">
        <v>28</v>
      </c>
      <c r="F1098" s="126">
        <v>-242.24</v>
      </c>
      <c r="G1098" s="4"/>
    </row>
    <row r="1099" spans="1:7" x14ac:dyDescent="0.3">
      <c r="A1099" s="4">
        <v>8232300327</v>
      </c>
      <c r="B1099" s="156" t="s">
        <v>1346</v>
      </c>
      <c r="C1099" s="5" t="s">
        <v>1472</v>
      </c>
      <c r="D1099" s="3">
        <v>45278</v>
      </c>
      <c r="E1099" s="4" t="s">
        <v>1541</v>
      </c>
      <c r="F1099" s="126">
        <v>-2677.44</v>
      </c>
      <c r="G1099" s="4"/>
    </row>
    <row r="1100" spans="1:7" x14ac:dyDescent="0.3">
      <c r="A1100" s="4">
        <v>8232300599</v>
      </c>
      <c r="B1100" s="156" t="s">
        <v>1527</v>
      </c>
      <c r="C1100" s="5" t="s">
        <v>55</v>
      </c>
      <c r="D1100" s="3">
        <v>45282</v>
      </c>
      <c r="E1100" s="4" t="s">
        <v>1551</v>
      </c>
      <c r="F1100" s="126">
        <v>-210</v>
      </c>
      <c r="G1100" s="4"/>
    </row>
    <row r="1101" spans="1:7" x14ac:dyDescent="0.3">
      <c r="A1101" s="4">
        <v>8282100884</v>
      </c>
      <c r="B1101" s="156" t="s">
        <v>745</v>
      </c>
      <c r="C1101" s="5" t="s">
        <v>1472</v>
      </c>
      <c r="D1101" s="3">
        <v>45282</v>
      </c>
      <c r="E1101" s="4" t="s">
        <v>1473</v>
      </c>
      <c r="F1101" s="126">
        <v>-20</v>
      </c>
      <c r="G1101" s="4"/>
    </row>
    <row r="1102" spans="1:7" x14ac:dyDescent="0.3">
      <c r="A1102" s="4">
        <v>8282202087</v>
      </c>
      <c r="B1102" s="156" t="s">
        <v>1009</v>
      </c>
      <c r="C1102" s="5" t="s">
        <v>1472</v>
      </c>
      <c r="D1102" s="3">
        <v>45282</v>
      </c>
      <c r="E1102" s="4" t="s">
        <v>1473</v>
      </c>
      <c r="F1102" s="126">
        <v>-20</v>
      </c>
      <c r="G1102" s="4"/>
    </row>
    <row r="1103" spans="1:7" x14ac:dyDescent="0.3">
      <c r="A1103" s="4">
        <v>8282203223</v>
      </c>
      <c r="B1103" s="156" t="s">
        <v>1134</v>
      </c>
      <c r="C1103" s="5" t="s">
        <v>1472</v>
      </c>
      <c r="D1103" s="3">
        <v>45282</v>
      </c>
      <c r="E1103" s="4" t="s">
        <v>1473</v>
      </c>
      <c r="F1103" s="126">
        <v>-20</v>
      </c>
      <c r="G1103" s="4"/>
    </row>
    <row r="1104" spans="1:7" x14ac:dyDescent="0.3">
      <c r="A1104" s="4">
        <v>8282300610</v>
      </c>
      <c r="B1104" s="156" t="s">
        <v>1139</v>
      </c>
      <c r="C1104" s="5" t="s">
        <v>1472</v>
      </c>
      <c r="D1104" s="3">
        <v>45282</v>
      </c>
      <c r="E1104" s="4" t="s">
        <v>1473</v>
      </c>
      <c r="F1104" s="126">
        <v>-20</v>
      </c>
      <c r="G1104" s="4"/>
    </row>
    <row r="1105" spans="1:7" x14ac:dyDescent="0.3">
      <c r="A1105" s="4">
        <v>8282300743</v>
      </c>
      <c r="B1105" s="156" t="s">
        <v>1233</v>
      </c>
      <c r="C1105" s="5" t="s">
        <v>1472</v>
      </c>
      <c r="D1105" s="3">
        <v>45282</v>
      </c>
      <c r="E1105" s="4" t="s">
        <v>1473</v>
      </c>
      <c r="F1105" s="126">
        <v>-20</v>
      </c>
      <c r="G1105" s="4"/>
    </row>
    <row r="1106" spans="1:7" x14ac:dyDescent="0.3">
      <c r="A1106" s="4">
        <v>8282301052</v>
      </c>
      <c r="B1106" s="156" t="s">
        <v>1242</v>
      </c>
      <c r="C1106" s="5" t="s">
        <v>1472</v>
      </c>
      <c r="D1106" s="3">
        <v>45282</v>
      </c>
      <c r="E1106" s="4" t="s">
        <v>1473</v>
      </c>
      <c r="F1106" s="126">
        <v>-20</v>
      </c>
      <c r="G1106" s="4"/>
    </row>
    <row r="1107" spans="1:7" x14ac:dyDescent="0.3">
      <c r="A1107" s="4">
        <v>8282301024</v>
      </c>
      <c r="B1107" s="156" t="s">
        <v>1249</v>
      </c>
      <c r="C1107" s="5" t="s">
        <v>1472</v>
      </c>
      <c r="D1107" s="3">
        <v>45282</v>
      </c>
      <c r="E1107" s="4" t="s">
        <v>1473</v>
      </c>
      <c r="F1107" s="126">
        <v>-20</v>
      </c>
      <c r="G1107" s="4"/>
    </row>
    <row r="1108" spans="1:7" x14ac:dyDescent="0.3">
      <c r="A1108" s="4">
        <v>8232300255</v>
      </c>
      <c r="B1108" s="156" t="s">
        <v>1264</v>
      </c>
      <c r="C1108" s="5" t="s">
        <v>1472</v>
      </c>
      <c r="D1108" s="3">
        <v>45282</v>
      </c>
      <c r="E1108" s="4" t="s">
        <v>1473</v>
      </c>
      <c r="F1108" s="126">
        <v>-20</v>
      </c>
      <c r="G1108" s="4"/>
    </row>
    <row r="1109" spans="1:7" x14ac:dyDescent="0.3">
      <c r="A1109" s="4">
        <v>8282301395</v>
      </c>
      <c r="B1109" s="156" t="s">
        <v>1269</v>
      </c>
      <c r="C1109" s="5" t="s">
        <v>1472</v>
      </c>
      <c r="D1109" s="3">
        <v>45282</v>
      </c>
      <c r="E1109" s="4" t="s">
        <v>1473</v>
      </c>
      <c r="F1109" s="126">
        <v>-20</v>
      </c>
      <c r="G1109" s="4"/>
    </row>
    <row r="1110" spans="1:7" x14ac:dyDescent="0.3">
      <c r="A1110" s="4">
        <v>8282301548</v>
      </c>
      <c r="B1110" s="156" t="s">
        <v>1272</v>
      </c>
      <c r="C1110" s="5" t="s">
        <v>1472</v>
      </c>
      <c r="D1110" s="3">
        <v>45282</v>
      </c>
      <c r="E1110" s="4" t="s">
        <v>1473</v>
      </c>
      <c r="F1110" s="126">
        <v>-20</v>
      </c>
      <c r="G1110" s="4"/>
    </row>
    <row r="1111" spans="1:7" x14ac:dyDescent="0.3">
      <c r="A1111" s="4">
        <v>8282301141</v>
      </c>
      <c r="B1111" s="156" t="s">
        <v>1281</v>
      </c>
      <c r="C1111" s="5" t="s">
        <v>1472</v>
      </c>
      <c r="D1111" s="3">
        <v>45282</v>
      </c>
      <c r="E1111" s="4" t="s">
        <v>1473</v>
      </c>
      <c r="F1111" s="126">
        <v>-20</v>
      </c>
      <c r="G1111" s="4"/>
    </row>
    <row r="1112" spans="1:7" x14ac:dyDescent="0.3">
      <c r="A1112" s="4">
        <v>8282301602</v>
      </c>
      <c r="B1112" s="156" t="s">
        <v>1304</v>
      </c>
      <c r="C1112" s="5" t="s">
        <v>1472</v>
      </c>
      <c r="D1112" s="3">
        <v>45282</v>
      </c>
      <c r="E1112" s="4" t="s">
        <v>1473</v>
      </c>
      <c r="F1112" s="126">
        <v>-20</v>
      </c>
      <c r="G1112" s="4"/>
    </row>
    <row r="1113" spans="1:7" x14ac:dyDescent="0.3">
      <c r="A1113" s="4">
        <v>8282301384</v>
      </c>
      <c r="B1113" s="156" t="s">
        <v>1308</v>
      </c>
      <c r="C1113" s="5" t="s">
        <v>1472</v>
      </c>
      <c r="D1113" s="3">
        <v>45282</v>
      </c>
      <c r="E1113" s="4" t="s">
        <v>1473</v>
      </c>
      <c r="F1113" s="126">
        <v>-20</v>
      </c>
      <c r="G1113" s="4"/>
    </row>
    <row r="1114" spans="1:7" x14ac:dyDescent="0.3">
      <c r="A1114" s="4">
        <v>8282301655</v>
      </c>
      <c r="B1114" s="156" t="s">
        <v>1318</v>
      </c>
      <c r="C1114" s="5" t="s">
        <v>1472</v>
      </c>
      <c r="D1114" s="3">
        <v>45282</v>
      </c>
      <c r="E1114" s="4" t="s">
        <v>1473</v>
      </c>
      <c r="F1114" s="126">
        <v>-20</v>
      </c>
      <c r="G1114" s="4"/>
    </row>
    <row r="1115" spans="1:7" x14ac:dyDescent="0.3">
      <c r="A1115" s="4">
        <v>8282301790</v>
      </c>
      <c r="B1115" s="156" t="s">
        <v>1323</v>
      </c>
      <c r="C1115" s="5" t="s">
        <v>1472</v>
      </c>
      <c r="D1115" s="3">
        <v>45282</v>
      </c>
      <c r="E1115" s="4" t="s">
        <v>1473</v>
      </c>
      <c r="F1115" s="126">
        <v>-20</v>
      </c>
      <c r="G1115" s="4"/>
    </row>
    <row r="1116" spans="1:7" x14ac:dyDescent="0.3">
      <c r="A1116" s="4">
        <v>8232300314</v>
      </c>
      <c r="B1116" s="156" t="s">
        <v>1333</v>
      </c>
      <c r="C1116" s="5" t="s">
        <v>1472</v>
      </c>
      <c r="D1116" s="3">
        <v>45282</v>
      </c>
      <c r="E1116" s="4" t="s">
        <v>1473</v>
      </c>
      <c r="F1116" s="126">
        <v>-20</v>
      </c>
      <c r="G1116" s="4"/>
    </row>
    <row r="1117" spans="1:7" x14ac:dyDescent="0.3">
      <c r="A1117" s="4">
        <v>8282301078</v>
      </c>
      <c r="B1117" s="156" t="s">
        <v>1338</v>
      </c>
      <c r="C1117" s="5" t="s">
        <v>1472</v>
      </c>
      <c r="D1117" s="3">
        <v>45282</v>
      </c>
      <c r="E1117" s="4" t="s">
        <v>1473</v>
      </c>
      <c r="F1117" s="126">
        <v>-20</v>
      </c>
      <c r="G1117" s="4"/>
    </row>
    <row r="1118" spans="1:7" x14ac:dyDescent="0.3">
      <c r="A1118" s="4">
        <v>8232300387</v>
      </c>
      <c r="B1118" s="156" t="s">
        <v>1343</v>
      </c>
      <c r="C1118" s="5" t="s">
        <v>1472</v>
      </c>
      <c r="D1118" s="3">
        <v>45282</v>
      </c>
      <c r="E1118" s="4" t="s">
        <v>1473</v>
      </c>
      <c r="F1118" s="126">
        <v>-20</v>
      </c>
      <c r="G1118" s="4"/>
    </row>
    <row r="1119" spans="1:7" x14ac:dyDescent="0.3">
      <c r="A1119" s="4">
        <v>8282302119</v>
      </c>
      <c r="B1119" s="156" t="s">
        <v>1352</v>
      </c>
      <c r="C1119" s="5" t="s">
        <v>1472</v>
      </c>
      <c r="D1119" s="3">
        <v>45282</v>
      </c>
      <c r="E1119" s="4" t="s">
        <v>1473</v>
      </c>
      <c r="F1119" s="126">
        <v>-20</v>
      </c>
      <c r="G1119" s="4"/>
    </row>
    <row r="1120" spans="1:7" x14ac:dyDescent="0.3">
      <c r="A1120" s="4">
        <v>8232200583</v>
      </c>
      <c r="B1120" s="156" t="s">
        <v>1388</v>
      </c>
      <c r="C1120" s="5" t="s">
        <v>1472</v>
      </c>
      <c r="D1120" s="3">
        <v>45282</v>
      </c>
      <c r="E1120" s="4" t="s">
        <v>1473</v>
      </c>
      <c r="F1120" s="126">
        <v>-20</v>
      </c>
      <c r="G1120" s="4"/>
    </row>
    <row r="1121" spans="1:7" x14ac:dyDescent="0.3">
      <c r="A1121" s="4">
        <v>8282302418</v>
      </c>
      <c r="B1121" s="156" t="s">
        <v>1390</v>
      </c>
      <c r="C1121" s="5" t="s">
        <v>1472</v>
      </c>
      <c r="D1121" s="3">
        <v>45282</v>
      </c>
      <c r="E1121" s="4" t="s">
        <v>1473</v>
      </c>
      <c r="F1121" s="126">
        <v>-20</v>
      </c>
      <c r="G1121" s="4"/>
    </row>
    <row r="1122" spans="1:7" x14ac:dyDescent="0.3">
      <c r="A1122" s="4">
        <v>8282302453</v>
      </c>
      <c r="B1122" s="156" t="s">
        <v>1397</v>
      </c>
      <c r="C1122" s="5" t="s">
        <v>1472</v>
      </c>
      <c r="D1122" s="3">
        <v>45282</v>
      </c>
      <c r="E1122" s="4" t="s">
        <v>1473</v>
      </c>
      <c r="F1122" s="126">
        <v>-20</v>
      </c>
      <c r="G1122" s="4"/>
    </row>
    <row r="1123" spans="1:7" x14ac:dyDescent="0.3">
      <c r="A1123" s="4">
        <v>8282302653</v>
      </c>
      <c r="B1123" s="156" t="s">
        <v>1402</v>
      </c>
      <c r="C1123" s="5" t="s">
        <v>1472</v>
      </c>
      <c r="D1123" s="3">
        <v>45282</v>
      </c>
      <c r="E1123" s="4" t="s">
        <v>1473</v>
      </c>
      <c r="F1123" s="126">
        <v>-20</v>
      </c>
      <c r="G1123" s="4"/>
    </row>
    <row r="1124" spans="1:7" x14ac:dyDescent="0.3">
      <c r="A1124" s="4">
        <v>8282302253</v>
      </c>
      <c r="B1124" s="156" t="s">
        <v>1406</v>
      </c>
      <c r="C1124" s="5" t="s">
        <v>1472</v>
      </c>
      <c r="D1124" s="3">
        <v>45282</v>
      </c>
      <c r="E1124" s="4" t="s">
        <v>1473</v>
      </c>
      <c r="F1124" s="126">
        <v>-20</v>
      </c>
      <c r="G1124" s="4"/>
    </row>
    <row r="1125" spans="1:7" x14ac:dyDescent="0.3">
      <c r="A1125" s="4">
        <v>8282302599</v>
      </c>
      <c r="B1125" s="156" t="s">
        <v>1411</v>
      </c>
      <c r="C1125" s="5" t="s">
        <v>1472</v>
      </c>
      <c r="D1125" s="3">
        <v>45282</v>
      </c>
      <c r="E1125" s="4" t="s">
        <v>1473</v>
      </c>
      <c r="F1125" s="126">
        <v>-20</v>
      </c>
      <c r="G1125" s="4"/>
    </row>
    <row r="1126" spans="1:7" x14ac:dyDescent="0.3">
      <c r="A1126" s="4">
        <v>8282302376</v>
      </c>
      <c r="B1126" s="156" t="s">
        <v>1414</v>
      </c>
      <c r="C1126" s="5" t="s">
        <v>1472</v>
      </c>
      <c r="D1126" s="3">
        <v>45282</v>
      </c>
      <c r="E1126" s="4" t="s">
        <v>1473</v>
      </c>
      <c r="F1126" s="126">
        <v>-20</v>
      </c>
      <c r="G1126" s="4"/>
    </row>
    <row r="1127" spans="1:7" x14ac:dyDescent="0.3">
      <c r="A1127" s="4">
        <v>8281802290</v>
      </c>
      <c r="B1127" s="156" t="s">
        <v>17</v>
      </c>
      <c r="C1127" s="5" t="s">
        <v>1472</v>
      </c>
      <c r="D1127" s="3">
        <v>45282</v>
      </c>
      <c r="E1127" s="4" t="s">
        <v>1473</v>
      </c>
      <c r="F1127" s="126">
        <v>-20</v>
      </c>
      <c r="G1127" s="4"/>
    </row>
    <row r="1128" spans="1:7" x14ac:dyDescent="0.3">
      <c r="A1128" s="4">
        <v>8281902927</v>
      </c>
      <c r="B1128" s="156" t="s">
        <v>332</v>
      </c>
      <c r="C1128" s="5" t="s">
        <v>1472</v>
      </c>
      <c r="D1128" s="3">
        <v>45282</v>
      </c>
      <c r="E1128" s="4" t="s">
        <v>1473</v>
      </c>
      <c r="F1128" s="126">
        <v>-20</v>
      </c>
      <c r="G1128" s="4"/>
    </row>
    <row r="1129" spans="1:7" x14ac:dyDescent="0.3">
      <c r="A1129" s="4">
        <v>8282000029</v>
      </c>
      <c r="B1129" s="156" t="s">
        <v>878</v>
      </c>
      <c r="C1129" s="5" t="s">
        <v>1472</v>
      </c>
      <c r="D1129" s="3">
        <v>45282</v>
      </c>
      <c r="E1129" s="4" t="s">
        <v>1473</v>
      </c>
      <c r="F1129" s="126">
        <v>-20</v>
      </c>
      <c r="G1129" s="4"/>
    </row>
    <row r="1130" spans="1:7" x14ac:dyDescent="0.3">
      <c r="A1130" s="4">
        <v>8282100600</v>
      </c>
      <c r="B1130" s="156" t="s">
        <v>648</v>
      </c>
      <c r="C1130" s="5" t="s">
        <v>1472</v>
      </c>
      <c r="D1130" s="3">
        <v>45282</v>
      </c>
      <c r="E1130" s="4" t="s">
        <v>1473</v>
      </c>
      <c r="F1130" s="126">
        <v>-20</v>
      </c>
      <c r="G1130" s="4"/>
    </row>
    <row r="1131" spans="1:7" x14ac:dyDescent="0.3">
      <c r="A1131" s="4">
        <v>8282100970</v>
      </c>
      <c r="B1131" s="156" t="s">
        <v>934</v>
      </c>
      <c r="C1131" s="5" t="s">
        <v>1472</v>
      </c>
      <c r="D1131" s="3">
        <v>45282</v>
      </c>
      <c r="E1131" s="4" t="s">
        <v>1473</v>
      </c>
      <c r="F1131" s="126">
        <v>-20</v>
      </c>
      <c r="G1131" s="4"/>
    </row>
    <row r="1132" spans="1:7" x14ac:dyDescent="0.3">
      <c r="A1132" s="4">
        <v>8282101499</v>
      </c>
      <c r="B1132" s="156" t="s">
        <v>882</v>
      </c>
      <c r="C1132" s="5" t="s">
        <v>1472</v>
      </c>
      <c r="D1132" s="3">
        <v>45282</v>
      </c>
      <c r="E1132" s="4" t="s">
        <v>1473</v>
      </c>
      <c r="F1132" s="126">
        <v>-20</v>
      </c>
      <c r="G1132" s="4"/>
    </row>
    <row r="1133" spans="1:7" x14ac:dyDescent="0.3">
      <c r="A1133" s="4">
        <v>8232200370</v>
      </c>
      <c r="B1133" s="156" t="s">
        <v>1074</v>
      </c>
      <c r="C1133" s="5" t="s">
        <v>1472</v>
      </c>
      <c r="D1133" s="3">
        <v>45282</v>
      </c>
      <c r="E1133" s="4" t="s">
        <v>1473</v>
      </c>
      <c r="F1133" s="126">
        <v>-20</v>
      </c>
      <c r="G1133" s="4"/>
    </row>
    <row r="1134" spans="1:7" x14ac:dyDescent="0.3">
      <c r="A1134" s="4">
        <v>8282102048</v>
      </c>
      <c r="B1134" s="156" t="s">
        <v>1167</v>
      </c>
      <c r="C1134" s="5" t="s">
        <v>1472</v>
      </c>
      <c r="D1134" s="3">
        <v>45282</v>
      </c>
      <c r="E1134" s="4" t="s">
        <v>1473</v>
      </c>
      <c r="F1134" s="126">
        <v>-20</v>
      </c>
      <c r="G1134" s="4"/>
    </row>
    <row r="1135" spans="1:7" x14ac:dyDescent="0.3">
      <c r="A1135" s="4">
        <v>8282202101</v>
      </c>
      <c r="B1135" s="156" t="s">
        <v>1020</v>
      </c>
      <c r="C1135" s="5" t="s">
        <v>1472</v>
      </c>
      <c r="D1135" s="3">
        <v>45282</v>
      </c>
      <c r="E1135" s="4" t="s">
        <v>1473</v>
      </c>
      <c r="F1135" s="126">
        <v>-20</v>
      </c>
      <c r="G1135" s="4"/>
    </row>
    <row r="1136" spans="1:7" x14ac:dyDescent="0.3">
      <c r="A1136" s="4">
        <v>8232200484</v>
      </c>
      <c r="B1136" s="156" t="s">
        <v>1068</v>
      </c>
      <c r="C1136" s="5" t="s">
        <v>1472</v>
      </c>
      <c r="D1136" s="3">
        <v>45282</v>
      </c>
      <c r="E1136" s="4" t="s">
        <v>1473</v>
      </c>
      <c r="F1136" s="126">
        <v>-20</v>
      </c>
      <c r="G1136" s="4"/>
    </row>
    <row r="1137" spans="1:7" x14ac:dyDescent="0.3">
      <c r="A1137" s="4">
        <v>8282203051</v>
      </c>
      <c r="B1137" s="156" t="s">
        <v>1552</v>
      </c>
      <c r="C1137" s="5" t="s">
        <v>1472</v>
      </c>
      <c r="D1137" s="3">
        <v>45282</v>
      </c>
      <c r="E1137" s="4" t="s">
        <v>1473</v>
      </c>
      <c r="F1137" s="126">
        <v>-20</v>
      </c>
      <c r="G1137" s="4"/>
    </row>
    <row r="1138" spans="1:7" x14ac:dyDescent="0.3">
      <c r="A1138" s="4">
        <v>8282300176</v>
      </c>
      <c r="B1138" s="156" t="s">
        <v>1142</v>
      </c>
      <c r="C1138" s="5" t="s">
        <v>1472</v>
      </c>
      <c r="D1138" s="3">
        <v>45282</v>
      </c>
      <c r="E1138" s="4" t="s">
        <v>1473</v>
      </c>
      <c r="F1138" s="126">
        <v>-20</v>
      </c>
      <c r="G1138" s="4"/>
    </row>
    <row r="1139" spans="1:7" x14ac:dyDescent="0.3">
      <c r="A1139" s="4">
        <v>8282202822</v>
      </c>
      <c r="B1139" s="156" t="s">
        <v>1247</v>
      </c>
      <c r="C1139" s="5" t="s">
        <v>1472</v>
      </c>
      <c r="D1139" s="3">
        <v>45282</v>
      </c>
      <c r="E1139" s="4" t="s">
        <v>1473</v>
      </c>
      <c r="F1139" s="126">
        <v>-20</v>
      </c>
      <c r="G1139" s="4"/>
    </row>
    <row r="1140" spans="1:7" x14ac:dyDescent="0.3">
      <c r="A1140" s="4">
        <v>8282300539</v>
      </c>
      <c r="B1140" s="156" t="s">
        <v>1130</v>
      </c>
      <c r="C1140" s="5" t="s">
        <v>1472</v>
      </c>
      <c r="D1140" s="3">
        <v>45282</v>
      </c>
      <c r="E1140" s="4" t="s">
        <v>1473</v>
      </c>
      <c r="F1140" s="126">
        <v>-20</v>
      </c>
      <c r="G1140" s="4"/>
    </row>
    <row r="1141" spans="1:7" x14ac:dyDescent="0.3">
      <c r="A1141" s="4">
        <v>8282300519</v>
      </c>
      <c r="B1141" s="156" t="s">
        <v>1165</v>
      </c>
      <c r="C1141" s="5" t="s">
        <v>1472</v>
      </c>
      <c r="D1141" s="3">
        <v>45282</v>
      </c>
      <c r="E1141" s="4" t="s">
        <v>1473</v>
      </c>
      <c r="F1141" s="126">
        <v>-20</v>
      </c>
      <c r="G1141" s="4"/>
    </row>
    <row r="1142" spans="1:7" x14ac:dyDescent="0.3">
      <c r="A1142" s="4">
        <v>8282300424</v>
      </c>
      <c r="B1142" s="156" t="s">
        <v>1330</v>
      </c>
      <c r="C1142" s="5" t="s">
        <v>1472</v>
      </c>
      <c r="D1142" s="3">
        <v>45282</v>
      </c>
      <c r="E1142" s="4" t="s">
        <v>1473</v>
      </c>
      <c r="F1142" s="126">
        <v>-20</v>
      </c>
      <c r="G1142" s="4"/>
    </row>
    <row r="1143" spans="1:7" x14ac:dyDescent="0.3">
      <c r="A1143" s="4">
        <v>8282300597</v>
      </c>
      <c r="B1143" s="156" t="s">
        <v>1466</v>
      </c>
      <c r="C1143" s="5" t="s">
        <v>1472</v>
      </c>
      <c r="D1143" s="3">
        <v>45282</v>
      </c>
      <c r="E1143" s="4" t="s">
        <v>1473</v>
      </c>
      <c r="F1143" s="126">
        <v>-20</v>
      </c>
      <c r="G1143" s="4"/>
    </row>
    <row r="1144" spans="1:7" x14ac:dyDescent="0.3">
      <c r="A1144" s="4">
        <v>8232300514</v>
      </c>
      <c r="B1144" s="156" t="s">
        <v>1496</v>
      </c>
      <c r="C1144" s="5" t="s">
        <v>1340</v>
      </c>
      <c r="D1144" s="3">
        <v>45295</v>
      </c>
      <c r="E1144" s="4" t="s">
        <v>28</v>
      </c>
      <c r="F1144" s="126">
        <v>-242.24</v>
      </c>
      <c r="G1144" s="4"/>
    </row>
    <row r="1145" spans="1:7" x14ac:dyDescent="0.3">
      <c r="A1145" s="4">
        <v>8282303279</v>
      </c>
      <c r="B1145" s="156" t="s">
        <v>1508</v>
      </c>
      <c r="C1145" s="5" t="s">
        <v>1340</v>
      </c>
      <c r="D1145" s="3">
        <v>45296</v>
      </c>
      <c r="E1145" s="4" t="s">
        <v>28</v>
      </c>
      <c r="F1145" s="126">
        <v>-242.24</v>
      </c>
      <c r="G1145" s="4"/>
    </row>
    <row r="1146" spans="1:7" x14ac:dyDescent="0.3">
      <c r="A1146" s="4">
        <v>8232300573</v>
      </c>
      <c r="B1146" s="156" t="s">
        <v>1504</v>
      </c>
      <c r="C1146" s="5" t="s">
        <v>1340</v>
      </c>
      <c r="D1146" s="3">
        <v>45297</v>
      </c>
      <c r="E1146" s="4" t="s">
        <v>28</v>
      </c>
      <c r="F1146" s="126">
        <v>-242.24</v>
      </c>
      <c r="G1146" s="4"/>
    </row>
    <row r="1147" spans="1:7" x14ac:dyDescent="0.3">
      <c r="A1147" s="4">
        <v>8282303160</v>
      </c>
      <c r="B1147" s="156" t="s">
        <v>1522</v>
      </c>
      <c r="C1147" s="5" t="s">
        <v>1340</v>
      </c>
      <c r="D1147" s="3">
        <v>45298</v>
      </c>
      <c r="E1147" s="4" t="s">
        <v>28</v>
      </c>
      <c r="F1147" s="126">
        <v>-242.24</v>
      </c>
      <c r="G1147" s="4"/>
    </row>
    <row r="1148" spans="1:7" x14ac:dyDescent="0.3">
      <c r="A1148" s="4">
        <v>8282302122</v>
      </c>
      <c r="B1148" s="156" t="s">
        <v>1384</v>
      </c>
      <c r="C1148" s="5" t="s">
        <v>55</v>
      </c>
      <c r="D1148" s="3">
        <v>44930</v>
      </c>
      <c r="E1148" s="4" t="s">
        <v>579</v>
      </c>
      <c r="F1148" s="16">
        <v>-150</v>
      </c>
      <c r="G1148" s="4"/>
    </row>
    <row r="1149" spans="1:7" x14ac:dyDescent="0.3">
      <c r="A1149" s="4">
        <v>8282300057</v>
      </c>
      <c r="B1149" s="156" t="s">
        <v>1081</v>
      </c>
      <c r="C1149" s="5" t="s">
        <v>55</v>
      </c>
      <c r="D1149" s="3">
        <v>44930</v>
      </c>
      <c r="E1149" s="4" t="s">
        <v>579</v>
      </c>
      <c r="F1149" s="16">
        <v>-150</v>
      </c>
      <c r="G1149" s="4"/>
    </row>
    <row r="1150" spans="1:7" x14ac:dyDescent="0.3">
      <c r="A1150" s="4">
        <v>8282302418</v>
      </c>
      <c r="B1150" s="156" t="s">
        <v>1380</v>
      </c>
      <c r="C1150" s="5" t="s">
        <v>55</v>
      </c>
      <c r="D1150" s="3">
        <v>44930</v>
      </c>
      <c r="E1150" s="4" t="s">
        <v>579</v>
      </c>
      <c r="F1150" s="16">
        <v>-150</v>
      </c>
      <c r="G1150" s="4"/>
    </row>
    <row r="1151" spans="1:7" x14ac:dyDescent="0.3">
      <c r="A1151" s="4">
        <v>8282303057</v>
      </c>
      <c r="B1151" s="156" t="s">
        <v>1442</v>
      </c>
      <c r="C1151" s="5" t="s">
        <v>1472</v>
      </c>
      <c r="D1151" s="3">
        <v>44934</v>
      </c>
      <c r="E1151" s="4" t="s">
        <v>727</v>
      </c>
      <c r="F1151" s="126">
        <v>-75</v>
      </c>
      <c r="G1151" s="4"/>
    </row>
    <row r="1152" spans="1:7" x14ac:dyDescent="0.3">
      <c r="A1152" s="4">
        <v>8282302440</v>
      </c>
      <c r="B1152" s="156" t="s">
        <v>1433</v>
      </c>
      <c r="C1152" s="5" t="s">
        <v>1472</v>
      </c>
      <c r="D1152" s="3">
        <v>44935</v>
      </c>
      <c r="E1152" s="4" t="s">
        <v>1583</v>
      </c>
      <c r="F1152" s="126">
        <v>-950.2</v>
      </c>
      <c r="G1152" s="4"/>
    </row>
    <row r="1153" spans="1:7" x14ac:dyDescent="0.3">
      <c r="A1153" s="4">
        <v>8282302862</v>
      </c>
      <c r="B1153" s="156" t="s">
        <v>1446</v>
      </c>
      <c r="C1153" s="5" t="s">
        <v>1472</v>
      </c>
      <c r="D1153" s="3">
        <v>44935</v>
      </c>
      <c r="E1153" s="4" t="s">
        <v>1584</v>
      </c>
      <c r="F1153" s="126">
        <v>-619.03</v>
      </c>
      <c r="G1153" s="4"/>
    </row>
    <row r="1154" spans="1:7" x14ac:dyDescent="0.3">
      <c r="A1154" s="4">
        <v>8282302253</v>
      </c>
      <c r="B1154" s="156" t="s">
        <v>1406</v>
      </c>
      <c r="C1154" s="5" t="s">
        <v>1340</v>
      </c>
      <c r="D1154" s="3">
        <v>45307</v>
      </c>
      <c r="E1154" s="4" t="s">
        <v>28</v>
      </c>
      <c r="F1154" s="126">
        <v>-6.28</v>
      </c>
      <c r="G1154" s="4"/>
    </row>
    <row r="1155" spans="1:7" x14ac:dyDescent="0.3">
      <c r="A1155" s="4">
        <v>8282302453</v>
      </c>
      <c r="B1155" s="156" t="s">
        <v>1397</v>
      </c>
      <c r="C1155" s="5" t="s">
        <v>1340</v>
      </c>
      <c r="D1155" s="3">
        <v>45307</v>
      </c>
      <c r="E1155" s="4" t="s">
        <v>28</v>
      </c>
      <c r="F1155" s="126">
        <v>-6.28</v>
      </c>
      <c r="G1155" s="4"/>
    </row>
    <row r="1156" spans="1:7" x14ac:dyDescent="0.3">
      <c r="A1156" s="4">
        <v>8282302376</v>
      </c>
      <c r="B1156" s="156" t="s">
        <v>1414</v>
      </c>
      <c r="C1156" s="5" t="s">
        <v>1340</v>
      </c>
      <c r="D1156" s="3">
        <v>45307</v>
      </c>
      <c r="E1156" s="4" t="s">
        <v>28</v>
      </c>
      <c r="F1156" s="126">
        <v>-6.28</v>
      </c>
      <c r="G1156" s="4"/>
    </row>
    <row r="1157" spans="1:7" x14ac:dyDescent="0.3">
      <c r="A1157" s="4">
        <v>8282302653</v>
      </c>
      <c r="B1157" s="156" t="s">
        <v>1402</v>
      </c>
      <c r="C1157" s="5" t="s">
        <v>1340</v>
      </c>
      <c r="D1157" s="3">
        <v>45307</v>
      </c>
      <c r="E1157" s="4" t="s">
        <v>28</v>
      </c>
      <c r="F1157" s="126">
        <v>-6.28</v>
      </c>
      <c r="G1157" s="4"/>
    </row>
    <row r="1158" spans="1:7" x14ac:dyDescent="0.3">
      <c r="A1158" s="4">
        <v>8282302599</v>
      </c>
      <c r="B1158" s="156" t="s">
        <v>1411</v>
      </c>
      <c r="C1158" s="5" t="s">
        <v>1340</v>
      </c>
      <c r="D1158" s="3">
        <v>45307</v>
      </c>
      <c r="E1158" s="4" t="s">
        <v>28</v>
      </c>
      <c r="F1158" s="126">
        <v>-6.28</v>
      </c>
      <c r="G1158" s="4"/>
    </row>
    <row r="1159" spans="1:7" x14ac:dyDescent="0.3">
      <c r="A1159" s="4">
        <v>8282302496</v>
      </c>
      <c r="B1159" s="156" t="s">
        <v>1419</v>
      </c>
      <c r="C1159" s="5" t="s">
        <v>1340</v>
      </c>
      <c r="D1159" s="3">
        <v>45307</v>
      </c>
      <c r="E1159" s="4" t="s">
        <v>28</v>
      </c>
      <c r="F1159" s="126">
        <v>-6.28</v>
      </c>
      <c r="G1159" s="4"/>
    </row>
    <row r="1160" spans="1:7" x14ac:dyDescent="0.3">
      <c r="A1160" s="4">
        <v>8232200583</v>
      </c>
      <c r="B1160" s="156" t="s">
        <v>1388</v>
      </c>
      <c r="C1160" s="5" t="s">
        <v>1340</v>
      </c>
      <c r="D1160" s="3">
        <v>45307</v>
      </c>
      <c r="E1160" s="4" t="s">
        <v>28</v>
      </c>
      <c r="F1160" s="126">
        <v>-6.28</v>
      </c>
      <c r="G1160" s="4"/>
    </row>
    <row r="1161" spans="1:7" x14ac:dyDescent="0.3">
      <c r="A1161" s="4">
        <v>8232300401</v>
      </c>
      <c r="B1161" s="156" t="s">
        <v>1370</v>
      </c>
      <c r="C1161" s="5" t="s">
        <v>1340</v>
      </c>
      <c r="D1161" s="3">
        <v>45307</v>
      </c>
      <c r="E1161" s="4" t="s">
        <v>28</v>
      </c>
      <c r="F1161" s="126">
        <v>-6.28</v>
      </c>
      <c r="G1161" s="4"/>
    </row>
    <row r="1162" spans="1:7" x14ac:dyDescent="0.3">
      <c r="A1162" s="4">
        <v>8282303057</v>
      </c>
      <c r="B1162" s="156" t="s">
        <v>1442</v>
      </c>
      <c r="C1162" s="5" t="s">
        <v>1340</v>
      </c>
      <c r="D1162" s="3">
        <v>45307</v>
      </c>
      <c r="E1162" s="4" t="s">
        <v>28</v>
      </c>
      <c r="F1162" s="126">
        <v>-6.28</v>
      </c>
      <c r="G1162" s="4"/>
    </row>
    <row r="1163" spans="1:7" x14ac:dyDescent="0.3">
      <c r="A1163" s="4">
        <v>8282302253</v>
      </c>
      <c r="B1163" s="156" t="s">
        <v>1406</v>
      </c>
      <c r="C1163" s="5" t="s">
        <v>1340</v>
      </c>
      <c r="D1163" s="3">
        <v>45307</v>
      </c>
      <c r="E1163" s="4" t="s">
        <v>28</v>
      </c>
      <c r="F1163" s="126">
        <v>-6.28</v>
      </c>
      <c r="G1163" s="4"/>
    </row>
    <row r="1164" spans="1:7" x14ac:dyDescent="0.3">
      <c r="A1164" s="4">
        <v>8282302653</v>
      </c>
      <c r="B1164" s="156" t="s">
        <v>1402</v>
      </c>
      <c r="C1164" s="5" t="s">
        <v>1340</v>
      </c>
      <c r="D1164" s="3">
        <v>45307</v>
      </c>
      <c r="E1164" s="4" t="s">
        <v>28</v>
      </c>
      <c r="F1164" s="126">
        <v>-6.28</v>
      </c>
      <c r="G1164" s="4"/>
    </row>
    <row r="1165" spans="1:7" x14ac:dyDescent="0.3">
      <c r="A1165" s="4">
        <v>8282302376</v>
      </c>
      <c r="B1165" s="156" t="s">
        <v>1414</v>
      </c>
      <c r="C1165" s="5" t="s">
        <v>1340</v>
      </c>
      <c r="D1165" s="3">
        <v>45307</v>
      </c>
      <c r="E1165" s="4" t="s">
        <v>28</v>
      </c>
      <c r="F1165" s="126">
        <v>-6.28</v>
      </c>
      <c r="G1165" s="4"/>
    </row>
    <row r="1166" spans="1:7" x14ac:dyDescent="0.3">
      <c r="A1166" s="4">
        <v>8282302453</v>
      </c>
      <c r="B1166" s="156" t="s">
        <v>1397</v>
      </c>
      <c r="C1166" s="5" t="s">
        <v>1340</v>
      </c>
      <c r="D1166" s="3">
        <v>45307</v>
      </c>
      <c r="E1166" s="4" t="s">
        <v>28</v>
      </c>
      <c r="F1166" s="126">
        <v>-6.28</v>
      </c>
      <c r="G1166" s="4"/>
    </row>
    <row r="1167" spans="1:7" x14ac:dyDescent="0.3">
      <c r="A1167" s="4">
        <v>8282302599</v>
      </c>
      <c r="B1167" s="156" t="s">
        <v>1411</v>
      </c>
      <c r="C1167" s="5" t="s">
        <v>1340</v>
      </c>
      <c r="D1167" s="3">
        <v>45307</v>
      </c>
      <c r="E1167" s="4" t="s">
        <v>28</v>
      </c>
      <c r="F1167" s="126">
        <v>-6.28</v>
      </c>
      <c r="G1167" s="4"/>
    </row>
    <row r="1168" spans="1:7" x14ac:dyDescent="0.3">
      <c r="A1168" s="4">
        <v>8282302496</v>
      </c>
      <c r="B1168" s="156" t="s">
        <v>1419</v>
      </c>
      <c r="C1168" s="5" t="s">
        <v>1340</v>
      </c>
      <c r="D1168" s="3">
        <v>45307</v>
      </c>
      <c r="E1168" s="4" t="s">
        <v>28</v>
      </c>
      <c r="F1168" s="126">
        <v>-6.28</v>
      </c>
      <c r="G1168" s="4"/>
    </row>
    <row r="1169" spans="1:7" x14ac:dyDescent="0.3">
      <c r="A1169" s="4">
        <v>8232200583</v>
      </c>
      <c r="B1169" s="156" t="s">
        <v>1388</v>
      </c>
      <c r="C1169" s="5" t="s">
        <v>1340</v>
      </c>
      <c r="D1169" s="3">
        <v>45307</v>
      </c>
      <c r="E1169" s="4" t="s">
        <v>28</v>
      </c>
      <c r="F1169" s="126">
        <v>-6.28</v>
      </c>
      <c r="G1169" s="4"/>
    </row>
    <row r="1170" spans="1:7" x14ac:dyDescent="0.3">
      <c r="A1170" s="4">
        <v>8232300401</v>
      </c>
      <c r="B1170" s="156" t="s">
        <v>1370</v>
      </c>
      <c r="C1170" s="5" t="s">
        <v>1340</v>
      </c>
      <c r="D1170" s="3">
        <v>45307</v>
      </c>
      <c r="E1170" s="4" t="s">
        <v>28</v>
      </c>
      <c r="F1170" s="126">
        <v>-6.28</v>
      </c>
      <c r="G1170" s="4"/>
    </row>
    <row r="1171" spans="1:7" x14ac:dyDescent="0.3">
      <c r="A1171" s="4">
        <v>8282303057</v>
      </c>
      <c r="B1171" s="156" t="s">
        <v>1442</v>
      </c>
      <c r="C1171" s="5" t="s">
        <v>1340</v>
      </c>
      <c r="D1171" s="3">
        <v>45307</v>
      </c>
      <c r="E1171" s="4" t="s">
        <v>28</v>
      </c>
      <c r="F1171" s="126">
        <v>-6.28</v>
      </c>
      <c r="G1171" s="4"/>
    </row>
    <row r="1172" spans="1:7" x14ac:dyDescent="0.3">
      <c r="A1172" s="4">
        <v>8282302440</v>
      </c>
      <c r="B1172" s="156" t="s">
        <v>1433</v>
      </c>
      <c r="C1172" s="5" t="s">
        <v>1340</v>
      </c>
      <c r="D1172" s="3">
        <v>45307</v>
      </c>
      <c r="E1172" s="4" t="s">
        <v>28</v>
      </c>
      <c r="F1172" s="126">
        <v>-6.28</v>
      </c>
      <c r="G1172" s="4"/>
    </row>
    <row r="1173" spans="1:7" x14ac:dyDescent="0.3">
      <c r="A1173" s="4">
        <v>8282302862</v>
      </c>
      <c r="B1173" s="156" t="s">
        <v>1446</v>
      </c>
      <c r="C1173" s="5" t="s">
        <v>1340</v>
      </c>
      <c r="D1173" s="3">
        <v>45307</v>
      </c>
      <c r="E1173" s="4" t="s">
        <v>28</v>
      </c>
      <c r="F1173" s="126">
        <v>-6.28</v>
      </c>
      <c r="G1173" s="4"/>
    </row>
    <row r="1174" spans="1:7" x14ac:dyDescent="0.3">
      <c r="A1174" s="4">
        <v>8232300520</v>
      </c>
      <c r="B1174" s="156" t="s">
        <v>1487</v>
      </c>
      <c r="C1174" s="5" t="s">
        <v>1340</v>
      </c>
      <c r="D1174" s="3">
        <v>45307</v>
      </c>
      <c r="E1174" s="4" t="s">
        <v>28</v>
      </c>
      <c r="F1174" s="126">
        <v>-6.28</v>
      </c>
      <c r="G1174" s="4"/>
    </row>
    <row r="1175" spans="1:7" x14ac:dyDescent="0.3">
      <c r="A1175" s="4">
        <v>8282303156</v>
      </c>
      <c r="B1175" s="156" t="s">
        <v>1482</v>
      </c>
      <c r="C1175" s="5" t="s">
        <v>1340</v>
      </c>
      <c r="D1175" s="3">
        <v>45307</v>
      </c>
      <c r="E1175" s="4" t="s">
        <v>28</v>
      </c>
      <c r="F1175" s="126">
        <v>-6.28</v>
      </c>
      <c r="G1175" s="4"/>
    </row>
    <row r="1176" spans="1:7" x14ac:dyDescent="0.3">
      <c r="A1176" s="4">
        <v>8282303240</v>
      </c>
      <c r="B1176" s="156" t="s">
        <v>1478</v>
      </c>
      <c r="C1176" s="5" t="s">
        <v>1340</v>
      </c>
      <c r="D1176" s="3">
        <v>45307</v>
      </c>
      <c r="E1176" s="4" t="s">
        <v>28</v>
      </c>
      <c r="F1176" s="126">
        <v>-6.28</v>
      </c>
      <c r="G1176" s="4"/>
    </row>
    <row r="1177" spans="1:7" x14ac:dyDescent="0.3">
      <c r="A1177" s="4">
        <v>8282302440</v>
      </c>
      <c r="B1177" s="156" t="s">
        <v>1433</v>
      </c>
      <c r="C1177" s="5" t="s">
        <v>1340</v>
      </c>
      <c r="D1177" s="3">
        <v>45307</v>
      </c>
      <c r="E1177" s="4" t="s">
        <v>28</v>
      </c>
      <c r="F1177" s="126">
        <v>-6.28</v>
      </c>
      <c r="G1177" s="4"/>
    </row>
    <row r="1178" spans="1:7" x14ac:dyDescent="0.3">
      <c r="A1178" s="4">
        <v>8282302862</v>
      </c>
      <c r="B1178" s="156" t="s">
        <v>1446</v>
      </c>
      <c r="C1178" s="5" t="s">
        <v>1340</v>
      </c>
      <c r="D1178" s="3">
        <v>45307</v>
      </c>
      <c r="E1178" s="4" t="s">
        <v>28</v>
      </c>
      <c r="F1178" s="126">
        <v>-6.28</v>
      </c>
      <c r="G1178" s="4"/>
    </row>
    <row r="1179" spans="1:7" x14ac:dyDescent="0.3">
      <c r="A1179" s="4">
        <v>8232300520</v>
      </c>
      <c r="B1179" s="156" t="s">
        <v>1487</v>
      </c>
      <c r="C1179" s="5" t="s">
        <v>1340</v>
      </c>
      <c r="D1179" s="3">
        <v>45307</v>
      </c>
      <c r="E1179" s="4" t="s">
        <v>28</v>
      </c>
      <c r="F1179" s="126">
        <v>-6.28</v>
      </c>
      <c r="G1179" s="4"/>
    </row>
    <row r="1180" spans="1:7" x14ac:dyDescent="0.3">
      <c r="A1180" s="4">
        <v>8282303156</v>
      </c>
      <c r="B1180" s="156" t="s">
        <v>1482</v>
      </c>
      <c r="C1180" s="5" t="s">
        <v>1340</v>
      </c>
      <c r="D1180" s="3">
        <v>45307</v>
      </c>
      <c r="E1180" s="4" t="s">
        <v>28</v>
      </c>
      <c r="F1180" s="126">
        <v>-6.28</v>
      </c>
      <c r="G1180" s="4"/>
    </row>
    <row r="1181" spans="1:7" x14ac:dyDescent="0.3">
      <c r="A1181" s="4">
        <v>8282303240</v>
      </c>
      <c r="B1181" s="156" t="s">
        <v>1478</v>
      </c>
      <c r="C1181" s="5" t="s">
        <v>1340</v>
      </c>
      <c r="D1181" s="3">
        <v>45307</v>
      </c>
      <c r="E1181" s="4" t="s">
        <v>28</v>
      </c>
      <c r="F1181" s="126">
        <v>-6.28</v>
      </c>
      <c r="G1181" s="4"/>
    </row>
    <row r="1182" spans="1:7" x14ac:dyDescent="0.3">
      <c r="A1182" s="4">
        <v>8232300514</v>
      </c>
      <c r="B1182" s="156" t="s">
        <v>1496</v>
      </c>
      <c r="C1182" s="5" t="s">
        <v>1340</v>
      </c>
      <c r="D1182" s="3">
        <v>45307</v>
      </c>
      <c r="E1182" s="4" t="s">
        <v>28</v>
      </c>
      <c r="F1182" s="126">
        <v>-6.28</v>
      </c>
      <c r="G1182" s="4"/>
    </row>
    <row r="1183" spans="1:7" x14ac:dyDescent="0.3">
      <c r="A1183" s="4">
        <v>8282303279</v>
      </c>
      <c r="B1183" s="156" t="s">
        <v>1508</v>
      </c>
      <c r="C1183" s="5" t="s">
        <v>1340</v>
      </c>
      <c r="D1183" s="3">
        <v>45307</v>
      </c>
      <c r="E1183" s="4" t="s">
        <v>28</v>
      </c>
      <c r="F1183" s="126">
        <v>-6.28</v>
      </c>
      <c r="G1183" s="4"/>
    </row>
    <row r="1184" spans="1:7" x14ac:dyDescent="0.3">
      <c r="A1184" s="4">
        <v>8232300573</v>
      </c>
      <c r="B1184" s="156" t="s">
        <v>1504</v>
      </c>
      <c r="C1184" s="5" t="s">
        <v>1340</v>
      </c>
      <c r="D1184" s="3">
        <v>45307</v>
      </c>
      <c r="E1184" s="4" t="s">
        <v>28</v>
      </c>
      <c r="F1184" s="126">
        <v>-6.28</v>
      </c>
      <c r="G1184" s="4"/>
    </row>
    <row r="1185" spans="1:7" x14ac:dyDescent="0.3">
      <c r="A1185" s="4">
        <v>8282303160</v>
      </c>
      <c r="B1185" s="156" t="s">
        <v>1522</v>
      </c>
      <c r="C1185" s="5" t="s">
        <v>1340</v>
      </c>
      <c r="D1185" s="3">
        <v>45307</v>
      </c>
      <c r="E1185" s="4" t="s">
        <v>28</v>
      </c>
      <c r="F1185" s="126">
        <v>-6.28</v>
      </c>
      <c r="G1185" s="4"/>
    </row>
    <row r="1186" spans="1:7" x14ac:dyDescent="0.3">
      <c r="A1186" s="4">
        <v>8232300514</v>
      </c>
      <c r="B1186" s="156" t="s">
        <v>1496</v>
      </c>
      <c r="C1186" s="5" t="s">
        <v>1340</v>
      </c>
      <c r="D1186" s="3">
        <v>45307</v>
      </c>
      <c r="E1186" s="4" t="s">
        <v>28</v>
      </c>
      <c r="F1186" s="126">
        <v>-6.28</v>
      </c>
      <c r="G1186" s="4"/>
    </row>
    <row r="1187" spans="1:7" x14ac:dyDescent="0.3">
      <c r="A1187" s="4">
        <v>8282303279</v>
      </c>
      <c r="B1187" s="156" t="s">
        <v>1508</v>
      </c>
      <c r="C1187" s="5" t="s">
        <v>1340</v>
      </c>
      <c r="D1187" s="3">
        <v>45307</v>
      </c>
      <c r="E1187" s="4" t="s">
        <v>28</v>
      </c>
      <c r="F1187" s="126">
        <v>-6.28</v>
      </c>
      <c r="G1187" s="4"/>
    </row>
    <row r="1188" spans="1:7" x14ac:dyDescent="0.3">
      <c r="A1188" s="4">
        <v>8232300573</v>
      </c>
      <c r="B1188" s="156" t="s">
        <v>1504</v>
      </c>
      <c r="C1188" s="5" t="s">
        <v>1340</v>
      </c>
      <c r="D1188" s="3">
        <v>45307</v>
      </c>
      <c r="E1188" s="4" t="s">
        <v>28</v>
      </c>
      <c r="F1188" s="126">
        <v>-6.28</v>
      </c>
      <c r="G1188" s="4"/>
    </row>
    <row r="1189" spans="1:7" x14ac:dyDescent="0.3">
      <c r="A1189" s="4">
        <v>8282303160</v>
      </c>
      <c r="B1189" s="156" t="s">
        <v>1522</v>
      </c>
      <c r="C1189" s="5" t="s">
        <v>1340</v>
      </c>
      <c r="D1189" s="3">
        <v>45307</v>
      </c>
      <c r="E1189" s="4" t="s">
        <v>28</v>
      </c>
      <c r="F1189" s="126">
        <v>-6.28</v>
      </c>
      <c r="G1189" s="4"/>
    </row>
    <row r="1190" spans="1:7" x14ac:dyDescent="0.3">
      <c r="A1190" s="4">
        <v>8282303519</v>
      </c>
      <c r="B1190" s="156" t="s">
        <v>1589</v>
      </c>
      <c r="C1190" s="5" t="s">
        <v>1472</v>
      </c>
      <c r="D1190" s="3">
        <v>45309</v>
      </c>
      <c r="E1190" s="4" t="s">
        <v>1590</v>
      </c>
      <c r="F1190" s="126">
        <v>-771.32</v>
      </c>
      <c r="G1190" s="4"/>
    </row>
    <row r="1191" spans="1:7" x14ac:dyDescent="0.3">
      <c r="A1191" s="4">
        <v>8282303240</v>
      </c>
      <c r="B1191" s="156" t="s">
        <v>1478</v>
      </c>
      <c r="C1191" s="5" t="s">
        <v>1472</v>
      </c>
      <c r="D1191" s="3">
        <v>45313</v>
      </c>
      <c r="E1191" s="4" t="s">
        <v>1193</v>
      </c>
      <c r="F1191" s="126">
        <v>-612.49</v>
      </c>
      <c r="G1191" s="4"/>
    </row>
    <row r="1192" spans="1:7" x14ac:dyDescent="0.3">
      <c r="A1192" s="4">
        <v>8232300573</v>
      </c>
      <c r="B1192" s="156" t="s">
        <v>1504</v>
      </c>
      <c r="C1192" s="5" t="s">
        <v>1472</v>
      </c>
      <c r="D1192" s="3">
        <v>45315</v>
      </c>
      <c r="E1192" s="4" t="s">
        <v>1591</v>
      </c>
      <c r="F1192" s="126">
        <v>-1602.88</v>
      </c>
      <c r="G1192" s="4"/>
    </row>
    <row r="1193" spans="1:7" x14ac:dyDescent="0.3">
      <c r="A1193" s="4">
        <v>8282303519</v>
      </c>
      <c r="B1193" s="156" t="s">
        <v>1589</v>
      </c>
      <c r="C1193" s="5" t="s">
        <v>1472</v>
      </c>
      <c r="D1193" s="3">
        <v>45324</v>
      </c>
      <c r="E1193" s="4" t="s">
        <v>727</v>
      </c>
      <c r="F1193" s="126">
        <v>-75</v>
      </c>
      <c r="G1193" s="4"/>
    </row>
    <row r="1194" spans="1:7" x14ac:dyDescent="0.3">
      <c r="A1194" s="4">
        <v>8282302440</v>
      </c>
      <c r="B1194" s="156" t="s">
        <v>1619</v>
      </c>
      <c r="C1194" s="5" t="s">
        <v>1472</v>
      </c>
      <c r="D1194" s="3">
        <v>45324</v>
      </c>
      <c r="E1194" s="4" t="s">
        <v>727</v>
      </c>
      <c r="F1194" s="126">
        <v>-75</v>
      </c>
      <c r="G1194" s="4"/>
    </row>
    <row r="1195" spans="1:7" x14ac:dyDescent="0.3">
      <c r="A1195" s="4">
        <v>8232300401</v>
      </c>
      <c r="B1195" s="156" t="s">
        <v>1623</v>
      </c>
      <c r="C1195" s="5" t="s">
        <v>1472</v>
      </c>
      <c r="D1195" s="3">
        <v>45327</v>
      </c>
      <c r="E1195" s="4" t="s">
        <v>727</v>
      </c>
      <c r="F1195" s="126">
        <v>-75</v>
      </c>
      <c r="G1195" s="4"/>
    </row>
    <row r="1196" spans="1:7" x14ac:dyDescent="0.3">
      <c r="A1196" s="4">
        <v>8282304010</v>
      </c>
      <c r="B1196" s="156" t="s">
        <v>1544</v>
      </c>
      <c r="C1196" s="5" t="s">
        <v>794</v>
      </c>
      <c r="D1196" s="3">
        <v>44962</v>
      </c>
      <c r="E1196" s="4" t="s">
        <v>28</v>
      </c>
      <c r="F1196" s="126">
        <v>-240</v>
      </c>
      <c r="G1196" s="4"/>
    </row>
    <row r="1197" spans="1:7" x14ac:dyDescent="0.3">
      <c r="A1197" s="4">
        <v>8282301149</v>
      </c>
      <c r="B1197" s="156" t="s">
        <v>1278</v>
      </c>
      <c r="C1197" s="5" t="s">
        <v>1472</v>
      </c>
      <c r="D1197" s="3">
        <v>44963</v>
      </c>
      <c r="E1197" s="4" t="s">
        <v>1628</v>
      </c>
      <c r="F1197" s="126">
        <v>-1338.4</v>
      </c>
      <c r="G1197" s="4"/>
    </row>
    <row r="1198" spans="1:7" x14ac:dyDescent="0.3">
      <c r="A1198" s="4">
        <v>8282303156</v>
      </c>
      <c r="B1198" s="156" t="s">
        <v>1629</v>
      </c>
      <c r="C1198" s="5" t="s">
        <v>1472</v>
      </c>
      <c r="D1198" s="3">
        <v>44963</v>
      </c>
      <c r="E1198" s="4" t="s">
        <v>1630</v>
      </c>
      <c r="F1198" s="126">
        <v>-1725.32</v>
      </c>
      <c r="G1198" s="4"/>
    </row>
    <row r="1199" spans="1:7" x14ac:dyDescent="0.3">
      <c r="A1199" s="4">
        <v>8282302122</v>
      </c>
      <c r="B1199" s="156" t="s">
        <v>1384</v>
      </c>
      <c r="C1199" s="5" t="s">
        <v>55</v>
      </c>
      <c r="D1199" s="3">
        <v>45329</v>
      </c>
      <c r="E1199" s="4" t="s">
        <v>579</v>
      </c>
      <c r="F1199" s="16">
        <v>-155</v>
      </c>
      <c r="G1199" s="4"/>
    </row>
    <row r="1200" spans="1:7" x14ac:dyDescent="0.3">
      <c r="A1200" s="4">
        <v>8282300057</v>
      </c>
      <c r="B1200" s="156" t="s">
        <v>1081</v>
      </c>
      <c r="C1200" s="5" t="s">
        <v>55</v>
      </c>
      <c r="D1200" s="3">
        <v>45329</v>
      </c>
      <c r="E1200" s="4" t="s">
        <v>579</v>
      </c>
      <c r="F1200" s="16">
        <v>-155</v>
      </c>
      <c r="G1200" s="4"/>
    </row>
    <row r="1201" spans="1:7" x14ac:dyDescent="0.3">
      <c r="A1201" s="4">
        <v>8282302418</v>
      </c>
      <c r="B1201" s="156" t="s">
        <v>1380</v>
      </c>
      <c r="C1201" s="5" t="s">
        <v>55</v>
      </c>
      <c r="D1201" s="3">
        <v>45329</v>
      </c>
      <c r="E1201" s="4" t="s">
        <v>579</v>
      </c>
      <c r="F1201" s="16">
        <v>-25</v>
      </c>
      <c r="G1201" s="4"/>
    </row>
    <row r="1202" spans="1:7" x14ac:dyDescent="0.3">
      <c r="A1202" s="4">
        <v>8282001194</v>
      </c>
      <c r="B1202" s="156" t="s">
        <v>1437</v>
      </c>
      <c r="C1202" s="5" t="s">
        <v>55</v>
      </c>
      <c r="D1202" s="3">
        <v>45329</v>
      </c>
      <c r="E1202" s="4" t="s">
        <v>579</v>
      </c>
      <c r="F1202" s="126">
        <v>-155</v>
      </c>
      <c r="G1202" s="4"/>
    </row>
    <row r="1203" spans="1:7" x14ac:dyDescent="0.3">
      <c r="A1203" s="4">
        <v>8282101499</v>
      </c>
      <c r="B1203" s="156" t="s">
        <v>882</v>
      </c>
      <c r="C1203" s="5" t="s">
        <v>1472</v>
      </c>
      <c r="D1203" s="3">
        <v>45330</v>
      </c>
      <c r="E1203" s="4" t="s">
        <v>1631</v>
      </c>
      <c r="F1203" s="126">
        <v>-682.63</v>
      </c>
      <c r="G1203" s="4"/>
    </row>
    <row r="1204" spans="1:7" x14ac:dyDescent="0.3">
      <c r="A1204" s="4">
        <v>8281802290</v>
      </c>
      <c r="B1204" s="156" t="s">
        <v>17</v>
      </c>
      <c r="C1204" s="5" t="s">
        <v>1472</v>
      </c>
      <c r="D1204" s="3">
        <v>45330</v>
      </c>
      <c r="E1204" s="4" t="s">
        <v>1631</v>
      </c>
      <c r="F1204" s="126">
        <v>-703.39</v>
      </c>
      <c r="G1204" s="4"/>
    </row>
    <row r="1205" spans="1:7" x14ac:dyDescent="0.3">
      <c r="A1205" s="4">
        <v>8281902927</v>
      </c>
      <c r="B1205" s="156" t="s">
        <v>332</v>
      </c>
      <c r="C1205" s="5" t="s">
        <v>1472</v>
      </c>
      <c r="D1205" s="3">
        <v>45330</v>
      </c>
      <c r="E1205" s="4" t="s">
        <v>1631</v>
      </c>
      <c r="F1205" s="126">
        <v>-455.59</v>
      </c>
      <c r="G1205" s="4"/>
    </row>
    <row r="1206" spans="1:7" x14ac:dyDescent="0.3">
      <c r="A1206" s="4">
        <v>8232200370</v>
      </c>
      <c r="B1206" s="156" t="s">
        <v>1074</v>
      </c>
      <c r="C1206" s="5" t="s">
        <v>1472</v>
      </c>
      <c r="D1206" s="3">
        <v>45330</v>
      </c>
      <c r="E1206" s="4" t="s">
        <v>1631</v>
      </c>
      <c r="F1206" s="126">
        <v>-815.59</v>
      </c>
      <c r="G1206" s="4"/>
    </row>
    <row r="1207" spans="1:7" x14ac:dyDescent="0.3">
      <c r="A1207" s="4">
        <v>8282200526</v>
      </c>
      <c r="B1207" s="156" t="s">
        <v>906</v>
      </c>
      <c r="C1207" s="5" t="s">
        <v>1472</v>
      </c>
      <c r="D1207" s="3">
        <v>45330</v>
      </c>
      <c r="E1207" s="4" t="s">
        <v>1631</v>
      </c>
      <c r="F1207" s="126">
        <v>-2084.83</v>
      </c>
      <c r="G1207" s="4"/>
    </row>
    <row r="1208" spans="1:7" x14ac:dyDescent="0.3">
      <c r="A1208" s="4">
        <v>8282000029</v>
      </c>
      <c r="B1208" s="156" t="s">
        <v>878</v>
      </c>
      <c r="C1208" s="5" t="s">
        <v>1472</v>
      </c>
      <c r="D1208" s="3">
        <v>45330</v>
      </c>
      <c r="E1208" s="4" t="s">
        <v>1631</v>
      </c>
      <c r="F1208" s="126">
        <v>-798.99</v>
      </c>
      <c r="G1208" s="4"/>
    </row>
    <row r="1209" spans="1:7" x14ac:dyDescent="0.3">
      <c r="A1209" s="4">
        <v>8282100884</v>
      </c>
      <c r="B1209" s="156" t="s">
        <v>1256</v>
      </c>
      <c r="C1209" s="5" t="s">
        <v>1472</v>
      </c>
      <c r="D1209" s="3">
        <v>45330</v>
      </c>
      <c r="E1209" s="4" t="s">
        <v>1631</v>
      </c>
      <c r="F1209" s="126">
        <v>-302.35000000000002</v>
      </c>
      <c r="G1209" s="4"/>
    </row>
    <row r="1210" spans="1:7" x14ac:dyDescent="0.3">
      <c r="A1210" s="4">
        <v>8282201485</v>
      </c>
      <c r="B1210" s="156" t="s">
        <v>960</v>
      </c>
      <c r="C1210" s="5" t="s">
        <v>1472</v>
      </c>
      <c r="D1210" s="3">
        <v>45330</v>
      </c>
      <c r="E1210" s="4" t="s">
        <v>1631</v>
      </c>
      <c r="F1210" s="126">
        <v>-2866.65</v>
      </c>
      <c r="G1210" s="4"/>
    </row>
    <row r="1211" spans="1:7" x14ac:dyDescent="0.3">
      <c r="A1211" s="4">
        <v>8282202101</v>
      </c>
      <c r="B1211" s="156" t="s">
        <v>1020</v>
      </c>
      <c r="C1211" s="5" t="s">
        <v>1472</v>
      </c>
      <c r="D1211" s="3">
        <v>45330</v>
      </c>
      <c r="E1211" s="4" t="s">
        <v>1631</v>
      </c>
      <c r="F1211" s="126">
        <v>-2207.83</v>
      </c>
      <c r="G1211" s="4"/>
    </row>
    <row r="1212" spans="1:7" x14ac:dyDescent="0.3">
      <c r="A1212" s="4">
        <v>8282303160</v>
      </c>
      <c r="B1212" s="156" t="s">
        <v>1645</v>
      </c>
      <c r="C1212" s="5" t="s">
        <v>1472</v>
      </c>
      <c r="D1212" s="3">
        <v>45338</v>
      </c>
      <c r="E1212" s="4" t="s">
        <v>1646</v>
      </c>
      <c r="F1212" s="126">
        <v>-1290.8800000000001</v>
      </c>
      <c r="G1212" s="4"/>
    </row>
    <row r="1213" spans="1:7" x14ac:dyDescent="0.3">
      <c r="A1213" s="4">
        <v>8282303979</v>
      </c>
      <c r="B1213" s="156" t="s">
        <v>1571</v>
      </c>
      <c r="C1213" s="5" t="s">
        <v>1472</v>
      </c>
      <c r="D1213" s="3">
        <v>45338</v>
      </c>
      <c r="E1213" s="4" t="s">
        <v>1647</v>
      </c>
      <c r="F1213" s="126">
        <v>-2096.02</v>
      </c>
      <c r="G1213" s="4"/>
    </row>
    <row r="1214" spans="1:7" x14ac:dyDescent="0.3">
      <c r="A1214" s="4">
        <v>8232300573</v>
      </c>
      <c r="B1214" s="156" t="s">
        <v>1504</v>
      </c>
      <c r="C1214" s="5" t="s">
        <v>1472</v>
      </c>
      <c r="D1214" s="3">
        <v>45338</v>
      </c>
      <c r="E1214" s="4" t="s">
        <v>727</v>
      </c>
      <c r="F1214" s="126">
        <v>-75</v>
      </c>
      <c r="G1214" s="4"/>
    </row>
    <row r="1215" spans="1:7" x14ac:dyDescent="0.3">
      <c r="A1215" s="4">
        <v>8232200396</v>
      </c>
      <c r="B1215" s="156" t="s">
        <v>1031</v>
      </c>
      <c r="C1215" s="5" t="s">
        <v>1472</v>
      </c>
      <c r="D1215" s="3">
        <v>45345</v>
      </c>
      <c r="E1215" s="4" t="s">
        <v>1631</v>
      </c>
      <c r="F1215" s="126">
        <v>-811.89</v>
      </c>
      <c r="G1215" s="4"/>
    </row>
    <row r="1216" spans="1:7" x14ac:dyDescent="0.3">
      <c r="A1216" s="4">
        <v>8282300539</v>
      </c>
      <c r="B1216" s="156" t="s">
        <v>1130</v>
      </c>
      <c r="C1216" s="5" t="s">
        <v>1472</v>
      </c>
      <c r="D1216" s="3">
        <v>45345</v>
      </c>
      <c r="E1216" s="4" t="s">
        <v>1631</v>
      </c>
      <c r="F1216" s="126">
        <v>-1024.95</v>
      </c>
      <c r="G1216" s="4"/>
    </row>
    <row r="1217" spans="1:7" x14ac:dyDescent="0.3">
      <c r="A1217" s="4">
        <v>8282300057</v>
      </c>
      <c r="B1217" s="156" t="s">
        <v>1081</v>
      </c>
      <c r="C1217" s="5" t="s">
        <v>1472</v>
      </c>
      <c r="D1217" s="3">
        <v>45345</v>
      </c>
      <c r="E1217" s="4" t="s">
        <v>1631</v>
      </c>
      <c r="F1217" s="126">
        <v>-2231.83</v>
      </c>
      <c r="G1217" s="4"/>
    </row>
    <row r="1218" spans="1:7" x14ac:dyDescent="0.3">
      <c r="A1218" s="151">
        <v>8282300192</v>
      </c>
      <c r="B1218" s="156" t="s">
        <v>1162</v>
      </c>
      <c r="C1218" s="5" t="s">
        <v>1472</v>
      </c>
      <c r="D1218" s="3">
        <v>45345</v>
      </c>
      <c r="E1218" s="4" t="s">
        <v>1631</v>
      </c>
      <c r="F1218" s="126">
        <v>-742.9</v>
      </c>
      <c r="G1218" s="4"/>
    </row>
    <row r="1219" spans="1:7" x14ac:dyDescent="0.3">
      <c r="A1219" s="4">
        <v>8232200484</v>
      </c>
      <c r="B1219" s="156" t="s">
        <v>1068</v>
      </c>
      <c r="C1219" s="5" t="s">
        <v>1472</v>
      </c>
      <c r="D1219" s="3">
        <v>45345</v>
      </c>
      <c r="E1219" s="4" t="s">
        <v>1631</v>
      </c>
      <c r="F1219" s="126">
        <v>-145.38999999999999</v>
      </c>
      <c r="G1219" s="4"/>
    </row>
    <row r="1220" spans="1:7" x14ac:dyDescent="0.3">
      <c r="A1220" s="4">
        <v>8282302653</v>
      </c>
      <c r="B1220" s="156" t="s">
        <v>1655</v>
      </c>
      <c r="C1220" s="5" t="s">
        <v>1472</v>
      </c>
      <c r="D1220" s="3">
        <v>45345</v>
      </c>
      <c r="E1220" s="4" t="s">
        <v>1631</v>
      </c>
      <c r="F1220" s="126">
        <v>-991.59</v>
      </c>
      <c r="G1220" s="4"/>
    </row>
    <row r="1221" spans="1:7" x14ac:dyDescent="0.3">
      <c r="A1221" s="4">
        <v>8232300401</v>
      </c>
      <c r="B1221" s="156" t="s">
        <v>1623</v>
      </c>
      <c r="C1221" s="5" t="s">
        <v>1472</v>
      </c>
      <c r="D1221" s="3">
        <v>45345</v>
      </c>
      <c r="E1221" s="4" t="s">
        <v>1631</v>
      </c>
      <c r="F1221" s="126">
        <v>-1087.19</v>
      </c>
      <c r="G1221" s="4"/>
    </row>
    <row r="1222" spans="1:7" x14ac:dyDescent="0.3">
      <c r="A1222" s="4">
        <v>8282302862</v>
      </c>
      <c r="B1222" s="156" t="s">
        <v>1656</v>
      </c>
      <c r="C1222" s="5" t="s">
        <v>1472</v>
      </c>
      <c r="D1222" s="3">
        <v>45345</v>
      </c>
      <c r="E1222" s="4" t="s">
        <v>1631</v>
      </c>
      <c r="F1222" s="126">
        <v>-2243.96</v>
      </c>
      <c r="G1222" s="4"/>
    </row>
    <row r="1223" spans="1:7" x14ac:dyDescent="0.3">
      <c r="A1223" s="4">
        <v>8232300520</v>
      </c>
      <c r="B1223" s="156" t="s">
        <v>1487</v>
      </c>
      <c r="C1223" s="5" t="s">
        <v>1472</v>
      </c>
      <c r="D1223" s="3">
        <v>45345</v>
      </c>
      <c r="E1223" s="4" t="s">
        <v>1631</v>
      </c>
      <c r="F1223" s="126">
        <v>-877.26</v>
      </c>
      <c r="G1223" s="4"/>
    </row>
    <row r="1224" spans="1:7" x14ac:dyDescent="0.3">
      <c r="A1224" s="4">
        <v>8282302440</v>
      </c>
      <c r="B1224" s="156" t="s">
        <v>1619</v>
      </c>
      <c r="C1224" s="5" t="s">
        <v>1472</v>
      </c>
      <c r="D1224" s="3">
        <v>45345</v>
      </c>
      <c r="E1224" s="4" t="s">
        <v>1631</v>
      </c>
      <c r="F1224" s="126">
        <v>-954.67</v>
      </c>
      <c r="G1224" s="4"/>
    </row>
    <row r="1225" spans="1:7" x14ac:dyDescent="0.3">
      <c r="A1225" s="4">
        <v>8232300599</v>
      </c>
      <c r="B1225" s="156" t="s">
        <v>1527</v>
      </c>
      <c r="C1225" s="5" t="s">
        <v>1472</v>
      </c>
      <c r="D1225" s="3">
        <v>45345</v>
      </c>
      <c r="E1225" s="4" t="s">
        <v>1631</v>
      </c>
      <c r="F1225" s="126">
        <v>-650.23</v>
      </c>
      <c r="G1225" s="4"/>
    </row>
    <row r="1226" spans="1:7" x14ac:dyDescent="0.3">
      <c r="A1226" s="4">
        <v>8282301790</v>
      </c>
      <c r="B1226" s="156" t="s">
        <v>1376</v>
      </c>
      <c r="C1226" s="5" t="s">
        <v>1472</v>
      </c>
      <c r="D1226" s="3">
        <v>45345</v>
      </c>
      <c r="E1226" s="4" t="s">
        <v>1631</v>
      </c>
      <c r="F1226" s="126">
        <v>-834.51</v>
      </c>
      <c r="G1226" s="4"/>
    </row>
    <row r="1227" spans="1:7" x14ac:dyDescent="0.3">
      <c r="A1227" s="4">
        <v>8282303519</v>
      </c>
      <c r="B1227" s="156" t="s">
        <v>1589</v>
      </c>
      <c r="C1227" s="5" t="s">
        <v>1472</v>
      </c>
      <c r="D1227" s="3">
        <v>45345</v>
      </c>
      <c r="E1227" s="4" t="s">
        <v>1631</v>
      </c>
      <c r="F1227" s="126">
        <v>-861.87</v>
      </c>
      <c r="G1227" s="4"/>
    </row>
    <row r="1228" spans="1:7" x14ac:dyDescent="0.3">
      <c r="A1228" s="4">
        <v>8282302122</v>
      </c>
      <c r="B1228" s="156" t="s">
        <v>1384</v>
      </c>
      <c r="C1228" s="5" t="s">
        <v>1472</v>
      </c>
      <c r="D1228" s="3">
        <v>45345</v>
      </c>
      <c r="E1228" s="4" t="s">
        <v>1631</v>
      </c>
      <c r="F1228" s="126">
        <v>-642.91999999999996</v>
      </c>
      <c r="G1228" s="4"/>
    </row>
    <row r="1229" spans="1:7" x14ac:dyDescent="0.3">
      <c r="A1229" s="4">
        <v>8232300255</v>
      </c>
      <c r="B1229" s="156" t="s">
        <v>1264</v>
      </c>
      <c r="C1229" s="5" t="s">
        <v>1472</v>
      </c>
      <c r="D1229" s="3">
        <v>45345</v>
      </c>
      <c r="E1229" s="4" t="s">
        <v>1631</v>
      </c>
      <c r="F1229" s="126">
        <v>-1184.3699999999999</v>
      </c>
      <c r="G1229" s="4"/>
    </row>
    <row r="1230" spans="1:7" x14ac:dyDescent="0.3">
      <c r="A1230" s="4">
        <v>8282300743</v>
      </c>
      <c r="B1230" s="156" t="s">
        <v>1233</v>
      </c>
      <c r="C1230" s="5" t="s">
        <v>1472</v>
      </c>
      <c r="D1230" s="3">
        <v>45345</v>
      </c>
      <c r="E1230" s="4" t="s">
        <v>1631</v>
      </c>
      <c r="F1230" s="126">
        <v>-1784.39</v>
      </c>
      <c r="G1230" s="4"/>
    </row>
    <row r="1231" spans="1:7" x14ac:dyDescent="0.3">
      <c r="A1231" s="4">
        <v>8282300519</v>
      </c>
      <c r="B1231" s="156" t="s">
        <v>1165</v>
      </c>
      <c r="C1231" s="5" t="s">
        <v>1472</v>
      </c>
      <c r="D1231" s="3">
        <v>45345</v>
      </c>
      <c r="E1231" s="4" t="s">
        <v>1631</v>
      </c>
      <c r="F1231" s="126">
        <v>-2310.15</v>
      </c>
      <c r="G1231" s="4"/>
    </row>
    <row r="1232" spans="1:7" x14ac:dyDescent="0.3">
      <c r="A1232" s="4">
        <v>8282302418</v>
      </c>
      <c r="B1232" s="156" t="s">
        <v>1657</v>
      </c>
      <c r="C1232" s="5" t="s">
        <v>1472</v>
      </c>
      <c r="D1232" s="3">
        <v>45345</v>
      </c>
      <c r="E1232" s="4" t="s">
        <v>1631</v>
      </c>
      <c r="F1232" s="126">
        <v>-1630.07</v>
      </c>
      <c r="G1232" s="4"/>
    </row>
    <row r="1233" spans="1:7" x14ac:dyDescent="0.3">
      <c r="A1233" s="4">
        <v>8282301384</v>
      </c>
      <c r="B1233" s="156" t="s">
        <v>1308</v>
      </c>
      <c r="C1233" s="5" t="s">
        <v>1472</v>
      </c>
      <c r="D1233" s="3">
        <v>45345</v>
      </c>
      <c r="E1233" s="4" t="s">
        <v>1631</v>
      </c>
      <c r="F1233" s="126">
        <v>-1211.45</v>
      </c>
      <c r="G1233" s="4"/>
    </row>
    <row r="1234" spans="1:7" x14ac:dyDescent="0.3">
      <c r="A1234" s="4">
        <v>8282301835</v>
      </c>
      <c r="B1234" s="156" t="s">
        <v>1539</v>
      </c>
      <c r="C1234" s="5" t="s">
        <v>1472</v>
      </c>
      <c r="D1234" s="3">
        <v>45345</v>
      </c>
      <c r="E1234" s="4" t="s">
        <v>1631</v>
      </c>
      <c r="F1234" s="126">
        <v>-1022.4</v>
      </c>
      <c r="G1234" s="4"/>
    </row>
    <row r="1235" spans="1:7" x14ac:dyDescent="0.3">
      <c r="A1235" s="4">
        <v>8282302599</v>
      </c>
      <c r="B1235" s="156" t="s">
        <v>1411</v>
      </c>
      <c r="C1235" s="5" t="s">
        <v>1472</v>
      </c>
      <c r="D1235" s="3">
        <v>45345</v>
      </c>
      <c r="E1235" s="4" t="s">
        <v>1631</v>
      </c>
      <c r="F1235" s="126">
        <v>-3125.99</v>
      </c>
      <c r="G1235" s="4"/>
    </row>
    <row r="1236" spans="1:7" x14ac:dyDescent="0.3">
      <c r="A1236" s="4">
        <v>8232300314</v>
      </c>
      <c r="B1236" s="156" t="s">
        <v>1333</v>
      </c>
      <c r="C1236" s="5" t="s">
        <v>1472</v>
      </c>
      <c r="D1236" s="3">
        <v>45345</v>
      </c>
      <c r="E1236" s="4" t="s">
        <v>1631</v>
      </c>
      <c r="F1236" s="126">
        <v>-1130.23</v>
      </c>
      <c r="G1236" s="4"/>
    </row>
    <row r="1237" spans="1:7" x14ac:dyDescent="0.3">
      <c r="A1237" s="4">
        <v>8282301602</v>
      </c>
      <c r="B1237" s="156" t="s">
        <v>1304</v>
      </c>
      <c r="C1237" s="5" t="s">
        <v>1472</v>
      </c>
      <c r="D1237" s="3">
        <v>45345</v>
      </c>
      <c r="E1237" s="4" t="s">
        <v>1631</v>
      </c>
      <c r="F1237" s="126">
        <v>-1330.07</v>
      </c>
      <c r="G1237" s="4"/>
    </row>
    <row r="1238" spans="1:7" x14ac:dyDescent="0.3">
      <c r="A1238" s="4">
        <v>8282303880</v>
      </c>
      <c r="B1238" s="156" t="s">
        <v>1581</v>
      </c>
      <c r="C1238" s="5" t="s">
        <v>1472</v>
      </c>
      <c r="D1238" s="3">
        <v>45345</v>
      </c>
      <c r="E1238" s="4" t="s">
        <v>1631</v>
      </c>
      <c r="F1238" s="126">
        <v>-1673.27</v>
      </c>
      <c r="G1238" s="4"/>
    </row>
    <row r="1239" spans="1:7" x14ac:dyDescent="0.3">
      <c r="A1239" s="4">
        <v>8232300177</v>
      </c>
      <c r="B1239" s="156" t="s">
        <v>1574</v>
      </c>
      <c r="C1239" s="5" t="s">
        <v>1472</v>
      </c>
      <c r="D1239" s="3">
        <v>45345</v>
      </c>
      <c r="E1239" s="4" t="s">
        <v>1631</v>
      </c>
      <c r="F1239" s="126">
        <v>-1471.71</v>
      </c>
      <c r="G1239" s="4"/>
    </row>
    <row r="1240" spans="1:7" x14ac:dyDescent="0.3">
      <c r="A1240" s="4">
        <v>8282303279</v>
      </c>
      <c r="B1240" s="156" t="s">
        <v>1508</v>
      </c>
      <c r="C1240" s="5" t="s">
        <v>1472</v>
      </c>
      <c r="D1240" s="3">
        <v>45345</v>
      </c>
      <c r="E1240" s="4" t="s">
        <v>1631</v>
      </c>
      <c r="F1240" s="126">
        <v>-564.85</v>
      </c>
      <c r="G1240" s="4"/>
    </row>
    <row r="1241" spans="1:7" x14ac:dyDescent="0.3">
      <c r="A1241" s="4">
        <v>8282301395</v>
      </c>
      <c r="B1241" s="156" t="s">
        <v>1269</v>
      </c>
      <c r="C1241" s="5" t="s">
        <v>1472</v>
      </c>
      <c r="D1241" s="3">
        <v>45345</v>
      </c>
      <c r="E1241" s="4" t="s">
        <v>1631</v>
      </c>
      <c r="F1241" s="126">
        <v>-1850.26</v>
      </c>
      <c r="G1241" s="4"/>
    </row>
    <row r="1242" spans="1:7" ht="28.8" x14ac:dyDescent="0.3">
      <c r="A1242" s="4">
        <v>8232300565</v>
      </c>
      <c r="B1242" s="12" t="s">
        <v>1662</v>
      </c>
      <c r="C1242" s="5" t="s">
        <v>1472</v>
      </c>
      <c r="D1242" s="3">
        <v>45349</v>
      </c>
      <c r="E1242" s="4" t="s">
        <v>1663</v>
      </c>
      <c r="F1242" s="126">
        <v>-1136.74</v>
      </c>
      <c r="G1242" s="4"/>
    </row>
    <row r="1243" spans="1:7" ht="43.2" x14ac:dyDescent="0.3">
      <c r="A1243" s="4">
        <v>8232300520</v>
      </c>
      <c r="B1243" s="156" t="s">
        <v>1487</v>
      </c>
      <c r="C1243" s="5" t="s">
        <v>1472</v>
      </c>
      <c r="D1243" s="3">
        <v>45351</v>
      </c>
      <c r="E1243" s="4" t="s">
        <v>1664</v>
      </c>
      <c r="F1243" s="126">
        <v>-6748.39</v>
      </c>
      <c r="G1243" s="4"/>
    </row>
    <row r="1244" spans="1:7" x14ac:dyDescent="0.3">
      <c r="A1244" s="4">
        <v>8282400353</v>
      </c>
      <c r="B1244" s="156" t="s">
        <v>1643</v>
      </c>
      <c r="C1244" s="5" t="s">
        <v>55</v>
      </c>
      <c r="D1244" s="3">
        <v>45352</v>
      </c>
      <c r="E1244" s="4" t="s">
        <v>1672</v>
      </c>
      <c r="F1244" s="126">
        <v>-320</v>
      </c>
      <c r="G1244" s="4"/>
    </row>
    <row r="1245" spans="1:7" x14ac:dyDescent="0.3">
      <c r="A1245" s="4">
        <v>8282300788</v>
      </c>
      <c r="B1245" s="156" t="s">
        <v>1602</v>
      </c>
      <c r="C1245" s="5" t="s">
        <v>55</v>
      </c>
      <c r="D1245" s="3">
        <v>45352</v>
      </c>
      <c r="E1245" s="4" t="s">
        <v>1672</v>
      </c>
      <c r="F1245" s="126">
        <v>-160</v>
      </c>
      <c r="G1245" s="4"/>
    </row>
    <row r="1246" spans="1:7" x14ac:dyDescent="0.3">
      <c r="A1246" s="4">
        <v>8282304069</v>
      </c>
      <c r="B1246" s="156" t="s">
        <v>1577</v>
      </c>
      <c r="C1246" s="5" t="s">
        <v>1472</v>
      </c>
      <c r="D1246" s="3">
        <v>45355</v>
      </c>
      <c r="E1246" s="4" t="s">
        <v>1676</v>
      </c>
      <c r="F1246" s="126">
        <v>-7243.27</v>
      </c>
      <c r="G1246" s="4"/>
    </row>
    <row r="1247" spans="1:7" x14ac:dyDescent="0.3">
      <c r="A1247" s="4">
        <v>8282303719</v>
      </c>
      <c r="B1247" s="156" t="s">
        <v>1560</v>
      </c>
      <c r="C1247" s="5" t="s">
        <v>1472</v>
      </c>
      <c r="D1247" s="3">
        <v>45355</v>
      </c>
      <c r="E1247" s="4" t="s">
        <v>1677</v>
      </c>
      <c r="F1247" s="126">
        <v>-5186.9399999999996</v>
      </c>
      <c r="G1247" s="4"/>
    </row>
    <row r="1248" spans="1:7" x14ac:dyDescent="0.3">
      <c r="A1248" s="4">
        <v>8232300693</v>
      </c>
      <c r="B1248" s="156" t="s">
        <v>1600</v>
      </c>
      <c r="C1248" s="5" t="s">
        <v>1340</v>
      </c>
      <c r="D1248" s="3">
        <v>45356</v>
      </c>
      <c r="E1248" s="4" t="s">
        <v>28</v>
      </c>
      <c r="F1248" s="126">
        <v>-254.8</v>
      </c>
      <c r="G1248" s="4"/>
    </row>
    <row r="1249" spans="1:10" x14ac:dyDescent="0.3">
      <c r="A1249" s="4">
        <v>8282304069</v>
      </c>
      <c r="B1249" s="156" t="s">
        <v>1577</v>
      </c>
      <c r="C1249" s="5" t="s">
        <v>1340</v>
      </c>
      <c r="D1249" s="3">
        <v>45356</v>
      </c>
      <c r="E1249" s="4" t="s">
        <v>28</v>
      </c>
      <c r="F1249" s="126">
        <v>-254.8</v>
      </c>
      <c r="G1249" s="4"/>
    </row>
    <row r="1250" spans="1:10" x14ac:dyDescent="0.3">
      <c r="A1250" s="4">
        <v>8282300678</v>
      </c>
      <c r="B1250" s="156" t="s">
        <v>1636</v>
      </c>
      <c r="C1250" s="5" t="s">
        <v>1340</v>
      </c>
      <c r="D1250" s="3">
        <v>45356</v>
      </c>
      <c r="E1250" s="4" t="s">
        <v>28</v>
      </c>
      <c r="F1250" s="126">
        <v>-254.8</v>
      </c>
      <c r="G1250" s="4"/>
    </row>
    <row r="1251" spans="1:10" x14ac:dyDescent="0.3">
      <c r="A1251" s="4">
        <v>8232300177</v>
      </c>
      <c r="B1251" s="156" t="s">
        <v>1574</v>
      </c>
      <c r="C1251" s="5" t="s">
        <v>1340</v>
      </c>
      <c r="D1251" s="3">
        <v>45356</v>
      </c>
      <c r="E1251" s="4" t="s">
        <v>28</v>
      </c>
      <c r="F1251" s="126">
        <v>-254.8</v>
      </c>
      <c r="G1251" s="4"/>
    </row>
    <row r="1252" spans="1:10" x14ac:dyDescent="0.3">
      <c r="A1252" s="4">
        <v>8282304340</v>
      </c>
      <c r="B1252" s="156" t="s">
        <v>1615</v>
      </c>
      <c r="C1252" s="5" t="s">
        <v>1340</v>
      </c>
      <c r="D1252" s="3">
        <v>45356</v>
      </c>
      <c r="E1252" s="4" t="s">
        <v>28</v>
      </c>
      <c r="F1252" s="126">
        <v>-254.8</v>
      </c>
      <c r="G1252" s="4"/>
    </row>
    <row r="1253" spans="1:10" x14ac:dyDescent="0.3">
      <c r="A1253" s="4">
        <v>8282300788</v>
      </c>
      <c r="B1253" s="156" t="s">
        <v>1602</v>
      </c>
      <c r="C1253" s="5" t="s">
        <v>1340</v>
      </c>
      <c r="D1253" s="3">
        <v>45356</v>
      </c>
      <c r="E1253" s="4" t="s">
        <v>28</v>
      </c>
      <c r="F1253" s="126">
        <v>-254.8</v>
      </c>
      <c r="G1253" s="4"/>
    </row>
    <row r="1254" spans="1:10" x14ac:dyDescent="0.3">
      <c r="A1254" s="4">
        <v>8282304253</v>
      </c>
      <c r="B1254" s="156" t="s">
        <v>1587</v>
      </c>
      <c r="C1254" s="5" t="s">
        <v>1340</v>
      </c>
      <c r="D1254" s="3">
        <v>45356</v>
      </c>
      <c r="E1254" s="4" t="s">
        <v>28</v>
      </c>
      <c r="F1254" s="126">
        <v>-254.8</v>
      </c>
      <c r="G1254" s="4"/>
    </row>
    <row r="1255" spans="1:10" x14ac:dyDescent="0.3">
      <c r="A1255" s="4">
        <v>8282303844</v>
      </c>
      <c r="B1255" s="156" t="s">
        <v>1610</v>
      </c>
      <c r="C1255" s="5" t="s">
        <v>1340</v>
      </c>
      <c r="D1255" s="3">
        <v>45356</v>
      </c>
      <c r="E1255" s="4" t="s">
        <v>28</v>
      </c>
      <c r="F1255" s="126">
        <v>-254.8</v>
      </c>
      <c r="G1255" s="4"/>
    </row>
    <row r="1256" spans="1:10" x14ac:dyDescent="0.3">
      <c r="A1256" s="4">
        <v>8232300272</v>
      </c>
      <c r="B1256" s="156" t="s">
        <v>1295</v>
      </c>
      <c r="C1256" s="5" t="s">
        <v>1340</v>
      </c>
      <c r="D1256" s="3">
        <v>45356</v>
      </c>
      <c r="E1256" s="4" t="s">
        <v>748</v>
      </c>
      <c r="F1256" s="126">
        <v>-127.4</v>
      </c>
      <c r="G1256" s="4"/>
    </row>
    <row r="1257" spans="1:10" x14ac:dyDescent="0.3">
      <c r="A1257" s="4">
        <v>8282304010</v>
      </c>
      <c r="B1257" s="156" t="s">
        <v>1544</v>
      </c>
      <c r="C1257" s="5" t="s">
        <v>55</v>
      </c>
      <c r="D1257" s="3">
        <v>45356</v>
      </c>
      <c r="E1257" s="4" t="s">
        <v>28</v>
      </c>
      <c r="F1257" s="126">
        <v>-240</v>
      </c>
      <c r="G1257" s="4"/>
    </row>
    <row r="1258" spans="1:10" x14ac:dyDescent="0.3">
      <c r="A1258" s="4">
        <v>8282303979</v>
      </c>
      <c r="B1258" s="156" t="s">
        <v>1571</v>
      </c>
      <c r="C1258" s="5" t="s">
        <v>1472</v>
      </c>
      <c r="D1258" s="3">
        <v>45359</v>
      </c>
      <c r="E1258" s="4" t="s">
        <v>727</v>
      </c>
      <c r="F1258" s="126">
        <v>-75</v>
      </c>
      <c r="G1258" s="4"/>
    </row>
    <row r="1259" spans="1:10" x14ac:dyDescent="0.3">
      <c r="A1259" s="4">
        <v>8232300520</v>
      </c>
      <c r="B1259" s="156" t="s">
        <v>1487</v>
      </c>
      <c r="C1259" s="5" t="s">
        <v>55</v>
      </c>
      <c r="D1259" s="3">
        <v>45362</v>
      </c>
      <c r="E1259" s="4" t="s">
        <v>579</v>
      </c>
      <c r="F1259" s="126">
        <v>-125</v>
      </c>
      <c r="G1259" s="4"/>
    </row>
    <row r="1260" spans="1:10" x14ac:dyDescent="0.3">
      <c r="A1260" s="4">
        <v>8282303156</v>
      </c>
      <c r="B1260" s="156" t="s">
        <v>1482</v>
      </c>
      <c r="C1260" s="5" t="s">
        <v>55</v>
      </c>
      <c r="D1260" s="3">
        <v>45362</v>
      </c>
      <c r="E1260" s="4" t="s">
        <v>579</v>
      </c>
      <c r="F1260" s="126">
        <v>-65</v>
      </c>
      <c r="G1260" s="4"/>
    </row>
    <row r="1261" spans="1:10" x14ac:dyDescent="0.3">
      <c r="A1261" s="4">
        <v>8282302122</v>
      </c>
      <c r="B1261" s="156" t="s">
        <v>1384</v>
      </c>
      <c r="C1261" s="5" t="s">
        <v>55</v>
      </c>
      <c r="D1261" s="3">
        <v>45362</v>
      </c>
      <c r="E1261" s="4" t="s">
        <v>579</v>
      </c>
      <c r="F1261" s="16">
        <v>-145</v>
      </c>
      <c r="G1261" s="4"/>
    </row>
    <row r="1262" spans="1:10" x14ac:dyDescent="0.3">
      <c r="A1262" s="4">
        <v>8282300057</v>
      </c>
      <c r="B1262" s="156" t="s">
        <v>1081</v>
      </c>
      <c r="C1262" s="5" t="s">
        <v>55</v>
      </c>
      <c r="D1262" s="3">
        <v>45362</v>
      </c>
      <c r="E1262" s="4" t="s">
        <v>579</v>
      </c>
      <c r="F1262" s="16">
        <v>-145</v>
      </c>
      <c r="G1262" s="4"/>
    </row>
    <row r="1263" spans="1:10" x14ac:dyDescent="0.3">
      <c r="A1263" s="4">
        <v>8282001194</v>
      </c>
      <c r="B1263" s="156" t="s">
        <v>1437</v>
      </c>
      <c r="C1263" s="5" t="s">
        <v>55</v>
      </c>
      <c r="D1263" s="3">
        <v>45362</v>
      </c>
      <c r="E1263" s="4" t="s">
        <v>579</v>
      </c>
      <c r="F1263" s="126">
        <v>-145</v>
      </c>
      <c r="G1263" s="4"/>
    </row>
    <row r="1264" spans="1:10" x14ac:dyDescent="0.3">
      <c r="A1264" s="4">
        <v>8282101499</v>
      </c>
      <c r="B1264" s="156" t="s">
        <v>882</v>
      </c>
      <c r="C1264" s="5" t="s">
        <v>1472</v>
      </c>
      <c r="D1264" s="3" t="s">
        <v>1681</v>
      </c>
      <c r="E1264" s="4" t="s">
        <v>1682</v>
      </c>
      <c r="F1264" s="126">
        <v>-24.3</v>
      </c>
      <c r="G1264" s="4"/>
      <c r="H1264" s="161"/>
      <c r="J1264" s="161"/>
    </row>
    <row r="1265" spans="1:10" x14ac:dyDescent="0.3">
      <c r="A1265" s="4">
        <v>8281802290</v>
      </c>
      <c r="B1265" s="156" t="s">
        <v>17</v>
      </c>
      <c r="C1265" s="5" t="s">
        <v>1472</v>
      </c>
      <c r="D1265" s="3" t="s">
        <v>1681</v>
      </c>
      <c r="E1265" s="4" t="s">
        <v>1682</v>
      </c>
      <c r="F1265" s="126">
        <v>-75</v>
      </c>
      <c r="G1265" s="4"/>
      <c r="H1265" s="161"/>
      <c r="J1265" s="161"/>
    </row>
    <row r="1266" spans="1:10" x14ac:dyDescent="0.3">
      <c r="A1266" s="4">
        <v>8281902927</v>
      </c>
      <c r="B1266" s="156" t="s">
        <v>332</v>
      </c>
      <c r="C1266" s="5" t="s">
        <v>1472</v>
      </c>
      <c r="D1266" s="3" t="s">
        <v>1681</v>
      </c>
      <c r="E1266" s="4" t="s">
        <v>1682</v>
      </c>
      <c r="F1266" s="126">
        <v>-20.29</v>
      </c>
      <c r="G1266" s="4"/>
      <c r="H1266" s="161"/>
      <c r="J1266" s="161"/>
    </row>
    <row r="1267" spans="1:10" x14ac:dyDescent="0.3">
      <c r="A1267" s="4">
        <v>8232200370</v>
      </c>
      <c r="B1267" s="156" t="s">
        <v>1074</v>
      </c>
      <c r="C1267" s="5" t="s">
        <v>1472</v>
      </c>
      <c r="D1267" s="3" t="s">
        <v>1681</v>
      </c>
      <c r="E1267" s="4" t="s">
        <v>1682</v>
      </c>
      <c r="F1267" s="126">
        <v>-29.62</v>
      </c>
      <c r="G1267" s="4"/>
      <c r="H1267" s="161"/>
      <c r="J1267" s="161"/>
    </row>
    <row r="1268" spans="1:10" x14ac:dyDescent="0.3">
      <c r="A1268" s="4">
        <v>8282200526</v>
      </c>
      <c r="B1268" s="156" t="s">
        <v>906</v>
      </c>
      <c r="C1268" s="5" t="s">
        <v>1472</v>
      </c>
      <c r="D1268" s="3" t="s">
        <v>1681</v>
      </c>
      <c r="E1268" s="4" t="s">
        <v>1682</v>
      </c>
      <c r="F1268" s="126">
        <v>-60.27</v>
      </c>
      <c r="G1268" s="4"/>
      <c r="H1268" s="161"/>
      <c r="J1268" s="161"/>
    </row>
    <row r="1269" spans="1:10" x14ac:dyDescent="0.3">
      <c r="A1269" s="4">
        <v>8282000029</v>
      </c>
      <c r="B1269" s="156" t="s">
        <v>878</v>
      </c>
      <c r="C1269" s="5" t="s">
        <v>1472</v>
      </c>
      <c r="D1269" s="3" t="s">
        <v>1681</v>
      </c>
      <c r="E1269" s="4" t="s">
        <v>1682</v>
      </c>
      <c r="F1269" s="126">
        <v>-14.47</v>
      </c>
      <c r="G1269" s="4"/>
      <c r="H1269" s="161"/>
      <c r="J1269" s="161"/>
    </row>
    <row r="1270" spans="1:10" x14ac:dyDescent="0.3">
      <c r="A1270" s="4">
        <v>8282100884</v>
      </c>
      <c r="B1270" s="156" t="s">
        <v>1256</v>
      </c>
      <c r="C1270" s="5" t="s">
        <v>1472</v>
      </c>
      <c r="D1270" s="3" t="s">
        <v>1681</v>
      </c>
      <c r="E1270" s="4" t="s">
        <v>1682</v>
      </c>
      <c r="F1270" s="126">
        <v>-9.09</v>
      </c>
      <c r="G1270" s="4"/>
      <c r="H1270" s="161"/>
      <c r="J1270" s="161"/>
    </row>
    <row r="1271" spans="1:10" x14ac:dyDescent="0.3">
      <c r="A1271" s="4">
        <v>8282201485</v>
      </c>
      <c r="B1271" s="156" t="s">
        <v>960</v>
      </c>
      <c r="C1271" s="5" t="s">
        <v>1472</v>
      </c>
      <c r="D1271" s="3" t="s">
        <v>1681</v>
      </c>
      <c r="E1271" s="4" t="s">
        <v>1682</v>
      </c>
      <c r="F1271" s="126">
        <v>-35.26</v>
      </c>
      <c r="G1271" s="4"/>
      <c r="H1271" s="161"/>
      <c r="J1271" s="161"/>
    </row>
    <row r="1272" spans="1:10" ht="15.6" x14ac:dyDescent="0.3">
      <c r="A1272" s="4">
        <v>8232200396</v>
      </c>
      <c r="B1272" s="156" t="s">
        <v>1031</v>
      </c>
      <c r="C1272" s="5" t="s">
        <v>1472</v>
      </c>
      <c r="D1272" s="3" t="s">
        <v>1681</v>
      </c>
      <c r="E1272" s="4" t="s">
        <v>1682</v>
      </c>
      <c r="F1272" s="126">
        <v>-1097.0899999999999</v>
      </c>
      <c r="G1272" s="4"/>
      <c r="H1272" s="163"/>
      <c r="I1272" s="162"/>
    </row>
    <row r="1273" spans="1:10" ht="15.6" x14ac:dyDescent="0.3">
      <c r="A1273" s="4">
        <v>8282300539</v>
      </c>
      <c r="B1273" s="156" t="s">
        <v>1130</v>
      </c>
      <c r="C1273" s="5" t="s">
        <v>1472</v>
      </c>
      <c r="D1273" s="3" t="s">
        <v>1681</v>
      </c>
      <c r="E1273" s="4" t="s">
        <v>1682</v>
      </c>
      <c r="F1273" s="126">
        <v>-41.16</v>
      </c>
      <c r="G1273" s="4"/>
      <c r="H1273" s="164"/>
      <c r="I1273" s="162"/>
    </row>
    <row r="1274" spans="1:10" ht="15.6" x14ac:dyDescent="0.3">
      <c r="A1274" s="4">
        <v>8282300057</v>
      </c>
      <c r="B1274" s="156" t="s">
        <v>1081</v>
      </c>
      <c r="C1274" s="5" t="s">
        <v>1472</v>
      </c>
      <c r="D1274" s="3" t="s">
        <v>1681</v>
      </c>
      <c r="E1274" s="4" t="s">
        <v>1682</v>
      </c>
      <c r="F1274" s="126">
        <v>-122.21</v>
      </c>
      <c r="G1274" s="4"/>
      <c r="H1274" s="164"/>
      <c r="I1274" s="162"/>
    </row>
    <row r="1275" spans="1:10" ht="15.6" x14ac:dyDescent="0.3">
      <c r="A1275" s="4">
        <v>8232200484</v>
      </c>
      <c r="B1275" s="156" t="s">
        <v>1068</v>
      </c>
      <c r="C1275" s="5" t="s">
        <v>1472</v>
      </c>
      <c r="D1275" s="3" t="s">
        <v>1681</v>
      </c>
      <c r="E1275" s="4" t="s">
        <v>1682</v>
      </c>
      <c r="F1275" s="126">
        <v>-3.98</v>
      </c>
      <c r="G1275" s="4"/>
      <c r="H1275" s="164"/>
      <c r="I1275" s="162"/>
    </row>
    <row r="1276" spans="1:10" x14ac:dyDescent="0.3">
      <c r="A1276" s="4">
        <v>8282302653</v>
      </c>
      <c r="B1276" s="156" t="s">
        <v>1655</v>
      </c>
      <c r="C1276" s="5" t="s">
        <v>1472</v>
      </c>
      <c r="D1276" s="3" t="s">
        <v>1681</v>
      </c>
      <c r="E1276" s="4" t="s">
        <v>1682</v>
      </c>
      <c r="F1276" s="126">
        <v>-39.71</v>
      </c>
      <c r="G1276" s="4"/>
      <c r="H1276" s="162"/>
      <c r="I1276" s="162"/>
    </row>
    <row r="1277" spans="1:10" x14ac:dyDescent="0.3">
      <c r="A1277" s="4">
        <v>8232300401</v>
      </c>
      <c r="B1277" s="156" t="s">
        <v>1623</v>
      </c>
      <c r="C1277" s="5" t="s">
        <v>1472</v>
      </c>
      <c r="D1277" s="3" t="s">
        <v>1681</v>
      </c>
      <c r="E1277" s="4" t="s">
        <v>1682</v>
      </c>
      <c r="F1277" s="126">
        <v>-43.85</v>
      </c>
      <c r="G1277" s="4"/>
      <c r="H1277" s="162"/>
      <c r="I1277" s="162"/>
    </row>
    <row r="1278" spans="1:10" x14ac:dyDescent="0.3">
      <c r="A1278" s="4">
        <v>8282302862</v>
      </c>
      <c r="B1278" s="156" t="s">
        <v>1656</v>
      </c>
      <c r="C1278" s="5" t="s">
        <v>1472</v>
      </c>
      <c r="D1278" s="3" t="s">
        <v>1681</v>
      </c>
      <c r="E1278" s="4" t="s">
        <v>1682</v>
      </c>
      <c r="F1278" s="126">
        <v>-92.75</v>
      </c>
      <c r="G1278" s="4"/>
      <c r="H1278" s="162"/>
      <c r="I1278" s="162"/>
    </row>
    <row r="1279" spans="1:10" x14ac:dyDescent="0.3">
      <c r="A1279" s="4">
        <v>8282302440</v>
      </c>
      <c r="B1279" s="156" t="s">
        <v>1619</v>
      </c>
      <c r="C1279" s="5" t="s">
        <v>1472</v>
      </c>
      <c r="D1279" s="3" t="s">
        <v>1681</v>
      </c>
      <c r="E1279" s="4" t="s">
        <v>1682</v>
      </c>
      <c r="F1279" s="126">
        <v>-38.11</v>
      </c>
      <c r="G1279" s="4"/>
      <c r="H1279" s="162"/>
      <c r="I1279" s="162"/>
    </row>
    <row r="1280" spans="1:10" x14ac:dyDescent="0.3">
      <c r="A1280" s="4">
        <v>8232300599</v>
      </c>
      <c r="B1280" s="156" t="s">
        <v>1527</v>
      </c>
      <c r="C1280" s="5" t="s">
        <v>1472</v>
      </c>
      <c r="D1280" s="3" t="s">
        <v>1681</v>
      </c>
      <c r="E1280" s="4" t="s">
        <v>1682</v>
      </c>
      <c r="F1280" s="126">
        <v>-26.99</v>
      </c>
      <c r="G1280" s="4"/>
      <c r="H1280" s="162"/>
      <c r="I1280" s="162"/>
    </row>
    <row r="1281" spans="1:9" x14ac:dyDescent="0.3">
      <c r="A1281" s="4">
        <v>8282301790</v>
      </c>
      <c r="B1281" s="156" t="s">
        <v>1376</v>
      </c>
      <c r="C1281" s="5" t="s">
        <v>1472</v>
      </c>
      <c r="D1281" s="3" t="s">
        <v>1681</v>
      </c>
      <c r="E1281" s="4" t="s">
        <v>1682</v>
      </c>
      <c r="F1281" s="126">
        <v>-45.86</v>
      </c>
      <c r="G1281" s="4"/>
      <c r="H1281" s="162"/>
      <c r="I1281" s="162"/>
    </row>
    <row r="1282" spans="1:9" x14ac:dyDescent="0.3">
      <c r="A1282" s="4">
        <v>8282303519</v>
      </c>
      <c r="B1282" s="156" t="s">
        <v>1589</v>
      </c>
      <c r="C1282" s="5" t="s">
        <v>1472</v>
      </c>
      <c r="D1282" s="3" t="s">
        <v>1681</v>
      </c>
      <c r="E1282" s="4" t="s">
        <v>1682</v>
      </c>
      <c r="F1282" s="126">
        <v>-26.33</v>
      </c>
      <c r="G1282" s="4"/>
      <c r="H1282" s="162"/>
      <c r="I1282" s="162"/>
    </row>
    <row r="1283" spans="1:9" x14ac:dyDescent="0.3">
      <c r="A1283" s="4">
        <v>8282302122</v>
      </c>
      <c r="B1283" s="156" t="s">
        <v>1384</v>
      </c>
      <c r="C1283" s="5" t="s">
        <v>1472</v>
      </c>
      <c r="D1283" s="3" t="s">
        <v>1681</v>
      </c>
      <c r="E1283" s="4" t="s">
        <v>1682</v>
      </c>
      <c r="F1283" s="126">
        <v>-32.03</v>
      </c>
      <c r="G1283" s="4"/>
      <c r="H1283" s="162"/>
      <c r="I1283" s="162"/>
    </row>
    <row r="1284" spans="1:9" x14ac:dyDescent="0.3">
      <c r="A1284" s="4">
        <v>8232300255</v>
      </c>
      <c r="B1284" s="156" t="s">
        <v>1264</v>
      </c>
      <c r="C1284" s="5" t="s">
        <v>1472</v>
      </c>
      <c r="D1284" s="3" t="s">
        <v>1681</v>
      </c>
      <c r="E1284" s="4" t="s">
        <v>1682</v>
      </c>
      <c r="F1284" s="126">
        <v>-40.85</v>
      </c>
      <c r="G1284" s="4"/>
      <c r="H1284" s="162"/>
      <c r="I1284" s="162"/>
    </row>
    <row r="1285" spans="1:9" x14ac:dyDescent="0.3">
      <c r="A1285" s="4">
        <v>8282300743</v>
      </c>
      <c r="B1285" s="156" t="s">
        <v>1233</v>
      </c>
      <c r="C1285" s="5" t="s">
        <v>1472</v>
      </c>
      <c r="D1285" s="3" t="s">
        <v>1681</v>
      </c>
      <c r="E1285" s="4" t="s">
        <v>1682</v>
      </c>
      <c r="F1285" s="126">
        <v>-57.2</v>
      </c>
      <c r="G1285" s="4"/>
      <c r="H1285" s="162"/>
      <c r="I1285" s="162"/>
    </row>
    <row r="1286" spans="1:9" x14ac:dyDescent="0.3">
      <c r="A1286" s="4">
        <v>8282300519</v>
      </c>
      <c r="B1286" s="156" t="s">
        <v>1165</v>
      </c>
      <c r="C1286" s="5" t="s">
        <v>1472</v>
      </c>
      <c r="D1286" s="3" t="s">
        <v>1681</v>
      </c>
      <c r="E1286" s="4" t="s">
        <v>1682</v>
      </c>
      <c r="F1286" s="126">
        <v>-127.46</v>
      </c>
      <c r="G1286" s="4"/>
      <c r="H1286" s="162"/>
      <c r="I1286" s="162"/>
    </row>
    <row r="1287" spans="1:9" x14ac:dyDescent="0.3">
      <c r="A1287" s="4">
        <v>8282302418</v>
      </c>
      <c r="B1287" s="156" t="s">
        <v>1657</v>
      </c>
      <c r="C1287" s="5" t="s">
        <v>1472</v>
      </c>
      <c r="D1287" s="3" t="s">
        <v>1681</v>
      </c>
      <c r="E1287" s="4" t="s">
        <v>1682</v>
      </c>
      <c r="F1287" s="126">
        <v>-93.91</v>
      </c>
      <c r="G1287" s="4"/>
      <c r="H1287" s="162"/>
      <c r="I1287" s="162"/>
    </row>
    <row r="1288" spans="1:9" x14ac:dyDescent="0.3">
      <c r="A1288" s="4">
        <v>8282301384</v>
      </c>
      <c r="B1288" s="156" t="s">
        <v>1308</v>
      </c>
      <c r="C1288" s="5" t="s">
        <v>1472</v>
      </c>
      <c r="D1288" s="3" t="s">
        <v>1681</v>
      </c>
      <c r="E1288" s="4" t="s">
        <v>1682</v>
      </c>
      <c r="F1288" s="126">
        <v>-91.01</v>
      </c>
      <c r="G1288" s="4"/>
      <c r="H1288" s="162"/>
      <c r="I1288" s="162"/>
    </row>
    <row r="1289" spans="1:9" x14ac:dyDescent="0.3">
      <c r="A1289" s="4">
        <v>8282301835</v>
      </c>
      <c r="B1289" s="156" t="s">
        <v>1539</v>
      </c>
      <c r="C1289" s="5" t="s">
        <v>1472</v>
      </c>
      <c r="D1289" s="3" t="s">
        <v>1681</v>
      </c>
      <c r="E1289" s="4" t="s">
        <v>1682</v>
      </c>
      <c r="F1289" s="126">
        <v>-42</v>
      </c>
      <c r="G1289" s="4"/>
      <c r="H1289" s="162"/>
      <c r="I1289" s="162"/>
    </row>
    <row r="1290" spans="1:9" x14ac:dyDescent="0.3">
      <c r="A1290" s="4">
        <v>8282302599</v>
      </c>
      <c r="B1290" s="156" t="s">
        <v>1411</v>
      </c>
      <c r="C1290" s="5" t="s">
        <v>1472</v>
      </c>
      <c r="D1290" s="3" t="s">
        <v>1681</v>
      </c>
      <c r="E1290" s="4" t="s">
        <v>1682</v>
      </c>
      <c r="F1290" s="126">
        <v>-184.25</v>
      </c>
      <c r="G1290" s="4"/>
      <c r="H1290" s="162"/>
      <c r="I1290" s="162"/>
    </row>
    <row r="1291" spans="1:9" x14ac:dyDescent="0.3">
      <c r="A1291" s="4">
        <v>8232300314</v>
      </c>
      <c r="B1291" s="156" t="s">
        <v>1333</v>
      </c>
      <c r="C1291" s="5" t="s">
        <v>1472</v>
      </c>
      <c r="D1291" s="3" t="s">
        <v>1681</v>
      </c>
      <c r="E1291" s="4" t="s">
        <v>1682</v>
      </c>
      <c r="F1291" s="126">
        <v>-35.31</v>
      </c>
      <c r="G1291" s="4"/>
      <c r="H1291" s="162"/>
      <c r="I1291" s="162"/>
    </row>
    <row r="1292" spans="1:9" x14ac:dyDescent="0.3">
      <c r="A1292" s="4">
        <v>8282301602</v>
      </c>
      <c r="B1292" s="156" t="s">
        <v>1304</v>
      </c>
      <c r="C1292" s="5" t="s">
        <v>1472</v>
      </c>
      <c r="D1292" s="3" t="s">
        <v>1681</v>
      </c>
      <c r="E1292" s="4" t="s">
        <v>1682</v>
      </c>
      <c r="F1292" s="126">
        <v>-71.569999999999993</v>
      </c>
      <c r="G1292" s="4"/>
      <c r="H1292" s="162"/>
      <c r="I1292" s="162"/>
    </row>
    <row r="1293" spans="1:9" x14ac:dyDescent="0.3">
      <c r="A1293" s="4">
        <v>8232300177</v>
      </c>
      <c r="B1293" s="156" t="s">
        <v>1574</v>
      </c>
      <c r="C1293" s="5" t="s">
        <v>1472</v>
      </c>
      <c r="D1293" s="3" t="s">
        <v>1681</v>
      </c>
      <c r="E1293" s="4" t="s">
        <v>1682</v>
      </c>
      <c r="F1293" s="126">
        <v>-168.12</v>
      </c>
      <c r="G1293" s="4"/>
      <c r="H1293" s="162"/>
      <c r="I1293" s="162"/>
    </row>
    <row r="1294" spans="1:9" x14ac:dyDescent="0.3">
      <c r="A1294" s="4">
        <v>8282303279</v>
      </c>
      <c r="B1294" s="156" t="s">
        <v>1508</v>
      </c>
      <c r="C1294" s="5" t="s">
        <v>1472</v>
      </c>
      <c r="D1294" s="3" t="s">
        <v>1681</v>
      </c>
      <c r="E1294" s="4" t="s">
        <v>1682</v>
      </c>
      <c r="F1294" s="126">
        <v>-4.26</v>
      </c>
      <c r="G1294" s="4"/>
      <c r="H1294" s="162"/>
      <c r="I1294" s="162"/>
    </row>
    <row r="1295" spans="1:9" x14ac:dyDescent="0.3">
      <c r="A1295" s="4">
        <v>8282301395</v>
      </c>
      <c r="B1295" s="156" t="s">
        <v>1269</v>
      </c>
      <c r="C1295" s="5" t="s">
        <v>1472</v>
      </c>
      <c r="D1295" s="3" t="s">
        <v>1681</v>
      </c>
      <c r="E1295" s="4" t="s">
        <v>1682</v>
      </c>
      <c r="F1295" s="126">
        <v>-100.14</v>
      </c>
      <c r="G1295" s="4"/>
      <c r="H1295" s="162"/>
      <c r="I1295" s="162"/>
    </row>
    <row r="1296" spans="1:9" x14ac:dyDescent="0.3">
      <c r="A1296" s="4">
        <v>8232300514</v>
      </c>
      <c r="B1296" s="156" t="s">
        <v>1496</v>
      </c>
      <c r="C1296" s="5" t="s">
        <v>1472</v>
      </c>
      <c r="D1296" s="3">
        <v>45364</v>
      </c>
      <c r="E1296" s="4" t="s">
        <v>32</v>
      </c>
      <c r="F1296" s="126">
        <v>-1678.59</v>
      </c>
      <c r="G1296" s="4"/>
    </row>
    <row r="1297" spans="1:7" ht="28.8" x14ac:dyDescent="0.3">
      <c r="A1297" s="4">
        <v>8232300272</v>
      </c>
      <c r="B1297" s="156" t="s">
        <v>1683</v>
      </c>
      <c r="C1297" s="5" t="s">
        <v>1472</v>
      </c>
      <c r="D1297" s="3">
        <v>45364</v>
      </c>
      <c r="E1297" s="4" t="s">
        <v>1684</v>
      </c>
      <c r="F1297" s="126">
        <v>-10093.25</v>
      </c>
      <c r="G1297" s="4"/>
    </row>
    <row r="1298" spans="1:7" x14ac:dyDescent="0.3">
      <c r="A1298" s="4">
        <v>8232300693</v>
      </c>
      <c r="B1298" s="156" t="s">
        <v>1600</v>
      </c>
      <c r="C1298" s="5" t="s">
        <v>1472</v>
      </c>
      <c r="D1298" s="3">
        <v>45364</v>
      </c>
      <c r="E1298" s="4" t="s">
        <v>1685</v>
      </c>
      <c r="F1298" s="126">
        <v>-640.72</v>
      </c>
      <c r="G1298" s="4"/>
    </row>
    <row r="1299" spans="1:7" x14ac:dyDescent="0.3">
      <c r="A1299" s="4">
        <v>8282201485</v>
      </c>
      <c r="B1299" s="156" t="s">
        <v>960</v>
      </c>
      <c r="C1299" s="5" t="s">
        <v>1472</v>
      </c>
      <c r="D1299" s="3">
        <v>45364</v>
      </c>
      <c r="E1299" s="4" t="s">
        <v>1686</v>
      </c>
      <c r="F1299" s="126">
        <v>-3687.27</v>
      </c>
      <c r="G1299" s="4"/>
    </row>
    <row r="1300" spans="1:7" x14ac:dyDescent="0.3">
      <c r="A1300" s="4">
        <v>8282203111</v>
      </c>
      <c r="B1300" s="156" t="s">
        <v>1094</v>
      </c>
      <c r="C1300" s="5" t="s">
        <v>26</v>
      </c>
      <c r="D1300" s="3">
        <v>45377</v>
      </c>
      <c r="E1300" s="4" t="s">
        <v>877</v>
      </c>
      <c r="F1300" s="126">
        <v>-835.2</v>
      </c>
      <c r="G1300" s="4"/>
    </row>
    <row r="1301" spans="1:7" x14ac:dyDescent="0.3">
      <c r="A1301" s="4">
        <v>8282200336</v>
      </c>
      <c r="B1301" s="156" t="s">
        <v>874</v>
      </c>
      <c r="C1301" s="5" t="s">
        <v>26</v>
      </c>
      <c r="D1301" s="3">
        <v>45377</v>
      </c>
      <c r="E1301" s="4" t="s">
        <v>877</v>
      </c>
      <c r="F1301" s="126">
        <v>-898.55</v>
      </c>
      <c r="G1301" s="4"/>
    </row>
    <row r="1302" spans="1:7" x14ac:dyDescent="0.3">
      <c r="A1302" s="4">
        <v>36</v>
      </c>
      <c r="B1302" s="156" t="s">
        <v>1666</v>
      </c>
      <c r="C1302" s="5" t="s">
        <v>26</v>
      </c>
      <c r="D1302" s="3">
        <v>45377</v>
      </c>
      <c r="E1302" s="4" t="s">
        <v>881</v>
      </c>
      <c r="F1302" s="126">
        <v>-1309.57</v>
      </c>
      <c r="G1302" s="4"/>
    </row>
    <row r="1303" spans="1:7" x14ac:dyDescent="0.3">
      <c r="A1303" s="4">
        <v>8282304199</v>
      </c>
      <c r="B1303" s="156" t="s">
        <v>1639</v>
      </c>
      <c r="C1303" s="5" t="s">
        <v>26</v>
      </c>
      <c r="D1303" s="3">
        <v>45377</v>
      </c>
      <c r="E1303" s="4" t="s">
        <v>1694</v>
      </c>
      <c r="F1303" s="126">
        <v>-2722.82</v>
      </c>
      <c r="G1303" s="4"/>
    </row>
    <row r="1304" spans="1:7" x14ac:dyDescent="0.3">
      <c r="A1304" s="4">
        <v>8282303844</v>
      </c>
      <c r="B1304" s="156" t="s">
        <v>1698</v>
      </c>
      <c r="C1304" s="5" t="s">
        <v>26</v>
      </c>
      <c r="D1304" s="3">
        <v>45379</v>
      </c>
      <c r="E1304" s="4" t="s">
        <v>1699</v>
      </c>
      <c r="F1304" s="126">
        <v>-2628.06</v>
      </c>
      <c r="G1304" s="4"/>
    </row>
    <row r="1305" spans="1:7" x14ac:dyDescent="0.3">
      <c r="A1305" s="4">
        <v>8232300177</v>
      </c>
      <c r="B1305" s="156" t="s">
        <v>1574</v>
      </c>
      <c r="C1305" s="5" t="s">
        <v>26</v>
      </c>
      <c r="D1305" s="3">
        <v>45379</v>
      </c>
      <c r="E1305" s="4" t="s">
        <v>1700</v>
      </c>
      <c r="F1305" s="126">
        <v>-760.05</v>
      </c>
      <c r="G1305" s="4"/>
    </row>
    <row r="1306" spans="1:7" x14ac:dyDescent="0.3">
      <c r="A1306" s="4">
        <v>8282300743</v>
      </c>
      <c r="B1306" s="156" t="s">
        <v>1233</v>
      </c>
      <c r="C1306" s="5" t="s">
        <v>26</v>
      </c>
      <c r="D1306" s="3">
        <v>45384</v>
      </c>
      <c r="E1306" s="4" t="s">
        <v>1707</v>
      </c>
      <c r="F1306" s="126">
        <v>-1022.41</v>
      </c>
      <c r="G1306" s="4"/>
    </row>
    <row r="1307" spans="1:7" x14ac:dyDescent="0.3">
      <c r="A1307" s="4">
        <v>8282304010</v>
      </c>
      <c r="B1307" s="156" t="s">
        <v>1544</v>
      </c>
      <c r="C1307" s="5" t="s">
        <v>55</v>
      </c>
      <c r="D1307" s="3">
        <v>45386</v>
      </c>
      <c r="E1307" s="4" t="s">
        <v>579</v>
      </c>
      <c r="F1307" s="126">
        <v>-20</v>
      </c>
      <c r="G1307" s="4"/>
    </row>
    <row r="1308" spans="1:7" x14ac:dyDescent="0.3">
      <c r="A1308" s="4">
        <v>8232300520</v>
      </c>
      <c r="B1308" s="156" t="s">
        <v>1487</v>
      </c>
      <c r="C1308" s="5" t="s">
        <v>55</v>
      </c>
      <c r="D1308" s="3">
        <v>45386</v>
      </c>
      <c r="E1308" s="4" t="s">
        <v>579</v>
      </c>
      <c r="F1308" s="126">
        <v>-40</v>
      </c>
      <c r="G1308" s="4"/>
    </row>
    <row r="1309" spans="1:7" x14ac:dyDescent="0.3">
      <c r="A1309" s="4">
        <v>8232300599</v>
      </c>
      <c r="B1309" s="156" t="s">
        <v>1527</v>
      </c>
      <c r="C1309" s="5" t="s">
        <v>55</v>
      </c>
      <c r="D1309" s="3">
        <v>45386</v>
      </c>
      <c r="E1309" s="4" t="s">
        <v>579</v>
      </c>
      <c r="F1309" s="126">
        <v>-50</v>
      </c>
      <c r="G1309" s="4"/>
    </row>
    <row r="1310" spans="1:7" x14ac:dyDescent="0.3">
      <c r="A1310" s="4">
        <v>8282302122</v>
      </c>
      <c r="B1310" s="156" t="s">
        <v>1384</v>
      </c>
      <c r="C1310" s="5" t="s">
        <v>55</v>
      </c>
      <c r="D1310" s="3">
        <v>45386</v>
      </c>
      <c r="E1310" s="4" t="s">
        <v>579</v>
      </c>
      <c r="F1310" s="126">
        <v>-155</v>
      </c>
      <c r="G1310" s="4"/>
    </row>
    <row r="1311" spans="1:7" x14ac:dyDescent="0.3">
      <c r="A1311" s="4">
        <v>8282300057</v>
      </c>
      <c r="B1311" s="156" t="s">
        <v>1081</v>
      </c>
      <c r="C1311" s="5" t="s">
        <v>55</v>
      </c>
      <c r="D1311" s="3">
        <v>45386</v>
      </c>
      <c r="E1311" s="4" t="s">
        <v>579</v>
      </c>
      <c r="F1311" s="126">
        <v>-155</v>
      </c>
      <c r="G1311" s="4"/>
    </row>
    <row r="1312" spans="1:7" x14ac:dyDescent="0.3">
      <c r="A1312" s="4">
        <v>8282001194</v>
      </c>
      <c r="B1312" s="156" t="s">
        <v>1437</v>
      </c>
      <c r="C1312" s="5" t="s">
        <v>55</v>
      </c>
      <c r="D1312" s="3">
        <v>45386</v>
      </c>
      <c r="E1312" s="4" t="s">
        <v>579</v>
      </c>
      <c r="F1312" s="126">
        <v>-155</v>
      </c>
      <c r="G1312" s="4"/>
    </row>
    <row r="1313" spans="1:7" x14ac:dyDescent="0.3">
      <c r="A1313" s="4">
        <v>8282304340</v>
      </c>
      <c r="B1313" s="156" t="s">
        <v>1615</v>
      </c>
      <c r="C1313" s="5" t="s">
        <v>26</v>
      </c>
      <c r="D1313" s="3">
        <v>45387</v>
      </c>
      <c r="E1313" s="4" t="s">
        <v>1191</v>
      </c>
      <c r="F1313" s="126">
        <v>-612.49</v>
      </c>
      <c r="G1313" s="4"/>
    </row>
    <row r="1314" spans="1:7" x14ac:dyDescent="0.3">
      <c r="A1314" s="4">
        <v>8282400353</v>
      </c>
      <c r="B1314" s="156" t="s">
        <v>1659</v>
      </c>
      <c r="C1314" s="5" t="s">
        <v>26</v>
      </c>
      <c r="D1314" s="3">
        <v>45387</v>
      </c>
      <c r="E1314" s="4" t="s">
        <v>1191</v>
      </c>
      <c r="F1314" s="126">
        <v>-612.49</v>
      </c>
      <c r="G1314" s="4"/>
    </row>
    <row r="1315" spans="1:7" x14ac:dyDescent="0.3">
      <c r="A1315" s="4">
        <v>8282400164</v>
      </c>
      <c r="B1315" s="156" t="s">
        <v>1621</v>
      </c>
      <c r="C1315" s="5" t="s">
        <v>26</v>
      </c>
      <c r="D1315" s="3">
        <v>45387</v>
      </c>
      <c r="E1315" s="4" t="s">
        <v>1713</v>
      </c>
      <c r="F1315" s="126">
        <v>-452.27</v>
      </c>
      <c r="G1315" s="4"/>
    </row>
    <row r="1316" spans="1:7" x14ac:dyDescent="0.3">
      <c r="A1316" s="4">
        <v>34</v>
      </c>
      <c r="B1316" s="156" t="s">
        <v>1633</v>
      </c>
      <c r="C1316" s="5" t="s">
        <v>26</v>
      </c>
      <c r="D1316" s="3">
        <v>45387</v>
      </c>
      <c r="E1316" s="4" t="s">
        <v>1191</v>
      </c>
      <c r="F1316" s="126">
        <v>-612.49</v>
      </c>
      <c r="G1316" s="4"/>
    </row>
    <row r="1317" spans="1:7" x14ac:dyDescent="0.3">
      <c r="A1317" s="4">
        <v>8232300643</v>
      </c>
      <c r="B1317" s="156" t="s">
        <v>1605</v>
      </c>
      <c r="C1317" s="5" t="s">
        <v>26</v>
      </c>
      <c r="D1317" s="3">
        <v>45390</v>
      </c>
      <c r="E1317" s="4" t="s">
        <v>1193</v>
      </c>
      <c r="F1317" s="126">
        <v>-632.49</v>
      </c>
      <c r="G1317" s="4"/>
    </row>
    <row r="1318" spans="1:7" x14ac:dyDescent="0.3">
      <c r="A1318" s="96">
        <v>8282300788</v>
      </c>
      <c r="B1318" s="156" t="s">
        <v>1602</v>
      </c>
      <c r="C1318" s="5" t="s">
        <v>26</v>
      </c>
      <c r="D1318" s="3">
        <v>45390</v>
      </c>
      <c r="E1318" s="4" t="s">
        <v>1714</v>
      </c>
      <c r="F1318" s="126">
        <v>-1778.61</v>
      </c>
      <c r="G1318" s="4"/>
    </row>
    <row r="1319" spans="1:7" x14ac:dyDescent="0.3">
      <c r="A1319" s="4">
        <v>34</v>
      </c>
      <c r="B1319" s="156" t="s">
        <v>1633</v>
      </c>
      <c r="C1319" s="5" t="s">
        <v>90</v>
      </c>
      <c r="D1319" s="3">
        <v>45391</v>
      </c>
      <c r="E1319" s="4" t="s">
        <v>28</v>
      </c>
      <c r="F1319" s="126">
        <v>-254.8</v>
      </c>
      <c r="G1319" s="4"/>
    </row>
    <row r="1320" spans="1:7" x14ac:dyDescent="0.3">
      <c r="A1320" s="4">
        <v>8282304199</v>
      </c>
      <c r="B1320" s="156" t="s">
        <v>1639</v>
      </c>
      <c r="C1320" s="5" t="s">
        <v>90</v>
      </c>
      <c r="D1320" s="3">
        <v>45391</v>
      </c>
      <c r="E1320" s="4" t="s">
        <v>28</v>
      </c>
      <c r="F1320" s="126">
        <v>-254.8</v>
      </c>
      <c r="G1320" s="4"/>
    </row>
    <row r="1321" spans="1:7" x14ac:dyDescent="0.3">
      <c r="A1321" s="4">
        <v>8282304412</v>
      </c>
      <c r="B1321" s="156" t="s">
        <v>1715</v>
      </c>
      <c r="C1321" s="5" t="s">
        <v>90</v>
      </c>
      <c r="D1321" s="3">
        <v>45391</v>
      </c>
      <c r="E1321" s="4" t="s">
        <v>28</v>
      </c>
      <c r="F1321" s="126">
        <v>-254.8</v>
      </c>
      <c r="G1321" s="4"/>
    </row>
    <row r="1322" spans="1:7" x14ac:dyDescent="0.3">
      <c r="A1322" s="4">
        <v>8232300643</v>
      </c>
      <c r="B1322" s="156" t="s">
        <v>1605</v>
      </c>
      <c r="C1322" s="5" t="s">
        <v>90</v>
      </c>
      <c r="D1322" s="3">
        <v>45391</v>
      </c>
      <c r="E1322" s="4" t="s">
        <v>28</v>
      </c>
      <c r="F1322" s="126">
        <v>-254.8</v>
      </c>
      <c r="G1322" s="4"/>
    </row>
    <row r="1323" spans="1:7" x14ac:dyDescent="0.3">
      <c r="A1323" s="4">
        <v>8282400353</v>
      </c>
      <c r="B1323" s="156" t="s">
        <v>1659</v>
      </c>
      <c r="C1323" s="5" t="s">
        <v>90</v>
      </c>
      <c r="D1323" s="3">
        <v>45391</v>
      </c>
      <c r="E1323" s="4" t="s">
        <v>28</v>
      </c>
      <c r="F1323" s="126">
        <v>-254.8</v>
      </c>
      <c r="G1323" s="4"/>
    </row>
    <row r="1324" spans="1:7" x14ac:dyDescent="0.3">
      <c r="A1324" s="4">
        <v>8282400353</v>
      </c>
      <c r="B1324" s="156" t="s">
        <v>1643</v>
      </c>
      <c r="C1324" s="5" t="s">
        <v>90</v>
      </c>
      <c r="D1324" s="3">
        <v>45391</v>
      </c>
      <c r="E1324" s="4" t="s">
        <v>28</v>
      </c>
      <c r="F1324" s="126">
        <v>-254.8</v>
      </c>
      <c r="G1324" s="4"/>
    </row>
    <row r="1325" spans="1:7" x14ac:dyDescent="0.3">
      <c r="A1325" s="4">
        <v>8282400164</v>
      </c>
      <c r="B1325" s="156" t="s">
        <v>1621</v>
      </c>
      <c r="C1325" s="5" t="s">
        <v>90</v>
      </c>
      <c r="D1325" s="3">
        <v>45391</v>
      </c>
      <c r="E1325" s="4" t="s">
        <v>28</v>
      </c>
      <c r="F1325" s="126">
        <v>-254.8</v>
      </c>
      <c r="G1325" s="4"/>
    </row>
    <row r="1326" spans="1:7" x14ac:dyDescent="0.3">
      <c r="A1326" s="4">
        <v>8282303880</v>
      </c>
      <c r="B1326" s="156" t="s">
        <v>1581</v>
      </c>
      <c r="C1326" s="5" t="s">
        <v>90</v>
      </c>
      <c r="D1326" s="3">
        <v>45391</v>
      </c>
      <c r="E1326" s="4" t="s">
        <v>28</v>
      </c>
      <c r="F1326" s="126">
        <v>-254.8</v>
      </c>
      <c r="G1326" s="4"/>
    </row>
    <row r="1327" spans="1:7" x14ac:dyDescent="0.3">
      <c r="A1327" s="4">
        <v>8282304317</v>
      </c>
      <c r="B1327" s="156" t="s">
        <v>1625</v>
      </c>
      <c r="C1327" s="5" t="s">
        <v>90</v>
      </c>
      <c r="D1327" s="3">
        <v>45391</v>
      </c>
      <c r="E1327" s="4" t="s">
        <v>28</v>
      </c>
      <c r="F1327" s="126">
        <v>-254.8</v>
      </c>
      <c r="G1327" s="4"/>
    </row>
    <row r="1328" spans="1:7" x14ac:dyDescent="0.3">
      <c r="A1328" s="4">
        <v>8282303717</v>
      </c>
      <c r="B1328" s="156" t="s">
        <v>1670</v>
      </c>
      <c r="C1328" s="5" t="s">
        <v>90</v>
      </c>
      <c r="D1328" s="3">
        <v>45391</v>
      </c>
      <c r="E1328" s="4" t="s">
        <v>28</v>
      </c>
      <c r="F1328" s="126">
        <v>-254.8</v>
      </c>
      <c r="G1328" s="4"/>
    </row>
    <row r="1329" spans="1:7" x14ac:dyDescent="0.3">
      <c r="A1329" s="4">
        <v>8282302122</v>
      </c>
      <c r="B1329" s="156" t="s">
        <v>1384</v>
      </c>
      <c r="C1329" s="5" t="s">
        <v>794</v>
      </c>
      <c r="D1329" s="3">
        <v>45392</v>
      </c>
      <c r="E1329" s="4" t="s">
        <v>28</v>
      </c>
      <c r="F1329" s="126">
        <v>-240</v>
      </c>
      <c r="G1329" s="4"/>
    </row>
    <row r="1330" spans="1:7" x14ac:dyDescent="0.3">
      <c r="A1330" s="4">
        <v>8282400742</v>
      </c>
      <c r="B1330" s="156" t="s">
        <v>1718</v>
      </c>
      <c r="C1330" s="5" t="s">
        <v>26</v>
      </c>
      <c r="D1330" s="3">
        <v>45392</v>
      </c>
      <c r="E1330" s="4" t="s">
        <v>1435</v>
      </c>
      <c r="F1330" s="126">
        <v>-353.73</v>
      </c>
      <c r="G1330" s="4"/>
    </row>
    <row r="1331" spans="1:7" x14ac:dyDescent="0.3">
      <c r="A1331" s="4">
        <v>8282300520</v>
      </c>
      <c r="B1331" s="156" t="s">
        <v>1158</v>
      </c>
      <c r="C1331" s="5" t="s">
        <v>26</v>
      </c>
      <c r="D1331" s="3">
        <v>45394</v>
      </c>
      <c r="E1331" s="4" t="s">
        <v>1435</v>
      </c>
      <c r="F1331" s="126">
        <v>-248.8</v>
      </c>
      <c r="G1331" s="4"/>
    </row>
    <row r="1332" spans="1:7" ht="43.2" x14ac:dyDescent="0.3">
      <c r="A1332" s="4">
        <v>8282203116</v>
      </c>
      <c r="B1332" s="156" t="s">
        <v>1109</v>
      </c>
      <c r="C1332" s="5" t="s">
        <v>26</v>
      </c>
      <c r="D1332" s="3">
        <v>45401</v>
      </c>
      <c r="E1332" s="4" t="s">
        <v>1733</v>
      </c>
      <c r="F1332" s="126">
        <v>-9315.56</v>
      </c>
      <c r="G1332" s="4"/>
    </row>
    <row r="1333" spans="1:7" ht="28.8" x14ac:dyDescent="0.3">
      <c r="A1333" s="4">
        <v>8282001194</v>
      </c>
      <c r="B1333" s="156" t="s">
        <v>1437</v>
      </c>
      <c r="C1333" s="5" t="s">
        <v>26</v>
      </c>
      <c r="D1333" s="3">
        <v>45401</v>
      </c>
      <c r="E1333" s="4" t="s">
        <v>1734</v>
      </c>
      <c r="F1333" s="126">
        <v>-2740.9</v>
      </c>
      <c r="G1333" s="4"/>
    </row>
    <row r="1334" spans="1:7" ht="28.8" x14ac:dyDescent="0.3">
      <c r="A1334" s="4">
        <v>8282301205</v>
      </c>
      <c r="B1334" s="156" t="s">
        <v>1299</v>
      </c>
      <c r="C1334" s="5" t="s">
        <v>26</v>
      </c>
      <c r="D1334" s="3">
        <v>45401</v>
      </c>
      <c r="E1334" s="4" t="s">
        <v>1735</v>
      </c>
      <c r="F1334" s="126">
        <v>-3865.69</v>
      </c>
      <c r="G1334" s="4"/>
    </row>
    <row r="1335" spans="1:7" ht="43.2" x14ac:dyDescent="0.3">
      <c r="A1335" s="4">
        <v>8282203177</v>
      </c>
      <c r="B1335" s="156" t="s">
        <v>1089</v>
      </c>
      <c r="C1335" s="5" t="s">
        <v>26</v>
      </c>
      <c r="D1335" s="3">
        <v>45401</v>
      </c>
      <c r="E1335" s="4" t="s">
        <v>1736</v>
      </c>
      <c r="F1335" s="126">
        <v>-1802.7</v>
      </c>
      <c r="G1335" s="4"/>
    </row>
    <row r="1336" spans="1:7" x14ac:dyDescent="0.3">
      <c r="A1336" s="4">
        <v>8282401071</v>
      </c>
      <c r="B1336" s="156" t="s">
        <v>1726</v>
      </c>
      <c r="C1336" s="5" t="s">
        <v>26</v>
      </c>
      <c r="D1336" s="3">
        <v>45401</v>
      </c>
      <c r="E1336" s="4" t="s">
        <v>1744</v>
      </c>
      <c r="F1336" s="126">
        <v>-676.17</v>
      </c>
      <c r="G1336" s="4"/>
    </row>
    <row r="1337" spans="1:7" x14ac:dyDescent="0.3">
      <c r="A1337" s="4">
        <v>8282400976</v>
      </c>
      <c r="B1337" s="156" t="s">
        <v>1704</v>
      </c>
      <c r="C1337" s="5" t="s">
        <v>26</v>
      </c>
      <c r="D1337" s="3">
        <v>45401</v>
      </c>
      <c r="E1337" s="4" t="s">
        <v>1744</v>
      </c>
      <c r="F1337" s="126">
        <v>-597.98</v>
      </c>
      <c r="G1337" s="4"/>
    </row>
    <row r="1338" spans="1:7" x14ac:dyDescent="0.3">
      <c r="A1338" s="4">
        <v>8282303240</v>
      </c>
      <c r="B1338" s="156" t="s">
        <v>1478</v>
      </c>
      <c r="C1338" s="5" t="s">
        <v>26</v>
      </c>
      <c r="D1338" s="3">
        <v>45401</v>
      </c>
      <c r="E1338" s="4" t="s">
        <v>1519</v>
      </c>
      <c r="F1338" s="126">
        <v>-181.46</v>
      </c>
      <c r="G1338" s="4"/>
    </row>
    <row r="1339" spans="1:7" x14ac:dyDescent="0.3">
      <c r="A1339" s="4">
        <v>8282304412</v>
      </c>
      <c r="B1339" s="156" t="s">
        <v>1594</v>
      </c>
      <c r="C1339" s="5" t="s">
        <v>26</v>
      </c>
      <c r="D1339" s="3">
        <v>45408</v>
      </c>
      <c r="E1339" s="4" t="s">
        <v>1751</v>
      </c>
      <c r="F1339" s="126">
        <v>-1523.02</v>
      </c>
      <c r="G1339" s="4"/>
    </row>
    <row r="1340" spans="1:7" x14ac:dyDescent="0.3">
      <c r="A1340" s="4">
        <v>8282304317</v>
      </c>
      <c r="B1340" s="156" t="s">
        <v>1625</v>
      </c>
      <c r="C1340" s="5" t="s">
        <v>26</v>
      </c>
      <c r="D1340" s="3">
        <v>45408</v>
      </c>
      <c r="E1340" s="4" t="s">
        <v>1752</v>
      </c>
      <c r="F1340" s="126">
        <v>-1217.44</v>
      </c>
      <c r="G1340" s="4"/>
    </row>
    <row r="1341" spans="1:7" x14ac:dyDescent="0.3">
      <c r="A1341" s="4">
        <v>8232300599</v>
      </c>
      <c r="B1341" s="156" t="s">
        <v>1527</v>
      </c>
      <c r="C1341" s="5" t="s">
        <v>26</v>
      </c>
      <c r="D1341" s="3">
        <v>45408</v>
      </c>
      <c r="E1341" s="4" t="s">
        <v>1753</v>
      </c>
      <c r="F1341" s="126">
        <v>-550</v>
      </c>
      <c r="G1341" s="4"/>
    </row>
    <row r="1342" spans="1:7" x14ac:dyDescent="0.3">
      <c r="A1342" s="4">
        <v>8282304340</v>
      </c>
      <c r="B1342" s="156" t="s">
        <v>1615</v>
      </c>
      <c r="C1342" s="5" t="s">
        <v>26</v>
      </c>
      <c r="D1342" s="3">
        <v>45411</v>
      </c>
      <c r="E1342" s="4" t="s">
        <v>727</v>
      </c>
      <c r="F1342" s="126">
        <v>-75</v>
      </c>
      <c r="G1342" s="4"/>
    </row>
    <row r="1343" spans="1:7" x14ac:dyDescent="0.3">
      <c r="A1343" s="4">
        <v>8282400353</v>
      </c>
      <c r="B1343" s="156" t="s">
        <v>1659</v>
      </c>
      <c r="C1343" s="5" t="s">
        <v>26</v>
      </c>
      <c r="D1343" s="3">
        <v>45411</v>
      </c>
      <c r="E1343" s="4" t="s">
        <v>727</v>
      </c>
      <c r="F1343" s="126">
        <v>-75</v>
      </c>
      <c r="G1343" s="4"/>
    </row>
    <row r="1344" spans="1:7" x14ac:dyDescent="0.3">
      <c r="A1344" s="4">
        <v>8282304199</v>
      </c>
      <c r="B1344" s="156" t="s">
        <v>1639</v>
      </c>
      <c r="C1344" s="5" t="s">
        <v>26</v>
      </c>
      <c r="D1344" s="3">
        <v>45411</v>
      </c>
      <c r="E1344" s="4" t="s">
        <v>727</v>
      </c>
      <c r="F1344" s="126">
        <v>-75</v>
      </c>
      <c r="G1344" s="4"/>
    </row>
    <row r="1345" spans="1:7" x14ac:dyDescent="0.3">
      <c r="A1345" s="4">
        <v>8282300539</v>
      </c>
      <c r="B1345" s="156" t="s">
        <v>1130</v>
      </c>
      <c r="C1345" s="5" t="s">
        <v>26</v>
      </c>
      <c r="D1345" s="3">
        <v>45411</v>
      </c>
      <c r="E1345" s="4" t="s">
        <v>1435</v>
      </c>
      <c r="F1345" s="126">
        <v>-192.64</v>
      </c>
      <c r="G1345" s="4"/>
    </row>
    <row r="1346" spans="1:7" x14ac:dyDescent="0.3">
      <c r="A1346" s="4">
        <v>8232300496</v>
      </c>
      <c r="B1346" s="156" t="s">
        <v>1517</v>
      </c>
      <c r="C1346" s="5" t="s">
        <v>26</v>
      </c>
      <c r="D1346" s="3">
        <v>45414</v>
      </c>
      <c r="E1346" s="4" t="s">
        <v>1754</v>
      </c>
      <c r="F1346" s="126">
        <v>-1475</v>
      </c>
      <c r="G1346" s="4"/>
    </row>
    <row r="1347" spans="1:7" x14ac:dyDescent="0.3">
      <c r="A1347" s="4">
        <v>8232300177</v>
      </c>
      <c r="B1347" s="156" t="s">
        <v>1574</v>
      </c>
      <c r="C1347" s="5" t="s">
        <v>26</v>
      </c>
      <c r="D1347" s="3">
        <v>45415</v>
      </c>
      <c r="E1347" s="4" t="s">
        <v>1753</v>
      </c>
      <c r="F1347" s="126">
        <v>-450</v>
      </c>
      <c r="G1347" s="4"/>
    </row>
    <row r="1348" spans="1:7" x14ac:dyDescent="0.3">
      <c r="A1348" s="4">
        <v>8282400164</v>
      </c>
      <c r="B1348" s="156" t="s">
        <v>1621</v>
      </c>
      <c r="C1348" s="5" t="s">
        <v>26</v>
      </c>
      <c r="D1348" s="3">
        <v>45415</v>
      </c>
      <c r="E1348" s="4" t="s">
        <v>727</v>
      </c>
      <c r="F1348" s="126">
        <v>-75</v>
      </c>
      <c r="G1348" s="4"/>
    </row>
    <row r="1349" spans="1:7" x14ac:dyDescent="0.3">
      <c r="A1349" s="4">
        <v>34</v>
      </c>
      <c r="B1349" s="156" t="s">
        <v>1633</v>
      </c>
      <c r="C1349" s="5" t="s">
        <v>26</v>
      </c>
      <c r="D1349" s="3">
        <v>45415</v>
      </c>
      <c r="E1349" s="4" t="s">
        <v>727</v>
      </c>
      <c r="F1349" s="126">
        <v>-75</v>
      </c>
      <c r="G1349" s="4"/>
    </row>
    <row r="1350" spans="1:7" x14ac:dyDescent="0.3">
      <c r="A1350" s="4">
        <v>8282302122</v>
      </c>
      <c r="B1350" s="156" t="s">
        <v>1384</v>
      </c>
      <c r="C1350" s="5" t="s">
        <v>26</v>
      </c>
      <c r="D1350" s="3">
        <v>45415</v>
      </c>
      <c r="E1350" s="4" t="s">
        <v>1755</v>
      </c>
      <c r="F1350" s="126">
        <v>-886.89</v>
      </c>
      <c r="G1350" s="4"/>
    </row>
    <row r="1351" spans="1:7" s="37" customFormat="1" ht="28.8" x14ac:dyDescent="0.3">
      <c r="A1351" s="4">
        <v>8282304253</v>
      </c>
      <c r="B1351" s="156" t="s">
        <v>1587</v>
      </c>
      <c r="C1351" s="35" t="s">
        <v>26</v>
      </c>
      <c r="D1351" s="14">
        <v>45415</v>
      </c>
      <c r="E1351" s="4" t="s">
        <v>1756</v>
      </c>
      <c r="F1351" s="128">
        <v>-1511.29</v>
      </c>
      <c r="G1351" s="4"/>
    </row>
    <row r="1352" spans="1:7" x14ac:dyDescent="0.3">
      <c r="A1352" s="4">
        <v>8282302122</v>
      </c>
      <c r="B1352" s="156" t="s">
        <v>1384</v>
      </c>
      <c r="C1352" s="5" t="s">
        <v>90</v>
      </c>
      <c r="D1352" s="3">
        <v>45418</v>
      </c>
      <c r="E1352" s="4" t="s">
        <v>1757</v>
      </c>
      <c r="F1352" s="126">
        <v>-127.4</v>
      </c>
      <c r="G1352" s="4"/>
    </row>
    <row r="1353" spans="1:7" x14ac:dyDescent="0.3">
      <c r="A1353" s="4">
        <v>36</v>
      </c>
      <c r="B1353" s="156" t="s">
        <v>1666</v>
      </c>
      <c r="C1353" s="5" t="s">
        <v>90</v>
      </c>
      <c r="D1353" s="3">
        <v>45418</v>
      </c>
      <c r="E1353" s="4" t="s">
        <v>1757</v>
      </c>
      <c r="F1353" s="126">
        <v>-127.4</v>
      </c>
      <c r="G1353" s="4"/>
    </row>
    <row r="1354" spans="1:7" x14ac:dyDescent="0.3">
      <c r="A1354" s="4">
        <v>8282400976</v>
      </c>
      <c r="B1354" s="156" t="s">
        <v>1704</v>
      </c>
      <c r="C1354" s="5" t="s">
        <v>90</v>
      </c>
      <c r="D1354" s="3">
        <v>45418</v>
      </c>
      <c r="E1354" s="4" t="s">
        <v>1757</v>
      </c>
      <c r="F1354" s="126">
        <v>-127.4</v>
      </c>
      <c r="G1354" s="4"/>
    </row>
    <row r="1355" spans="1:7" x14ac:dyDescent="0.3">
      <c r="A1355" s="4">
        <v>8282400561</v>
      </c>
      <c r="B1355" s="156" t="s">
        <v>1690</v>
      </c>
      <c r="C1355" s="5" t="s">
        <v>90</v>
      </c>
      <c r="D1355" s="3">
        <v>45418</v>
      </c>
      <c r="E1355" s="4" t="s">
        <v>1757</v>
      </c>
      <c r="F1355" s="126">
        <v>-127.4</v>
      </c>
      <c r="G1355" s="4"/>
    </row>
    <row r="1356" spans="1:7" x14ac:dyDescent="0.3">
      <c r="A1356" s="4">
        <v>44</v>
      </c>
      <c r="B1356" s="156" t="s">
        <v>1679</v>
      </c>
      <c r="C1356" s="5" t="s">
        <v>90</v>
      </c>
      <c r="D1356" s="3">
        <v>45418</v>
      </c>
      <c r="E1356" s="4" t="s">
        <v>1757</v>
      </c>
      <c r="F1356" s="126">
        <v>-127.4</v>
      </c>
      <c r="G1356" s="4"/>
    </row>
    <row r="1357" spans="1:7" x14ac:dyDescent="0.3">
      <c r="A1357" s="4">
        <v>8282302122</v>
      </c>
      <c r="B1357" s="156" t="s">
        <v>1384</v>
      </c>
      <c r="C1357" s="5" t="s">
        <v>90</v>
      </c>
      <c r="D1357" s="3">
        <v>45418</v>
      </c>
      <c r="E1357" s="4" t="s">
        <v>1758</v>
      </c>
      <c r="F1357" s="126">
        <v>-127.4</v>
      </c>
      <c r="G1357" s="4"/>
    </row>
    <row r="1358" spans="1:7" x14ac:dyDescent="0.3">
      <c r="A1358" s="4">
        <v>36</v>
      </c>
      <c r="B1358" s="156" t="s">
        <v>1666</v>
      </c>
      <c r="C1358" s="5" t="s">
        <v>90</v>
      </c>
      <c r="D1358" s="3">
        <v>45418</v>
      </c>
      <c r="E1358" s="4" t="s">
        <v>1758</v>
      </c>
      <c r="F1358" s="126">
        <v>-127.4</v>
      </c>
      <c r="G1358" s="4"/>
    </row>
    <row r="1359" spans="1:7" x14ac:dyDescent="0.3">
      <c r="A1359" s="4">
        <v>8282400976</v>
      </c>
      <c r="B1359" s="156" t="s">
        <v>1704</v>
      </c>
      <c r="C1359" s="5" t="s">
        <v>90</v>
      </c>
      <c r="D1359" s="3">
        <v>45418</v>
      </c>
      <c r="E1359" s="4" t="s">
        <v>1758</v>
      </c>
      <c r="F1359" s="126">
        <v>-127.4</v>
      </c>
      <c r="G1359" s="4"/>
    </row>
    <row r="1360" spans="1:7" x14ac:dyDescent="0.3">
      <c r="A1360" s="4">
        <v>8282300057</v>
      </c>
      <c r="B1360" s="156" t="s">
        <v>1081</v>
      </c>
      <c r="C1360" s="5" t="s">
        <v>90</v>
      </c>
      <c r="D1360" s="3">
        <v>45418</v>
      </c>
      <c r="E1360" s="4" t="s">
        <v>1758</v>
      </c>
      <c r="F1360" s="126">
        <v>-127.4</v>
      </c>
      <c r="G1360" s="4"/>
    </row>
    <row r="1361" spans="1:7" x14ac:dyDescent="0.3">
      <c r="A1361" s="4">
        <v>8282400561</v>
      </c>
      <c r="B1361" s="156" t="s">
        <v>1690</v>
      </c>
      <c r="C1361" s="5" t="s">
        <v>90</v>
      </c>
      <c r="D1361" s="3">
        <v>45418</v>
      </c>
      <c r="E1361" s="4" t="s">
        <v>1758</v>
      </c>
      <c r="F1361" s="126">
        <v>-127.4</v>
      </c>
      <c r="G1361" s="4"/>
    </row>
    <row r="1362" spans="1:7" x14ac:dyDescent="0.3">
      <c r="A1362" s="4">
        <v>44</v>
      </c>
      <c r="B1362" s="156" t="s">
        <v>1679</v>
      </c>
      <c r="C1362" s="5" t="s">
        <v>90</v>
      </c>
      <c r="D1362" s="3">
        <v>45418</v>
      </c>
      <c r="E1362" s="4" t="s">
        <v>1758</v>
      </c>
      <c r="F1362" s="126">
        <v>-127.4</v>
      </c>
      <c r="G1362" s="4"/>
    </row>
    <row r="1363" spans="1:7" x14ac:dyDescent="0.3">
      <c r="A1363" s="4">
        <v>8282400742</v>
      </c>
      <c r="B1363" s="156" t="s">
        <v>1718</v>
      </c>
      <c r="C1363" s="5" t="s">
        <v>90</v>
      </c>
      <c r="D1363" s="3">
        <v>45418</v>
      </c>
      <c r="E1363" s="4" t="s">
        <v>1758</v>
      </c>
      <c r="F1363" s="126">
        <v>-127.4</v>
      </c>
      <c r="G1363" s="4"/>
    </row>
    <row r="1364" spans="1:7" x14ac:dyDescent="0.3">
      <c r="A1364" s="4">
        <v>8282304010</v>
      </c>
      <c r="B1364" s="156" t="s">
        <v>1544</v>
      </c>
      <c r="C1364" s="5" t="s">
        <v>55</v>
      </c>
      <c r="D1364" s="3">
        <v>45419</v>
      </c>
      <c r="E1364" s="4" t="s">
        <v>579</v>
      </c>
      <c r="F1364" s="126">
        <v>-150</v>
      </c>
      <c r="G1364" s="4"/>
    </row>
    <row r="1365" spans="1:7" x14ac:dyDescent="0.3">
      <c r="A1365" s="4">
        <v>8232300599</v>
      </c>
      <c r="B1365" s="156" t="s">
        <v>1527</v>
      </c>
      <c r="C1365" s="5" t="s">
        <v>55</v>
      </c>
      <c r="D1365" s="3">
        <v>45419</v>
      </c>
      <c r="E1365" s="4" t="s">
        <v>579</v>
      </c>
      <c r="F1365" s="126">
        <v>-150</v>
      </c>
      <c r="G1365" s="4"/>
    </row>
    <row r="1366" spans="1:7" x14ac:dyDescent="0.3">
      <c r="A1366" s="4">
        <v>8282302122</v>
      </c>
      <c r="B1366" s="156" t="s">
        <v>1384</v>
      </c>
      <c r="C1366" s="5" t="s">
        <v>55</v>
      </c>
      <c r="D1366" s="3">
        <v>45419</v>
      </c>
      <c r="E1366" s="4" t="s">
        <v>579</v>
      </c>
      <c r="F1366" s="126">
        <v>-150</v>
      </c>
      <c r="G1366" s="4"/>
    </row>
    <row r="1367" spans="1:7" x14ac:dyDescent="0.3">
      <c r="A1367" s="4">
        <v>8282300057</v>
      </c>
      <c r="B1367" s="156" t="s">
        <v>1081</v>
      </c>
      <c r="C1367" s="5" t="s">
        <v>55</v>
      </c>
      <c r="D1367" s="3">
        <v>45419</v>
      </c>
      <c r="E1367" s="4" t="s">
        <v>579</v>
      </c>
      <c r="F1367" s="126">
        <v>-150</v>
      </c>
      <c r="G1367" s="4"/>
    </row>
    <row r="1368" spans="1:7" x14ac:dyDescent="0.3">
      <c r="A1368" s="4">
        <v>8282001194</v>
      </c>
      <c r="B1368" s="156" t="s">
        <v>1437</v>
      </c>
      <c r="C1368" s="5" t="s">
        <v>55</v>
      </c>
      <c r="D1368" s="3">
        <v>45419</v>
      </c>
      <c r="E1368" s="4" t="s">
        <v>579</v>
      </c>
      <c r="F1368" s="126">
        <v>-150</v>
      </c>
      <c r="G1368" s="4"/>
    </row>
    <row r="1369" spans="1:7" x14ac:dyDescent="0.3">
      <c r="A1369" s="4">
        <v>8282303844</v>
      </c>
      <c r="B1369" s="156" t="s">
        <v>1610</v>
      </c>
      <c r="C1369" s="35" t="s">
        <v>26</v>
      </c>
      <c r="D1369" s="3">
        <v>45420</v>
      </c>
      <c r="E1369" s="4" t="s">
        <v>727</v>
      </c>
      <c r="F1369" s="126">
        <v>-75</v>
      </c>
      <c r="G1369" s="4"/>
    </row>
    <row r="1370" spans="1:7" x14ac:dyDescent="0.3">
      <c r="A1370" s="4">
        <v>8282400353</v>
      </c>
      <c r="B1370" s="156" t="s">
        <v>1643</v>
      </c>
      <c r="C1370" s="35" t="s">
        <v>26</v>
      </c>
      <c r="D1370" s="3">
        <v>45427</v>
      </c>
      <c r="E1370" s="4" t="s">
        <v>1713</v>
      </c>
      <c r="F1370" s="126">
        <v>-452.27</v>
      </c>
      <c r="G1370" s="4"/>
    </row>
    <row r="1371" spans="1:7" ht="28.8" x14ac:dyDescent="0.3">
      <c r="A1371" s="4">
        <v>8282400561</v>
      </c>
      <c r="B1371" s="156" t="s">
        <v>1690</v>
      </c>
      <c r="C1371" s="35" t="s">
        <v>26</v>
      </c>
      <c r="D1371" s="14">
        <v>45427</v>
      </c>
      <c r="E1371" s="4" t="s">
        <v>1771</v>
      </c>
      <c r="F1371" s="126">
        <v>-1021.64</v>
      </c>
      <c r="G1371" s="4"/>
    </row>
    <row r="1372" spans="1:7" x14ac:dyDescent="0.3">
      <c r="A1372" s="4">
        <v>36</v>
      </c>
      <c r="B1372" s="156" t="s">
        <v>1666</v>
      </c>
      <c r="C1372" s="35" t="s">
        <v>26</v>
      </c>
      <c r="D1372" s="14">
        <v>45427</v>
      </c>
      <c r="E1372" s="4" t="s">
        <v>1772</v>
      </c>
      <c r="F1372" s="126">
        <v>-612.49</v>
      </c>
      <c r="G1372" s="4"/>
    </row>
    <row r="1373" spans="1:7" x14ac:dyDescent="0.3">
      <c r="A1373" s="4">
        <v>8232300562</v>
      </c>
      <c r="B1373" s="156" t="s">
        <v>1533</v>
      </c>
      <c r="C1373" s="35" t="s">
        <v>26</v>
      </c>
      <c r="D1373" s="14">
        <v>45427</v>
      </c>
      <c r="E1373" s="4" t="s">
        <v>1773</v>
      </c>
      <c r="F1373" s="126">
        <v>-1400</v>
      </c>
      <c r="G1373" s="4"/>
    </row>
    <row r="1374" spans="1:7" x14ac:dyDescent="0.3">
      <c r="A1374" s="4">
        <v>8282200526</v>
      </c>
      <c r="B1374" s="156" t="s">
        <v>906</v>
      </c>
      <c r="C1374" s="5" t="s">
        <v>1472</v>
      </c>
      <c r="D1374" s="3">
        <v>45433</v>
      </c>
      <c r="E1374" s="4" t="s">
        <v>1787</v>
      </c>
      <c r="F1374" s="126">
        <v>-1417.71</v>
      </c>
      <c r="G1374" s="4"/>
    </row>
    <row r="1375" spans="1:7" ht="28.8" x14ac:dyDescent="0.3">
      <c r="A1375" s="4">
        <v>8282300192</v>
      </c>
      <c r="B1375" s="156" t="s">
        <v>1162</v>
      </c>
      <c r="C1375" s="5" t="s">
        <v>1472</v>
      </c>
      <c r="D1375" s="3">
        <v>45433</v>
      </c>
      <c r="E1375" s="4" t="s">
        <v>1788</v>
      </c>
      <c r="F1375" s="126">
        <v>-1646.59</v>
      </c>
      <c r="G1375" s="4"/>
    </row>
    <row r="1376" spans="1:7" x14ac:dyDescent="0.3">
      <c r="A1376" s="4">
        <v>8282401616</v>
      </c>
      <c r="B1376" s="156" t="s">
        <v>1784</v>
      </c>
      <c r="C1376" s="35" t="s">
        <v>26</v>
      </c>
      <c r="D1376" s="3">
        <v>45439</v>
      </c>
      <c r="E1376" s="4" t="s">
        <v>1789</v>
      </c>
      <c r="F1376" s="126">
        <v>-1099.97</v>
      </c>
      <c r="G1376" s="4"/>
    </row>
    <row r="1377" spans="1:7" x14ac:dyDescent="0.3">
      <c r="A1377" s="4">
        <v>8282401416</v>
      </c>
      <c r="B1377" s="156" t="s">
        <v>1776</v>
      </c>
      <c r="C1377" s="35" t="s">
        <v>26</v>
      </c>
      <c r="D1377" s="3">
        <v>45439</v>
      </c>
      <c r="E1377" s="4" t="s">
        <v>1790</v>
      </c>
      <c r="F1377" s="126">
        <v>-1897.28</v>
      </c>
      <c r="G1377" s="4"/>
    </row>
    <row r="1378" spans="1:7" ht="28.8" x14ac:dyDescent="0.3">
      <c r="A1378" s="4">
        <v>8282300894</v>
      </c>
      <c r="B1378" s="156" t="s">
        <v>1230</v>
      </c>
      <c r="C1378" s="35" t="s">
        <v>26</v>
      </c>
      <c r="D1378" s="3">
        <v>45436</v>
      </c>
      <c r="E1378" s="4" t="s">
        <v>1791</v>
      </c>
      <c r="F1378" s="126">
        <v>-7109.4</v>
      </c>
      <c r="G1378" s="4"/>
    </row>
    <row r="1379" spans="1:7" x14ac:dyDescent="0.3">
      <c r="A1379" s="4">
        <v>8282300520</v>
      </c>
      <c r="B1379" s="156" t="s">
        <v>1158</v>
      </c>
      <c r="C1379" s="35" t="s">
        <v>26</v>
      </c>
      <c r="D1379" s="3">
        <v>45441</v>
      </c>
      <c r="E1379" s="4" t="s">
        <v>1793</v>
      </c>
      <c r="F1379" s="126">
        <v>-3582.93</v>
      </c>
      <c r="G1379" s="4"/>
    </row>
    <row r="1380" spans="1:7" ht="28.8" x14ac:dyDescent="0.3">
      <c r="A1380" s="4">
        <v>8282302496</v>
      </c>
      <c r="B1380" s="156" t="s">
        <v>1419</v>
      </c>
      <c r="C1380" s="35" t="s">
        <v>26</v>
      </c>
      <c r="D1380" s="3">
        <v>45441</v>
      </c>
      <c r="E1380" s="4" t="s">
        <v>1794</v>
      </c>
      <c r="F1380" s="126">
        <v>-1906.52</v>
      </c>
      <c r="G1380" s="4"/>
    </row>
    <row r="1381" spans="1:7" x14ac:dyDescent="0.3">
      <c r="A1381" s="4">
        <v>8282400952</v>
      </c>
      <c r="B1381" s="156" t="s">
        <v>1722</v>
      </c>
      <c r="C1381" s="35" t="s">
        <v>26</v>
      </c>
      <c r="D1381" s="3">
        <v>45441</v>
      </c>
      <c r="E1381" s="4" t="s">
        <v>1795</v>
      </c>
      <c r="F1381" s="126">
        <v>-2472.5</v>
      </c>
      <c r="G1381" s="4"/>
    </row>
    <row r="1382" spans="1:7" x14ac:dyDescent="0.3">
      <c r="A1382" s="4">
        <v>8282304010</v>
      </c>
      <c r="B1382" s="156" t="s">
        <v>1544</v>
      </c>
      <c r="C1382" s="5" t="s">
        <v>55</v>
      </c>
      <c r="D1382" s="3">
        <v>45450</v>
      </c>
      <c r="E1382" s="4" t="s">
        <v>579</v>
      </c>
      <c r="F1382" s="126">
        <v>-155</v>
      </c>
      <c r="G1382" s="4"/>
    </row>
    <row r="1383" spans="1:7" x14ac:dyDescent="0.3">
      <c r="A1383" s="4">
        <v>8232300599</v>
      </c>
      <c r="B1383" s="156" t="s">
        <v>1527</v>
      </c>
      <c r="C1383" s="5" t="s">
        <v>55</v>
      </c>
      <c r="D1383" s="3">
        <v>45450</v>
      </c>
      <c r="E1383" s="4" t="s">
        <v>579</v>
      </c>
      <c r="F1383" s="126">
        <v>-35</v>
      </c>
      <c r="G1383" s="4"/>
    </row>
    <row r="1384" spans="1:7" x14ac:dyDescent="0.3">
      <c r="A1384" s="4">
        <v>8282302122</v>
      </c>
      <c r="B1384" s="156" t="s">
        <v>1384</v>
      </c>
      <c r="C1384" s="5" t="s">
        <v>55</v>
      </c>
      <c r="D1384" s="3">
        <v>45450</v>
      </c>
      <c r="E1384" s="4" t="s">
        <v>579</v>
      </c>
      <c r="F1384" s="126">
        <v>-50</v>
      </c>
      <c r="G1384" s="4"/>
    </row>
    <row r="1385" spans="1:7" x14ac:dyDescent="0.3">
      <c r="A1385" s="4">
        <v>8282400353</v>
      </c>
      <c r="B1385" s="156" t="s">
        <v>1643</v>
      </c>
      <c r="C1385" s="5" t="s">
        <v>55</v>
      </c>
      <c r="D1385" s="3">
        <v>45450</v>
      </c>
      <c r="E1385" s="4" t="s">
        <v>579</v>
      </c>
      <c r="F1385" s="126">
        <v>-48</v>
      </c>
      <c r="G1385" s="4"/>
    </row>
    <row r="1386" spans="1:7" x14ac:dyDescent="0.3">
      <c r="A1386" s="4">
        <v>8282300057</v>
      </c>
      <c r="B1386" s="156" t="s">
        <v>1081</v>
      </c>
      <c r="C1386" s="5" t="s">
        <v>55</v>
      </c>
      <c r="D1386" s="3">
        <v>45450</v>
      </c>
      <c r="E1386" s="4" t="s">
        <v>579</v>
      </c>
      <c r="F1386" s="126">
        <v>-155</v>
      </c>
      <c r="G1386" s="4"/>
    </row>
    <row r="1387" spans="1:7" x14ac:dyDescent="0.3">
      <c r="A1387" s="4">
        <v>8282001194</v>
      </c>
      <c r="B1387" s="156" t="s">
        <v>1437</v>
      </c>
      <c r="C1387" s="5" t="s">
        <v>55</v>
      </c>
      <c r="D1387" s="3">
        <v>45450</v>
      </c>
      <c r="E1387" s="4" t="s">
        <v>579</v>
      </c>
      <c r="F1387" s="126">
        <v>-10</v>
      </c>
      <c r="G1387" s="4"/>
    </row>
    <row r="1388" spans="1:7" x14ac:dyDescent="0.3">
      <c r="A1388" s="4">
        <v>8282400773</v>
      </c>
      <c r="B1388" s="156" t="s">
        <v>1739</v>
      </c>
      <c r="C1388" s="35" t="s">
        <v>26</v>
      </c>
      <c r="D1388" s="3">
        <v>45464</v>
      </c>
      <c r="E1388" s="4" t="s">
        <v>1846</v>
      </c>
      <c r="F1388" s="126">
        <v>-781.86</v>
      </c>
      <c r="G1388" s="4"/>
    </row>
    <row r="1389" spans="1:7" x14ac:dyDescent="0.3">
      <c r="A1389" s="4">
        <v>8282401071</v>
      </c>
      <c r="B1389" s="156" t="s">
        <v>1726</v>
      </c>
      <c r="C1389" s="5" t="s">
        <v>90</v>
      </c>
      <c r="D1389" s="3">
        <v>45464</v>
      </c>
      <c r="E1389" s="4" t="s">
        <v>1758</v>
      </c>
      <c r="F1389" s="126">
        <v>-127.4</v>
      </c>
      <c r="G1389" s="4"/>
    </row>
    <row r="1390" spans="1:7" x14ac:dyDescent="0.3">
      <c r="A1390" s="4">
        <v>8282400952</v>
      </c>
      <c r="B1390" s="156" t="s">
        <v>1722</v>
      </c>
      <c r="C1390" s="5" t="s">
        <v>90</v>
      </c>
      <c r="D1390" s="3">
        <v>45464</v>
      </c>
      <c r="E1390" s="4" t="s">
        <v>1758</v>
      </c>
      <c r="F1390" s="126">
        <v>-127.4</v>
      </c>
      <c r="G1390" s="4"/>
    </row>
    <row r="1391" spans="1:7" x14ac:dyDescent="0.3">
      <c r="A1391" s="4">
        <v>8232400109</v>
      </c>
      <c r="B1391" s="156" t="s">
        <v>1730</v>
      </c>
      <c r="C1391" s="5" t="s">
        <v>90</v>
      </c>
      <c r="D1391" s="3">
        <v>45464</v>
      </c>
      <c r="E1391" s="4" t="s">
        <v>1758</v>
      </c>
      <c r="F1391" s="126">
        <v>-127.4</v>
      </c>
      <c r="G1391" s="4"/>
    </row>
    <row r="1392" spans="1:7" x14ac:dyDescent="0.3">
      <c r="A1392" s="4">
        <v>8282401065</v>
      </c>
      <c r="B1392" s="156" t="s">
        <v>1711</v>
      </c>
      <c r="C1392" s="5" t="s">
        <v>90</v>
      </c>
      <c r="D1392" s="3">
        <v>45464</v>
      </c>
      <c r="E1392" s="4" t="s">
        <v>1758</v>
      </c>
      <c r="F1392" s="126">
        <v>-127.4</v>
      </c>
      <c r="G1392" s="4"/>
    </row>
    <row r="1393" spans="1:7" x14ac:dyDescent="0.3">
      <c r="A1393" s="4">
        <v>8282401052</v>
      </c>
      <c r="B1393" s="156" t="s">
        <v>1761</v>
      </c>
      <c r="C1393" s="5" t="s">
        <v>90</v>
      </c>
      <c r="D1393" s="3">
        <v>45464</v>
      </c>
      <c r="E1393" s="4" t="s">
        <v>1758</v>
      </c>
      <c r="F1393" s="126">
        <v>-127.4</v>
      </c>
      <c r="G1393" s="4"/>
    </row>
    <row r="1394" spans="1:7" x14ac:dyDescent="0.3">
      <c r="A1394" s="4">
        <v>8282400773</v>
      </c>
      <c r="B1394" s="156" t="s">
        <v>1739</v>
      </c>
      <c r="C1394" s="5" t="s">
        <v>90</v>
      </c>
      <c r="D1394" s="3">
        <v>45464</v>
      </c>
      <c r="E1394" s="4" t="s">
        <v>1758</v>
      </c>
      <c r="F1394" s="126">
        <v>-127.4</v>
      </c>
      <c r="G1394" s="4"/>
    </row>
    <row r="1395" spans="1:7" x14ac:dyDescent="0.3">
      <c r="A1395" s="4">
        <v>8282401297</v>
      </c>
      <c r="B1395" s="156" t="s">
        <v>1742</v>
      </c>
      <c r="C1395" s="5" t="s">
        <v>90</v>
      </c>
      <c r="D1395" s="3">
        <v>45464</v>
      </c>
      <c r="E1395" s="4" t="s">
        <v>1758</v>
      </c>
      <c r="F1395" s="126">
        <v>-127.4</v>
      </c>
      <c r="G1395" s="4"/>
    </row>
    <row r="1396" spans="1:7" x14ac:dyDescent="0.3">
      <c r="A1396" s="4">
        <v>8282401236</v>
      </c>
      <c r="B1396" s="156" t="s">
        <v>1764</v>
      </c>
      <c r="C1396" s="5" t="s">
        <v>90</v>
      </c>
      <c r="D1396" s="3">
        <v>45464</v>
      </c>
      <c r="E1396" s="4" t="s">
        <v>1758</v>
      </c>
      <c r="F1396" s="126">
        <v>-127.4</v>
      </c>
      <c r="G1396" s="4"/>
    </row>
    <row r="1397" spans="1:7" x14ac:dyDescent="0.3">
      <c r="A1397" s="4">
        <v>8282401071</v>
      </c>
      <c r="B1397" s="156" t="s">
        <v>1726</v>
      </c>
      <c r="C1397" s="5" t="s">
        <v>90</v>
      </c>
      <c r="D1397" s="3">
        <v>45464</v>
      </c>
      <c r="E1397" s="4" t="s">
        <v>1757</v>
      </c>
      <c r="F1397" s="126">
        <v>-127.4</v>
      </c>
      <c r="G1397" s="4"/>
    </row>
    <row r="1398" spans="1:7" x14ac:dyDescent="0.3">
      <c r="A1398" s="4">
        <v>8282400742</v>
      </c>
      <c r="B1398" s="156" t="s">
        <v>1718</v>
      </c>
      <c r="C1398" s="5" t="s">
        <v>90</v>
      </c>
      <c r="D1398" s="3">
        <v>45464</v>
      </c>
      <c r="E1398" s="4" t="s">
        <v>1757</v>
      </c>
      <c r="F1398" s="126">
        <v>-127.4</v>
      </c>
      <c r="G1398" s="4"/>
    </row>
    <row r="1399" spans="1:7" x14ac:dyDescent="0.3">
      <c r="A1399" s="4">
        <v>8232400109</v>
      </c>
      <c r="B1399" s="156" t="s">
        <v>1730</v>
      </c>
      <c r="C1399" s="5" t="s">
        <v>90</v>
      </c>
      <c r="D1399" s="3">
        <v>45464</v>
      </c>
      <c r="E1399" s="4" t="s">
        <v>1757</v>
      </c>
      <c r="F1399" s="126">
        <v>-127.4</v>
      </c>
      <c r="G1399" s="4"/>
    </row>
    <row r="1400" spans="1:7" x14ac:dyDescent="0.3">
      <c r="A1400" s="4">
        <v>8282401065</v>
      </c>
      <c r="B1400" s="156" t="s">
        <v>1711</v>
      </c>
      <c r="C1400" s="5" t="s">
        <v>90</v>
      </c>
      <c r="D1400" s="3">
        <v>45464</v>
      </c>
      <c r="E1400" s="4" t="s">
        <v>1757</v>
      </c>
      <c r="F1400" s="126">
        <v>-127.4</v>
      </c>
      <c r="G1400" s="4"/>
    </row>
    <row r="1401" spans="1:7" x14ac:dyDescent="0.3">
      <c r="A1401" s="4">
        <v>8282400952</v>
      </c>
      <c r="B1401" s="156" t="s">
        <v>1722</v>
      </c>
      <c r="C1401" s="5" t="s">
        <v>90</v>
      </c>
      <c r="D1401" s="3">
        <v>45464</v>
      </c>
      <c r="E1401" s="4" t="s">
        <v>1757</v>
      </c>
      <c r="F1401" s="126">
        <v>-127.4</v>
      </c>
      <c r="G1401" s="4"/>
    </row>
    <row r="1402" spans="1:7" x14ac:dyDescent="0.3">
      <c r="A1402" s="4">
        <v>8282400773</v>
      </c>
      <c r="B1402" s="156" t="s">
        <v>1739</v>
      </c>
      <c r="C1402" s="5" t="s">
        <v>90</v>
      </c>
      <c r="D1402" s="3">
        <v>45464</v>
      </c>
      <c r="E1402" s="4" t="s">
        <v>1757</v>
      </c>
      <c r="F1402" s="126">
        <v>-127.4</v>
      </c>
      <c r="G1402" s="4"/>
    </row>
    <row r="1403" spans="1:7" x14ac:dyDescent="0.3">
      <c r="A1403" s="4">
        <v>8282401297</v>
      </c>
      <c r="B1403" s="156" t="s">
        <v>1742</v>
      </c>
      <c r="C1403" s="5" t="s">
        <v>90</v>
      </c>
      <c r="D1403" s="3">
        <v>45464</v>
      </c>
      <c r="E1403" s="4" t="s">
        <v>1757</v>
      </c>
      <c r="F1403" s="126">
        <v>-127.4</v>
      </c>
      <c r="G1403" s="4"/>
    </row>
    <row r="1404" spans="1:7" x14ac:dyDescent="0.3">
      <c r="A1404" s="4">
        <v>8282401052</v>
      </c>
      <c r="B1404" s="156" t="s">
        <v>1761</v>
      </c>
      <c r="C1404" s="5" t="s">
        <v>90</v>
      </c>
      <c r="D1404" s="3">
        <v>45464</v>
      </c>
      <c r="E1404" s="4" t="s">
        <v>1757</v>
      </c>
      <c r="F1404" s="126">
        <v>-127.4</v>
      </c>
      <c r="G1404" s="4"/>
    </row>
    <row r="1405" spans="1:7" x14ac:dyDescent="0.3">
      <c r="A1405" s="4">
        <v>8282401236</v>
      </c>
      <c r="B1405" s="156" t="s">
        <v>1764</v>
      </c>
      <c r="C1405" s="5" t="s">
        <v>90</v>
      </c>
      <c r="D1405" s="3">
        <v>45464</v>
      </c>
      <c r="E1405" s="4" t="s">
        <v>1757</v>
      </c>
      <c r="F1405" s="126">
        <v>-127.4</v>
      </c>
      <c r="G1405" s="4"/>
    </row>
    <row r="1406" spans="1:7" ht="28.8" x14ac:dyDescent="0.3">
      <c r="A1406" s="4">
        <v>44</v>
      </c>
      <c r="B1406" s="156" t="s">
        <v>1679</v>
      </c>
      <c r="C1406" s="35" t="s">
        <v>26</v>
      </c>
      <c r="D1406" s="3">
        <v>45468</v>
      </c>
      <c r="E1406" s="4" t="s">
        <v>1852</v>
      </c>
      <c r="F1406" s="126">
        <v>-4075.35</v>
      </c>
      <c r="G1406" s="4"/>
    </row>
    <row r="1407" spans="1:7" x14ac:dyDescent="0.3">
      <c r="A1407" s="4">
        <v>8282400976</v>
      </c>
      <c r="B1407" s="156" t="s">
        <v>1704</v>
      </c>
      <c r="C1407" s="35" t="s">
        <v>26</v>
      </c>
      <c r="D1407" s="3">
        <v>45468</v>
      </c>
      <c r="E1407" s="4" t="s">
        <v>1856</v>
      </c>
      <c r="F1407" s="126">
        <v>-1062.49</v>
      </c>
      <c r="G1407" s="4"/>
    </row>
    <row r="1408" spans="1:7" x14ac:dyDescent="0.3">
      <c r="A1408" s="4">
        <v>8282401071</v>
      </c>
      <c r="B1408" s="156" t="s">
        <v>1726</v>
      </c>
      <c r="C1408" s="35" t="s">
        <v>26</v>
      </c>
      <c r="D1408" s="3">
        <v>45468</v>
      </c>
      <c r="E1408" s="4" t="s">
        <v>1856</v>
      </c>
      <c r="F1408" s="126">
        <v>-1062.49</v>
      </c>
      <c r="G1408" s="4"/>
    </row>
    <row r="1409" spans="1:7" x14ac:dyDescent="0.3">
      <c r="A1409" s="4">
        <v>8282303279</v>
      </c>
      <c r="B1409" s="156" t="s">
        <v>1508</v>
      </c>
      <c r="C1409" s="35" t="s">
        <v>26</v>
      </c>
      <c r="D1409" s="3">
        <v>45470</v>
      </c>
      <c r="E1409" s="4" t="s">
        <v>1846</v>
      </c>
      <c r="F1409" s="126">
        <v>-723.43</v>
      </c>
      <c r="G1409" s="4"/>
    </row>
    <row r="1410" spans="1:7" ht="28.8" x14ac:dyDescent="0.3">
      <c r="A1410" s="4">
        <v>8282400742</v>
      </c>
      <c r="B1410" s="156" t="s">
        <v>1718</v>
      </c>
      <c r="C1410" s="35" t="s">
        <v>26</v>
      </c>
      <c r="D1410" s="3">
        <v>45475</v>
      </c>
      <c r="E1410" s="4" t="s">
        <v>1860</v>
      </c>
      <c r="F1410" s="126">
        <v>-3550.52</v>
      </c>
      <c r="G1410" s="4"/>
    </row>
    <row r="1411" spans="1:7" x14ac:dyDescent="0.3">
      <c r="A1411" s="4">
        <v>8282401052</v>
      </c>
      <c r="B1411" s="156" t="s">
        <v>1761</v>
      </c>
      <c r="C1411" s="35" t="s">
        <v>26</v>
      </c>
      <c r="D1411" s="14">
        <v>45476</v>
      </c>
      <c r="E1411" s="4" t="s">
        <v>1862</v>
      </c>
      <c r="F1411" s="126">
        <v>-632.49</v>
      </c>
      <c r="G1411" s="4"/>
    </row>
    <row r="1412" spans="1:7" ht="28.8" x14ac:dyDescent="0.3">
      <c r="A1412" s="4">
        <v>8282301835</v>
      </c>
      <c r="B1412" s="156" t="s">
        <v>1539</v>
      </c>
      <c r="C1412" s="35" t="s">
        <v>26</v>
      </c>
      <c r="D1412" s="3">
        <v>45478</v>
      </c>
      <c r="E1412" s="4" t="s">
        <v>1863</v>
      </c>
      <c r="F1412" s="126">
        <v>-1576.81</v>
      </c>
      <c r="G1412" s="4"/>
    </row>
    <row r="1413" spans="1:7" x14ac:dyDescent="0.3">
      <c r="A1413" s="4">
        <v>8282401266</v>
      </c>
      <c r="B1413" s="156" t="s">
        <v>1781</v>
      </c>
      <c r="C1413" s="5" t="s">
        <v>90</v>
      </c>
      <c r="D1413" s="3">
        <v>45481</v>
      </c>
      <c r="E1413" s="4" t="s">
        <v>1758</v>
      </c>
      <c r="F1413" s="126">
        <v>-127.4</v>
      </c>
      <c r="G1413" s="4"/>
    </row>
    <row r="1414" spans="1:7" x14ac:dyDescent="0.3">
      <c r="A1414" s="4">
        <v>8282401616</v>
      </c>
      <c r="B1414" s="156" t="s">
        <v>1784</v>
      </c>
      <c r="C1414" s="5" t="s">
        <v>90</v>
      </c>
      <c r="D1414" s="3">
        <v>45481</v>
      </c>
      <c r="E1414" s="4" t="s">
        <v>1758</v>
      </c>
      <c r="F1414" s="126">
        <v>-127.4</v>
      </c>
      <c r="G1414" s="4"/>
    </row>
    <row r="1415" spans="1:7" x14ac:dyDescent="0.3">
      <c r="A1415" s="4">
        <v>8282401416</v>
      </c>
      <c r="B1415" s="156" t="s">
        <v>1776</v>
      </c>
      <c r="C1415" s="5" t="s">
        <v>90</v>
      </c>
      <c r="D1415" s="3">
        <v>45481</v>
      </c>
      <c r="E1415" s="4" t="s">
        <v>1758</v>
      </c>
      <c r="F1415" s="126">
        <v>-127.4</v>
      </c>
      <c r="G1415" s="4"/>
    </row>
    <row r="1416" spans="1:7" x14ac:dyDescent="0.3">
      <c r="A1416" s="4">
        <v>8282401481</v>
      </c>
      <c r="B1416" s="156" t="s">
        <v>1815</v>
      </c>
      <c r="C1416" s="5" t="s">
        <v>90</v>
      </c>
      <c r="D1416" s="3">
        <v>45481</v>
      </c>
      <c r="E1416" s="4" t="s">
        <v>1758</v>
      </c>
      <c r="F1416" s="126">
        <v>-127.4</v>
      </c>
      <c r="G1416" s="4"/>
    </row>
    <row r="1417" spans="1:7" x14ac:dyDescent="0.3">
      <c r="A1417" s="4">
        <v>8282401015</v>
      </c>
      <c r="B1417" s="156" t="s">
        <v>1769</v>
      </c>
      <c r="C1417" s="5" t="s">
        <v>90</v>
      </c>
      <c r="D1417" s="3">
        <v>45481</v>
      </c>
      <c r="E1417" s="4" t="s">
        <v>1758</v>
      </c>
      <c r="F1417" s="126">
        <v>-127.4</v>
      </c>
      <c r="G1417" s="4"/>
    </row>
    <row r="1418" spans="1:7" x14ac:dyDescent="0.3">
      <c r="A1418" s="4">
        <v>8282401266</v>
      </c>
      <c r="B1418" s="156" t="s">
        <v>1781</v>
      </c>
      <c r="C1418" s="5" t="s">
        <v>90</v>
      </c>
      <c r="D1418" s="3">
        <v>45481</v>
      </c>
      <c r="E1418" s="4" t="s">
        <v>1757</v>
      </c>
      <c r="F1418" s="126">
        <v>-127.4</v>
      </c>
      <c r="G1418" s="4"/>
    </row>
    <row r="1419" spans="1:7" x14ac:dyDescent="0.3">
      <c r="A1419" s="4">
        <v>8282401616</v>
      </c>
      <c r="B1419" s="156" t="s">
        <v>1784</v>
      </c>
      <c r="C1419" s="5" t="s">
        <v>90</v>
      </c>
      <c r="D1419" s="3">
        <v>45481</v>
      </c>
      <c r="E1419" s="4" t="s">
        <v>1757</v>
      </c>
      <c r="F1419" s="126">
        <v>-127.4</v>
      </c>
      <c r="G1419" s="4"/>
    </row>
    <row r="1420" spans="1:7" x14ac:dyDescent="0.3">
      <c r="A1420" s="4">
        <v>8282401416</v>
      </c>
      <c r="B1420" s="156" t="s">
        <v>1776</v>
      </c>
      <c r="C1420" s="5" t="s">
        <v>90</v>
      </c>
      <c r="D1420" s="3">
        <v>45481</v>
      </c>
      <c r="E1420" s="4" t="s">
        <v>1757</v>
      </c>
      <c r="F1420" s="126">
        <v>-127.4</v>
      </c>
      <c r="G1420" s="4"/>
    </row>
    <row r="1421" spans="1:7" x14ac:dyDescent="0.3">
      <c r="A1421" s="4">
        <v>8282401481</v>
      </c>
      <c r="B1421" s="156" t="s">
        <v>1815</v>
      </c>
      <c r="C1421" s="5" t="s">
        <v>90</v>
      </c>
      <c r="D1421" s="3">
        <v>45481</v>
      </c>
      <c r="E1421" s="4" t="s">
        <v>1757</v>
      </c>
      <c r="F1421" s="126">
        <v>-127.4</v>
      </c>
      <c r="G1421" s="4"/>
    </row>
    <row r="1422" spans="1:7" x14ac:dyDescent="0.3">
      <c r="A1422" s="4">
        <v>8282401015</v>
      </c>
      <c r="B1422" s="156" t="s">
        <v>1769</v>
      </c>
      <c r="C1422" s="5" t="s">
        <v>90</v>
      </c>
      <c r="D1422" s="3">
        <v>45481</v>
      </c>
      <c r="E1422" s="4" t="s">
        <v>1757</v>
      </c>
      <c r="F1422" s="126">
        <v>-127.4</v>
      </c>
      <c r="G1422" s="4"/>
    </row>
    <row r="1423" spans="1:7" x14ac:dyDescent="0.3">
      <c r="A1423" s="4">
        <v>8282304010</v>
      </c>
      <c r="B1423" s="156" t="s">
        <v>1544</v>
      </c>
      <c r="C1423" s="5" t="s">
        <v>55</v>
      </c>
      <c r="D1423" s="3">
        <v>45481</v>
      </c>
      <c r="E1423" s="4" t="s">
        <v>579</v>
      </c>
      <c r="F1423" s="126">
        <v>-150</v>
      </c>
      <c r="G1423" s="4"/>
    </row>
    <row r="1424" spans="1:7" x14ac:dyDescent="0.3">
      <c r="A1424" s="4">
        <v>8282400353</v>
      </c>
      <c r="B1424" s="156" t="s">
        <v>1643</v>
      </c>
      <c r="C1424" s="5" t="s">
        <v>55</v>
      </c>
      <c r="D1424" s="3">
        <v>45481</v>
      </c>
      <c r="E1424" s="4" t="s">
        <v>579</v>
      </c>
      <c r="F1424" s="126">
        <v>-12</v>
      </c>
      <c r="G1424" s="4"/>
    </row>
    <row r="1425" spans="1:7" x14ac:dyDescent="0.3">
      <c r="A1425" s="4">
        <v>8282300057</v>
      </c>
      <c r="B1425" s="156" t="s">
        <v>1081</v>
      </c>
      <c r="C1425" s="5" t="s">
        <v>55</v>
      </c>
      <c r="D1425" s="3">
        <v>45481</v>
      </c>
      <c r="E1425" s="4" t="s">
        <v>579</v>
      </c>
      <c r="F1425" s="126">
        <v>-150</v>
      </c>
      <c r="G1425" s="4"/>
    </row>
    <row r="1426" spans="1:7" x14ac:dyDescent="0.3">
      <c r="A1426" s="4">
        <v>8282401297</v>
      </c>
      <c r="B1426" s="156" t="s">
        <v>1742</v>
      </c>
      <c r="C1426" s="35" t="s">
        <v>26</v>
      </c>
      <c r="D1426" s="3">
        <v>45488</v>
      </c>
      <c r="E1426" s="4" t="s">
        <v>1865</v>
      </c>
      <c r="F1426" s="126">
        <v>-612.49</v>
      </c>
      <c r="G1426" s="4"/>
    </row>
    <row r="1427" spans="1:7" ht="28.8" x14ac:dyDescent="0.3">
      <c r="A1427" s="4">
        <v>8282401616</v>
      </c>
      <c r="B1427" s="156" t="s">
        <v>1866</v>
      </c>
      <c r="C1427" s="35" t="s">
        <v>26</v>
      </c>
      <c r="D1427" s="3">
        <v>45488</v>
      </c>
      <c r="E1427" s="4" t="s">
        <v>1867</v>
      </c>
      <c r="F1427" s="126">
        <v>-3621.62</v>
      </c>
      <c r="G1427" s="4"/>
    </row>
    <row r="1428" spans="1:7" x14ac:dyDescent="0.3">
      <c r="A1428" s="4">
        <v>8282402080</v>
      </c>
      <c r="B1428" s="156" t="s">
        <v>1843</v>
      </c>
      <c r="C1428" s="35" t="s">
        <v>26</v>
      </c>
      <c r="D1428" s="3">
        <v>45492</v>
      </c>
      <c r="E1428" s="4" t="s">
        <v>1875</v>
      </c>
      <c r="F1428" s="126">
        <v>-632.49</v>
      </c>
      <c r="G1428" s="4"/>
    </row>
    <row r="1429" spans="1:7" x14ac:dyDescent="0.3">
      <c r="A1429" s="4">
        <v>8282401710</v>
      </c>
      <c r="B1429" s="156" t="s">
        <v>1830</v>
      </c>
      <c r="C1429" s="35" t="s">
        <v>26</v>
      </c>
      <c r="D1429" s="3">
        <v>45492</v>
      </c>
      <c r="E1429" s="4" t="s">
        <v>1875</v>
      </c>
      <c r="F1429" s="126">
        <v>-632.49</v>
      </c>
      <c r="G1429" s="4"/>
    </row>
    <row r="1430" spans="1:7" ht="43.2" x14ac:dyDescent="0.3">
      <c r="A1430" s="4">
        <v>8282304010</v>
      </c>
      <c r="B1430" s="156" t="s">
        <v>1544</v>
      </c>
      <c r="C1430" s="35" t="s">
        <v>26</v>
      </c>
      <c r="D1430" s="3">
        <v>45492</v>
      </c>
      <c r="E1430" s="4" t="s">
        <v>1876</v>
      </c>
      <c r="F1430" s="126">
        <v>-1449.54</v>
      </c>
      <c r="G1430" s="4"/>
    </row>
    <row r="1431" spans="1:7" ht="43.2" x14ac:dyDescent="0.3">
      <c r="A1431" s="4">
        <v>8282300057</v>
      </c>
      <c r="B1431" s="156" t="s">
        <v>1081</v>
      </c>
      <c r="C1431" s="35" t="s">
        <v>26</v>
      </c>
      <c r="D1431" s="3">
        <v>45499</v>
      </c>
      <c r="E1431" s="4" t="s">
        <v>1888</v>
      </c>
      <c r="F1431" s="126">
        <v>-4278.47</v>
      </c>
      <c r="G1431" s="4"/>
    </row>
    <row r="1432" spans="1:7" x14ac:dyDescent="0.3">
      <c r="A1432" s="4">
        <v>8282400001</v>
      </c>
      <c r="B1432" s="156" t="s">
        <v>1748</v>
      </c>
      <c r="C1432" s="35" t="s">
        <v>26</v>
      </c>
      <c r="D1432" s="3">
        <v>45499</v>
      </c>
      <c r="E1432" s="4" t="s">
        <v>1889</v>
      </c>
      <c r="F1432" s="126">
        <v>-6670.78</v>
      </c>
      <c r="G1432" s="4"/>
    </row>
    <row r="1433" spans="1:7" x14ac:dyDescent="0.3">
      <c r="A1433" s="4">
        <v>8282304010</v>
      </c>
      <c r="B1433" s="156" t="s">
        <v>1544</v>
      </c>
      <c r="C1433" s="5" t="s">
        <v>55</v>
      </c>
      <c r="D1433" s="3">
        <v>45509</v>
      </c>
      <c r="E1433" s="4" t="s">
        <v>579</v>
      </c>
      <c r="F1433" s="126">
        <v>-130</v>
      </c>
      <c r="G1433" s="4"/>
    </row>
    <row r="1434" spans="1:7" x14ac:dyDescent="0.3">
      <c r="A1434" s="4">
        <v>8282300057</v>
      </c>
      <c r="B1434" s="156" t="s">
        <v>1081</v>
      </c>
      <c r="C1434" s="5" t="s">
        <v>55</v>
      </c>
      <c r="D1434" s="3">
        <v>45509</v>
      </c>
      <c r="E1434" s="4" t="s">
        <v>579</v>
      </c>
      <c r="F1434" s="126">
        <v>-155</v>
      </c>
      <c r="G1434" s="4"/>
    </row>
    <row r="1435" spans="1:7" x14ac:dyDescent="0.3">
      <c r="A1435" s="4">
        <v>8282401071</v>
      </c>
      <c r="B1435" s="156" t="s">
        <v>1901</v>
      </c>
      <c r="C1435" s="5" t="s">
        <v>55</v>
      </c>
      <c r="D1435" s="3">
        <v>45509</v>
      </c>
      <c r="E1435" s="4" t="s">
        <v>579</v>
      </c>
      <c r="F1435" s="126">
        <v>-35</v>
      </c>
      <c r="G1435" s="4"/>
    </row>
    <row r="1436" spans="1:7" ht="28.8" x14ac:dyDescent="0.3">
      <c r="A1436" s="4">
        <v>8282401196</v>
      </c>
      <c r="B1436" s="156" t="s">
        <v>1825</v>
      </c>
      <c r="C1436" s="35" t="s">
        <v>26</v>
      </c>
      <c r="D1436" s="3">
        <v>45516</v>
      </c>
      <c r="E1436" s="4" t="s">
        <v>1908</v>
      </c>
      <c r="F1436" s="126">
        <v>-865.1</v>
      </c>
      <c r="G1436" s="4"/>
    </row>
    <row r="1437" spans="1:7" x14ac:dyDescent="0.3">
      <c r="A1437" s="4">
        <v>116</v>
      </c>
      <c r="B1437" s="156" t="s">
        <v>1839</v>
      </c>
      <c r="C1437" s="35" t="s">
        <v>26</v>
      </c>
      <c r="D1437" s="3">
        <v>45516</v>
      </c>
      <c r="E1437" s="4" t="s">
        <v>1917</v>
      </c>
      <c r="F1437" s="126">
        <v>-612.49</v>
      </c>
      <c r="G1437" s="4"/>
    </row>
    <row r="1438" spans="1:7" x14ac:dyDescent="0.3">
      <c r="A1438" s="4">
        <v>8282401274</v>
      </c>
      <c r="B1438" s="156" t="s">
        <v>1819</v>
      </c>
      <c r="C1438" s="35" t="s">
        <v>26</v>
      </c>
      <c r="D1438" s="3">
        <v>45516</v>
      </c>
      <c r="E1438" s="4" t="s">
        <v>1917</v>
      </c>
      <c r="F1438" s="126">
        <v>-612.49</v>
      </c>
      <c r="G1438" s="4"/>
    </row>
    <row r="1439" spans="1:7" x14ac:dyDescent="0.3">
      <c r="A1439" s="4">
        <v>8282401645</v>
      </c>
      <c r="B1439" s="156" t="s">
        <v>1923</v>
      </c>
      <c r="C1439" s="35" t="s">
        <v>26</v>
      </c>
      <c r="D1439" s="3">
        <v>45519</v>
      </c>
      <c r="E1439" s="4" t="s">
        <v>773</v>
      </c>
      <c r="F1439" s="126">
        <v>-452.27</v>
      </c>
      <c r="G1439" s="4"/>
    </row>
    <row r="1440" spans="1:7" ht="28.8" x14ac:dyDescent="0.3">
      <c r="A1440" s="4">
        <v>8232400109</v>
      </c>
      <c r="B1440" s="156" t="s">
        <v>1730</v>
      </c>
      <c r="C1440" s="35" t="s">
        <v>26</v>
      </c>
      <c r="D1440" s="3">
        <v>45519</v>
      </c>
      <c r="E1440" s="4" t="s">
        <v>1924</v>
      </c>
      <c r="F1440" s="126">
        <v>-1581.9</v>
      </c>
      <c r="G1440" s="4"/>
    </row>
    <row r="1441" spans="1:7" x14ac:dyDescent="0.3">
      <c r="A1441" s="4">
        <v>8282402049</v>
      </c>
      <c r="B1441" s="156" t="s">
        <v>1835</v>
      </c>
      <c r="C1441" s="35" t="s">
        <v>26</v>
      </c>
      <c r="D1441" s="3">
        <v>45537</v>
      </c>
      <c r="E1441" s="4" t="s">
        <v>1957</v>
      </c>
      <c r="F1441" s="126">
        <v>-1103.43</v>
      </c>
      <c r="G1441" s="4"/>
    </row>
    <row r="1442" spans="1:7" x14ac:dyDescent="0.3">
      <c r="A1442" s="4">
        <v>8282303717</v>
      </c>
      <c r="B1442" s="156" t="s">
        <v>1670</v>
      </c>
      <c r="C1442" s="35" t="s">
        <v>26</v>
      </c>
      <c r="D1442" s="3">
        <v>45539</v>
      </c>
      <c r="E1442" s="4" t="s">
        <v>1958</v>
      </c>
      <c r="F1442" s="126">
        <v>-1392.47</v>
      </c>
      <c r="G1442" s="4"/>
    </row>
    <row r="1443" spans="1:7" x14ac:dyDescent="0.3">
      <c r="A1443" s="4">
        <v>8282402073</v>
      </c>
      <c r="B1443" s="156" t="s">
        <v>1850</v>
      </c>
      <c r="C1443" s="5" t="s">
        <v>26</v>
      </c>
      <c r="D1443" s="3">
        <v>45539</v>
      </c>
      <c r="E1443" s="4" t="s">
        <v>1959</v>
      </c>
      <c r="F1443" s="126">
        <v>-1409.49</v>
      </c>
      <c r="G1443" s="4"/>
    </row>
    <row r="1444" spans="1:7" x14ac:dyDescent="0.3">
      <c r="A1444" s="4">
        <v>8282401645</v>
      </c>
      <c r="B1444" s="156" t="s">
        <v>1960</v>
      </c>
      <c r="C1444" s="5" t="s">
        <v>90</v>
      </c>
      <c r="D1444" s="3">
        <v>45539</v>
      </c>
      <c r="E1444" s="4" t="s">
        <v>1757</v>
      </c>
      <c r="F1444" s="126">
        <v>-127.4</v>
      </c>
      <c r="G1444" s="4"/>
    </row>
    <row r="1445" spans="1:7" x14ac:dyDescent="0.3">
      <c r="A1445" s="4">
        <v>8282402448</v>
      </c>
      <c r="B1445" s="156" t="s">
        <v>1885</v>
      </c>
      <c r="C1445" s="5" t="s">
        <v>90</v>
      </c>
      <c r="D1445" s="3">
        <v>45539</v>
      </c>
      <c r="E1445" s="4" t="s">
        <v>1757</v>
      </c>
      <c r="F1445" s="126">
        <v>-127.4</v>
      </c>
      <c r="G1445" s="4"/>
    </row>
    <row r="1446" spans="1:7" x14ac:dyDescent="0.3">
      <c r="A1446" s="4">
        <v>8282402062</v>
      </c>
      <c r="B1446" s="156" t="s">
        <v>1903</v>
      </c>
      <c r="C1446" s="5" t="s">
        <v>90</v>
      </c>
      <c r="D1446" s="3">
        <v>45539</v>
      </c>
      <c r="E1446" s="4" t="s">
        <v>1757</v>
      </c>
      <c r="F1446" s="126">
        <v>-127.4</v>
      </c>
      <c r="G1446" s="4"/>
    </row>
    <row r="1447" spans="1:7" x14ac:dyDescent="0.3">
      <c r="A1447" s="4">
        <v>8282402239</v>
      </c>
      <c r="B1447" s="156" t="s">
        <v>1920</v>
      </c>
      <c r="C1447" s="5" t="s">
        <v>90</v>
      </c>
      <c r="D1447" s="3">
        <v>45539</v>
      </c>
      <c r="E1447" s="4" t="s">
        <v>1757</v>
      </c>
      <c r="F1447" s="126">
        <v>-127.4</v>
      </c>
      <c r="G1447" s="4"/>
    </row>
    <row r="1448" spans="1:7" x14ac:dyDescent="0.3">
      <c r="A1448" s="4">
        <v>8282402062</v>
      </c>
      <c r="B1448" s="156" t="s">
        <v>1910</v>
      </c>
      <c r="C1448" s="5" t="s">
        <v>90</v>
      </c>
      <c r="D1448" s="3">
        <v>45539</v>
      </c>
      <c r="E1448" s="4" t="s">
        <v>1757</v>
      </c>
      <c r="F1448" s="126">
        <v>-127.4</v>
      </c>
      <c r="G1448" s="4"/>
    </row>
    <row r="1449" spans="1:7" x14ac:dyDescent="0.3">
      <c r="A1449" s="4">
        <v>8282402465</v>
      </c>
      <c r="B1449" s="156" t="s">
        <v>1906</v>
      </c>
      <c r="C1449" s="5" t="s">
        <v>90</v>
      </c>
      <c r="D1449" s="3">
        <v>45539</v>
      </c>
      <c r="E1449" s="4" t="s">
        <v>1757</v>
      </c>
      <c r="F1449" s="126">
        <v>-127.4</v>
      </c>
      <c r="G1449" s="4"/>
    </row>
    <row r="1450" spans="1:7" x14ac:dyDescent="0.3">
      <c r="A1450" s="4">
        <v>8282402422</v>
      </c>
      <c r="B1450" s="156" t="s">
        <v>1872</v>
      </c>
      <c r="C1450" s="5" t="s">
        <v>90</v>
      </c>
      <c r="D1450" s="3">
        <v>45539</v>
      </c>
      <c r="E1450" s="4" t="s">
        <v>1757</v>
      </c>
      <c r="F1450" s="126">
        <v>-127.4</v>
      </c>
      <c r="G1450" s="4"/>
    </row>
    <row r="1451" spans="1:7" x14ac:dyDescent="0.3">
      <c r="A1451" s="4">
        <v>8282400001</v>
      </c>
      <c r="B1451" s="156" t="s">
        <v>1748</v>
      </c>
      <c r="C1451" s="5" t="s">
        <v>90</v>
      </c>
      <c r="D1451" s="3">
        <v>45539</v>
      </c>
      <c r="E1451" s="4" t="s">
        <v>1757</v>
      </c>
      <c r="F1451" s="126">
        <v>-127.4</v>
      </c>
      <c r="G1451" s="4"/>
    </row>
    <row r="1452" spans="1:7" x14ac:dyDescent="0.3">
      <c r="A1452" s="4">
        <v>8282402240</v>
      </c>
      <c r="B1452" s="156" t="s">
        <v>1893</v>
      </c>
      <c r="C1452" s="5" t="s">
        <v>90</v>
      </c>
      <c r="D1452" s="3">
        <v>45539</v>
      </c>
      <c r="E1452" s="4" t="s">
        <v>1757</v>
      </c>
      <c r="F1452" s="126">
        <v>-127.4</v>
      </c>
      <c r="G1452" s="4"/>
    </row>
    <row r="1453" spans="1:7" x14ac:dyDescent="0.3">
      <c r="A1453" s="4">
        <v>8282402411</v>
      </c>
      <c r="B1453" s="156" t="s">
        <v>1879</v>
      </c>
      <c r="C1453" s="5" t="s">
        <v>90</v>
      </c>
      <c r="D1453" s="3">
        <v>45539</v>
      </c>
      <c r="E1453" s="4" t="s">
        <v>1757</v>
      </c>
      <c r="F1453" s="126">
        <v>-127.4</v>
      </c>
      <c r="G1453" s="4"/>
    </row>
    <row r="1454" spans="1:7" x14ac:dyDescent="0.3">
      <c r="A1454" s="4">
        <v>8282402520</v>
      </c>
      <c r="B1454" s="156" t="s">
        <v>1915</v>
      </c>
      <c r="C1454" s="5" t="s">
        <v>90</v>
      </c>
      <c r="D1454" s="3">
        <v>45539</v>
      </c>
      <c r="E1454" s="4" t="s">
        <v>1757</v>
      </c>
      <c r="F1454" s="126">
        <v>-127.4</v>
      </c>
      <c r="G1454" s="4"/>
    </row>
    <row r="1455" spans="1:7" x14ac:dyDescent="0.3">
      <c r="A1455" s="4">
        <v>8282401645</v>
      </c>
      <c r="B1455" s="156" t="s">
        <v>1960</v>
      </c>
      <c r="C1455" s="5" t="s">
        <v>90</v>
      </c>
      <c r="D1455" s="3">
        <v>45539</v>
      </c>
      <c r="E1455" s="4" t="s">
        <v>1758</v>
      </c>
      <c r="F1455" s="126">
        <v>-127.4</v>
      </c>
      <c r="G1455" s="4"/>
    </row>
    <row r="1456" spans="1:7" x14ac:dyDescent="0.3">
      <c r="A1456" s="4">
        <v>8282402448</v>
      </c>
      <c r="B1456" s="156" t="s">
        <v>1885</v>
      </c>
      <c r="C1456" s="5" t="s">
        <v>90</v>
      </c>
      <c r="D1456" s="3">
        <v>45539</v>
      </c>
      <c r="E1456" s="4" t="s">
        <v>1758</v>
      </c>
      <c r="F1456" s="126">
        <v>-127.4</v>
      </c>
      <c r="G1456" s="4"/>
    </row>
    <row r="1457" spans="1:7" x14ac:dyDescent="0.3">
      <c r="A1457" s="4">
        <v>8282402062</v>
      </c>
      <c r="B1457" s="156" t="s">
        <v>1903</v>
      </c>
      <c r="C1457" s="5" t="s">
        <v>90</v>
      </c>
      <c r="D1457" s="3">
        <v>45539</v>
      </c>
      <c r="E1457" s="4" t="s">
        <v>1758</v>
      </c>
      <c r="F1457" s="126">
        <v>-127.4</v>
      </c>
      <c r="G1457" s="4"/>
    </row>
    <row r="1458" spans="1:7" x14ac:dyDescent="0.3">
      <c r="A1458" s="4">
        <v>8282402062</v>
      </c>
      <c r="B1458" s="156" t="s">
        <v>1910</v>
      </c>
      <c r="C1458" s="5" t="s">
        <v>90</v>
      </c>
      <c r="D1458" s="3">
        <v>45539</v>
      </c>
      <c r="E1458" s="4" t="s">
        <v>1758</v>
      </c>
      <c r="F1458" s="126">
        <v>-127.4</v>
      </c>
      <c r="G1458" s="4"/>
    </row>
    <row r="1459" spans="1:7" x14ac:dyDescent="0.3">
      <c r="A1459" s="4">
        <v>8282402465</v>
      </c>
      <c r="B1459" s="156" t="s">
        <v>1906</v>
      </c>
      <c r="C1459" s="5" t="s">
        <v>90</v>
      </c>
      <c r="D1459" s="3">
        <v>45539</v>
      </c>
      <c r="E1459" s="4" t="s">
        <v>1758</v>
      </c>
      <c r="F1459" s="126">
        <v>-127.4</v>
      </c>
      <c r="G1459" s="4"/>
    </row>
    <row r="1460" spans="1:7" x14ac:dyDescent="0.3">
      <c r="A1460" s="4">
        <v>8282402239</v>
      </c>
      <c r="B1460" s="156" t="s">
        <v>1920</v>
      </c>
      <c r="C1460" s="5" t="s">
        <v>90</v>
      </c>
      <c r="D1460" s="3">
        <v>45539</v>
      </c>
      <c r="E1460" s="4" t="s">
        <v>1758</v>
      </c>
      <c r="F1460" s="126">
        <v>-127.4</v>
      </c>
      <c r="G1460" s="4"/>
    </row>
    <row r="1461" spans="1:7" x14ac:dyDescent="0.3">
      <c r="A1461" s="4">
        <v>8282402422</v>
      </c>
      <c r="B1461" s="156" t="s">
        <v>1872</v>
      </c>
      <c r="C1461" s="5" t="s">
        <v>90</v>
      </c>
      <c r="D1461" s="3">
        <v>45539</v>
      </c>
      <c r="E1461" s="4" t="s">
        <v>1758</v>
      </c>
      <c r="F1461" s="126">
        <v>-127.4</v>
      </c>
      <c r="G1461" s="4"/>
    </row>
    <row r="1462" spans="1:7" x14ac:dyDescent="0.3">
      <c r="A1462" s="4">
        <v>8282400001</v>
      </c>
      <c r="B1462" s="156" t="s">
        <v>1748</v>
      </c>
      <c r="C1462" s="5" t="s">
        <v>90</v>
      </c>
      <c r="D1462" s="3">
        <v>45539</v>
      </c>
      <c r="E1462" s="4" t="s">
        <v>1758</v>
      </c>
      <c r="F1462" s="126">
        <v>-127.4</v>
      </c>
      <c r="G1462" s="4"/>
    </row>
    <row r="1463" spans="1:7" x14ac:dyDescent="0.3">
      <c r="A1463" s="4">
        <v>8282402240</v>
      </c>
      <c r="B1463" s="156" t="s">
        <v>1893</v>
      </c>
      <c r="C1463" s="5" t="s">
        <v>90</v>
      </c>
      <c r="D1463" s="3">
        <v>45539</v>
      </c>
      <c r="E1463" s="4" t="s">
        <v>1758</v>
      </c>
      <c r="F1463" s="126">
        <v>-127.4</v>
      </c>
      <c r="G1463" s="4"/>
    </row>
    <row r="1464" spans="1:7" x14ac:dyDescent="0.3">
      <c r="A1464" s="4">
        <v>8282402059</v>
      </c>
      <c r="B1464" s="156" t="s">
        <v>1898</v>
      </c>
      <c r="C1464" s="5" t="s">
        <v>90</v>
      </c>
      <c r="D1464" s="3">
        <v>45539</v>
      </c>
      <c r="E1464" s="4" t="s">
        <v>1758</v>
      </c>
      <c r="F1464" s="126">
        <v>-127.4</v>
      </c>
      <c r="G1464" s="4"/>
    </row>
    <row r="1465" spans="1:7" x14ac:dyDescent="0.3">
      <c r="A1465" s="4">
        <v>8282402520</v>
      </c>
      <c r="B1465" s="156" t="s">
        <v>1915</v>
      </c>
      <c r="C1465" s="5" t="s">
        <v>90</v>
      </c>
      <c r="D1465" s="3">
        <v>45539</v>
      </c>
      <c r="E1465" s="4" t="s">
        <v>1758</v>
      </c>
      <c r="F1465" s="126">
        <v>-127.4</v>
      </c>
      <c r="G1465" s="4"/>
    </row>
    <row r="1466" spans="1:7" x14ac:dyDescent="0.3">
      <c r="A1466" s="4">
        <v>8282402411</v>
      </c>
      <c r="B1466" s="156" t="s">
        <v>1879</v>
      </c>
      <c r="C1466" s="5" t="s">
        <v>90</v>
      </c>
      <c r="D1466" s="3">
        <v>45539</v>
      </c>
      <c r="E1466" s="4" t="s">
        <v>1758</v>
      </c>
      <c r="F1466" s="126">
        <v>-127.4</v>
      </c>
      <c r="G1466" s="4"/>
    </row>
    <row r="1467" spans="1:7" x14ac:dyDescent="0.3">
      <c r="A1467" s="4">
        <v>8282300057</v>
      </c>
      <c r="B1467" s="156" t="s">
        <v>1081</v>
      </c>
      <c r="C1467" s="5" t="s">
        <v>26</v>
      </c>
      <c r="D1467" s="3">
        <v>45545</v>
      </c>
      <c r="E1467" s="4" t="s">
        <v>1964</v>
      </c>
      <c r="F1467" s="126">
        <v>-216.05</v>
      </c>
      <c r="G1467" s="4"/>
    </row>
    <row r="1468" spans="1:7" x14ac:dyDescent="0.3">
      <c r="A1468" s="4">
        <v>8282300057</v>
      </c>
      <c r="B1468" s="156" t="s">
        <v>1081</v>
      </c>
      <c r="C1468" s="5" t="s">
        <v>55</v>
      </c>
      <c r="D1468" s="3">
        <v>45546</v>
      </c>
      <c r="E1468" s="4" t="s">
        <v>579</v>
      </c>
      <c r="F1468" s="126">
        <v>-115</v>
      </c>
      <c r="G1468" s="4"/>
    </row>
    <row r="1469" spans="1:7" x14ac:dyDescent="0.3">
      <c r="A1469" s="4">
        <v>8282402062</v>
      </c>
      <c r="B1469" s="156" t="s">
        <v>1903</v>
      </c>
      <c r="C1469" s="5" t="s">
        <v>26</v>
      </c>
      <c r="D1469" s="3">
        <v>45555</v>
      </c>
      <c r="E1469" s="4" t="s">
        <v>1973</v>
      </c>
      <c r="F1469" s="126">
        <v>-452.27</v>
      </c>
      <c r="G1469" s="4"/>
    </row>
    <row r="1470" spans="1:7" x14ac:dyDescent="0.3">
      <c r="A1470" s="4">
        <v>8282402239</v>
      </c>
      <c r="B1470" s="156" t="s">
        <v>1981</v>
      </c>
      <c r="C1470" s="5" t="s">
        <v>26</v>
      </c>
      <c r="D1470" s="3">
        <v>45561</v>
      </c>
      <c r="E1470" s="4" t="s">
        <v>773</v>
      </c>
      <c r="F1470" s="126">
        <v>-452.27</v>
      </c>
      <c r="G1470" s="4"/>
    </row>
    <row r="1471" spans="1:7" x14ac:dyDescent="0.3">
      <c r="A1471" s="4">
        <v>8282402448</v>
      </c>
      <c r="B1471" s="156" t="s">
        <v>1885</v>
      </c>
      <c r="C1471" s="5" t="s">
        <v>26</v>
      </c>
      <c r="D1471" s="3">
        <v>45561</v>
      </c>
      <c r="E1471" s="4" t="s">
        <v>1193</v>
      </c>
      <c r="F1471" s="126">
        <v>-612.49</v>
      </c>
      <c r="G1471" s="4"/>
    </row>
    <row r="1472" spans="1:7" x14ac:dyDescent="0.3">
      <c r="A1472" s="4">
        <v>8282400001</v>
      </c>
      <c r="B1472" s="156" t="s">
        <v>1748</v>
      </c>
      <c r="C1472" s="5" t="s">
        <v>26</v>
      </c>
      <c r="D1472" s="3">
        <v>45565</v>
      </c>
      <c r="E1472" s="4" t="s">
        <v>1991</v>
      </c>
      <c r="F1472" s="126">
        <v>-648.95000000000005</v>
      </c>
      <c r="G1472" s="4"/>
    </row>
    <row r="1473" spans="1:7" x14ac:dyDescent="0.3">
      <c r="A1473" s="4">
        <v>8282402062</v>
      </c>
      <c r="B1473" s="156" t="s">
        <v>1910</v>
      </c>
      <c r="C1473" s="5" t="s">
        <v>26</v>
      </c>
      <c r="D1473" s="3">
        <v>45565</v>
      </c>
      <c r="E1473" s="4" t="s">
        <v>1992</v>
      </c>
      <c r="F1473" s="126">
        <v>-2154.15</v>
      </c>
      <c r="G1473" s="4"/>
    </row>
    <row r="1474" spans="1:7" ht="28.8" x14ac:dyDescent="0.3">
      <c r="A1474" s="4">
        <v>8282402059</v>
      </c>
      <c r="B1474" s="156" t="s">
        <v>1898</v>
      </c>
      <c r="C1474" s="5" t="s">
        <v>26</v>
      </c>
      <c r="D1474" s="3">
        <v>45565</v>
      </c>
      <c r="E1474" s="4" t="s">
        <v>1993</v>
      </c>
      <c r="F1474" s="126">
        <v>-1028.95</v>
      </c>
      <c r="G1474" s="4"/>
    </row>
    <row r="1475" spans="1:7" ht="28.8" x14ac:dyDescent="0.3">
      <c r="A1475" s="4">
        <v>8232400180</v>
      </c>
      <c r="B1475" s="156" t="s">
        <v>1811</v>
      </c>
      <c r="C1475" s="5" t="s">
        <v>26</v>
      </c>
      <c r="D1475" s="3">
        <v>45567</v>
      </c>
      <c r="E1475" s="4" t="s">
        <v>1994</v>
      </c>
      <c r="F1475" s="126">
        <v>-1398.12</v>
      </c>
      <c r="G1475" s="4"/>
    </row>
    <row r="1476" spans="1:7" x14ac:dyDescent="0.3">
      <c r="A1476" s="4">
        <v>8282402422</v>
      </c>
      <c r="B1476" s="156" t="s">
        <v>1872</v>
      </c>
      <c r="C1476" s="5" t="s">
        <v>26</v>
      </c>
      <c r="D1476" s="3">
        <v>45567</v>
      </c>
      <c r="E1476" s="4" t="s">
        <v>1995</v>
      </c>
      <c r="F1476" s="126">
        <v>-648.95000000000005</v>
      </c>
      <c r="G1476" s="4"/>
    </row>
    <row r="1477" spans="1:7" x14ac:dyDescent="0.3">
      <c r="A1477" s="4">
        <v>8282402374</v>
      </c>
      <c r="B1477" s="156" t="s">
        <v>1937</v>
      </c>
      <c r="C1477" s="5" t="s">
        <v>90</v>
      </c>
      <c r="D1477" s="3">
        <v>45574</v>
      </c>
      <c r="E1477" s="4" t="s">
        <v>1758</v>
      </c>
      <c r="F1477" s="126">
        <v>-127.4</v>
      </c>
      <c r="G1477" s="4"/>
    </row>
    <row r="1478" spans="1:7" x14ac:dyDescent="0.3">
      <c r="A1478" s="4">
        <v>8282402059</v>
      </c>
      <c r="B1478" s="156" t="s">
        <v>1898</v>
      </c>
      <c r="C1478" s="5" t="s">
        <v>90</v>
      </c>
      <c r="D1478" s="3">
        <v>45574</v>
      </c>
      <c r="E1478" s="4" t="s">
        <v>1757</v>
      </c>
      <c r="F1478" s="126">
        <v>-127.4</v>
      </c>
      <c r="G1478" s="4"/>
    </row>
    <row r="1479" spans="1:7" x14ac:dyDescent="0.3">
      <c r="A1479" s="4">
        <v>8282402374</v>
      </c>
      <c r="B1479" s="156" t="s">
        <v>1937</v>
      </c>
      <c r="C1479" s="5" t="s">
        <v>90</v>
      </c>
      <c r="D1479" s="3">
        <v>45574</v>
      </c>
      <c r="E1479" s="4" t="s">
        <v>1757</v>
      </c>
      <c r="F1479" s="126">
        <v>-127.4</v>
      </c>
      <c r="G1479" s="4"/>
    </row>
    <row r="1480" spans="1:7" x14ac:dyDescent="0.3">
      <c r="A1480" s="4">
        <v>8282403203</v>
      </c>
      <c r="B1480" s="156" t="s">
        <v>1970</v>
      </c>
      <c r="C1480" s="5" t="s">
        <v>794</v>
      </c>
      <c r="D1480" s="3">
        <v>45576</v>
      </c>
      <c r="E1480" s="4" t="s">
        <v>28</v>
      </c>
      <c r="F1480" s="126">
        <v>-120</v>
      </c>
      <c r="G1480" s="4"/>
    </row>
    <row r="1481" spans="1:7" x14ac:dyDescent="0.3">
      <c r="A1481" s="4">
        <v>8282403203</v>
      </c>
      <c r="B1481" s="156" t="s">
        <v>1970</v>
      </c>
      <c r="C1481" s="5" t="s">
        <v>794</v>
      </c>
      <c r="D1481" s="3">
        <v>45576</v>
      </c>
      <c r="E1481" s="4" t="s">
        <v>28</v>
      </c>
      <c r="F1481" s="126">
        <v>-120</v>
      </c>
      <c r="G1481" s="4"/>
    </row>
    <row r="1482" spans="1:7" x14ac:dyDescent="0.3">
      <c r="A1482" s="4" t="s">
        <v>2005</v>
      </c>
      <c r="B1482" s="156" t="s">
        <v>1952</v>
      </c>
      <c r="C1482" s="5" t="s">
        <v>794</v>
      </c>
      <c r="D1482" s="3">
        <v>45576</v>
      </c>
      <c r="E1482" s="4" t="s">
        <v>28</v>
      </c>
      <c r="F1482" s="126">
        <v>-120</v>
      </c>
      <c r="G1482" s="4"/>
    </row>
    <row r="1483" spans="1:7" x14ac:dyDescent="0.3">
      <c r="A1483" s="4" t="s">
        <v>2005</v>
      </c>
      <c r="B1483" s="156" t="s">
        <v>1952</v>
      </c>
      <c r="C1483" s="5" t="s">
        <v>794</v>
      </c>
      <c r="D1483" s="3">
        <v>45576</v>
      </c>
      <c r="E1483" s="4" t="s">
        <v>28</v>
      </c>
      <c r="F1483" s="126">
        <v>-120</v>
      </c>
      <c r="G1483" s="4"/>
    </row>
    <row r="1484" spans="1:7" x14ac:dyDescent="0.3">
      <c r="A1484" s="4">
        <v>8282403050</v>
      </c>
      <c r="B1484" s="156" t="s">
        <v>1944</v>
      </c>
      <c r="C1484" s="5" t="s">
        <v>794</v>
      </c>
      <c r="D1484" s="3">
        <v>45576</v>
      </c>
      <c r="E1484" s="4" t="s">
        <v>28</v>
      </c>
      <c r="F1484" s="126">
        <v>-120</v>
      </c>
      <c r="G1484" s="4"/>
    </row>
    <row r="1485" spans="1:7" x14ac:dyDescent="0.3">
      <c r="A1485" s="4">
        <v>8282403050</v>
      </c>
      <c r="B1485" s="156" t="s">
        <v>1944</v>
      </c>
      <c r="C1485" s="5" t="s">
        <v>794</v>
      </c>
      <c r="D1485" s="3">
        <v>45576</v>
      </c>
      <c r="E1485" s="4" t="s">
        <v>28</v>
      </c>
      <c r="F1485" s="126">
        <v>-120</v>
      </c>
      <c r="G1485" s="4"/>
    </row>
    <row r="1486" spans="1:7" x14ac:dyDescent="0.3">
      <c r="A1486" s="4">
        <v>8282402239</v>
      </c>
      <c r="B1486" s="156" t="s">
        <v>1920</v>
      </c>
      <c r="C1486" s="5" t="s">
        <v>794</v>
      </c>
      <c r="D1486" s="3">
        <v>45576</v>
      </c>
      <c r="E1486" s="4" t="s">
        <v>28</v>
      </c>
      <c r="F1486" s="126">
        <v>-120</v>
      </c>
      <c r="G1486" s="4"/>
    </row>
    <row r="1487" spans="1:7" x14ac:dyDescent="0.3">
      <c r="A1487" s="4">
        <v>8282402239</v>
      </c>
      <c r="B1487" s="156" t="s">
        <v>1920</v>
      </c>
      <c r="C1487" s="5" t="s">
        <v>794</v>
      </c>
      <c r="D1487" s="3">
        <v>45576</v>
      </c>
      <c r="E1487" s="4" t="s">
        <v>28</v>
      </c>
      <c r="F1487" s="126">
        <v>-120</v>
      </c>
      <c r="G1487" s="4"/>
    </row>
    <row r="1488" spans="1:7" x14ac:dyDescent="0.3">
      <c r="A1488" s="4">
        <v>8282403050</v>
      </c>
      <c r="B1488" s="156" t="s">
        <v>2009</v>
      </c>
      <c r="C1488" s="5" t="s">
        <v>26</v>
      </c>
      <c r="D1488" s="3">
        <v>45583</v>
      </c>
      <c r="E1488" s="4" t="s">
        <v>2010</v>
      </c>
      <c r="F1488" s="126">
        <v>-612.49</v>
      </c>
      <c r="G1488" s="4"/>
    </row>
    <row r="1489" spans="1:7" x14ac:dyDescent="0.3">
      <c r="A1489" s="4">
        <v>8282402465</v>
      </c>
      <c r="B1489" s="156" t="s">
        <v>1906</v>
      </c>
      <c r="C1489" s="5" t="s">
        <v>26</v>
      </c>
      <c r="D1489" s="3">
        <v>45593</v>
      </c>
      <c r="E1489" s="4" t="s">
        <v>2025</v>
      </c>
      <c r="F1489" s="126">
        <v>-1003.98</v>
      </c>
      <c r="G1489" s="4"/>
    </row>
    <row r="1490" spans="1:7" x14ac:dyDescent="0.3">
      <c r="A1490" s="4">
        <v>8282402638</v>
      </c>
      <c r="B1490" s="156" t="s">
        <v>1933</v>
      </c>
      <c r="C1490" s="5" t="s">
        <v>26</v>
      </c>
      <c r="D1490" s="3">
        <v>45596</v>
      </c>
      <c r="E1490" s="4" t="s">
        <v>2030</v>
      </c>
      <c r="F1490" s="126">
        <v>-1318.2</v>
      </c>
      <c r="G1490" s="4"/>
    </row>
    <row r="1491" spans="1:7" x14ac:dyDescent="0.3">
      <c r="A1491" s="4">
        <v>8282402240</v>
      </c>
      <c r="B1491" s="12" t="s">
        <v>1893</v>
      </c>
      <c r="C1491" s="5" t="s">
        <v>26</v>
      </c>
      <c r="D1491" s="3">
        <v>45596</v>
      </c>
      <c r="E1491" s="4" t="s">
        <v>2035</v>
      </c>
      <c r="F1491" s="126">
        <v>-640.01</v>
      </c>
      <c r="G1491" s="4"/>
    </row>
    <row r="1492" spans="1:7" x14ac:dyDescent="0.3">
      <c r="A1492" s="4">
        <v>8282403203</v>
      </c>
      <c r="B1492" s="156" t="s">
        <v>2036</v>
      </c>
      <c r="C1492" s="5" t="s">
        <v>26</v>
      </c>
      <c r="D1492" s="3">
        <v>45603</v>
      </c>
      <c r="E1492" s="4" t="s">
        <v>773</v>
      </c>
      <c r="F1492" s="126">
        <v>-472.27</v>
      </c>
      <c r="G1492" s="4"/>
    </row>
    <row r="1493" spans="1:7" x14ac:dyDescent="0.3">
      <c r="A1493" s="4">
        <v>8282402465</v>
      </c>
      <c r="B1493" s="156" t="s">
        <v>1906</v>
      </c>
      <c r="C1493" s="5" t="s">
        <v>26</v>
      </c>
      <c r="D1493" s="3">
        <v>45603</v>
      </c>
      <c r="E1493" s="4" t="s">
        <v>2037</v>
      </c>
      <c r="F1493" s="126">
        <v>-632.49</v>
      </c>
      <c r="G1493" s="4"/>
    </row>
    <row r="1494" spans="1:7" x14ac:dyDescent="0.3">
      <c r="A1494" s="4">
        <v>8282402520</v>
      </c>
      <c r="B1494" s="156" t="s">
        <v>2038</v>
      </c>
      <c r="C1494" s="5" t="s">
        <v>26</v>
      </c>
      <c r="D1494" s="3">
        <v>45603</v>
      </c>
      <c r="E1494" s="4" t="s">
        <v>2039</v>
      </c>
      <c r="F1494" s="126">
        <v>-925.96</v>
      </c>
      <c r="G1494" s="4"/>
    </row>
    <row r="1495" spans="1:7" x14ac:dyDescent="0.3">
      <c r="A1495" s="4">
        <v>8282402520</v>
      </c>
      <c r="B1495" s="156" t="s">
        <v>1915</v>
      </c>
      <c r="C1495" s="5" t="s">
        <v>90</v>
      </c>
      <c r="D1495" s="3">
        <v>45539</v>
      </c>
      <c r="E1495" s="4" t="s">
        <v>1757</v>
      </c>
      <c r="F1495" s="126">
        <v>-127.4</v>
      </c>
      <c r="G1495" s="4"/>
    </row>
    <row r="1496" spans="1:7" x14ac:dyDescent="0.3">
      <c r="A1496" s="4">
        <v>8282402638</v>
      </c>
      <c r="B1496" s="156" t="s">
        <v>1933</v>
      </c>
      <c r="C1496" s="5" t="s">
        <v>90</v>
      </c>
      <c r="D1496" s="3">
        <v>45608</v>
      </c>
      <c r="E1496" s="4" t="s">
        <v>1758</v>
      </c>
      <c r="F1496" s="126">
        <v>-133.04</v>
      </c>
      <c r="G1496" s="4"/>
    </row>
    <row r="1497" spans="1:7" x14ac:dyDescent="0.3">
      <c r="A1497" s="4">
        <v>8282401967</v>
      </c>
      <c r="B1497" s="156" t="s">
        <v>1988</v>
      </c>
      <c r="C1497" s="5" t="s">
        <v>90</v>
      </c>
      <c r="D1497" s="3">
        <v>45608</v>
      </c>
      <c r="E1497" s="4" t="s">
        <v>1758</v>
      </c>
      <c r="F1497" s="126">
        <v>-133.04</v>
      </c>
      <c r="G1497" s="4"/>
    </row>
    <row r="1498" spans="1:7" x14ac:dyDescent="0.3">
      <c r="A1498" s="4">
        <v>8232400406</v>
      </c>
      <c r="B1498" s="156" t="s">
        <v>1941</v>
      </c>
      <c r="C1498" s="5" t="s">
        <v>90</v>
      </c>
      <c r="D1498" s="3">
        <v>45608</v>
      </c>
      <c r="E1498" s="4" t="s">
        <v>1758</v>
      </c>
      <c r="F1498" s="126">
        <v>-133.04</v>
      </c>
      <c r="G1498" s="4"/>
    </row>
    <row r="1499" spans="1:7" x14ac:dyDescent="0.3">
      <c r="A1499" s="4">
        <v>8232400416</v>
      </c>
      <c r="B1499" s="156" t="s">
        <v>1930</v>
      </c>
      <c r="C1499" s="5" t="s">
        <v>90</v>
      </c>
      <c r="D1499" s="3">
        <v>45608</v>
      </c>
      <c r="E1499" s="4" t="s">
        <v>1758</v>
      </c>
      <c r="F1499" s="126">
        <v>-133.04</v>
      </c>
      <c r="G1499" s="4"/>
    </row>
    <row r="1500" spans="1:7" x14ac:dyDescent="0.3">
      <c r="A1500" s="4">
        <v>8282401470</v>
      </c>
      <c r="B1500" s="156" t="s">
        <v>1967</v>
      </c>
      <c r="C1500" s="5" t="s">
        <v>90</v>
      </c>
      <c r="D1500" s="3">
        <v>45608</v>
      </c>
      <c r="E1500" s="4" t="s">
        <v>1758</v>
      </c>
      <c r="F1500" s="126">
        <v>-133.04</v>
      </c>
      <c r="G1500" s="4"/>
    </row>
    <row r="1501" spans="1:7" x14ac:dyDescent="0.3">
      <c r="A1501" s="4">
        <v>8282403046</v>
      </c>
      <c r="B1501" s="156" t="s">
        <v>1976</v>
      </c>
      <c r="C1501" s="5" t="s">
        <v>90</v>
      </c>
      <c r="D1501" s="3">
        <v>45608</v>
      </c>
      <c r="E1501" s="4" t="s">
        <v>1758</v>
      </c>
      <c r="F1501" s="126">
        <v>-133.04</v>
      </c>
      <c r="G1501" s="4"/>
    </row>
    <row r="1502" spans="1:7" x14ac:dyDescent="0.3">
      <c r="A1502" s="4">
        <v>8282402638</v>
      </c>
      <c r="B1502" s="156" t="s">
        <v>1933</v>
      </c>
      <c r="C1502" s="5" t="s">
        <v>90</v>
      </c>
      <c r="D1502" s="3">
        <v>45608</v>
      </c>
      <c r="E1502" s="4" t="s">
        <v>1758</v>
      </c>
      <c r="F1502" s="126">
        <v>-133.04</v>
      </c>
      <c r="G1502" s="4"/>
    </row>
    <row r="1503" spans="1:7" x14ac:dyDescent="0.3">
      <c r="A1503" s="4">
        <v>8282401967</v>
      </c>
      <c r="B1503" s="156" t="s">
        <v>1988</v>
      </c>
      <c r="C1503" s="5" t="s">
        <v>90</v>
      </c>
      <c r="D1503" s="3">
        <v>45608</v>
      </c>
      <c r="E1503" s="4" t="s">
        <v>1758</v>
      </c>
      <c r="F1503" s="126">
        <v>-133.04</v>
      </c>
      <c r="G1503" s="4"/>
    </row>
    <row r="1504" spans="1:7" x14ac:dyDescent="0.3">
      <c r="A1504" s="4">
        <v>8232400406</v>
      </c>
      <c r="B1504" s="156" t="s">
        <v>1941</v>
      </c>
      <c r="C1504" s="5" t="s">
        <v>90</v>
      </c>
      <c r="D1504" s="3">
        <v>45608</v>
      </c>
      <c r="E1504" s="4" t="s">
        <v>1758</v>
      </c>
      <c r="F1504" s="126">
        <v>-133.04</v>
      </c>
      <c r="G1504" s="4"/>
    </row>
    <row r="1505" spans="1:7" x14ac:dyDescent="0.3">
      <c r="A1505" s="4">
        <v>8232400416</v>
      </c>
      <c r="B1505" s="156" t="s">
        <v>1930</v>
      </c>
      <c r="C1505" s="5" t="s">
        <v>90</v>
      </c>
      <c r="D1505" s="3">
        <v>45608</v>
      </c>
      <c r="E1505" s="4" t="s">
        <v>1758</v>
      </c>
      <c r="F1505" s="126">
        <v>-133.04</v>
      </c>
      <c r="G1505" s="4"/>
    </row>
    <row r="1506" spans="1:7" x14ac:dyDescent="0.3">
      <c r="A1506" s="4">
        <v>8282401470</v>
      </c>
      <c r="B1506" s="156" t="s">
        <v>1967</v>
      </c>
      <c r="C1506" s="5" t="s">
        <v>90</v>
      </c>
      <c r="D1506" s="3">
        <v>45608</v>
      </c>
      <c r="E1506" s="4" t="s">
        <v>1758</v>
      </c>
      <c r="F1506" s="126">
        <v>-133.04</v>
      </c>
      <c r="G1506" s="4"/>
    </row>
    <row r="1507" spans="1:7" x14ac:dyDescent="0.3">
      <c r="A1507" s="4">
        <v>8282403046</v>
      </c>
      <c r="B1507" s="156" t="s">
        <v>1976</v>
      </c>
      <c r="C1507" s="5" t="s">
        <v>90</v>
      </c>
      <c r="D1507" s="3">
        <v>45608</v>
      </c>
      <c r="E1507" s="4" t="s">
        <v>1758</v>
      </c>
      <c r="F1507" s="126">
        <v>-133.04</v>
      </c>
      <c r="G1507" s="4"/>
    </row>
    <row r="1508" spans="1:7" x14ac:dyDescent="0.3">
      <c r="A1508" s="4">
        <v>8232400406</v>
      </c>
      <c r="B1508" s="12" t="s">
        <v>1941</v>
      </c>
      <c r="C1508" s="5" t="s">
        <v>26</v>
      </c>
      <c r="D1508" s="3">
        <v>45628</v>
      </c>
      <c r="E1508" s="4" t="s">
        <v>2059</v>
      </c>
      <c r="F1508" s="126">
        <v>-640.72</v>
      </c>
      <c r="G1508" s="4"/>
    </row>
    <row r="1509" spans="1:7" x14ac:dyDescent="0.3">
      <c r="A1509" s="4">
        <v>8282403046</v>
      </c>
      <c r="B1509" s="12" t="s">
        <v>1976</v>
      </c>
      <c r="C1509" s="5" t="s">
        <v>26</v>
      </c>
      <c r="D1509" s="3">
        <v>45628</v>
      </c>
      <c r="E1509" s="4" t="s">
        <v>2035</v>
      </c>
      <c r="F1509" s="126">
        <v>-632.49</v>
      </c>
      <c r="G1509" s="4"/>
    </row>
    <row r="1510" spans="1:7" x14ac:dyDescent="0.3">
      <c r="A1510" s="4">
        <v>8282401470</v>
      </c>
      <c r="B1510" s="12" t="s">
        <v>1967</v>
      </c>
      <c r="C1510" s="5" t="s">
        <v>26</v>
      </c>
      <c r="D1510" s="3">
        <v>45630</v>
      </c>
      <c r="E1510" s="4" t="s">
        <v>2035</v>
      </c>
      <c r="F1510" s="126">
        <v>-612.49</v>
      </c>
      <c r="G1510" s="4"/>
    </row>
    <row r="1511" spans="1:7" x14ac:dyDescent="0.3">
      <c r="A1511" s="4">
        <v>8282402059</v>
      </c>
      <c r="B1511" s="156" t="s">
        <v>1979</v>
      </c>
      <c r="C1511" s="5" t="s">
        <v>90</v>
      </c>
      <c r="D1511" s="3">
        <v>45632</v>
      </c>
      <c r="E1511" s="4" t="s">
        <v>1758</v>
      </c>
      <c r="F1511" s="126">
        <v>-133.04</v>
      </c>
      <c r="G1511" s="4"/>
    </row>
    <row r="1512" spans="1:7" x14ac:dyDescent="0.3">
      <c r="A1512" s="4">
        <v>8282403907</v>
      </c>
      <c r="B1512" s="156" t="s">
        <v>2028</v>
      </c>
      <c r="C1512" s="5" t="s">
        <v>90</v>
      </c>
      <c r="D1512" s="3">
        <v>45632</v>
      </c>
      <c r="E1512" s="4" t="s">
        <v>1758</v>
      </c>
      <c r="F1512" s="126">
        <v>-133.04</v>
      </c>
      <c r="G1512" s="4"/>
    </row>
    <row r="1513" spans="1:7" x14ac:dyDescent="0.3">
      <c r="A1513" s="4">
        <v>8232400519</v>
      </c>
      <c r="B1513" s="156" t="s">
        <v>2022</v>
      </c>
      <c r="C1513" s="5" t="s">
        <v>90</v>
      </c>
      <c r="D1513" s="3">
        <v>45632</v>
      </c>
      <c r="E1513" s="4" t="s">
        <v>1758</v>
      </c>
      <c r="F1513" s="126">
        <v>-133.04</v>
      </c>
      <c r="G1513" s="4"/>
    </row>
    <row r="1514" spans="1:7" x14ac:dyDescent="0.3">
      <c r="A1514" s="4">
        <v>8282403556</v>
      </c>
      <c r="B1514" s="156" t="s">
        <v>2007</v>
      </c>
      <c r="C1514" s="5" t="s">
        <v>90</v>
      </c>
      <c r="D1514" s="3">
        <v>45632</v>
      </c>
      <c r="E1514" s="4" t="s">
        <v>1758</v>
      </c>
      <c r="F1514" s="126">
        <v>-133.04</v>
      </c>
      <c r="G1514" s="4"/>
    </row>
    <row r="1515" spans="1:7" x14ac:dyDescent="0.3">
      <c r="A1515" s="4">
        <v>8282401236</v>
      </c>
      <c r="B1515" s="156" t="s">
        <v>1764</v>
      </c>
      <c r="C1515" s="5" t="s">
        <v>90</v>
      </c>
      <c r="D1515" s="3">
        <v>45632</v>
      </c>
      <c r="E1515" s="4" t="s">
        <v>1758</v>
      </c>
      <c r="F1515" s="126">
        <v>-133.04</v>
      </c>
      <c r="G1515" s="4"/>
    </row>
    <row r="1516" spans="1:7" x14ac:dyDescent="0.3">
      <c r="A1516" s="4">
        <v>8282402059</v>
      </c>
      <c r="B1516" s="156" t="s">
        <v>1979</v>
      </c>
      <c r="C1516" s="5" t="s">
        <v>90</v>
      </c>
      <c r="D1516" s="3">
        <v>45632</v>
      </c>
      <c r="E1516" s="4" t="s">
        <v>2068</v>
      </c>
      <c r="F1516" s="126">
        <v>-133.04</v>
      </c>
      <c r="G1516" s="4"/>
    </row>
    <row r="1517" spans="1:7" x14ac:dyDescent="0.3">
      <c r="A1517" s="4">
        <v>8282403907</v>
      </c>
      <c r="B1517" s="156" t="s">
        <v>2028</v>
      </c>
      <c r="C1517" s="5" t="s">
        <v>90</v>
      </c>
      <c r="D1517" s="3">
        <v>45632</v>
      </c>
      <c r="E1517" s="4" t="s">
        <v>2068</v>
      </c>
      <c r="F1517" s="126">
        <v>-133.04</v>
      </c>
      <c r="G1517" s="4"/>
    </row>
    <row r="1518" spans="1:7" x14ac:dyDescent="0.3">
      <c r="A1518" s="4">
        <v>8232400519</v>
      </c>
      <c r="B1518" s="156" t="s">
        <v>2022</v>
      </c>
      <c r="C1518" s="5" t="s">
        <v>90</v>
      </c>
      <c r="D1518" s="3">
        <v>45632</v>
      </c>
      <c r="E1518" s="4" t="s">
        <v>2068</v>
      </c>
      <c r="F1518" s="126">
        <v>-133.04</v>
      </c>
      <c r="G1518" s="4"/>
    </row>
    <row r="1519" spans="1:7" x14ac:dyDescent="0.3">
      <c r="A1519" s="4">
        <v>8282403556</v>
      </c>
      <c r="B1519" s="156" t="s">
        <v>2007</v>
      </c>
      <c r="C1519" s="5" t="s">
        <v>90</v>
      </c>
      <c r="D1519" s="3">
        <v>45632</v>
      </c>
      <c r="E1519" s="4" t="s">
        <v>2068</v>
      </c>
      <c r="F1519" s="126">
        <v>-133.04</v>
      </c>
      <c r="G1519" s="4"/>
    </row>
    <row r="1520" spans="1:7" x14ac:dyDescent="0.3">
      <c r="A1520" s="4">
        <v>8282403632</v>
      </c>
      <c r="B1520" s="156" t="s">
        <v>2013</v>
      </c>
      <c r="C1520" s="5" t="s">
        <v>90</v>
      </c>
      <c r="D1520" s="3">
        <v>45632</v>
      </c>
      <c r="E1520" s="4" t="s">
        <v>2068</v>
      </c>
      <c r="F1520" s="126">
        <v>-133.04</v>
      </c>
      <c r="G1520" s="4"/>
    </row>
    <row r="1521" spans="1:7" x14ac:dyDescent="0.3">
      <c r="A1521" s="4">
        <v>8282402465</v>
      </c>
      <c r="B1521" s="156" t="s">
        <v>1906</v>
      </c>
      <c r="C1521" s="5" t="s">
        <v>55</v>
      </c>
      <c r="D1521" s="3">
        <v>45632</v>
      </c>
      <c r="E1521" s="4" t="s">
        <v>579</v>
      </c>
      <c r="F1521" s="126">
        <v>-63</v>
      </c>
      <c r="G1521" s="4"/>
    </row>
    <row r="1522" spans="1:7" x14ac:dyDescent="0.3">
      <c r="A1522" s="4">
        <v>8232400519</v>
      </c>
      <c r="B1522" s="156" t="s">
        <v>2022</v>
      </c>
      <c r="C1522" s="5" t="s">
        <v>26</v>
      </c>
      <c r="D1522" s="3">
        <v>45642</v>
      </c>
      <c r="E1522" s="4" t="s">
        <v>773</v>
      </c>
      <c r="F1522" s="126">
        <v>-452.27</v>
      </c>
      <c r="G1522" s="4"/>
    </row>
    <row r="1523" spans="1:7" x14ac:dyDescent="0.3">
      <c r="A1523" s="4">
        <v>8282401967</v>
      </c>
      <c r="B1523" s="156" t="s">
        <v>1988</v>
      </c>
      <c r="C1523" s="5" t="s">
        <v>26</v>
      </c>
      <c r="D1523" s="3">
        <v>45642</v>
      </c>
      <c r="E1523" s="4" t="s">
        <v>2084</v>
      </c>
      <c r="F1523" s="126">
        <v>-736.03</v>
      </c>
      <c r="G1523" s="4"/>
    </row>
    <row r="1524" spans="1:7" x14ac:dyDescent="0.3">
      <c r="A1524" s="4">
        <v>8282402276</v>
      </c>
      <c r="B1524" s="156" t="s">
        <v>1952</v>
      </c>
      <c r="C1524" s="5" t="s">
        <v>55</v>
      </c>
      <c r="D1524" s="3">
        <v>45294</v>
      </c>
      <c r="E1524" s="4" t="s">
        <v>579</v>
      </c>
      <c r="F1524" s="126">
        <v>-95</v>
      </c>
      <c r="G1524" s="4"/>
    </row>
    <row r="1525" spans="1:7" x14ac:dyDescent="0.3">
      <c r="A1525" s="4">
        <v>8282402391</v>
      </c>
      <c r="B1525" s="156" t="s">
        <v>1997</v>
      </c>
      <c r="C1525" s="5" t="s">
        <v>90</v>
      </c>
      <c r="D1525" s="3">
        <v>45297</v>
      </c>
      <c r="E1525" s="4" t="s">
        <v>1758</v>
      </c>
      <c r="F1525" s="126">
        <v>-133.04</v>
      </c>
      <c r="G1525" s="4"/>
    </row>
    <row r="1526" spans="1:7" x14ac:dyDescent="0.3">
      <c r="A1526" s="4">
        <v>8282403755</v>
      </c>
      <c r="B1526" s="156" t="s">
        <v>2053</v>
      </c>
      <c r="C1526" s="5" t="s">
        <v>90</v>
      </c>
      <c r="D1526" s="3">
        <v>45297</v>
      </c>
      <c r="E1526" s="4" t="s">
        <v>1758</v>
      </c>
      <c r="F1526" s="126">
        <v>-133.04</v>
      </c>
      <c r="G1526" s="4"/>
    </row>
    <row r="1527" spans="1:7" x14ac:dyDescent="0.3">
      <c r="A1527" s="4">
        <v>8282401065</v>
      </c>
      <c r="B1527" s="156" t="s">
        <v>1711</v>
      </c>
      <c r="C1527" s="5" t="s">
        <v>90</v>
      </c>
      <c r="D1527" s="3">
        <v>45297</v>
      </c>
      <c r="E1527" s="4" t="s">
        <v>1758</v>
      </c>
      <c r="F1527" s="126">
        <v>-133.04</v>
      </c>
      <c r="G1527" s="4"/>
    </row>
    <row r="1528" spans="1:7" x14ac:dyDescent="0.3">
      <c r="A1528" s="4">
        <v>8282401266</v>
      </c>
      <c r="B1528" s="156" t="s">
        <v>1781</v>
      </c>
      <c r="C1528" s="5" t="s">
        <v>90</v>
      </c>
      <c r="D1528" s="3">
        <v>45297</v>
      </c>
      <c r="E1528" s="4" t="s">
        <v>1758</v>
      </c>
      <c r="F1528" s="126">
        <v>-133.04</v>
      </c>
      <c r="G1528" s="4"/>
    </row>
    <row r="1529" spans="1:7" x14ac:dyDescent="0.3">
      <c r="A1529" s="4">
        <v>8282402391</v>
      </c>
      <c r="B1529" s="156" t="s">
        <v>1997</v>
      </c>
      <c r="C1529" s="5" t="s">
        <v>90</v>
      </c>
      <c r="D1529" s="3">
        <v>45297</v>
      </c>
      <c r="E1529" s="4" t="s">
        <v>2068</v>
      </c>
      <c r="F1529" s="126">
        <v>-133.04</v>
      </c>
      <c r="G1529" s="4"/>
    </row>
    <row r="1530" spans="1:7" x14ac:dyDescent="0.3">
      <c r="A1530" s="4">
        <v>8282403755</v>
      </c>
      <c r="B1530" s="156" t="s">
        <v>2053</v>
      </c>
      <c r="C1530" s="5" t="s">
        <v>90</v>
      </c>
      <c r="D1530" s="3">
        <v>45297</v>
      </c>
      <c r="E1530" s="4" t="s">
        <v>2068</v>
      </c>
      <c r="F1530" s="126">
        <v>-133.04</v>
      </c>
      <c r="G1530" s="4"/>
    </row>
    <row r="1531" spans="1:7" x14ac:dyDescent="0.3">
      <c r="A1531" s="4">
        <v>8282403632</v>
      </c>
      <c r="B1531" s="156" t="s">
        <v>2013</v>
      </c>
      <c r="C1531" s="5" t="s">
        <v>26</v>
      </c>
      <c r="D1531" s="3">
        <v>45678</v>
      </c>
      <c r="E1531" s="4" t="s">
        <v>2122</v>
      </c>
      <c r="F1531" s="126">
        <v>-1092.49</v>
      </c>
      <c r="G1531" s="4"/>
    </row>
    <row r="1532" spans="1:7" x14ac:dyDescent="0.3">
      <c r="A1532" s="4">
        <v>8232400600</v>
      </c>
      <c r="B1532" s="156" t="s">
        <v>2095</v>
      </c>
      <c r="C1532" s="5" t="s">
        <v>2131</v>
      </c>
      <c r="D1532" s="3">
        <v>45679</v>
      </c>
      <c r="E1532" s="4" t="s">
        <v>2132</v>
      </c>
      <c r="F1532" s="126">
        <v>-250</v>
      </c>
      <c r="G1532" s="4"/>
    </row>
    <row r="1533" spans="1:7" x14ac:dyDescent="0.3">
      <c r="A1533" s="4">
        <v>8282401266</v>
      </c>
      <c r="B1533" s="156" t="s">
        <v>1781</v>
      </c>
      <c r="C1533" s="5" t="s">
        <v>2133</v>
      </c>
      <c r="D1533" s="3">
        <v>45684</v>
      </c>
      <c r="E1533" s="4" t="s">
        <v>2134</v>
      </c>
      <c r="F1533" s="126">
        <v>-150</v>
      </c>
      <c r="G1533" s="4"/>
    </row>
    <row r="1534" spans="1:7" x14ac:dyDescent="0.3">
      <c r="A1534" s="4">
        <v>8282403046</v>
      </c>
      <c r="B1534" s="156" t="s">
        <v>2139</v>
      </c>
      <c r="C1534" s="5" t="s">
        <v>26</v>
      </c>
      <c r="D1534" s="3">
        <v>45686</v>
      </c>
      <c r="E1534" s="4" t="s">
        <v>2146</v>
      </c>
      <c r="F1534" s="126">
        <v>-252.81</v>
      </c>
      <c r="G1534" s="4"/>
    </row>
    <row r="1535" spans="1:7" x14ac:dyDescent="0.3">
      <c r="A1535" s="4">
        <v>8282101499</v>
      </c>
      <c r="B1535" s="156" t="s">
        <v>882</v>
      </c>
      <c r="C1535" s="5" t="s">
        <v>26</v>
      </c>
      <c r="D1535" s="3">
        <v>45686</v>
      </c>
      <c r="E1535" s="4" t="s">
        <v>2146</v>
      </c>
      <c r="F1535" s="126">
        <v>-628.83000000000004</v>
      </c>
      <c r="G1535" s="4"/>
    </row>
    <row r="1536" spans="1:7" x14ac:dyDescent="0.3">
      <c r="A1536" s="4">
        <v>8282401065</v>
      </c>
      <c r="B1536" s="156" t="s">
        <v>1711</v>
      </c>
      <c r="C1536" s="5" t="s">
        <v>26</v>
      </c>
      <c r="D1536" s="3">
        <v>45686</v>
      </c>
      <c r="E1536" s="4" t="s">
        <v>2146</v>
      </c>
      <c r="F1536" s="126">
        <v>-1508.06</v>
      </c>
      <c r="G1536" s="4"/>
    </row>
    <row r="1537" spans="1:7" x14ac:dyDescent="0.3">
      <c r="A1537" s="4">
        <v>8282302440</v>
      </c>
      <c r="B1537" s="156" t="s">
        <v>1619</v>
      </c>
      <c r="C1537" s="5" t="s">
        <v>26</v>
      </c>
      <c r="D1537" s="3">
        <v>45686</v>
      </c>
      <c r="E1537" s="4" t="s">
        <v>2146</v>
      </c>
      <c r="F1537" s="126">
        <v>-964.07</v>
      </c>
      <c r="G1537" s="4"/>
    </row>
    <row r="1538" spans="1:7" x14ac:dyDescent="0.3">
      <c r="A1538" s="4">
        <v>8232400607</v>
      </c>
      <c r="B1538" s="156" t="s">
        <v>2109</v>
      </c>
      <c r="C1538" s="5" t="s">
        <v>26</v>
      </c>
      <c r="D1538" s="3">
        <v>45686</v>
      </c>
      <c r="E1538" s="4" t="s">
        <v>2146</v>
      </c>
      <c r="F1538" s="126">
        <v>-602.16</v>
      </c>
      <c r="G1538" s="4"/>
    </row>
    <row r="1539" spans="1:7" x14ac:dyDescent="0.3">
      <c r="A1539" s="4">
        <v>36</v>
      </c>
      <c r="B1539" s="156" t="s">
        <v>2140</v>
      </c>
      <c r="C1539" s="5" t="s">
        <v>26</v>
      </c>
      <c r="D1539" s="3">
        <v>45686</v>
      </c>
      <c r="E1539" s="4" t="s">
        <v>2146</v>
      </c>
      <c r="F1539" s="126">
        <v>-822.75</v>
      </c>
      <c r="G1539" s="4"/>
    </row>
    <row r="1540" spans="1:7" x14ac:dyDescent="0.3">
      <c r="A1540" s="4">
        <v>8232300514</v>
      </c>
      <c r="B1540" s="156" t="s">
        <v>1496</v>
      </c>
      <c r="C1540" s="5" t="s">
        <v>26</v>
      </c>
      <c r="D1540" s="3">
        <v>45686</v>
      </c>
      <c r="E1540" s="4" t="s">
        <v>2146</v>
      </c>
      <c r="F1540" s="126">
        <v>-724.77</v>
      </c>
      <c r="G1540" s="4"/>
    </row>
    <row r="1541" spans="1:7" x14ac:dyDescent="0.3">
      <c r="A1541" s="4">
        <v>8232400600</v>
      </c>
      <c r="B1541" s="156" t="s">
        <v>2095</v>
      </c>
      <c r="C1541" s="5" t="s">
        <v>26</v>
      </c>
      <c r="D1541" s="3">
        <v>45686</v>
      </c>
      <c r="E1541" s="4" t="s">
        <v>2146</v>
      </c>
      <c r="F1541" s="126">
        <v>-888.11</v>
      </c>
      <c r="G1541" s="4"/>
    </row>
    <row r="1542" spans="1:7" x14ac:dyDescent="0.3">
      <c r="A1542" s="4" t="s">
        <v>1950</v>
      </c>
      <c r="B1542" s="156" t="s">
        <v>1952</v>
      </c>
      <c r="C1542" s="5" t="s">
        <v>26</v>
      </c>
      <c r="D1542" s="3">
        <v>45686</v>
      </c>
      <c r="E1542" s="4" t="s">
        <v>2146</v>
      </c>
      <c r="F1542" s="126">
        <v>-462.99</v>
      </c>
      <c r="G1542" s="4"/>
    </row>
    <row r="1543" spans="1:7" x14ac:dyDescent="0.3">
      <c r="A1543" s="4">
        <v>8282402073</v>
      </c>
      <c r="B1543" s="156" t="s">
        <v>1850</v>
      </c>
      <c r="C1543" s="5" t="s">
        <v>26</v>
      </c>
      <c r="D1543" s="3">
        <v>45686</v>
      </c>
      <c r="E1543" s="4" t="s">
        <v>2146</v>
      </c>
      <c r="F1543" s="126">
        <v>-721.51</v>
      </c>
      <c r="G1543" s="4"/>
    </row>
    <row r="1544" spans="1:7" x14ac:dyDescent="0.3">
      <c r="A1544" s="4">
        <v>8232300255</v>
      </c>
      <c r="B1544" s="156" t="s">
        <v>1264</v>
      </c>
      <c r="C1544" s="5" t="s">
        <v>26</v>
      </c>
      <c r="D1544" s="3">
        <v>45686</v>
      </c>
      <c r="E1544" s="4" t="s">
        <v>2146</v>
      </c>
      <c r="F1544" s="126">
        <v>-1249.3499999999999</v>
      </c>
      <c r="G1544" s="4"/>
    </row>
    <row r="1545" spans="1:7" x14ac:dyDescent="0.3">
      <c r="A1545" s="4">
        <v>8232400562</v>
      </c>
      <c r="B1545" s="156" t="s">
        <v>2074</v>
      </c>
      <c r="C1545" s="5" t="s">
        <v>26</v>
      </c>
      <c r="D1545" s="3">
        <v>45686</v>
      </c>
      <c r="E1545" s="4" t="s">
        <v>2146</v>
      </c>
      <c r="F1545" s="126">
        <v>-1066.03</v>
      </c>
      <c r="G1545" s="4"/>
    </row>
    <row r="1546" spans="1:7" x14ac:dyDescent="0.3">
      <c r="A1546" s="4">
        <v>8282404195</v>
      </c>
      <c r="B1546" s="156" t="s">
        <v>2114</v>
      </c>
      <c r="C1546" s="5" t="s">
        <v>26</v>
      </c>
      <c r="D1546" s="3">
        <v>45686</v>
      </c>
      <c r="E1546" s="4" t="s">
        <v>2146</v>
      </c>
      <c r="F1546" s="126">
        <v>-996.18</v>
      </c>
      <c r="G1546" s="4"/>
    </row>
    <row r="1547" spans="1:7" x14ac:dyDescent="0.3">
      <c r="A1547" s="4">
        <v>8232400519</v>
      </c>
      <c r="B1547" s="156" t="s">
        <v>2141</v>
      </c>
      <c r="C1547" s="5" t="s">
        <v>26</v>
      </c>
      <c r="D1547" s="3">
        <v>45686</v>
      </c>
      <c r="E1547" s="4" t="s">
        <v>2146</v>
      </c>
      <c r="F1547" s="126">
        <v>-992.03</v>
      </c>
      <c r="G1547" s="4"/>
    </row>
    <row r="1548" spans="1:7" x14ac:dyDescent="0.3">
      <c r="A1548" s="4">
        <v>8282403050</v>
      </c>
      <c r="B1548" s="156" t="s">
        <v>1944</v>
      </c>
      <c r="C1548" s="5" t="s">
        <v>26</v>
      </c>
      <c r="D1548" s="3">
        <v>45686</v>
      </c>
      <c r="E1548" s="4" t="s">
        <v>2146</v>
      </c>
      <c r="F1548" s="126">
        <v>-1179.28</v>
      </c>
      <c r="G1548" s="4"/>
    </row>
    <row r="1549" spans="1:7" x14ac:dyDescent="0.3">
      <c r="A1549" s="4">
        <v>8282402239</v>
      </c>
      <c r="B1549" s="156" t="s">
        <v>2142</v>
      </c>
      <c r="C1549" s="5" t="s">
        <v>26</v>
      </c>
      <c r="D1549" s="3">
        <v>45686</v>
      </c>
      <c r="E1549" s="4" t="s">
        <v>2146</v>
      </c>
      <c r="F1549" s="126">
        <v>-298.70999999999998</v>
      </c>
      <c r="G1549" s="4"/>
    </row>
    <row r="1550" spans="1:7" x14ac:dyDescent="0.3">
      <c r="A1550" s="4">
        <v>8282402240</v>
      </c>
      <c r="B1550" s="156" t="s">
        <v>1893</v>
      </c>
      <c r="C1550" s="5" t="s">
        <v>26</v>
      </c>
      <c r="D1550" s="3">
        <v>45686</v>
      </c>
      <c r="E1550" s="4" t="s">
        <v>2146</v>
      </c>
      <c r="F1550" s="126">
        <v>-323.81</v>
      </c>
      <c r="G1550" s="4"/>
    </row>
    <row r="1551" spans="1:7" x14ac:dyDescent="0.3">
      <c r="A1551" s="4">
        <v>8282400353</v>
      </c>
      <c r="B1551" s="156" t="s">
        <v>1643</v>
      </c>
      <c r="C1551" s="5" t="s">
        <v>26</v>
      </c>
      <c r="D1551" s="3">
        <v>45686</v>
      </c>
      <c r="E1551" s="4" t="s">
        <v>2146</v>
      </c>
      <c r="F1551" s="126">
        <v>-352.41</v>
      </c>
      <c r="G1551" s="4"/>
    </row>
    <row r="1552" spans="1:7" x14ac:dyDescent="0.3">
      <c r="A1552" s="4">
        <v>8282403608</v>
      </c>
      <c r="B1552" s="156" t="s">
        <v>2143</v>
      </c>
      <c r="C1552" s="5" t="s">
        <v>26</v>
      </c>
      <c r="D1552" s="3">
        <v>45686</v>
      </c>
      <c r="E1552" s="4" t="s">
        <v>2146</v>
      </c>
      <c r="F1552" s="126">
        <v>-1809.71</v>
      </c>
      <c r="G1552" s="4"/>
    </row>
    <row r="1553" spans="1:7" x14ac:dyDescent="0.3">
      <c r="A1553" s="4">
        <v>8232400482</v>
      </c>
      <c r="B1553" s="156" t="s">
        <v>2018</v>
      </c>
      <c r="C1553" s="5" t="s">
        <v>26</v>
      </c>
      <c r="D1553" s="3">
        <v>45686</v>
      </c>
      <c r="E1553" s="4" t="s">
        <v>2146</v>
      </c>
      <c r="F1553" s="126">
        <v>-188.68</v>
      </c>
      <c r="G1553" s="4"/>
    </row>
    <row r="1554" spans="1:7" x14ac:dyDescent="0.3">
      <c r="A1554" s="4">
        <v>8282404260</v>
      </c>
      <c r="B1554" s="156" t="s">
        <v>2073</v>
      </c>
      <c r="C1554" s="5" t="s">
        <v>26</v>
      </c>
      <c r="D1554" s="3">
        <v>45686</v>
      </c>
      <c r="E1554" s="4" t="s">
        <v>2146</v>
      </c>
      <c r="F1554" s="126">
        <v>-233.42</v>
      </c>
      <c r="G1554" s="4"/>
    </row>
    <row r="1555" spans="1:7" x14ac:dyDescent="0.3">
      <c r="A1555" s="4">
        <v>8282401266</v>
      </c>
      <c r="B1555" s="156" t="s">
        <v>1781</v>
      </c>
      <c r="C1555" s="5" t="s">
        <v>26</v>
      </c>
      <c r="D1555" s="3">
        <v>45686</v>
      </c>
      <c r="E1555" s="4" t="s">
        <v>2146</v>
      </c>
      <c r="F1555" s="126">
        <v>-859.13</v>
      </c>
      <c r="G1555" s="4"/>
    </row>
    <row r="1556" spans="1:7" x14ac:dyDescent="0.3">
      <c r="A1556" s="4">
        <v>8282402062</v>
      </c>
      <c r="B1556" s="156" t="s">
        <v>2144</v>
      </c>
      <c r="C1556" s="5" t="s">
        <v>26</v>
      </c>
      <c r="D1556" s="3">
        <v>45686</v>
      </c>
      <c r="E1556" s="4" t="s">
        <v>2146</v>
      </c>
      <c r="F1556" s="126">
        <v>-814.87</v>
      </c>
      <c r="G1556" s="4"/>
    </row>
    <row r="1557" spans="1:7" x14ac:dyDescent="0.3">
      <c r="A1557" s="4">
        <v>8282402422</v>
      </c>
      <c r="B1557" s="156" t="s">
        <v>1872</v>
      </c>
      <c r="C1557" s="5" t="s">
        <v>26</v>
      </c>
      <c r="D1557" s="3">
        <v>45686</v>
      </c>
      <c r="E1557" s="4" t="s">
        <v>2146</v>
      </c>
      <c r="F1557" s="126">
        <v>-199.41</v>
      </c>
      <c r="G1557" s="4"/>
    </row>
    <row r="1558" spans="1:7" x14ac:dyDescent="0.3">
      <c r="A1558" s="4">
        <v>8282401015</v>
      </c>
      <c r="B1558" s="156" t="s">
        <v>1769</v>
      </c>
      <c r="C1558" s="5" t="s">
        <v>26</v>
      </c>
      <c r="D1558" s="3">
        <v>45686</v>
      </c>
      <c r="E1558" s="4" t="s">
        <v>2146</v>
      </c>
      <c r="F1558" s="126">
        <v>-623.62</v>
      </c>
      <c r="G1558" s="4"/>
    </row>
    <row r="1559" spans="1:7" x14ac:dyDescent="0.3">
      <c r="A1559" s="4">
        <v>8282403930</v>
      </c>
      <c r="B1559" s="156" t="s">
        <v>2062</v>
      </c>
      <c r="C1559" s="5" t="s">
        <v>26</v>
      </c>
      <c r="D1559" s="3">
        <v>45686</v>
      </c>
      <c r="E1559" s="4" t="s">
        <v>2146</v>
      </c>
      <c r="F1559" s="126">
        <v>-685.35</v>
      </c>
      <c r="G1559" s="4"/>
    </row>
    <row r="1560" spans="1:7" x14ac:dyDescent="0.3">
      <c r="A1560" s="4">
        <v>8232400282</v>
      </c>
      <c r="B1560" s="156" t="s">
        <v>2057</v>
      </c>
      <c r="C1560" s="5" t="s">
        <v>26</v>
      </c>
      <c r="D1560" s="3">
        <v>45686</v>
      </c>
      <c r="E1560" s="4" t="s">
        <v>2146</v>
      </c>
      <c r="F1560" s="126">
        <v>-1598.21</v>
      </c>
      <c r="G1560" s="4"/>
    </row>
    <row r="1561" spans="1:7" x14ac:dyDescent="0.3">
      <c r="A1561" s="4">
        <v>8232200370</v>
      </c>
      <c r="B1561" s="156" t="s">
        <v>1074</v>
      </c>
      <c r="C1561" s="5" t="s">
        <v>26</v>
      </c>
      <c r="D1561" s="3">
        <v>45686</v>
      </c>
      <c r="E1561" s="4" t="s">
        <v>2146</v>
      </c>
      <c r="F1561" s="126">
        <v>-806.47</v>
      </c>
      <c r="G1561" s="4"/>
    </row>
    <row r="1562" spans="1:7" x14ac:dyDescent="0.3">
      <c r="A1562" s="4">
        <v>8281802290</v>
      </c>
      <c r="B1562" s="156" t="s">
        <v>17</v>
      </c>
      <c r="C1562" s="5" t="s">
        <v>26</v>
      </c>
      <c r="D1562" s="3">
        <v>45686</v>
      </c>
      <c r="E1562" s="4" t="s">
        <v>2146</v>
      </c>
      <c r="F1562" s="126">
        <v>-704.03</v>
      </c>
      <c r="G1562" s="4"/>
    </row>
    <row r="1563" spans="1:7" x14ac:dyDescent="0.3">
      <c r="A1563" s="4">
        <v>8282402653</v>
      </c>
      <c r="B1563" s="156" t="s">
        <v>1984</v>
      </c>
      <c r="C1563" s="5" t="s">
        <v>26</v>
      </c>
      <c r="D1563" s="3">
        <v>45686</v>
      </c>
      <c r="E1563" s="4" t="s">
        <v>2146</v>
      </c>
      <c r="F1563" s="126">
        <v>-1183.1300000000001</v>
      </c>
      <c r="G1563" s="4"/>
    </row>
    <row r="1564" spans="1:7" x14ac:dyDescent="0.3">
      <c r="A1564" s="4">
        <v>8282304199</v>
      </c>
      <c r="B1564" s="156" t="s">
        <v>1639</v>
      </c>
      <c r="C1564" s="5" t="s">
        <v>26</v>
      </c>
      <c r="D1564" s="3">
        <v>45686</v>
      </c>
      <c r="E1564" s="4" t="s">
        <v>2146</v>
      </c>
      <c r="F1564" s="126">
        <v>-698.33</v>
      </c>
      <c r="G1564" s="4"/>
    </row>
    <row r="1565" spans="1:7" x14ac:dyDescent="0.3">
      <c r="A1565" s="4">
        <v>8282401967</v>
      </c>
      <c r="B1565" s="156" t="s">
        <v>1988</v>
      </c>
      <c r="C1565" s="5" t="s">
        <v>26</v>
      </c>
      <c r="D1565" s="3">
        <v>45686</v>
      </c>
      <c r="E1565" s="4" t="s">
        <v>2146</v>
      </c>
      <c r="F1565" s="126">
        <v>-680.79</v>
      </c>
      <c r="G1565" s="4"/>
    </row>
    <row r="1566" spans="1:7" x14ac:dyDescent="0.3">
      <c r="A1566" s="4">
        <v>8282404051</v>
      </c>
      <c r="B1566" s="156" t="s">
        <v>2104</v>
      </c>
      <c r="C1566" s="5" t="s">
        <v>26</v>
      </c>
      <c r="D1566" s="3">
        <v>45686</v>
      </c>
      <c r="E1566" s="4" t="s">
        <v>2146</v>
      </c>
      <c r="F1566" s="126">
        <v>-639.98</v>
      </c>
      <c r="G1566" s="4"/>
    </row>
    <row r="1567" spans="1:7" x14ac:dyDescent="0.3">
      <c r="A1567" s="4">
        <v>8282301602</v>
      </c>
      <c r="B1567" s="156" t="s">
        <v>1304</v>
      </c>
      <c r="C1567" s="5" t="s">
        <v>26</v>
      </c>
      <c r="D1567" s="3">
        <v>45686</v>
      </c>
      <c r="E1567" s="4" t="s">
        <v>2146</v>
      </c>
      <c r="F1567" s="126">
        <v>-1409.19</v>
      </c>
      <c r="G1567" s="4"/>
    </row>
    <row r="1568" spans="1:7" x14ac:dyDescent="0.3">
      <c r="A1568" s="4">
        <v>8282000029</v>
      </c>
      <c r="B1568" s="156" t="s">
        <v>878</v>
      </c>
      <c r="C1568" s="5" t="s">
        <v>26</v>
      </c>
      <c r="D1568" s="3">
        <v>45686</v>
      </c>
      <c r="E1568" s="4" t="s">
        <v>2146</v>
      </c>
      <c r="F1568" s="126">
        <v>-851.51</v>
      </c>
      <c r="G1568" s="4"/>
    </row>
    <row r="1569" spans="1:7" x14ac:dyDescent="0.3">
      <c r="A1569" s="4">
        <v>8282401196</v>
      </c>
      <c r="B1569" s="156" t="s">
        <v>1825</v>
      </c>
      <c r="C1569" s="5" t="s">
        <v>26</v>
      </c>
      <c r="D1569" s="3">
        <v>45686</v>
      </c>
      <c r="E1569" s="4" t="s">
        <v>2146</v>
      </c>
      <c r="F1569" s="126">
        <v>-738.63</v>
      </c>
      <c r="G1569" s="4"/>
    </row>
    <row r="1570" spans="1:7" x14ac:dyDescent="0.3">
      <c r="A1570" s="4">
        <v>8282403880</v>
      </c>
      <c r="B1570" s="156" t="s">
        <v>2081</v>
      </c>
      <c r="C1570" s="5" t="s">
        <v>26</v>
      </c>
      <c r="D1570" s="3">
        <v>45686</v>
      </c>
      <c r="E1570" s="4" t="s">
        <v>2146</v>
      </c>
      <c r="F1570" s="126">
        <v>-387.12</v>
      </c>
      <c r="G1570" s="4"/>
    </row>
    <row r="1571" spans="1:7" x14ac:dyDescent="0.3">
      <c r="A1571" s="4">
        <v>8232200396</v>
      </c>
      <c r="B1571" s="156" t="s">
        <v>1031</v>
      </c>
      <c r="C1571" s="5" t="s">
        <v>26</v>
      </c>
      <c r="D1571" s="3">
        <v>45686</v>
      </c>
      <c r="E1571" s="4" t="s">
        <v>2146</v>
      </c>
      <c r="F1571" s="126">
        <v>-846.39</v>
      </c>
      <c r="G1571" s="4"/>
    </row>
    <row r="1572" spans="1:7" x14ac:dyDescent="0.3">
      <c r="A1572" s="4">
        <v>8232400406</v>
      </c>
      <c r="B1572" s="156" t="s">
        <v>1941</v>
      </c>
      <c r="C1572" s="5" t="s">
        <v>26</v>
      </c>
      <c r="D1572" s="3">
        <v>45686</v>
      </c>
      <c r="E1572" s="4" t="s">
        <v>2146</v>
      </c>
      <c r="F1572" s="126">
        <v>-407.29</v>
      </c>
      <c r="G1572" s="4"/>
    </row>
    <row r="1573" spans="1:7" x14ac:dyDescent="0.3">
      <c r="A1573" s="4">
        <v>8282400561</v>
      </c>
      <c r="B1573" s="156" t="s">
        <v>2145</v>
      </c>
      <c r="C1573" s="5" t="s">
        <v>26</v>
      </c>
      <c r="D1573" s="3">
        <v>45686</v>
      </c>
      <c r="E1573" s="4" t="s">
        <v>2146</v>
      </c>
      <c r="F1573" s="126">
        <v>-285.02999999999997</v>
      </c>
      <c r="G1573" s="4"/>
    </row>
    <row r="1574" spans="1:7" x14ac:dyDescent="0.3">
      <c r="A1574" s="4">
        <v>8282100884</v>
      </c>
      <c r="B1574" s="156" t="s">
        <v>1256</v>
      </c>
      <c r="C1574" s="5" t="s">
        <v>26</v>
      </c>
      <c r="D1574" s="3">
        <v>45686</v>
      </c>
      <c r="E1574" s="4" t="s">
        <v>2146</v>
      </c>
      <c r="F1574" s="126">
        <v>-306.07</v>
      </c>
      <c r="G1574" s="4"/>
    </row>
    <row r="1575" spans="1:7" x14ac:dyDescent="0.3">
      <c r="A1575" s="4">
        <v>8232400529</v>
      </c>
      <c r="B1575" s="156" t="s">
        <v>2065</v>
      </c>
      <c r="C1575" s="5" t="s">
        <v>26</v>
      </c>
      <c r="D1575" s="3">
        <v>45686</v>
      </c>
      <c r="E1575" s="4" t="s">
        <v>2146</v>
      </c>
      <c r="F1575" s="126">
        <v>-1100.07</v>
      </c>
      <c r="G1575" s="4"/>
    </row>
    <row r="1576" spans="1:7" x14ac:dyDescent="0.3">
      <c r="A1576" s="4">
        <v>8232400416</v>
      </c>
      <c r="B1576" s="156" t="s">
        <v>1930</v>
      </c>
      <c r="C1576" s="5" t="s">
        <v>26</v>
      </c>
      <c r="D1576" s="3">
        <v>45686</v>
      </c>
      <c r="E1576" s="4" t="s">
        <v>2146</v>
      </c>
      <c r="F1576" s="126">
        <v>-1227.03</v>
      </c>
      <c r="G1576" s="4"/>
    </row>
    <row r="1577" spans="1:7" x14ac:dyDescent="0.3">
      <c r="A1577" s="4">
        <v>8232400598</v>
      </c>
      <c r="B1577" s="156" t="s">
        <v>2077</v>
      </c>
      <c r="C1577" s="5" t="s">
        <v>26</v>
      </c>
      <c r="D1577" s="3">
        <v>45686</v>
      </c>
      <c r="E1577" s="4" t="s">
        <v>2146</v>
      </c>
      <c r="F1577" s="126">
        <v>-2382.2600000000002</v>
      </c>
      <c r="G1577" s="4"/>
    </row>
    <row r="1578" spans="1:7" x14ac:dyDescent="0.3">
      <c r="A1578" s="4">
        <v>8282401470</v>
      </c>
      <c r="B1578" s="156" t="s">
        <v>1967</v>
      </c>
      <c r="C1578" s="5" t="s">
        <v>26</v>
      </c>
      <c r="D1578" s="3">
        <v>45686</v>
      </c>
      <c r="E1578" s="4" t="s">
        <v>2146</v>
      </c>
      <c r="F1578" s="126">
        <v>-357.97</v>
      </c>
      <c r="G1578" s="4"/>
    </row>
    <row r="1579" spans="1:7" x14ac:dyDescent="0.3">
      <c r="A1579" s="4">
        <v>8282402276</v>
      </c>
      <c r="B1579" s="156" t="s">
        <v>1952</v>
      </c>
      <c r="C1579" s="5" t="s">
        <v>26</v>
      </c>
      <c r="D1579" s="3">
        <v>45692</v>
      </c>
      <c r="E1579" s="4" t="s">
        <v>2165</v>
      </c>
      <c r="F1579" s="126">
        <v>-1934.27</v>
      </c>
      <c r="G1579" s="4"/>
    </row>
    <row r="1580" spans="1:7" x14ac:dyDescent="0.3">
      <c r="A1580" s="4">
        <v>8282401236</v>
      </c>
      <c r="B1580" s="156" t="s">
        <v>1764</v>
      </c>
      <c r="C1580" s="5" t="s">
        <v>26</v>
      </c>
      <c r="D1580" s="3">
        <v>45692</v>
      </c>
      <c r="E1580" s="4" t="s">
        <v>2166</v>
      </c>
      <c r="F1580" s="126">
        <v>-1451.74</v>
      </c>
      <c r="G1580" s="4"/>
    </row>
    <row r="1581" spans="1:7" x14ac:dyDescent="0.3">
      <c r="A1581" s="4">
        <v>8232400531</v>
      </c>
      <c r="B1581" s="156" t="s">
        <v>2049</v>
      </c>
      <c r="C1581" s="5" t="s">
        <v>90</v>
      </c>
      <c r="D1581" s="3">
        <v>45694</v>
      </c>
      <c r="E1581" s="4" t="s">
        <v>1758</v>
      </c>
      <c r="F1581" s="126">
        <v>-133.04</v>
      </c>
      <c r="G1581" s="4"/>
    </row>
    <row r="1582" spans="1:7" x14ac:dyDescent="0.3">
      <c r="A1582" s="4">
        <v>8232400529</v>
      </c>
      <c r="B1582" s="156" t="s">
        <v>2065</v>
      </c>
      <c r="C1582" s="5" t="s">
        <v>90</v>
      </c>
      <c r="D1582" s="3">
        <v>45694</v>
      </c>
      <c r="E1582" s="4" t="s">
        <v>1758</v>
      </c>
      <c r="F1582" s="126">
        <v>-133.04</v>
      </c>
      <c r="G1582" s="4"/>
    </row>
    <row r="1583" spans="1:7" x14ac:dyDescent="0.3">
      <c r="A1583" s="4">
        <v>8232400600</v>
      </c>
      <c r="B1583" s="156" t="s">
        <v>2095</v>
      </c>
      <c r="C1583" s="5" t="s">
        <v>90</v>
      </c>
      <c r="D1583" s="3">
        <v>45694</v>
      </c>
      <c r="E1583" s="4" t="s">
        <v>1758</v>
      </c>
      <c r="F1583" s="126">
        <v>-133.04</v>
      </c>
      <c r="G1583" s="4"/>
    </row>
    <row r="1584" spans="1:7" x14ac:dyDescent="0.3">
      <c r="A1584" s="4">
        <v>8282402653</v>
      </c>
      <c r="B1584" s="156" t="s">
        <v>1984</v>
      </c>
      <c r="C1584" s="5" t="s">
        <v>90</v>
      </c>
      <c r="D1584" s="3">
        <v>45694</v>
      </c>
      <c r="E1584" s="4" t="s">
        <v>1758</v>
      </c>
      <c r="F1584" s="126">
        <v>-133.04</v>
      </c>
      <c r="G1584" s="4"/>
    </row>
    <row r="1585" spans="1:7" x14ac:dyDescent="0.3">
      <c r="A1585" s="4">
        <v>8282403226</v>
      </c>
      <c r="B1585" s="156" t="s">
        <v>2001</v>
      </c>
      <c r="C1585" s="5" t="s">
        <v>90</v>
      </c>
      <c r="D1585" s="3">
        <v>45694</v>
      </c>
      <c r="E1585" s="4" t="s">
        <v>1758</v>
      </c>
      <c r="F1585" s="126">
        <v>-133.04</v>
      </c>
      <c r="G1585" s="4"/>
    </row>
    <row r="1586" spans="1:7" x14ac:dyDescent="0.3">
      <c r="A1586" s="4">
        <v>8282403613</v>
      </c>
      <c r="B1586" s="156" t="s">
        <v>2032</v>
      </c>
      <c r="C1586" s="5" t="s">
        <v>90</v>
      </c>
      <c r="D1586" s="3">
        <v>45694</v>
      </c>
      <c r="E1586" s="4" t="s">
        <v>1758</v>
      </c>
      <c r="F1586" s="126">
        <v>-133.04</v>
      </c>
      <c r="G1586" s="4"/>
    </row>
    <row r="1587" spans="1:7" x14ac:dyDescent="0.3">
      <c r="A1587" s="4">
        <v>8232400482</v>
      </c>
      <c r="B1587" s="156" t="s">
        <v>2018</v>
      </c>
      <c r="C1587" s="5" t="s">
        <v>90</v>
      </c>
      <c r="D1587" s="3">
        <v>45694</v>
      </c>
      <c r="E1587" s="4" t="s">
        <v>1758</v>
      </c>
      <c r="F1587" s="126">
        <v>-133.04</v>
      </c>
      <c r="G1587" s="4"/>
    </row>
    <row r="1588" spans="1:7" x14ac:dyDescent="0.3">
      <c r="A1588" s="4">
        <v>8282404260</v>
      </c>
      <c r="B1588" s="156" t="s">
        <v>2073</v>
      </c>
      <c r="C1588" s="5" t="s">
        <v>90</v>
      </c>
      <c r="D1588" s="3">
        <v>45694</v>
      </c>
      <c r="E1588" s="4" t="s">
        <v>1758</v>
      </c>
      <c r="F1588" s="126">
        <v>-133.04</v>
      </c>
      <c r="G1588" s="4"/>
    </row>
    <row r="1589" spans="1:7" x14ac:dyDescent="0.3">
      <c r="A1589" s="4">
        <v>8282404051</v>
      </c>
      <c r="B1589" s="156" t="s">
        <v>2104</v>
      </c>
      <c r="C1589" s="5" t="s">
        <v>90</v>
      </c>
      <c r="D1589" s="3">
        <v>45694</v>
      </c>
      <c r="E1589" s="4" t="s">
        <v>1758</v>
      </c>
      <c r="F1589" s="126">
        <v>-133.04</v>
      </c>
      <c r="G1589" s="4"/>
    </row>
    <row r="1590" spans="1:7" x14ac:dyDescent="0.3">
      <c r="A1590" s="4">
        <v>8282403608</v>
      </c>
      <c r="B1590" s="156" t="s">
        <v>2143</v>
      </c>
      <c r="C1590" s="5" t="s">
        <v>90</v>
      </c>
      <c r="D1590" s="3">
        <v>45694</v>
      </c>
      <c r="E1590" s="4" t="s">
        <v>1758</v>
      </c>
      <c r="F1590" s="126">
        <v>-133.04</v>
      </c>
      <c r="G1590" s="4"/>
    </row>
    <row r="1591" spans="1:7" x14ac:dyDescent="0.3">
      <c r="A1591" s="4">
        <v>8282404270</v>
      </c>
      <c r="B1591" s="156" t="s">
        <v>2091</v>
      </c>
      <c r="C1591" s="5" t="s">
        <v>90</v>
      </c>
      <c r="D1591" s="3">
        <v>45694</v>
      </c>
      <c r="E1591" s="4" t="s">
        <v>1758</v>
      </c>
      <c r="F1591" s="126">
        <v>-133.04</v>
      </c>
      <c r="G1591" s="4"/>
    </row>
    <row r="1592" spans="1:7" x14ac:dyDescent="0.3">
      <c r="A1592" s="4">
        <v>8232400482</v>
      </c>
      <c r="B1592" s="156" t="s">
        <v>2018</v>
      </c>
      <c r="C1592" s="5" t="s">
        <v>90</v>
      </c>
      <c r="D1592" s="3">
        <v>45694</v>
      </c>
      <c r="E1592" s="4" t="s">
        <v>2068</v>
      </c>
      <c r="F1592" s="126">
        <v>-133.04</v>
      </c>
      <c r="G1592" s="4"/>
    </row>
    <row r="1593" spans="1:7" x14ac:dyDescent="0.3">
      <c r="A1593" s="4">
        <v>8232400529</v>
      </c>
      <c r="B1593" s="156" t="s">
        <v>2065</v>
      </c>
      <c r="C1593" s="5" t="s">
        <v>90</v>
      </c>
      <c r="D1593" s="3">
        <v>45694</v>
      </c>
      <c r="E1593" s="4" t="s">
        <v>2068</v>
      </c>
      <c r="F1593" s="126">
        <v>-133.04</v>
      </c>
      <c r="G1593" s="4"/>
    </row>
    <row r="1594" spans="1:7" x14ac:dyDescent="0.3">
      <c r="A1594" s="4">
        <v>8232400531</v>
      </c>
      <c r="B1594" s="156" t="s">
        <v>2049</v>
      </c>
      <c r="C1594" s="5" t="s">
        <v>90</v>
      </c>
      <c r="D1594" s="3">
        <v>45694</v>
      </c>
      <c r="E1594" s="4" t="s">
        <v>2068</v>
      </c>
      <c r="F1594" s="126">
        <v>-133.04</v>
      </c>
      <c r="G1594" s="4"/>
    </row>
    <row r="1595" spans="1:7" x14ac:dyDescent="0.3">
      <c r="A1595" s="4">
        <v>8232400598</v>
      </c>
      <c r="B1595" s="156" t="s">
        <v>2077</v>
      </c>
      <c r="C1595" s="5" t="s">
        <v>90</v>
      </c>
      <c r="D1595" s="3">
        <v>45694</v>
      </c>
      <c r="E1595" s="4" t="s">
        <v>2068</v>
      </c>
      <c r="F1595" s="126">
        <v>-133.04</v>
      </c>
      <c r="G1595" s="4"/>
    </row>
    <row r="1596" spans="1:7" x14ac:dyDescent="0.3">
      <c r="A1596" s="4">
        <v>8282402653</v>
      </c>
      <c r="B1596" s="156" t="s">
        <v>1984</v>
      </c>
      <c r="C1596" s="5" t="s">
        <v>90</v>
      </c>
      <c r="D1596" s="3">
        <v>45694</v>
      </c>
      <c r="E1596" s="4" t="s">
        <v>2068</v>
      </c>
      <c r="F1596" s="126">
        <v>-133.04</v>
      </c>
      <c r="G1596" s="4"/>
    </row>
    <row r="1597" spans="1:7" x14ac:dyDescent="0.3">
      <c r="A1597" s="4">
        <v>8282403608</v>
      </c>
      <c r="B1597" s="156" t="s">
        <v>2143</v>
      </c>
      <c r="C1597" s="5" t="s">
        <v>90</v>
      </c>
      <c r="D1597" s="3">
        <v>45694</v>
      </c>
      <c r="E1597" s="4" t="s">
        <v>2068</v>
      </c>
      <c r="F1597" s="126">
        <v>-133.04</v>
      </c>
      <c r="G1597" s="4"/>
    </row>
    <row r="1598" spans="1:7" x14ac:dyDescent="0.3">
      <c r="A1598" s="4">
        <v>8282404051</v>
      </c>
      <c r="B1598" s="156" t="s">
        <v>2104</v>
      </c>
      <c r="C1598" s="5" t="s">
        <v>90</v>
      </c>
      <c r="D1598" s="3">
        <v>45694</v>
      </c>
      <c r="E1598" s="4" t="s">
        <v>2068</v>
      </c>
      <c r="F1598" s="126">
        <v>-133.04</v>
      </c>
      <c r="G1598" s="4"/>
    </row>
    <row r="1599" spans="1:7" x14ac:dyDescent="0.3">
      <c r="A1599" s="4">
        <v>8282404260</v>
      </c>
      <c r="B1599" s="156" t="s">
        <v>2073</v>
      </c>
      <c r="C1599" s="5" t="s">
        <v>90</v>
      </c>
      <c r="D1599" s="3">
        <v>45694</v>
      </c>
      <c r="E1599" s="4" t="s">
        <v>2068</v>
      </c>
      <c r="F1599" s="126">
        <v>-133.04</v>
      </c>
      <c r="G1599" s="4"/>
    </row>
    <row r="1600" spans="1:7" x14ac:dyDescent="0.3">
      <c r="A1600" s="4">
        <v>8232400600</v>
      </c>
      <c r="B1600" s="156" t="s">
        <v>2095</v>
      </c>
      <c r="C1600" s="5" t="s">
        <v>90</v>
      </c>
      <c r="D1600" s="3">
        <v>45694</v>
      </c>
      <c r="E1600" s="4" t="s">
        <v>2068</v>
      </c>
      <c r="F1600" s="126">
        <v>-133.04</v>
      </c>
      <c r="G1600" s="4"/>
    </row>
    <row r="1601" spans="1:7" x14ac:dyDescent="0.3">
      <c r="A1601" s="4">
        <v>8282403226</v>
      </c>
      <c r="B1601" s="156" t="s">
        <v>2001</v>
      </c>
      <c r="C1601" s="5" t="s">
        <v>90</v>
      </c>
      <c r="D1601" s="3">
        <v>45694</v>
      </c>
      <c r="E1601" s="4" t="s">
        <v>2068</v>
      </c>
      <c r="F1601" s="126">
        <v>-133.04</v>
      </c>
      <c r="G1601" s="4"/>
    </row>
    <row r="1602" spans="1:7" x14ac:dyDescent="0.3">
      <c r="A1602" s="4">
        <v>8282403613</v>
      </c>
      <c r="B1602" s="156" t="s">
        <v>2032</v>
      </c>
      <c r="C1602" s="5" t="s">
        <v>90</v>
      </c>
      <c r="D1602" s="3">
        <v>45694</v>
      </c>
      <c r="E1602" s="4" t="s">
        <v>2068</v>
      </c>
      <c r="F1602" s="126">
        <v>-133.04</v>
      </c>
      <c r="G1602" s="4"/>
    </row>
    <row r="1603" spans="1:7" x14ac:dyDescent="0.3">
      <c r="A1603" s="4">
        <v>8282404270</v>
      </c>
      <c r="B1603" s="156" t="s">
        <v>2091</v>
      </c>
      <c r="C1603" s="5" t="s">
        <v>90</v>
      </c>
      <c r="D1603" s="3">
        <v>45694</v>
      </c>
      <c r="E1603" s="4" t="s">
        <v>2068</v>
      </c>
      <c r="F1603" s="126">
        <v>-133.04</v>
      </c>
      <c r="G1603" s="4"/>
    </row>
    <row r="1604" spans="1:7" x14ac:dyDescent="0.3">
      <c r="A1604" s="4">
        <v>8282402276</v>
      </c>
      <c r="B1604" s="156" t="s">
        <v>1952</v>
      </c>
      <c r="C1604" s="5" t="s">
        <v>55</v>
      </c>
      <c r="D1604" s="3">
        <v>45695</v>
      </c>
      <c r="E1604" s="4" t="s">
        <v>579</v>
      </c>
      <c r="F1604" s="126">
        <v>-155</v>
      </c>
      <c r="G1604" s="4"/>
    </row>
    <row r="1605" spans="1:7" x14ac:dyDescent="0.3">
      <c r="A1605" s="4">
        <v>8282100600</v>
      </c>
      <c r="B1605" s="156" t="s">
        <v>648</v>
      </c>
      <c r="C1605" s="5" t="s">
        <v>1472</v>
      </c>
      <c r="D1605" s="3">
        <v>45698</v>
      </c>
      <c r="E1605" s="4" t="s">
        <v>1325</v>
      </c>
      <c r="F1605" s="126">
        <v>-515.41</v>
      </c>
      <c r="G1605" s="4"/>
    </row>
    <row r="1606" spans="1:7" x14ac:dyDescent="0.3">
      <c r="A1606" s="4">
        <v>8282402391</v>
      </c>
      <c r="B1606" s="12" t="s">
        <v>1997</v>
      </c>
      <c r="C1606" s="5" t="s">
        <v>1472</v>
      </c>
      <c r="D1606" s="3">
        <v>45701</v>
      </c>
      <c r="E1606" s="4" t="s">
        <v>2185</v>
      </c>
      <c r="F1606" s="126">
        <v>-3058.65</v>
      </c>
      <c r="G1606" s="4"/>
    </row>
    <row r="1607" spans="1:7" x14ac:dyDescent="0.3">
      <c r="A1607" s="4">
        <v>8282403613</v>
      </c>
      <c r="B1607" s="156" t="s">
        <v>2186</v>
      </c>
      <c r="C1607" s="5" t="s">
        <v>1472</v>
      </c>
      <c r="D1607" s="3">
        <v>45702</v>
      </c>
      <c r="E1607" s="4" t="s">
        <v>2187</v>
      </c>
      <c r="F1607" s="126">
        <v>-948.05</v>
      </c>
      <c r="G1607" s="4"/>
    </row>
    <row r="1608" spans="1:7" x14ac:dyDescent="0.3">
      <c r="A1608" s="4">
        <v>8282404688</v>
      </c>
      <c r="B1608" s="156" t="s">
        <v>2124</v>
      </c>
      <c r="C1608" s="5" t="s">
        <v>90</v>
      </c>
      <c r="D1608" s="3">
        <v>45722</v>
      </c>
      <c r="E1608" s="4" t="s">
        <v>2068</v>
      </c>
      <c r="F1608" s="126">
        <v>-133.04</v>
      </c>
      <c r="G1608" s="4"/>
    </row>
    <row r="1609" spans="1:7" x14ac:dyDescent="0.3">
      <c r="A1609" s="4">
        <v>8232400282</v>
      </c>
      <c r="B1609" s="156" t="s">
        <v>2057</v>
      </c>
      <c r="C1609" s="5" t="s">
        <v>90</v>
      </c>
      <c r="D1609" s="3">
        <v>45722</v>
      </c>
      <c r="E1609" s="4" t="s">
        <v>2068</v>
      </c>
      <c r="F1609" s="126">
        <v>-133.04</v>
      </c>
      <c r="G1609" s="4"/>
    </row>
    <row r="1610" spans="1:7" x14ac:dyDescent="0.3">
      <c r="A1610" s="4">
        <v>8232400607</v>
      </c>
      <c r="B1610" s="156" t="s">
        <v>2109</v>
      </c>
      <c r="C1610" s="5" t="s">
        <v>90</v>
      </c>
      <c r="D1610" s="3">
        <v>45722</v>
      </c>
      <c r="E1610" s="4" t="s">
        <v>2068</v>
      </c>
      <c r="F1610" s="126">
        <v>-133.04</v>
      </c>
      <c r="G1610" s="4"/>
    </row>
    <row r="1611" spans="1:7" x14ac:dyDescent="0.3">
      <c r="A1611" s="4">
        <v>8282403930</v>
      </c>
      <c r="B1611" s="156" t="s">
        <v>2062</v>
      </c>
      <c r="C1611" s="5" t="s">
        <v>90</v>
      </c>
      <c r="D1611" s="3">
        <v>45722</v>
      </c>
      <c r="E1611" s="4" t="s">
        <v>2068</v>
      </c>
      <c r="F1611" s="126">
        <v>-133.04</v>
      </c>
      <c r="G1611" s="4"/>
    </row>
    <row r="1612" spans="1:7" x14ac:dyDescent="0.3">
      <c r="A1612" s="4">
        <v>8282404374</v>
      </c>
      <c r="B1612" s="156" t="s">
        <v>2156</v>
      </c>
      <c r="C1612" s="5" t="s">
        <v>90</v>
      </c>
      <c r="D1612" s="3">
        <v>45722</v>
      </c>
      <c r="E1612" s="4" t="s">
        <v>2068</v>
      </c>
      <c r="F1612" s="126">
        <v>-133.04</v>
      </c>
      <c r="G1612" s="4"/>
    </row>
    <row r="1613" spans="1:7" x14ac:dyDescent="0.3">
      <c r="A1613" s="4">
        <v>8282403880</v>
      </c>
      <c r="B1613" s="156" t="s">
        <v>2081</v>
      </c>
      <c r="C1613" s="5" t="s">
        <v>90</v>
      </c>
      <c r="D1613" s="3">
        <v>45722</v>
      </c>
      <c r="E1613" s="4" t="s">
        <v>2068</v>
      </c>
      <c r="F1613" s="126">
        <v>-133.04</v>
      </c>
      <c r="G1613" s="4"/>
    </row>
    <row r="1614" spans="1:7" x14ac:dyDescent="0.3">
      <c r="A1614" s="4">
        <v>8282404603</v>
      </c>
      <c r="B1614" s="156" t="s">
        <v>2137</v>
      </c>
      <c r="C1614" s="5" t="s">
        <v>90</v>
      </c>
      <c r="D1614" s="3">
        <v>45722</v>
      </c>
      <c r="E1614" s="4" t="s">
        <v>2068</v>
      </c>
      <c r="F1614" s="126">
        <v>-133.04</v>
      </c>
      <c r="G1614" s="4"/>
    </row>
    <row r="1615" spans="1:7" x14ac:dyDescent="0.3">
      <c r="A1615" s="4">
        <v>8282500008</v>
      </c>
      <c r="B1615" s="156" t="s">
        <v>2163</v>
      </c>
      <c r="C1615" s="5" t="s">
        <v>90</v>
      </c>
      <c r="D1615" s="3">
        <v>45722</v>
      </c>
      <c r="E1615" s="4" t="s">
        <v>2068</v>
      </c>
      <c r="F1615" s="126">
        <v>-133.04</v>
      </c>
      <c r="G1615" s="4"/>
    </row>
    <row r="1616" spans="1:7" x14ac:dyDescent="0.3">
      <c r="A1616" s="4">
        <v>8232400282</v>
      </c>
      <c r="B1616" s="156" t="s">
        <v>2057</v>
      </c>
      <c r="C1616" s="5" t="s">
        <v>90</v>
      </c>
      <c r="D1616" s="3">
        <v>45722</v>
      </c>
      <c r="E1616" s="4" t="s">
        <v>1758</v>
      </c>
      <c r="F1616" s="126">
        <v>-133.04</v>
      </c>
      <c r="G1616" s="4"/>
    </row>
    <row r="1617" spans="1:7" x14ac:dyDescent="0.3">
      <c r="A1617" s="4">
        <v>8232400598</v>
      </c>
      <c r="B1617" s="156" t="s">
        <v>2077</v>
      </c>
      <c r="C1617" s="5" t="s">
        <v>90</v>
      </c>
      <c r="D1617" s="3">
        <v>45722</v>
      </c>
      <c r="E1617" s="4" t="s">
        <v>1758</v>
      </c>
      <c r="F1617" s="126">
        <v>-133.04</v>
      </c>
      <c r="G1617" s="4"/>
    </row>
    <row r="1618" spans="1:7" x14ac:dyDescent="0.3">
      <c r="A1618" s="4">
        <v>8282401015</v>
      </c>
      <c r="B1618" s="156" t="s">
        <v>1769</v>
      </c>
      <c r="C1618" s="5" t="s">
        <v>90</v>
      </c>
      <c r="D1618" s="3">
        <v>45722</v>
      </c>
      <c r="E1618" s="4" t="s">
        <v>1758</v>
      </c>
      <c r="F1618" s="126">
        <v>-133.04</v>
      </c>
      <c r="G1618" s="4"/>
    </row>
    <row r="1619" spans="1:7" x14ac:dyDescent="0.3">
      <c r="A1619" s="4">
        <v>8282403930</v>
      </c>
      <c r="B1619" s="156" t="s">
        <v>2062</v>
      </c>
      <c r="C1619" s="5" t="s">
        <v>90</v>
      </c>
      <c r="D1619" s="3">
        <v>45722</v>
      </c>
      <c r="E1619" s="4" t="s">
        <v>1758</v>
      </c>
      <c r="F1619" s="126">
        <v>-133.04</v>
      </c>
      <c r="G1619" s="4"/>
    </row>
    <row r="1620" spans="1:7" x14ac:dyDescent="0.3">
      <c r="A1620" s="4">
        <v>8282404603</v>
      </c>
      <c r="B1620" s="156" t="s">
        <v>2137</v>
      </c>
      <c r="C1620" s="5" t="s">
        <v>90</v>
      </c>
      <c r="D1620" s="3">
        <v>45722</v>
      </c>
      <c r="E1620" s="4" t="s">
        <v>1758</v>
      </c>
      <c r="F1620" s="126">
        <v>-133.04</v>
      </c>
      <c r="G1620" s="4"/>
    </row>
    <row r="1621" spans="1:7" x14ac:dyDescent="0.3">
      <c r="A1621" s="4">
        <v>8282404688</v>
      </c>
      <c r="B1621" s="156" t="s">
        <v>2124</v>
      </c>
      <c r="C1621" s="5" t="s">
        <v>90</v>
      </c>
      <c r="D1621" s="3">
        <v>45722</v>
      </c>
      <c r="E1621" s="4" t="s">
        <v>1758</v>
      </c>
      <c r="F1621" s="126">
        <v>-133.04</v>
      </c>
      <c r="G1621" s="4"/>
    </row>
    <row r="1622" spans="1:7" x14ac:dyDescent="0.3">
      <c r="A1622" s="4">
        <v>8232400607</v>
      </c>
      <c r="B1622" s="156" t="s">
        <v>2109</v>
      </c>
      <c r="C1622" s="5" t="s">
        <v>90</v>
      </c>
      <c r="D1622" s="3">
        <v>45722</v>
      </c>
      <c r="E1622" s="4" t="s">
        <v>1758</v>
      </c>
      <c r="F1622" s="126">
        <v>-133.04</v>
      </c>
      <c r="G1622" s="4"/>
    </row>
    <row r="1623" spans="1:7" x14ac:dyDescent="0.3">
      <c r="A1623" s="4">
        <v>8282404374</v>
      </c>
      <c r="B1623" s="156" t="s">
        <v>2156</v>
      </c>
      <c r="C1623" s="5" t="s">
        <v>90</v>
      </c>
      <c r="D1623" s="3">
        <v>45722</v>
      </c>
      <c r="E1623" s="4" t="s">
        <v>1758</v>
      </c>
      <c r="F1623" s="126">
        <v>-133.04</v>
      </c>
      <c r="G1623" s="4"/>
    </row>
    <row r="1624" spans="1:7" x14ac:dyDescent="0.3">
      <c r="A1624" s="4">
        <v>8282403880</v>
      </c>
      <c r="B1624" s="156" t="s">
        <v>2081</v>
      </c>
      <c r="C1624" s="5" t="s">
        <v>90</v>
      </c>
      <c r="D1624" s="3">
        <v>45722</v>
      </c>
      <c r="E1624" s="4" t="s">
        <v>1758</v>
      </c>
      <c r="F1624" s="126">
        <v>-133.04</v>
      </c>
      <c r="G1624" s="4"/>
    </row>
    <row r="1625" spans="1:7" x14ac:dyDescent="0.3">
      <c r="A1625" s="4">
        <v>8282500008</v>
      </c>
      <c r="B1625" s="156" t="s">
        <v>2163</v>
      </c>
      <c r="C1625" s="5" t="s">
        <v>90</v>
      </c>
      <c r="D1625" s="3">
        <v>45722</v>
      </c>
      <c r="E1625" s="4" t="s">
        <v>1758</v>
      </c>
      <c r="F1625" s="126">
        <v>-133.04</v>
      </c>
      <c r="G1625" s="4"/>
    </row>
    <row r="1626" spans="1:7" x14ac:dyDescent="0.3">
      <c r="A1626" s="4">
        <v>8282403993</v>
      </c>
      <c r="B1626" s="156" t="s">
        <v>2160</v>
      </c>
      <c r="C1626" s="5" t="s">
        <v>794</v>
      </c>
      <c r="D1626" s="3">
        <v>45722</v>
      </c>
      <c r="E1626" s="4" t="s">
        <v>114</v>
      </c>
      <c r="F1626" s="126">
        <v>-120</v>
      </c>
      <c r="G1626" s="4"/>
    </row>
    <row r="1627" spans="1:7" x14ac:dyDescent="0.3">
      <c r="A1627" s="4">
        <v>8282403993</v>
      </c>
      <c r="B1627" s="156" t="s">
        <v>2160</v>
      </c>
      <c r="C1627" s="5" t="s">
        <v>794</v>
      </c>
      <c r="D1627" s="3">
        <v>45722</v>
      </c>
      <c r="E1627" s="4" t="s">
        <v>2205</v>
      </c>
      <c r="F1627" s="126">
        <v>-120</v>
      </c>
      <c r="G1627" s="4"/>
    </row>
    <row r="1628" spans="1:7" x14ac:dyDescent="0.3">
      <c r="A1628" s="4">
        <v>8282404275</v>
      </c>
      <c r="B1628" s="156" t="s">
        <v>2128</v>
      </c>
      <c r="C1628" s="5" t="s">
        <v>794</v>
      </c>
      <c r="D1628" s="3">
        <v>45722</v>
      </c>
      <c r="E1628" s="4" t="s">
        <v>114</v>
      </c>
      <c r="F1628" s="126">
        <v>-120</v>
      </c>
      <c r="G1628" s="4"/>
    </row>
    <row r="1629" spans="1:7" x14ac:dyDescent="0.3">
      <c r="A1629" s="4">
        <v>8282404275</v>
      </c>
      <c r="B1629" s="156" t="s">
        <v>2128</v>
      </c>
      <c r="C1629" s="5" t="s">
        <v>794</v>
      </c>
      <c r="D1629" s="3">
        <v>45722</v>
      </c>
      <c r="E1629" s="4" t="s">
        <v>2205</v>
      </c>
      <c r="F1629" s="126">
        <v>-120</v>
      </c>
      <c r="G1629" s="4"/>
    </row>
    <row r="1630" spans="1:7" x14ac:dyDescent="0.3">
      <c r="A1630" s="4">
        <v>8282404689</v>
      </c>
      <c r="B1630" s="156" t="s">
        <v>2153</v>
      </c>
      <c r="C1630" s="5" t="s">
        <v>794</v>
      </c>
      <c r="D1630" s="3">
        <v>45722</v>
      </c>
      <c r="E1630" s="4" t="s">
        <v>114</v>
      </c>
      <c r="F1630" s="126">
        <v>-120</v>
      </c>
      <c r="G1630" s="4"/>
    </row>
    <row r="1631" spans="1:7" x14ac:dyDescent="0.3">
      <c r="A1631" s="4">
        <v>8282402276</v>
      </c>
      <c r="B1631" s="156" t="s">
        <v>1952</v>
      </c>
      <c r="C1631" s="5" t="s">
        <v>55</v>
      </c>
      <c r="D1631" s="3">
        <v>45722</v>
      </c>
      <c r="E1631" s="4" t="s">
        <v>579</v>
      </c>
      <c r="F1631" s="126">
        <v>-60</v>
      </c>
      <c r="G1631" s="4"/>
    </row>
    <row r="1632" spans="1:7" x14ac:dyDescent="0.3">
      <c r="A1632" s="4">
        <v>8232400482</v>
      </c>
      <c r="B1632" s="156" t="s">
        <v>2214</v>
      </c>
      <c r="C1632" s="5" t="s">
        <v>1472</v>
      </c>
      <c r="D1632" s="3">
        <v>46088</v>
      </c>
      <c r="E1632" s="4" t="s">
        <v>2215</v>
      </c>
      <c r="F1632" s="126">
        <v>-792.2</v>
      </c>
      <c r="G1632" s="4"/>
    </row>
    <row r="1633" spans="1:7" x14ac:dyDescent="0.3">
      <c r="A1633" s="4">
        <v>8232400598</v>
      </c>
      <c r="B1633" s="12" t="s">
        <v>2077</v>
      </c>
      <c r="C1633" s="5" t="s">
        <v>1472</v>
      </c>
      <c r="D1633" s="3">
        <v>46088</v>
      </c>
      <c r="E1633" s="4" t="s">
        <v>2215</v>
      </c>
      <c r="F1633" s="126">
        <v>-3223.44</v>
      </c>
      <c r="G1633" s="4"/>
    </row>
    <row r="1634" spans="1:7" x14ac:dyDescent="0.3">
      <c r="A1634" s="4">
        <v>8282402653</v>
      </c>
      <c r="B1634" s="12" t="s">
        <v>1984</v>
      </c>
      <c r="C1634" s="5" t="s">
        <v>1472</v>
      </c>
      <c r="D1634" s="3">
        <v>46088</v>
      </c>
      <c r="E1634" s="4" t="s">
        <v>2215</v>
      </c>
      <c r="F1634" s="126">
        <v>-1829.79</v>
      </c>
      <c r="G1634" s="4"/>
    </row>
    <row r="1635" spans="1:7" x14ac:dyDescent="0.3">
      <c r="A1635" s="4">
        <v>8232400529</v>
      </c>
      <c r="B1635" s="12" t="s">
        <v>2065</v>
      </c>
      <c r="C1635" s="5" t="s">
        <v>1472</v>
      </c>
      <c r="D1635" s="3">
        <v>46088</v>
      </c>
      <c r="E1635" s="4" t="s">
        <v>2216</v>
      </c>
      <c r="F1635" s="126">
        <v>-2344.88</v>
      </c>
      <c r="G1635" s="4"/>
    </row>
    <row r="1636" spans="1:7" x14ac:dyDescent="0.3">
      <c r="A1636" s="4">
        <v>8282404275</v>
      </c>
      <c r="B1636" s="156" t="s">
        <v>2128</v>
      </c>
      <c r="C1636" s="5" t="s">
        <v>1472</v>
      </c>
      <c r="D1636" s="3">
        <v>45726</v>
      </c>
      <c r="E1636" s="4" t="s">
        <v>2217</v>
      </c>
      <c r="F1636" s="126">
        <v>-894.43</v>
      </c>
      <c r="G1636" s="4"/>
    </row>
    <row r="1637" spans="1:7" x14ac:dyDescent="0.3">
      <c r="A1637" s="4">
        <v>8232400600</v>
      </c>
      <c r="B1637" s="156" t="s">
        <v>2095</v>
      </c>
      <c r="C1637" s="5" t="s">
        <v>1472</v>
      </c>
      <c r="D1637" s="3">
        <v>45728</v>
      </c>
      <c r="E1637" s="4" t="s">
        <v>2222</v>
      </c>
      <c r="F1637" s="126">
        <v>-1945.9</v>
      </c>
      <c r="G1637" s="4"/>
    </row>
    <row r="1638" spans="1:7" x14ac:dyDescent="0.3">
      <c r="A1638" s="4">
        <v>8282404270</v>
      </c>
      <c r="B1638" s="156" t="s">
        <v>2091</v>
      </c>
      <c r="C1638" s="5" t="s">
        <v>1472</v>
      </c>
      <c r="D1638" s="3">
        <v>45728</v>
      </c>
      <c r="E1638" s="4" t="s">
        <v>2223</v>
      </c>
      <c r="F1638" s="126">
        <v>-1369.94</v>
      </c>
      <c r="G1638" s="4"/>
    </row>
    <row r="1639" spans="1:7" x14ac:dyDescent="0.3">
      <c r="A1639" s="4">
        <v>8232400282</v>
      </c>
      <c r="B1639" s="156" t="s">
        <v>2057</v>
      </c>
      <c r="C1639" s="5" t="s">
        <v>90</v>
      </c>
      <c r="D1639" s="3">
        <v>44999</v>
      </c>
      <c r="E1639" s="4" t="s">
        <v>114</v>
      </c>
      <c r="F1639" s="126">
        <v>-133.04</v>
      </c>
      <c r="G1639" s="4"/>
    </row>
    <row r="1640" spans="1:7" x14ac:dyDescent="0.3">
      <c r="A1640" s="4">
        <v>8232400598</v>
      </c>
      <c r="B1640" s="156" t="s">
        <v>2077</v>
      </c>
      <c r="C1640" s="5" t="s">
        <v>90</v>
      </c>
      <c r="D1640" s="3">
        <v>44999</v>
      </c>
      <c r="E1640" s="4" t="s">
        <v>114</v>
      </c>
      <c r="F1640" s="126">
        <v>-133.04</v>
      </c>
      <c r="G1640" s="4"/>
    </row>
    <row r="1641" spans="1:7" x14ac:dyDescent="0.3">
      <c r="A1641" s="4">
        <v>8282401015</v>
      </c>
      <c r="B1641" s="156" t="s">
        <v>1769</v>
      </c>
      <c r="C1641" s="5" t="s">
        <v>90</v>
      </c>
      <c r="D1641" s="3">
        <v>44999</v>
      </c>
      <c r="E1641" s="4" t="s">
        <v>114</v>
      </c>
      <c r="F1641" s="126">
        <v>-133.04</v>
      </c>
      <c r="G1641" s="4"/>
    </row>
    <row r="1642" spans="1:7" x14ac:dyDescent="0.3">
      <c r="A1642" s="4">
        <v>8282403930</v>
      </c>
      <c r="B1642" s="156" t="s">
        <v>2062</v>
      </c>
      <c r="C1642" s="5" t="s">
        <v>90</v>
      </c>
      <c r="D1642" s="3">
        <v>44999</v>
      </c>
      <c r="E1642" s="4" t="s">
        <v>114</v>
      </c>
      <c r="F1642" s="126">
        <v>-133.04</v>
      </c>
      <c r="G1642" s="4"/>
    </row>
    <row r="1643" spans="1:7" x14ac:dyDescent="0.3">
      <c r="A1643" s="4">
        <v>8282404603</v>
      </c>
      <c r="B1643" s="156" t="s">
        <v>2137</v>
      </c>
      <c r="C1643" s="5" t="s">
        <v>90</v>
      </c>
      <c r="D1643" s="3">
        <v>44999</v>
      </c>
      <c r="E1643" s="4" t="s">
        <v>114</v>
      </c>
      <c r="F1643" s="126">
        <v>-133.04</v>
      </c>
      <c r="G1643" s="4"/>
    </row>
    <row r="1644" spans="1:7" x14ac:dyDescent="0.3">
      <c r="A1644" s="4">
        <v>8282404688</v>
      </c>
      <c r="B1644" s="156" t="s">
        <v>2124</v>
      </c>
      <c r="C1644" s="5" t="s">
        <v>90</v>
      </c>
      <c r="D1644" s="3">
        <v>44999</v>
      </c>
      <c r="E1644" s="4" t="s">
        <v>114</v>
      </c>
      <c r="F1644" s="126">
        <v>-133.04</v>
      </c>
      <c r="G1644" s="4"/>
    </row>
    <row r="1645" spans="1:7" x14ac:dyDescent="0.3">
      <c r="A1645" s="4">
        <v>8232400607</v>
      </c>
      <c r="B1645" s="156" t="s">
        <v>2109</v>
      </c>
      <c r="C1645" s="5" t="s">
        <v>90</v>
      </c>
      <c r="D1645" s="3">
        <v>44999</v>
      </c>
      <c r="E1645" s="4" t="s">
        <v>114</v>
      </c>
      <c r="F1645" s="126">
        <v>-133.04</v>
      </c>
      <c r="G1645" s="4"/>
    </row>
    <row r="1646" spans="1:7" x14ac:dyDescent="0.3">
      <c r="A1646" s="4">
        <v>8282404374</v>
      </c>
      <c r="B1646" s="156" t="s">
        <v>2156</v>
      </c>
      <c r="C1646" s="5" t="s">
        <v>90</v>
      </c>
      <c r="D1646" s="3">
        <v>44999</v>
      </c>
      <c r="E1646" s="4" t="s">
        <v>114</v>
      </c>
      <c r="F1646" s="126">
        <v>-133.04</v>
      </c>
      <c r="G1646" s="4"/>
    </row>
    <row r="1647" spans="1:7" x14ac:dyDescent="0.3">
      <c r="A1647" s="4">
        <v>8282403880</v>
      </c>
      <c r="B1647" s="156" t="s">
        <v>2081</v>
      </c>
      <c r="C1647" s="5" t="s">
        <v>90</v>
      </c>
      <c r="D1647" s="3">
        <v>44999</v>
      </c>
      <c r="E1647" s="4" t="s">
        <v>114</v>
      </c>
      <c r="F1647" s="126">
        <v>-133.04</v>
      </c>
      <c r="G1647" s="4"/>
    </row>
    <row r="1648" spans="1:7" x14ac:dyDescent="0.3">
      <c r="A1648" s="4">
        <v>8282500008</v>
      </c>
      <c r="B1648" s="156" t="s">
        <v>2163</v>
      </c>
      <c r="C1648" s="5" t="s">
        <v>90</v>
      </c>
      <c r="D1648" s="3">
        <v>44999</v>
      </c>
      <c r="E1648" s="4" t="s">
        <v>114</v>
      </c>
      <c r="F1648" s="126">
        <v>-133.04</v>
      </c>
      <c r="G1648" s="4"/>
    </row>
    <row r="1649" spans="1:7" x14ac:dyDescent="0.3">
      <c r="A1649" s="4">
        <v>8282404688</v>
      </c>
      <c r="B1649" s="156" t="s">
        <v>2124</v>
      </c>
      <c r="C1649" s="5" t="s">
        <v>90</v>
      </c>
      <c r="D1649" s="3">
        <v>44999</v>
      </c>
      <c r="E1649" s="4" t="s">
        <v>2228</v>
      </c>
      <c r="F1649" s="126">
        <v>-133.04</v>
      </c>
      <c r="G1649" s="4"/>
    </row>
    <row r="1650" spans="1:7" x14ac:dyDescent="0.3">
      <c r="A1650" s="4">
        <v>8232400282</v>
      </c>
      <c r="B1650" s="156" t="s">
        <v>2057</v>
      </c>
      <c r="C1650" s="5" t="s">
        <v>90</v>
      </c>
      <c r="D1650" s="3">
        <v>44999</v>
      </c>
      <c r="E1650" s="4" t="s">
        <v>2228</v>
      </c>
      <c r="F1650" s="126">
        <v>-133.04</v>
      </c>
      <c r="G1650" s="4"/>
    </row>
    <row r="1651" spans="1:7" x14ac:dyDescent="0.3">
      <c r="A1651" s="4">
        <v>8232400607</v>
      </c>
      <c r="B1651" s="156" t="s">
        <v>2109</v>
      </c>
      <c r="C1651" s="5" t="s">
        <v>90</v>
      </c>
      <c r="D1651" s="3">
        <v>44999</v>
      </c>
      <c r="E1651" s="4" t="s">
        <v>2228</v>
      </c>
      <c r="F1651" s="126">
        <v>-133.04</v>
      </c>
      <c r="G1651" s="4"/>
    </row>
    <row r="1652" spans="1:7" x14ac:dyDescent="0.3">
      <c r="A1652" s="4">
        <v>8282403930</v>
      </c>
      <c r="B1652" s="156" t="s">
        <v>2062</v>
      </c>
      <c r="C1652" s="5" t="s">
        <v>90</v>
      </c>
      <c r="D1652" s="3">
        <v>44999</v>
      </c>
      <c r="E1652" s="4" t="s">
        <v>2228</v>
      </c>
      <c r="F1652" s="126">
        <v>-133.04</v>
      </c>
      <c r="G1652" s="4"/>
    </row>
    <row r="1653" spans="1:7" x14ac:dyDescent="0.3">
      <c r="A1653" s="4">
        <v>8282404374</v>
      </c>
      <c r="B1653" s="156" t="s">
        <v>2156</v>
      </c>
      <c r="C1653" s="5" t="s">
        <v>90</v>
      </c>
      <c r="D1653" s="3">
        <v>44999</v>
      </c>
      <c r="E1653" s="4" t="s">
        <v>2228</v>
      </c>
      <c r="F1653" s="126">
        <v>-133.04</v>
      </c>
      <c r="G1653" s="4"/>
    </row>
    <row r="1654" spans="1:7" x14ac:dyDescent="0.3">
      <c r="A1654" s="4">
        <v>8282403880</v>
      </c>
      <c r="B1654" s="156" t="s">
        <v>2081</v>
      </c>
      <c r="C1654" s="5" t="s">
        <v>90</v>
      </c>
      <c r="D1654" s="3">
        <v>44999</v>
      </c>
      <c r="E1654" s="4" t="s">
        <v>2228</v>
      </c>
      <c r="F1654" s="126">
        <v>-133.04</v>
      </c>
      <c r="G1654" s="4"/>
    </row>
    <row r="1655" spans="1:7" x14ac:dyDescent="0.3">
      <c r="A1655" s="4">
        <v>8282404603</v>
      </c>
      <c r="B1655" s="156" t="s">
        <v>2137</v>
      </c>
      <c r="C1655" s="5" t="s">
        <v>90</v>
      </c>
      <c r="D1655" s="3">
        <v>44999</v>
      </c>
      <c r="E1655" s="4" t="s">
        <v>2228</v>
      </c>
      <c r="F1655" s="126">
        <v>-133.04</v>
      </c>
      <c r="G1655" s="4"/>
    </row>
    <row r="1656" spans="1:7" x14ac:dyDescent="0.3">
      <c r="A1656" s="4">
        <v>8282500008</v>
      </c>
      <c r="B1656" s="156" t="s">
        <v>2163</v>
      </c>
      <c r="C1656" s="5" t="s">
        <v>90</v>
      </c>
      <c r="D1656" s="3">
        <v>44999</v>
      </c>
      <c r="E1656" s="4" t="s">
        <v>2228</v>
      </c>
      <c r="F1656" s="126">
        <v>-133.04</v>
      </c>
      <c r="G1656" s="4"/>
    </row>
    <row r="1657" spans="1:7" ht="28.8" x14ac:dyDescent="0.3">
      <c r="A1657" s="4">
        <v>8281802290</v>
      </c>
      <c r="B1657" s="156" t="s">
        <v>17</v>
      </c>
      <c r="C1657" s="5" t="s">
        <v>90</v>
      </c>
      <c r="D1657" s="3">
        <v>44999</v>
      </c>
      <c r="E1657" s="4" t="s">
        <v>2233</v>
      </c>
      <c r="F1657" s="126">
        <v>-4182.43</v>
      </c>
      <c r="G1657" s="4"/>
    </row>
    <row r="1658" spans="1:7" x14ac:dyDescent="0.3">
      <c r="A1658" s="4">
        <v>8232400282</v>
      </c>
      <c r="B1658" s="156" t="s">
        <v>2239</v>
      </c>
      <c r="C1658" s="5" t="s">
        <v>1472</v>
      </c>
      <c r="D1658" s="3">
        <v>45733</v>
      </c>
      <c r="E1658" s="4" t="s">
        <v>2240</v>
      </c>
      <c r="F1658" s="126">
        <v>-2165.6999999999998</v>
      </c>
      <c r="G1658" s="4"/>
    </row>
    <row r="1659" spans="1:7" x14ac:dyDescent="0.3">
      <c r="A1659" s="4">
        <v>8282404260</v>
      </c>
      <c r="B1659" s="156" t="s">
        <v>2073</v>
      </c>
      <c r="C1659" s="5" t="s">
        <v>1472</v>
      </c>
      <c r="D1659" s="3">
        <v>45733</v>
      </c>
      <c r="E1659" s="4" t="s">
        <v>2240</v>
      </c>
      <c r="F1659" s="126">
        <v>-854.07</v>
      </c>
      <c r="G1659" s="4"/>
    </row>
    <row r="1660" spans="1:7" x14ac:dyDescent="0.3">
      <c r="A1660" s="4">
        <v>8282403755</v>
      </c>
      <c r="B1660" s="156" t="s">
        <v>2053</v>
      </c>
      <c r="C1660" s="5" t="s">
        <v>1472</v>
      </c>
      <c r="D1660" s="3">
        <v>45733</v>
      </c>
      <c r="E1660" s="4" t="s">
        <v>2241</v>
      </c>
      <c r="F1660" s="126">
        <v>-764.25</v>
      </c>
      <c r="G1660" s="4"/>
    </row>
    <row r="1661" spans="1:7" x14ac:dyDescent="0.3">
      <c r="A1661" s="4">
        <v>8282403556</v>
      </c>
      <c r="B1661" s="156" t="s">
        <v>2007</v>
      </c>
      <c r="C1661" s="5" t="s">
        <v>1472</v>
      </c>
      <c r="D1661" s="3">
        <v>45733</v>
      </c>
      <c r="E1661" s="4" t="s">
        <v>2242</v>
      </c>
      <c r="F1661" s="126">
        <v>-934.23</v>
      </c>
      <c r="G1661" s="4"/>
    </row>
    <row r="1662" spans="1:7" x14ac:dyDescent="0.3">
      <c r="A1662" s="4">
        <v>8282403907</v>
      </c>
      <c r="B1662" s="156" t="s">
        <v>2028</v>
      </c>
      <c r="C1662" s="5" t="s">
        <v>1472</v>
      </c>
      <c r="D1662" s="3">
        <v>45733</v>
      </c>
      <c r="E1662" s="4" t="s">
        <v>2243</v>
      </c>
      <c r="F1662" s="126">
        <v>-1312.79</v>
      </c>
      <c r="G1662" s="4"/>
    </row>
    <row r="1663" spans="1:7" x14ac:dyDescent="0.3">
      <c r="A1663" s="4">
        <v>8282203111</v>
      </c>
      <c r="B1663" s="156" t="s">
        <v>1094</v>
      </c>
      <c r="C1663" s="5" t="s">
        <v>1472</v>
      </c>
      <c r="D1663" s="3">
        <v>45734</v>
      </c>
      <c r="E1663" s="4" t="s">
        <v>2146</v>
      </c>
      <c r="F1663" s="126">
        <v>-834.43</v>
      </c>
      <c r="G1663" s="4"/>
    </row>
    <row r="1664" spans="1:7" x14ac:dyDescent="0.3">
      <c r="A1664" s="4"/>
      <c r="B1664" s="156"/>
      <c r="C1664" s="5"/>
      <c r="D1664" s="3"/>
      <c r="E1664" s="4"/>
      <c r="F1664" s="126"/>
      <c r="G1664" s="4"/>
    </row>
    <row r="1665" spans="1:7" x14ac:dyDescent="0.3">
      <c r="A1665" s="4"/>
      <c r="B1665" s="156"/>
      <c r="C1665" s="5"/>
      <c r="D1665" s="3"/>
      <c r="E1665" s="4"/>
      <c r="F1665" s="126"/>
      <c r="G1665" s="4"/>
    </row>
    <row r="1666" spans="1:7" x14ac:dyDescent="0.3">
      <c r="A1666" s="4"/>
      <c r="B1666" s="156"/>
      <c r="C1666" s="5"/>
      <c r="D1666" s="3"/>
      <c r="E1666" s="4"/>
      <c r="F1666" s="126"/>
      <c r="G1666" s="4"/>
    </row>
    <row r="1667" spans="1:7" x14ac:dyDescent="0.3">
      <c r="A1667" s="4"/>
      <c r="B1667" s="156"/>
      <c r="C1667" s="5"/>
      <c r="D1667" s="3"/>
      <c r="E1667" s="4"/>
      <c r="F1667" s="126"/>
      <c r="G1667" s="4"/>
    </row>
    <row r="1668" spans="1:7" x14ac:dyDescent="0.3">
      <c r="A1668" s="4"/>
      <c r="B1668" s="156"/>
      <c r="C1668" s="5"/>
      <c r="D1668" s="3"/>
      <c r="E1668" s="4"/>
      <c r="F1668" s="126"/>
      <c r="G1668" s="4"/>
    </row>
    <row r="1669" spans="1:7" x14ac:dyDescent="0.3">
      <c r="A1669" s="4"/>
      <c r="B1669" s="156"/>
      <c r="C1669" s="5"/>
      <c r="D1669" s="3"/>
      <c r="E1669" s="4"/>
      <c r="F1669" s="126"/>
      <c r="G1669" s="4"/>
    </row>
    <row r="1670" spans="1:7" x14ac:dyDescent="0.3">
      <c r="A1670" s="4"/>
      <c r="B1670" s="156"/>
      <c r="C1670" s="5"/>
      <c r="D1670" s="3"/>
      <c r="E1670" s="4"/>
      <c r="F1670" s="126"/>
      <c r="G1670" s="4"/>
    </row>
    <row r="1671" spans="1:7" x14ac:dyDescent="0.3">
      <c r="A1671" s="4"/>
      <c r="B1671" s="156"/>
      <c r="C1671" s="5"/>
      <c r="D1671" s="3"/>
      <c r="E1671" s="4"/>
      <c r="F1671" s="126"/>
      <c r="G1671" s="4"/>
    </row>
    <row r="1672" spans="1:7" x14ac:dyDescent="0.3">
      <c r="A1672" s="4"/>
      <c r="B1672" s="156"/>
      <c r="C1672" s="5"/>
      <c r="D1672" s="3"/>
      <c r="E1672" s="4"/>
      <c r="F1672" s="126"/>
      <c r="G1672" s="4"/>
    </row>
    <row r="1673" spans="1:7" x14ac:dyDescent="0.3">
      <c r="A1673" s="4"/>
      <c r="B1673" s="156"/>
      <c r="C1673" s="5"/>
      <c r="D1673" s="3"/>
      <c r="E1673" s="4"/>
      <c r="F1673" s="126"/>
      <c r="G1673" s="4"/>
    </row>
    <row r="1674" spans="1:7" x14ac:dyDescent="0.3">
      <c r="A1674" s="4"/>
      <c r="B1674" s="156"/>
      <c r="C1674" s="5"/>
      <c r="D1674" s="3"/>
      <c r="E1674" s="4"/>
      <c r="F1674" s="126"/>
      <c r="G1674" s="4"/>
    </row>
    <row r="1675" spans="1:7" x14ac:dyDescent="0.3">
      <c r="A1675" s="4"/>
      <c r="B1675" s="156"/>
      <c r="C1675" s="5"/>
      <c r="D1675" s="3"/>
      <c r="E1675" s="4"/>
      <c r="F1675" s="126"/>
      <c r="G1675" s="4"/>
    </row>
    <row r="1676" spans="1:7" x14ac:dyDescent="0.3">
      <c r="A1676" s="4"/>
      <c r="B1676" s="156"/>
      <c r="C1676" s="5"/>
      <c r="D1676" s="3"/>
      <c r="E1676" s="4"/>
      <c r="F1676" s="126"/>
      <c r="G1676" s="4"/>
    </row>
    <row r="1677" spans="1:7" x14ac:dyDescent="0.3">
      <c r="A1677" s="4"/>
      <c r="B1677" s="156"/>
      <c r="C1677" s="5"/>
      <c r="D1677" s="3"/>
      <c r="E1677" s="4"/>
      <c r="F1677" s="126"/>
      <c r="G1677" s="4"/>
    </row>
    <row r="1678" spans="1:7" x14ac:dyDescent="0.3">
      <c r="A1678" s="4"/>
      <c r="B1678" s="156"/>
      <c r="C1678" s="5"/>
      <c r="D1678" s="3"/>
      <c r="E1678" s="4"/>
      <c r="F1678" s="126"/>
      <c r="G1678" s="4"/>
    </row>
    <row r="1679" spans="1:7" x14ac:dyDescent="0.3">
      <c r="A1679" s="4"/>
      <c r="B1679" s="156"/>
      <c r="C1679" s="5"/>
      <c r="D1679" s="3"/>
      <c r="E1679" s="4"/>
      <c r="F1679" s="126"/>
      <c r="G1679" s="4"/>
    </row>
    <row r="1680" spans="1:7" x14ac:dyDescent="0.3">
      <c r="A1680" s="4"/>
      <c r="B1680" s="156"/>
      <c r="C1680" s="5"/>
      <c r="D1680" s="3"/>
      <c r="E1680" s="4"/>
      <c r="F1680" s="126"/>
      <c r="G1680" s="4"/>
    </row>
    <row r="1681" spans="1:7" x14ac:dyDescent="0.3">
      <c r="A1681" s="4"/>
      <c r="B1681" s="156"/>
      <c r="C1681" s="5"/>
      <c r="D1681" s="3"/>
      <c r="E1681" s="4"/>
      <c r="F1681" s="126"/>
      <c r="G1681" s="4"/>
    </row>
    <row r="1682" spans="1:7" x14ac:dyDescent="0.3">
      <c r="A1682" s="4"/>
      <c r="B1682" s="156"/>
      <c r="C1682" s="5"/>
      <c r="D1682" s="3"/>
      <c r="E1682" s="4"/>
      <c r="F1682" s="126"/>
      <c r="G1682" s="4"/>
    </row>
    <row r="1683" spans="1:7" x14ac:dyDescent="0.3">
      <c r="A1683" s="4"/>
      <c r="B1683" s="156"/>
      <c r="C1683" s="5"/>
      <c r="D1683" s="3"/>
      <c r="E1683" s="4"/>
      <c r="F1683" s="126"/>
      <c r="G1683" s="4"/>
    </row>
    <row r="1684" spans="1:7" x14ac:dyDescent="0.3">
      <c r="A1684" s="4"/>
      <c r="B1684" s="156"/>
      <c r="C1684" s="5"/>
      <c r="D1684" s="3"/>
      <c r="E1684" s="4"/>
      <c r="F1684" s="126"/>
      <c r="G1684" s="4"/>
    </row>
    <row r="1685" spans="1:7" x14ac:dyDescent="0.3">
      <c r="A1685" s="4"/>
      <c r="B1685" s="156"/>
      <c r="C1685" s="5"/>
      <c r="D1685" s="3"/>
      <c r="E1685" s="4"/>
      <c r="F1685" s="126"/>
      <c r="G1685" s="4"/>
    </row>
    <row r="1686" spans="1:7" x14ac:dyDescent="0.3">
      <c r="A1686" s="4"/>
      <c r="B1686" s="156"/>
      <c r="C1686" s="5"/>
      <c r="D1686" s="3"/>
      <c r="E1686" s="4"/>
      <c r="F1686" s="126"/>
      <c r="G1686" s="4"/>
    </row>
    <row r="1687" spans="1:7" x14ac:dyDescent="0.3">
      <c r="A1687" s="4"/>
      <c r="B1687" s="156"/>
      <c r="C1687" s="5"/>
      <c r="D1687" s="3"/>
      <c r="E1687" s="4"/>
      <c r="F1687" s="126"/>
      <c r="G1687" s="4"/>
    </row>
    <row r="1688" spans="1:7" x14ac:dyDescent="0.3">
      <c r="A1688" s="4"/>
      <c r="B1688" s="156"/>
      <c r="C1688" s="5"/>
      <c r="D1688" s="3"/>
      <c r="E1688" s="4"/>
      <c r="F1688" s="126"/>
      <c r="G1688" s="4"/>
    </row>
    <row r="1689" spans="1:7" x14ac:dyDescent="0.3">
      <c r="A1689" s="4"/>
      <c r="B1689" s="156"/>
      <c r="C1689" s="5"/>
      <c r="D1689" s="3"/>
      <c r="E1689" s="4"/>
      <c r="F1689" s="126"/>
      <c r="G1689" s="4"/>
    </row>
    <row r="1690" spans="1:7" x14ac:dyDescent="0.3">
      <c r="A1690" s="4"/>
      <c r="B1690" s="156"/>
      <c r="C1690" s="5"/>
      <c r="D1690" s="3"/>
      <c r="E1690" s="4"/>
      <c r="F1690" s="126"/>
      <c r="G1690" s="4"/>
    </row>
    <row r="1691" spans="1:7" x14ac:dyDescent="0.3">
      <c r="A1691" s="4"/>
      <c r="B1691" s="156"/>
      <c r="C1691" s="5"/>
      <c r="D1691" s="3"/>
      <c r="E1691" s="4"/>
      <c r="F1691" s="126"/>
      <c r="G1691" s="4"/>
    </row>
    <row r="1692" spans="1:7" x14ac:dyDescent="0.3">
      <c r="A1692" s="4"/>
      <c r="B1692" s="156"/>
      <c r="C1692" s="5"/>
      <c r="D1692" s="3"/>
      <c r="E1692" s="4"/>
      <c r="F1692" s="126"/>
      <c r="G1692" s="4"/>
    </row>
    <row r="1693" spans="1:7" x14ac:dyDescent="0.3">
      <c r="A1693" s="4"/>
      <c r="B1693" s="156"/>
      <c r="C1693" s="5"/>
      <c r="D1693" s="3"/>
      <c r="E1693" s="4"/>
      <c r="F1693" s="126"/>
      <c r="G1693" s="4"/>
    </row>
    <row r="1694" spans="1:7" x14ac:dyDescent="0.3">
      <c r="A1694" s="4"/>
      <c r="B1694" s="156"/>
      <c r="C1694" s="5"/>
      <c r="D1694" s="3"/>
      <c r="E1694" s="4"/>
      <c r="F1694" s="126"/>
      <c r="G1694" s="4"/>
    </row>
    <row r="1695" spans="1:7" x14ac:dyDescent="0.3">
      <c r="A1695" s="4"/>
      <c r="B1695" s="156"/>
      <c r="C1695" s="5"/>
      <c r="D1695" s="3"/>
      <c r="E1695" s="4"/>
      <c r="F1695" s="126"/>
      <c r="G1695" s="4"/>
    </row>
    <row r="1696" spans="1:7" x14ac:dyDescent="0.3">
      <c r="A1696" s="4"/>
      <c r="B1696" s="156"/>
      <c r="C1696" s="5"/>
      <c r="D1696" s="3"/>
      <c r="E1696" s="4"/>
      <c r="F1696" s="126"/>
      <c r="G1696" s="4"/>
    </row>
    <row r="1697" spans="1:7" x14ac:dyDescent="0.3">
      <c r="A1697" s="4"/>
      <c r="B1697" s="156"/>
      <c r="C1697" s="5"/>
      <c r="D1697" s="3"/>
      <c r="E1697" s="4"/>
      <c r="F1697" s="126"/>
      <c r="G1697" s="4"/>
    </row>
    <row r="1698" spans="1:7" x14ac:dyDescent="0.3">
      <c r="A1698" s="4"/>
      <c r="B1698" s="156"/>
      <c r="C1698" s="5"/>
      <c r="D1698" s="3"/>
      <c r="E1698" s="4"/>
      <c r="F1698" s="126"/>
      <c r="G1698" s="4"/>
    </row>
    <row r="1699" spans="1:7" x14ac:dyDescent="0.3">
      <c r="A1699" s="4"/>
      <c r="B1699" s="156"/>
      <c r="C1699" s="5"/>
      <c r="D1699" s="3"/>
      <c r="E1699" s="4"/>
      <c r="F1699" s="126"/>
      <c r="G1699" s="4"/>
    </row>
    <row r="1700" spans="1:7" x14ac:dyDescent="0.3">
      <c r="A1700" s="4"/>
      <c r="B1700" s="156"/>
      <c r="C1700" s="5"/>
      <c r="D1700" s="3"/>
      <c r="E1700" s="4"/>
      <c r="F1700" s="126"/>
      <c r="G1700" s="4"/>
    </row>
    <row r="1701" spans="1:7" x14ac:dyDescent="0.3">
      <c r="A1701" s="4"/>
      <c r="B1701" s="156"/>
      <c r="C1701" s="5"/>
      <c r="D1701" s="3"/>
      <c r="E1701" s="4"/>
      <c r="F1701" s="126"/>
      <c r="G1701" s="4"/>
    </row>
    <row r="1702" spans="1:7" x14ac:dyDescent="0.3">
      <c r="A1702" s="4"/>
      <c r="B1702" s="156"/>
      <c r="C1702" s="5"/>
      <c r="D1702" s="3"/>
      <c r="E1702" s="4"/>
      <c r="F1702" s="126"/>
      <c r="G1702" s="4"/>
    </row>
    <row r="1703" spans="1:7" x14ac:dyDescent="0.3">
      <c r="A1703" s="4"/>
      <c r="B1703" s="156"/>
      <c r="C1703" s="5"/>
      <c r="D1703" s="3"/>
      <c r="E1703" s="4"/>
      <c r="F1703" s="126"/>
      <c r="G1703" s="4"/>
    </row>
    <row r="1704" spans="1:7" x14ac:dyDescent="0.3">
      <c r="A1704" s="4"/>
      <c r="B1704" s="156"/>
      <c r="C1704" s="5"/>
      <c r="D1704" s="3"/>
      <c r="E1704" s="4"/>
      <c r="F1704" s="126"/>
      <c r="G1704" s="4"/>
    </row>
    <row r="1705" spans="1:7" x14ac:dyDescent="0.3">
      <c r="A1705" s="4"/>
      <c r="B1705" s="156"/>
      <c r="C1705" s="5"/>
      <c r="D1705" s="3"/>
      <c r="E1705" s="4"/>
      <c r="F1705" s="126"/>
      <c r="G1705" s="4"/>
    </row>
    <row r="1706" spans="1:7" x14ac:dyDescent="0.3">
      <c r="A1706" s="4"/>
      <c r="B1706" s="156"/>
      <c r="C1706" s="5"/>
      <c r="D1706" s="3"/>
      <c r="E1706" s="4"/>
      <c r="F1706" s="126"/>
      <c r="G1706" s="4"/>
    </row>
    <row r="1707" spans="1:7" x14ac:dyDescent="0.3">
      <c r="A1707" s="4"/>
      <c r="B1707" s="156"/>
      <c r="C1707" s="5"/>
      <c r="D1707" s="3"/>
      <c r="E1707" s="4"/>
      <c r="F1707" s="126"/>
      <c r="G1707" s="4"/>
    </row>
    <row r="1708" spans="1:7" x14ac:dyDescent="0.3">
      <c r="A1708" s="4"/>
      <c r="B1708" s="156"/>
      <c r="C1708" s="5"/>
      <c r="D1708" s="3"/>
      <c r="E1708" s="4"/>
      <c r="F1708" s="126"/>
      <c r="G1708" s="4"/>
    </row>
    <row r="1709" spans="1:7" x14ac:dyDescent="0.3">
      <c r="A1709" s="4"/>
      <c r="B1709" s="156"/>
      <c r="C1709" s="5"/>
      <c r="D1709" s="3"/>
      <c r="E1709" s="4"/>
      <c r="F1709" s="126"/>
      <c r="G1709" s="4"/>
    </row>
    <row r="1710" spans="1:7" x14ac:dyDescent="0.3">
      <c r="A1710" s="4"/>
      <c r="B1710" s="156"/>
      <c r="C1710" s="5"/>
      <c r="D1710" s="3"/>
      <c r="E1710" s="4"/>
      <c r="F1710" s="126"/>
      <c r="G1710" s="4"/>
    </row>
    <row r="1711" spans="1:7" x14ac:dyDescent="0.3">
      <c r="A1711" s="4"/>
      <c r="B1711" s="156"/>
      <c r="C1711" s="5"/>
      <c r="D1711" s="3"/>
      <c r="E1711" s="4"/>
      <c r="F1711" s="126"/>
      <c r="G1711" s="4"/>
    </row>
    <row r="1712" spans="1:7" x14ac:dyDescent="0.3">
      <c r="A1712" s="4"/>
      <c r="B1712" s="156"/>
      <c r="C1712" s="5"/>
      <c r="D1712" s="3"/>
      <c r="E1712" s="4"/>
      <c r="F1712" s="126"/>
      <c r="G1712" s="4"/>
    </row>
    <row r="1713" spans="1:7" x14ac:dyDescent="0.3">
      <c r="A1713" s="4"/>
      <c r="B1713" s="156"/>
      <c r="C1713" s="5"/>
      <c r="D1713" s="3"/>
      <c r="E1713" s="4"/>
      <c r="F1713" s="126"/>
      <c r="G1713" s="4"/>
    </row>
    <row r="1714" spans="1:7" x14ac:dyDescent="0.3">
      <c r="A1714" s="4"/>
      <c r="B1714" s="156"/>
      <c r="C1714" s="5"/>
      <c r="D1714" s="3"/>
      <c r="E1714" s="4"/>
      <c r="F1714" s="126"/>
      <c r="G1714" s="4"/>
    </row>
    <row r="1715" spans="1:7" x14ac:dyDescent="0.3">
      <c r="A1715" s="4"/>
      <c r="B1715" s="156"/>
      <c r="C1715" s="5"/>
      <c r="D1715" s="3"/>
      <c r="E1715" s="4"/>
      <c r="F1715" s="126"/>
      <c r="G1715" s="4"/>
    </row>
    <row r="1716" spans="1:7" x14ac:dyDescent="0.3">
      <c r="A1716" s="4"/>
      <c r="B1716" s="156"/>
      <c r="C1716" s="5"/>
      <c r="D1716" s="3"/>
      <c r="E1716" s="4"/>
      <c r="F1716" s="126"/>
      <c r="G1716" s="4"/>
    </row>
    <row r="1717" spans="1:7" x14ac:dyDescent="0.3">
      <c r="A1717" s="4"/>
      <c r="B1717" s="156"/>
      <c r="C1717" s="5"/>
      <c r="D1717" s="3"/>
      <c r="E1717" s="4"/>
      <c r="F1717" s="126"/>
      <c r="G1717" s="4"/>
    </row>
    <row r="1718" spans="1:7" x14ac:dyDescent="0.3">
      <c r="A1718" s="4"/>
      <c r="B1718" s="156"/>
      <c r="C1718" s="5"/>
      <c r="D1718" s="3"/>
      <c r="E1718" s="4"/>
      <c r="F1718" s="126"/>
      <c r="G1718" s="4"/>
    </row>
    <row r="1719" spans="1:7" x14ac:dyDescent="0.3">
      <c r="A1719" s="4"/>
      <c r="B1719" s="156"/>
      <c r="C1719" s="5"/>
      <c r="D1719" s="3"/>
      <c r="E1719" s="4"/>
      <c r="F1719" s="126"/>
      <c r="G1719" s="4"/>
    </row>
    <row r="1720" spans="1:7" x14ac:dyDescent="0.3">
      <c r="A1720" s="4"/>
      <c r="B1720" s="156"/>
      <c r="C1720" s="5"/>
      <c r="D1720" s="3"/>
      <c r="E1720" s="4"/>
      <c r="F1720" s="126"/>
      <c r="G1720" s="4"/>
    </row>
    <row r="1721" spans="1:7" x14ac:dyDescent="0.3">
      <c r="A1721" s="4"/>
      <c r="B1721" s="156"/>
      <c r="C1721" s="5"/>
      <c r="D1721" s="3"/>
      <c r="E1721" s="4"/>
      <c r="F1721" s="126"/>
      <c r="G1721" s="4"/>
    </row>
    <row r="1722" spans="1:7" x14ac:dyDescent="0.3">
      <c r="A1722" s="4"/>
      <c r="B1722" s="156"/>
      <c r="C1722" s="5"/>
      <c r="D1722" s="3"/>
      <c r="E1722" s="4"/>
      <c r="F1722" s="126"/>
      <c r="G1722" s="4"/>
    </row>
    <row r="1723" spans="1:7" x14ac:dyDescent="0.3">
      <c r="A1723" s="4"/>
      <c r="B1723" s="156"/>
      <c r="C1723" s="5"/>
      <c r="D1723" s="3"/>
      <c r="E1723" s="4"/>
      <c r="F1723" s="126"/>
      <c r="G1723" s="4"/>
    </row>
    <row r="1724" spans="1:7" x14ac:dyDescent="0.3">
      <c r="A1724" s="4"/>
      <c r="B1724" s="156"/>
      <c r="C1724" s="5"/>
      <c r="D1724" s="3"/>
      <c r="E1724" s="4"/>
      <c r="F1724" s="126"/>
      <c r="G1724" s="4"/>
    </row>
    <row r="1725" spans="1:7" x14ac:dyDescent="0.3">
      <c r="A1725" s="4"/>
      <c r="B1725" s="156"/>
      <c r="C1725" s="5"/>
      <c r="D1725" s="3"/>
      <c r="E1725" s="4"/>
      <c r="F1725" s="126"/>
      <c r="G1725" s="4"/>
    </row>
    <row r="1726" spans="1:7" x14ac:dyDescent="0.3">
      <c r="A1726" s="4"/>
      <c r="B1726" s="156"/>
      <c r="C1726" s="5"/>
      <c r="D1726" s="3"/>
      <c r="E1726" s="4"/>
      <c r="F1726" s="126"/>
      <c r="G1726" s="4"/>
    </row>
    <row r="1727" spans="1:7" x14ac:dyDescent="0.3">
      <c r="A1727" s="4"/>
      <c r="B1727" s="156"/>
      <c r="C1727" s="5"/>
      <c r="D1727" s="3"/>
      <c r="E1727" s="4"/>
      <c r="F1727" s="126"/>
      <c r="G1727" s="4"/>
    </row>
    <row r="1728" spans="1:7" x14ac:dyDescent="0.3">
      <c r="A1728" s="4"/>
      <c r="B1728" s="156"/>
      <c r="C1728" s="5"/>
      <c r="D1728" s="3"/>
      <c r="E1728" s="4"/>
      <c r="F1728" s="126"/>
      <c r="G1728" s="4"/>
    </row>
    <row r="1729" spans="1:7" x14ac:dyDescent="0.3">
      <c r="A1729" s="4"/>
      <c r="B1729" s="156"/>
      <c r="C1729" s="5"/>
      <c r="D1729" s="3"/>
      <c r="E1729" s="4"/>
      <c r="F1729" s="126"/>
      <c r="G1729" s="4"/>
    </row>
    <row r="1730" spans="1:7" x14ac:dyDescent="0.3">
      <c r="A1730" s="4"/>
      <c r="B1730" s="156"/>
      <c r="C1730" s="5"/>
      <c r="D1730" s="3"/>
      <c r="E1730" s="4"/>
      <c r="F1730" s="126"/>
      <c r="G1730" s="4"/>
    </row>
    <row r="1731" spans="1:7" x14ac:dyDescent="0.3">
      <c r="A1731" s="4"/>
      <c r="B1731" s="156"/>
      <c r="C1731" s="5"/>
      <c r="D1731" s="3"/>
      <c r="E1731" s="4"/>
      <c r="F1731" s="126"/>
      <c r="G1731" s="4"/>
    </row>
    <row r="1732" spans="1:7" x14ac:dyDescent="0.3">
      <c r="A1732" s="4"/>
      <c r="B1732" s="156"/>
      <c r="C1732" s="5"/>
      <c r="D1732" s="3"/>
      <c r="E1732" s="4"/>
      <c r="F1732" s="126"/>
      <c r="G1732" s="4"/>
    </row>
    <row r="1733" spans="1:7" x14ac:dyDescent="0.3">
      <c r="A1733" s="4"/>
      <c r="B1733" s="156"/>
      <c r="C1733" s="5"/>
      <c r="D1733" s="3"/>
      <c r="E1733" s="4"/>
      <c r="F1733" s="126"/>
      <c r="G1733" s="4"/>
    </row>
    <row r="1734" spans="1:7" x14ac:dyDescent="0.3">
      <c r="A1734" s="4"/>
      <c r="B1734" s="156"/>
      <c r="C1734" s="5"/>
      <c r="D1734" s="3"/>
      <c r="E1734" s="4"/>
      <c r="F1734" s="126"/>
      <c r="G1734" s="4"/>
    </row>
    <row r="1735" spans="1:7" x14ac:dyDescent="0.3">
      <c r="A1735" s="4"/>
      <c r="B1735" s="156"/>
      <c r="C1735" s="5"/>
      <c r="D1735" s="3"/>
      <c r="E1735" s="4"/>
      <c r="F1735" s="126"/>
      <c r="G1735" s="4"/>
    </row>
    <row r="1736" spans="1:7" x14ac:dyDescent="0.3">
      <c r="A1736" s="4"/>
      <c r="B1736" s="156"/>
      <c r="C1736" s="5"/>
      <c r="D1736" s="3"/>
      <c r="E1736" s="4"/>
      <c r="F1736" s="126"/>
      <c r="G1736" s="4"/>
    </row>
    <row r="1737" spans="1:7" x14ac:dyDescent="0.3">
      <c r="A1737" s="4"/>
      <c r="B1737" s="156"/>
      <c r="C1737" s="5"/>
      <c r="D1737" s="3"/>
      <c r="E1737" s="4"/>
      <c r="F1737" s="126"/>
      <c r="G1737" s="4"/>
    </row>
    <row r="1738" spans="1:7" x14ac:dyDescent="0.3">
      <c r="A1738" s="4"/>
      <c r="B1738" s="156"/>
      <c r="C1738" s="5"/>
      <c r="D1738" s="3"/>
      <c r="E1738" s="4"/>
      <c r="F1738" s="126"/>
      <c r="G1738" s="4"/>
    </row>
    <row r="1739" spans="1:7" x14ac:dyDescent="0.3">
      <c r="A1739" s="4"/>
      <c r="B1739" s="156"/>
      <c r="C1739" s="5"/>
      <c r="D1739" s="3"/>
      <c r="E1739" s="4"/>
      <c r="F1739" s="126"/>
      <c r="G1739" s="4"/>
    </row>
    <row r="1740" spans="1:7" x14ac:dyDescent="0.3">
      <c r="A1740" s="4"/>
      <c r="B1740" s="156"/>
      <c r="C1740" s="5"/>
      <c r="D1740" s="3"/>
      <c r="E1740" s="4"/>
      <c r="F1740" s="126"/>
      <c r="G1740" s="4"/>
    </row>
    <row r="1741" spans="1:7" x14ac:dyDescent="0.3">
      <c r="A1741" s="4"/>
      <c r="B1741" s="156"/>
      <c r="C1741" s="5"/>
      <c r="D1741" s="3"/>
      <c r="E1741" s="4"/>
      <c r="F1741" s="126"/>
      <c r="G1741" s="4"/>
    </row>
    <row r="1742" spans="1:7" x14ac:dyDescent="0.3">
      <c r="A1742" s="4"/>
      <c r="B1742" s="156"/>
      <c r="C1742" s="5"/>
      <c r="D1742" s="3"/>
      <c r="E1742" s="4"/>
      <c r="F1742" s="126"/>
      <c r="G1742" s="4"/>
    </row>
    <row r="1743" spans="1:7" x14ac:dyDescent="0.3">
      <c r="A1743" s="4"/>
      <c r="B1743" s="156"/>
      <c r="C1743" s="5"/>
      <c r="D1743" s="3"/>
      <c r="E1743" s="4"/>
      <c r="F1743" s="126"/>
      <c r="G1743" s="4"/>
    </row>
    <row r="1744" spans="1:7" x14ac:dyDescent="0.3">
      <c r="A1744" s="4"/>
      <c r="B1744" s="156"/>
      <c r="C1744" s="5"/>
      <c r="D1744" s="3"/>
      <c r="E1744" s="4"/>
      <c r="F1744" s="126"/>
      <c r="G1744" s="4"/>
    </row>
    <row r="1745" spans="1:7" x14ac:dyDescent="0.3">
      <c r="A1745" s="4"/>
      <c r="B1745" s="156"/>
      <c r="C1745" s="5"/>
      <c r="D1745" s="3"/>
      <c r="E1745" s="4"/>
      <c r="F1745" s="126"/>
      <c r="G1745" s="4"/>
    </row>
    <row r="1746" spans="1:7" x14ac:dyDescent="0.3">
      <c r="A1746" s="4"/>
      <c r="B1746" s="156"/>
      <c r="C1746" s="5"/>
      <c r="D1746" s="3"/>
      <c r="E1746" s="4"/>
      <c r="F1746" s="126"/>
      <c r="G1746" s="4"/>
    </row>
    <row r="1747" spans="1:7" x14ac:dyDescent="0.3">
      <c r="A1747" s="4"/>
      <c r="B1747" s="156"/>
      <c r="C1747" s="5"/>
      <c r="D1747" s="3"/>
      <c r="E1747" s="4"/>
      <c r="F1747" s="126"/>
      <c r="G1747" s="4"/>
    </row>
    <row r="1748" spans="1:7" x14ac:dyDescent="0.3">
      <c r="A1748" s="4"/>
      <c r="B1748" s="156"/>
      <c r="C1748" s="5"/>
      <c r="D1748" s="3"/>
      <c r="E1748" s="4"/>
      <c r="F1748" s="126"/>
      <c r="G1748" s="4"/>
    </row>
    <row r="1749" spans="1:7" x14ac:dyDescent="0.3">
      <c r="A1749" s="4"/>
      <c r="B1749" s="156"/>
      <c r="C1749" s="5"/>
      <c r="D1749" s="3"/>
      <c r="E1749" s="4"/>
      <c r="F1749" s="126"/>
      <c r="G1749" s="4"/>
    </row>
    <row r="1750" spans="1:7" x14ac:dyDescent="0.3">
      <c r="A1750" s="4"/>
      <c r="B1750" s="156"/>
      <c r="C1750" s="5"/>
      <c r="D1750" s="3"/>
      <c r="E1750" s="4"/>
      <c r="F1750" s="126"/>
      <c r="G1750" s="4"/>
    </row>
    <row r="1751" spans="1:7" x14ac:dyDescent="0.3">
      <c r="A1751" s="4"/>
      <c r="B1751" s="156"/>
      <c r="C1751" s="5"/>
      <c r="D1751" s="3"/>
      <c r="E1751" s="4"/>
      <c r="F1751" s="126"/>
      <c r="G1751" s="4"/>
    </row>
    <row r="1752" spans="1:7" x14ac:dyDescent="0.3">
      <c r="A1752" s="4"/>
      <c r="B1752" s="156"/>
      <c r="C1752" s="5"/>
      <c r="D1752" s="3"/>
      <c r="E1752" s="4"/>
      <c r="F1752" s="126"/>
      <c r="G1752" s="4"/>
    </row>
    <row r="1753" spans="1:7" x14ac:dyDescent="0.3">
      <c r="A1753" s="4"/>
      <c r="B1753" s="156"/>
      <c r="C1753" s="5"/>
      <c r="D1753" s="3"/>
      <c r="E1753" s="4"/>
      <c r="F1753" s="126"/>
      <c r="G1753" s="4"/>
    </row>
    <row r="1754" spans="1:7" x14ac:dyDescent="0.3">
      <c r="A1754" s="4"/>
      <c r="B1754" s="156"/>
      <c r="C1754" s="5"/>
      <c r="D1754" s="3"/>
      <c r="E1754" s="4"/>
      <c r="F1754" s="126"/>
      <c r="G1754" s="4"/>
    </row>
    <row r="1755" spans="1:7" x14ac:dyDescent="0.3">
      <c r="A1755" s="4"/>
      <c r="B1755" s="156"/>
      <c r="C1755" s="5"/>
      <c r="D1755" s="3"/>
      <c r="E1755" s="4"/>
      <c r="F1755" s="126"/>
      <c r="G1755" s="4"/>
    </row>
    <row r="1756" spans="1:7" x14ac:dyDescent="0.3">
      <c r="A1756" s="4"/>
      <c r="B1756" s="156"/>
      <c r="C1756" s="5"/>
      <c r="D1756" s="3"/>
      <c r="E1756" s="4"/>
      <c r="F1756" s="126"/>
      <c r="G1756" s="4"/>
    </row>
    <row r="1757" spans="1:7" x14ac:dyDescent="0.3">
      <c r="A1757" s="4"/>
      <c r="B1757" s="156"/>
      <c r="C1757" s="5"/>
      <c r="D1757" s="3"/>
      <c r="E1757" s="4"/>
      <c r="F1757" s="126"/>
      <c r="G1757" s="4"/>
    </row>
    <row r="1758" spans="1:7" x14ac:dyDescent="0.3">
      <c r="A1758" s="4"/>
      <c r="B1758" s="156"/>
      <c r="C1758" s="5"/>
      <c r="D1758" s="3"/>
      <c r="E1758" s="4"/>
      <c r="F1758" s="126"/>
      <c r="G1758" s="4"/>
    </row>
    <row r="1759" spans="1:7" x14ac:dyDescent="0.3">
      <c r="A1759" s="4"/>
      <c r="B1759" s="156"/>
      <c r="C1759" s="5"/>
      <c r="D1759" s="3"/>
      <c r="E1759" s="4"/>
      <c r="F1759" s="126"/>
      <c r="G1759" s="4"/>
    </row>
    <row r="1760" spans="1:7" x14ac:dyDescent="0.3">
      <c r="A1760" s="4"/>
      <c r="B1760" s="156"/>
      <c r="C1760" s="5"/>
      <c r="D1760" s="3"/>
      <c r="E1760" s="4"/>
      <c r="F1760" s="126"/>
      <c r="G1760" s="4"/>
    </row>
    <row r="1761" spans="1:7" x14ac:dyDescent="0.3">
      <c r="A1761" s="4"/>
      <c r="B1761" s="156"/>
      <c r="C1761" s="5"/>
      <c r="D1761" s="3"/>
      <c r="E1761" s="4"/>
      <c r="F1761" s="126"/>
      <c r="G1761" s="4"/>
    </row>
    <row r="1762" spans="1:7" x14ac:dyDescent="0.3">
      <c r="A1762" s="4"/>
      <c r="B1762" s="156"/>
      <c r="C1762" s="5"/>
      <c r="D1762" s="3"/>
      <c r="E1762" s="4"/>
      <c r="F1762" s="126"/>
      <c r="G1762" s="4"/>
    </row>
    <row r="1763" spans="1:7" x14ac:dyDescent="0.3">
      <c r="A1763" s="4"/>
      <c r="B1763" s="156"/>
      <c r="C1763" s="5"/>
      <c r="D1763" s="3"/>
      <c r="E1763" s="4"/>
      <c r="F1763" s="126"/>
      <c r="G1763" s="4"/>
    </row>
    <row r="1764" spans="1:7" x14ac:dyDescent="0.3">
      <c r="A1764" s="4"/>
      <c r="B1764" s="156"/>
      <c r="C1764" s="5"/>
      <c r="D1764" s="3"/>
      <c r="E1764" s="4"/>
      <c r="F1764" s="126"/>
      <c r="G1764" s="4"/>
    </row>
    <row r="1765" spans="1:7" x14ac:dyDescent="0.3">
      <c r="A1765" s="4"/>
      <c r="B1765" s="156"/>
      <c r="C1765" s="5"/>
      <c r="D1765" s="3"/>
      <c r="E1765" s="4"/>
      <c r="F1765" s="126"/>
      <c r="G1765" s="4"/>
    </row>
    <row r="1766" spans="1:7" x14ac:dyDescent="0.3">
      <c r="A1766" s="4"/>
      <c r="B1766" s="156"/>
      <c r="C1766" s="5"/>
      <c r="D1766" s="3"/>
      <c r="E1766" s="4"/>
      <c r="F1766" s="126"/>
      <c r="G1766" s="4"/>
    </row>
    <row r="1767" spans="1:7" x14ac:dyDescent="0.3">
      <c r="A1767" s="4"/>
      <c r="B1767" s="156"/>
      <c r="C1767" s="5"/>
      <c r="D1767" s="3"/>
      <c r="E1767" s="4"/>
      <c r="F1767" s="126"/>
      <c r="G1767" s="4"/>
    </row>
    <row r="1768" spans="1:7" x14ac:dyDescent="0.3">
      <c r="A1768" s="4"/>
      <c r="B1768" s="156"/>
      <c r="C1768" s="5"/>
      <c r="D1768" s="3"/>
      <c r="E1768" s="4"/>
      <c r="F1768" s="126"/>
      <c r="G1768" s="4"/>
    </row>
    <row r="1769" spans="1:7" x14ac:dyDescent="0.3">
      <c r="A1769" s="4"/>
      <c r="B1769" s="156"/>
      <c r="C1769" s="5"/>
      <c r="D1769" s="3"/>
      <c r="E1769" s="4"/>
      <c r="F1769" s="126"/>
      <c r="G1769" s="4"/>
    </row>
    <row r="1770" spans="1:7" x14ac:dyDescent="0.3">
      <c r="A1770" s="4"/>
      <c r="B1770" s="156"/>
      <c r="C1770" s="5"/>
      <c r="D1770" s="3"/>
      <c r="E1770" s="4"/>
      <c r="F1770" s="126"/>
      <c r="G1770" s="4"/>
    </row>
    <row r="1771" spans="1:7" x14ac:dyDescent="0.3">
      <c r="A1771" s="4"/>
      <c r="B1771" s="156"/>
      <c r="C1771" s="5"/>
      <c r="D1771" s="3"/>
      <c r="E1771" s="4"/>
      <c r="F1771" s="126"/>
      <c r="G1771" s="4"/>
    </row>
    <row r="1772" spans="1:7" x14ac:dyDescent="0.3">
      <c r="A1772" s="4"/>
      <c r="B1772" s="156"/>
      <c r="C1772" s="5"/>
      <c r="D1772" s="3"/>
      <c r="E1772" s="4"/>
      <c r="F1772" s="126"/>
      <c r="G1772" s="4"/>
    </row>
    <row r="1773" spans="1:7" x14ac:dyDescent="0.3">
      <c r="A1773" s="4"/>
      <c r="B1773" s="156"/>
      <c r="C1773" s="5"/>
      <c r="D1773" s="3"/>
      <c r="E1773" s="4"/>
      <c r="F1773" s="126"/>
      <c r="G1773" s="4"/>
    </row>
    <row r="1774" spans="1:7" x14ac:dyDescent="0.3">
      <c r="A1774" s="4"/>
      <c r="B1774" s="156"/>
      <c r="C1774" s="5"/>
      <c r="D1774" s="3"/>
      <c r="E1774" s="4"/>
      <c r="F1774" s="126"/>
      <c r="G1774" s="4"/>
    </row>
    <row r="1775" spans="1:7" x14ac:dyDescent="0.3">
      <c r="A1775" s="4"/>
      <c r="B1775" s="156"/>
      <c r="C1775" s="5"/>
      <c r="D1775" s="3"/>
      <c r="E1775" s="4"/>
      <c r="F1775" s="126"/>
      <c r="G1775" s="4"/>
    </row>
    <row r="1776" spans="1:7" x14ac:dyDescent="0.3">
      <c r="A1776" s="4"/>
      <c r="B1776" s="156"/>
      <c r="C1776" s="5"/>
      <c r="D1776" s="3"/>
      <c r="E1776" s="4"/>
      <c r="F1776" s="126"/>
      <c r="G1776" s="4"/>
    </row>
    <row r="1777" spans="1:7" x14ac:dyDescent="0.3">
      <c r="A1777" s="4"/>
      <c r="B1777" s="156"/>
      <c r="C1777" s="5"/>
      <c r="D1777" s="3"/>
      <c r="E1777" s="4"/>
      <c r="F1777" s="126"/>
      <c r="G1777" s="4"/>
    </row>
    <row r="1778" spans="1:7" x14ac:dyDescent="0.3">
      <c r="A1778" s="4"/>
      <c r="B1778" s="156"/>
      <c r="C1778" s="5"/>
      <c r="D1778" s="3"/>
      <c r="E1778" s="4"/>
      <c r="F1778" s="126"/>
      <c r="G1778" s="4"/>
    </row>
    <row r="1779" spans="1:7" x14ac:dyDescent="0.3">
      <c r="A1779" s="4"/>
      <c r="B1779" s="156"/>
      <c r="C1779" s="5"/>
      <c r="D1779" s="3"/>
      <c r="E1779" s="4"/>
      <c r="F1779" s="126"/>
      <c r="G1779" s="4"/>
    </row>
    <row r="1780" spans="1:7" x14ac:dyDescent="0.3">
      <c r="A1780" s="4"/>
      <c r="B1780" s="156"/>
      <c r="C1780" s="5"/>
      <c r="D1780" s="3"/>
      <c r="E1780" s="4"/>
      <c r="F1780" s="126"/>
      <c r="G1780" s="4"/>
    </row>
    <row r="1781" spans="1:7" x14ac:dyDescent="0.3">
      <c r="A1781" s="4"/>
      <c r="B1781" s="156"/>
      <c r="C1781" s="5"/>
      <c r="D1781" s="3"/>
      <c r="E1781" s="4"/>
      <c r="F1781" s="126"/>
      <c r="G1781" s="4"/>
    </row>
    <row r="1782" spans="1:7" x14ac:dyDescent="0.3">
      <c r="A1782" s="4"/>
      <c r="B1782" s="156"/>
      <c r="C1782" s="5"/>
      <c r="D1782" s="3"/>
      <c r="E1782" s="4"/>
      <c r="F1782" s="126"/>
      <c r="G1782" s="4"/>
    </row>
    <row r="1783" spans="1:7" x14ac:dyDescent="0.3">
      <c r="A1783" s="4"/>
      <c r="B1783" s="156"/>
      <c r="C1783" s="5"/>
      <c r="D1783" s="3"/>
      <c r="E1783" s="4"/>
      <c r="F1783" s="126"/>
      <c r="G1783" s="4"/>
    </row>
    <row r="1784" spans="1:7" x14ac:dyDescent="0.3">
      <c r="A1784" s="4"/>
      <c r="B1784" s="156"/>
      <c r="C1784" s="5"/>
      <c r="D1784" s="3"/>
      <c r="E1784" s="4"/>
      <c r="F1784" s="126"/>
      <c r="G1784" s="4"/>
    </row>
    <row r="1785" spans="1:7" x14ac:dyDescent="0.3">
      <c r="A1785" s="4"/>
      <c r="B1785" s="156"/>
      <c r="C1785" s="5"/>
      <c r="D1785" s="3"/>
      <c r="E1785" s="4"/>
      <c r="F1785" s="126"/>
      <c r="G1785" s="4"/>
    </row>
    <row r="1786" spans="1:7" x14ac:dyDescent="0.3">
      <c r="A1786" s="4"/>
      <c r="B1786" s="156"/>
      <c r="C1786" s="5"/>
      <c r="D1786" s="3"/>
      <c r="E1786" s="4"/>
      <c r="F1786" s="126"/>
      <c r="G1786" s="4"/>
    </row>
    <row r="1787" spans="1:7" x14ac:dyDescent="0.3">
      <c r="A1787" s="4"/>
      <c r="B1787" s="156"/>
      <c r="C1787" s="5"/>
      <c r="D1787" s="3"/>
      <c r="E1787" s="4"/>
      <c r="F1787" s="126"/>
      <c r="G1787" s="4"/>
    </row>
    <row r="1788" spans="1:7" x14ac:dyDescent="0.3">
      <c r="A1788" s="4"/>
      <c r="B1788" s="156"/>
      <c r="C1788" s="5"/>
      <c r="D1788" s="3"/>
      <c r="E1788" s="4"/>
      <c r="F1788" s="126"/>
      <c r="G1788" s="4"/>
    </row>
    <row r="1789" spans="1:7" x14ac:dyDescent="0.3">
      <c r="A1789" s="4"/>
      <c r="B1789" s="156"/>
      <c r="C1789" s="5"/>
      <c r="D1789" s="3"/>
      <c r="E1789" s="4"/>
      <c r="F1789" s="126"/>
      <c r="G1789" s="4"/>
    </row>
    <row r="1790" spans="1:7" x14ac:dyDescent="0.3">
      <c r="A1790" s="4"/>
      <c r="B1790" s="156"/>
      <c r="C1790" s="5"/>
      <c r="D1790" s="3"/>
      <c r="E1790" s="4"/>
      <c r="F1790" s="126"/>
      <c r="G1790" s="4"/>
    </row>
    <row r="1791" spans="1:7" x14ac:dyDescent="0.3">
      <c r="A1791" s="4"/>
      <c r="B1791" s="156"/>
      <c r="C1791" s="5"/>
      <c r="D1791" s="3"/>
      <c r="E1791" s="4"/>
      <c r="F1791" s="126"/>
      <c r="G1791" s="4"/>
    </row>
    <row r="1792" spans="1:7" x14ac:dyDescent="0.3">
      <c r="A1792" s="4"/>
      <c r="B1792" s="156"/>
      <c r="C1792" s="5"/>
      <c r="D1792" s="3"/>
      <c r="E1792" s="4"/>
      <c r="F1792" s="126"/>
      <c r="G1792" s="4"/>
    </row>
    <row r="1793" spans="1:7" x14ac:dyDescent="0.3">
      <c r="A1793" s="4"/>
      <c r="B1793" s="156"/>
      <c r="C1793" s="5"/>
      <c r="D1793" s="3"/>
      <c r="E1793" s="4"/>
      <c r="F1793" s="126"/>
      <c r="G1793" s="4"/>
    </row>
    <row r="1794" spans="1:7" x14ac:dyDescent="0.3">
      <c r="A1794" s="4"/>
      <c r="B1794" s="156"/>
      <c r="C1794" s="5"/>
      <c r="D1794" s="3"/>
      <c r="E1794" s="4"/>
      <c r="F1794" s="126"/>
      <c r="G1794" s="4"/>
    </row>
    <row r="1795" spans="1:7" x14ac:dyDescent="0.3">
      <c r="A1795" s="4"/>
      <c r="B1795" s="156"/>
      <c r="C1795" s="5"/>
      <c r="D1795" s="3"/>
      <c r="E1795" s="4"/>
      <c r="F1795" s="126"/>
      <c r="G1795" s="4"/>
    </row>
    <row r="1796" spans="1:7" x14ac:dyDescent="0.3">
      <c r="A1796" s="4"/>
      <c r="B1796" s="156"/>
      <c r="C1796" s="5"/>
      <c r="D1796" s="3"/>
      <c r="E1796" s="4"/>
      <c r="F1796" s="126"/>
      <c r="G1796" s="4"/>
    </row>
    <row r="1797" spans="1:7" x14ac:dyDescent="0.3">
      <c r="A1797" s="4"/>
      <c r="B1797" s="156"/>
      <c r="C1797" s="5"/>
      <c r="D1797" s="3"/>
      <c r="E1797" s="4"/>
      <c r="F1797" s="126"/>
      <c r="G1797" s="4"/>
    </row>
    <row r="1798" spans="1:7" x14ac:dyDescent="0.3">
      <c r="A1798" s="4"/>
      <c r="B1798" s="156"/>
      <c r="C1798" s="5"/>
      <c r="D1798" s="3"/>
      <c r="E1798" s="4"/>
      <c r="F1798" s="126"/>
      <c r="G1798" s="4"/>
    </row>
    <row r="1799" spans="1:7" x14ac:dyDescent="0.3">
      <c r="A1799" s="4"/>
      <c r="B1799" s="156"/>
      <c r="C1799" s="5"/>
      <c r="D1799" s="3"/>
      <c r="E1799" s="4"/>
      <c r="F1799" s="126"/>
      <c r="G1799" s="4"/>
    </row>
    <row r="1800" spans="1:7" x14ac:dyDescent="0.3">
      <c r="A1800" s="4"/>
      <c r="B1800" s="156"/>
      <c r="C1800" s="5"/>
      <c r="D1800" s="3"/>
      <c r="E1800" s="4"/>
      <c r="F1800" s="126"/>
      <c r="G1800" s="4"/>
    </row>
    <row r="1801" spans="1:7" x14ac:dyDescent="0.3">
      <c r="A1801" s="4"/>
      <c r="B1801" s="156"/>
      <c r="C1801" s="5"/>
      <c r="D1801" s="3"/>
      <c r="E1801" s="4"/>
      <c r="F1801" s="126"/>
      <c r="G1801" s="4"/>
    </row>
    <row r="1802" spans="1:7" x14ac:dyDescent="0.3">
      <c r="A1802" s="4"/>
      <c r="B1802" s="156"/>
      <c r="C1802" s="5"/>
      <c r="D1802" s="3"/>
      <c r="E1802" s="4"/>
      <c r="F1802" s="126"/>
      <c r="G1802" s="4"/>
    </row>
    <row r="1803" spans="1:7" x14ac:dyDescent="0.3">
      <c r="A1803" s="4"/>
      <c r="B1803" s="156"/>
      <c r="C1803" s="5"/>
      <c r="D1803" s="3"/>
      <c r="E1803" s="4"/>
      <c r="F1803" s="126"/>
      <c r="G1803" s="4"/>
    </row>
    <row r="1804" spans="1:7" x14ac:dyDescent="0.3">
      <c r="A1804" s="4"/>
      <c r="B1804" s="156"/>
      <c r="C1804" s="5"/>
      <c r="D1804" s="3"/>
      <c r="E1804" s="4"/>
      <c r="F1804" s="126"/>
      <c r="G1804" s="4"/>
    </row>
    <row r="1805" spans="1:7" x14ac:dyDescent="0.3">
      <c r="A1805" s="4"/>
      <c r="B1805" s="156"/>
      <c r="C1805" s="5"/>
      <c r="D1805" s="3"/>
      <c r="E1805" s="4"/>
      <c r="F1805" s="126"/>
      <c r="G1805" s="4"/>
    </row>
    <row r="1806" spans="1:7" x14ac:dyDescent="0.3">
      <c r="A1806" s="4"/>
      <c r="B1806" s="156"/>
      <c r="C1806" s="5"/>
      <c r="D1806" s="3"/>
      <c r="E1806" s="4"/>
      <c r="F1806" s="126"/>
      <c r="G1806" s="4"/>
    </row>
    <row r="1807" spans="1:7" x14ac:dyDescent="0.3">
      <c r="A1807" s="4"/>
      <c r="B1807" s="156"/>
      <c r="C1807" s="5"/>
      <c r="D1807" s="3"/>
      <c r="E1807" s="4"/>
      <c r="F1807" s="126"/>
      <c r="G1807" s="4"/>
    </row>
    <row r="1808" spans="1:7" x14ac:dyDescent="0.3">
      <c r="A1808" s="4"/>
      <c r="B1808" s="156"/>
      <c r="C1808" s="5"/>
      <c r="D1808" s="3"/>
      <c r="E1808" s="4"/>
      <c r="F1808" s="126"/>
      <c r="G1808" s="4"/>
    </row>
    <row r="1809" spans="1:7" x14ac:dyDescent="0.3">
      <c r="A1809" s="4"/>
      <c r="B1809" s="156"/>
      <c r="C1809" s="5"/>
      <c r="D1809" s="3"/>
      <c r="E1809" s="4"/>
      <c r="F1809" s="126"/>
      <c r="G1809" s="4"/>
    </row>
    <row r="1810" spans="1:7" x14ac:dyDescent="0.3">
      <c r="A1810" s="4"/>
      <c r="B1810" s="156"/>
      <c r="C1810" s="5"/>
      <c r="D1810" s="3"/>
      <c r="E1810" s="4"/>
      <c r="F1810" s="126"/>
      <c r="G1810" s="4"/>
    </row>
    <row r="1811" spans="1:7" x14ac:dyDescent="0.3">
      <c r="A1811" s="4"/>
      <c r="B1811" s="156"/>
      <c r="C1811" s="5"/>
      <c r="D1811" s="3"/>
      <c r="E1811" s="4"/>
      <c r="F1811" s="126"/>
      <c r="G1811" s="4"/>
    </row>
    <row r="1812" spans="1:7" x14ac:dyDescent="0.3">
      <c r="A1812" s="4"/>
      <c r="B1812" s="156"/>
      <c r="C1812" s="5"/>
      <c r="D1812" s="3"/>
      <c r="E1812" s="4"/>
      <c r="F1812" s="126"/>
      <c r="G1812" s="4"/>
    </row>
    <row r="1813" spans="1:7" x14ac:dyDescent="0.3">
      <c r="A1813" s="4"/>
      <c r="B1813" s="156"/>
      <c r="C1813" s="5"/>
      <c r="D1813" s="3"/>
      <c r="E1813" s="4"/>
      <c r="F1813" s="126"/>
      <c r="G1813" s="4"/>
    </row>
    <row r="1814" spans="1:7" x14ac:dyDescent="0.3">
      <c r="A1814" s="4"/>
      <c r="B1814" s="156"/>
      <c r="C1814" s="5"/>
      <c r="D1814" s="3"/>
      <c r="E1814" s="4"/>
      <c r="F1814" s="126"/>
      <c r="G1814" s="4"/>
    </row>
    <row r="1815" spans="1:7" x14ac:dyDescent="0.3">
      <c r="A1815" s="4"/>
      <c r="B1815" s="156"/>
      <c r="C1815" s="5"/>
      <c r="D1815" s="3"/>
      <c r="E1815" s="4"/>
      <c r="F1815" s="126"/>
      <c r="G1815" s="4"/>
    </row>
    <row r="1816" spans="1:7" x14ac:dyDescent="0.3">
      <c r="A1816" s="4"/>
      <c r="B1816" s="156"/>
      <c r="C1816" s="5"/>
      <c r="D1816" s="3"/>
      <c r="E1816" s="4"/>
      <c r="F1816" s="126"/>
      <c r="G1816" s="4"/>
    </row>
    <row r="1817" spans="1:7" x14ac:dyDescent="0.3">
      <c r="A1817" s="4"/>
      <c r="B1817" s="156"/>
      <c r="C1817" s="5"/>
      <c r="D1817" s="3"/>
      <c r="E1817" s="4"/>
      <c r="F1817" s="126"/>
      <c r="G1817" s="4"/>
    </row>
    <row r="1818" spans="1:7" x14ac:dyDescent="0.3">
      <c r="A1818" s="4"/>
      <c r="B1818" s="156"/>
      <c r="C1818" s="5"/>
      <c r="D1818" s="3"/>
      <c r="E1818" s="4"/>
      <c r="F1818" s="126"/>
      <c r="G1818" s="4"/>
    </row>
    <row r="1819" spans="1:7" x14ac:dyDescent="0.3">
      <c r="A1819" s="4"/>
      <c r="B1819" s="156"/>
      <c r="C1819" s="5"/>
      <c r="D1819" s="3"/>
      <c r="E1819" s="4"/>
      <c r="F1819" s="126"/>
      <c r="G1819" s="4"/>
    </row>
    <row r="1820" spans="1:7" x14ac:dyDescent="0.3">
      <c r="A1820" s="4"/>
      <c r="B1820" s="156"/>
      <c r="C1820" s="5"/>
      <c r="D1820" s="3"/>
      <c r="E1820" s="4"/>
      <c r="F1820" s="126"/>
      <c r="G1820" s="4"/>
    </row>
    <row r="1821" spans="1:7" x14ac:dyDescent="0.3">
      <c r="A1821" s="4"/>
      <c r="B1821" s="156"/>
      <c r="C1821" s="5"/>
      <c r="D1821" s="3"/>
      <c r="E1821" s="4"/>
      <c r="F1821" s="126"/>
      <c r="G1821" s="4"/>
    </row>
    <row r="1822" spans="1:7" x14ac:dyDescent="0.3">
      <c r="A1822" s="4"/>
      <c r="B1822" s="156"/>
      <c r="C1822" s="5"/>
      <c r="D1822" s="3"/>
      <c r="E1822" s="4"/>
      <c r="F1822" s="126"/>
      <c r="G1822" s="4"/>
    </row>
    <row r="1823" spans="1:7" x14ac:dyDescent="0.3">
      <c r="A1823" s="4"/>
      <c r="B1823" s="156"/>
      <c r="C1823" s="5"/>
      <c r="D1823" s="3"/>
      <c r="E1823" s="4"/>
      <c r="F1823" s="126"/>
      <c r="G1823" s="4"/>
    </row>
    <row r="1824" spans="1:7" x14ac:dyDescent="0.3">
      <c r="A1824" s="4"/>
      <c r="B1824" s="156"/>
      <c r="C1824" s="5"/>
      <c r="D1824" s="3"/>
      <c r="E1824" s="4"/>
      <c r="F1824" s="126"/>
      <c r="G1824" s="4"/>
    </row>
    <row r="1825" spans="1:7" x14ac:dyDescent="0.3">
      <c r="A1825" s="4"/>
      <c r="B1825" s="156"/>
      <c r="C1825" s="5"/>
      <c r="D1825" s="3"/>
      <c r="E1825" s="4"/>
      <c r="F1825" s="126"/>
      <c r="G1825" s="4"/>
    </row>
    <row r="1826" spans="1:7" x14ac:dyDescent="0.3">
      <c r="A1826" s="4"/>
      <c r="B1826" s="156"/>
      <c r="C1826" s="5"/>
      <c r="D1826" s="3"/>
      <c r="E1826" s="4"/>
      <c r="F1826" s="126"/>
      <c r="G1826" s="4"/>
    </row>
    <row r="1827" spans="1:7" x14ac:dyDescent="0.3">
      <c r="A1827" s="4"/>
      <c r="B1827" s="156"/>
      <c r="C1827" s="5"/>
      <c r="D1827" s="3"/>
      <c r="E1827" s="4"/>
      <c r="F1827" s="126"/>
      <c r="G1827" s="4"/>
    </row>
    <row r="1828" spans="1:7" x14ac:dyDescent="0.3">
      <c r="A1828" s="4"/>
      <c r="B1828" s="156"/>
      <c r="C1828" s="5"/>
      <c r="D1828" s="3"/>
      <c r="E1828" s="4"/>
      <c r="F1828" s="126"/>
      <c r="G1828" s="4"/>
    </row>
    <row r="1829" spans="1:7" x14ac:dyDescent="0.3">
      <c r="A1829" s="4"/>
      <c r="B1829" s="156"/>
      <c r="C1829" s="5"/>
      <c r="D1829" s="3"/>
      <c r="E1829" s="4"/>
      <c r="F1829" s="126"/>
      <c r="G1829" s="4"/>
    </row>
    <row r="1830" spans="1:7" x14ac:dyDescent="0.3">
      <c r="A1830" s="4"/>
      <c r="B1830" s="156"/>
      <c r="C1830" s="5"/>
      <c r="D1830" s="3"/>
      <c r="E1830" s="4"/>
      <c r="F1830" s="126"/>
      <c r="G1830" s="4"/>
    </row>
    <row r="1831" spans="1:7" x14ac:dyDescent="0.3">
      <c r="A1831" s="4"/>
      <c r="B1831" s="156"/>
      <c r="C1831" s="5"/>
      <c r="D1831" s="3"/>
      <c r="E1831" s="4"/>
      <c r="F1831" s="126"/>
      <c r="G1831" s="4"/>
    </row>
    <row r="1832" spans="1:7" x14ac:dyDescent="0.3">
      <c r="A1832" s="4"/>
      <c r="B1832" s="156"/>
      <c r="C1832" s="5"/>
      <c r="D1832" s="3"/>
      <c r="E1832" s="4"/>
      <c r="F1832" s="126"/>
      <c r="G1832" s="4"/>
    </row>
    <row r="1833" spans="1:7" x14ac:dyDescent="0.3">
      <c r="A1833" s="4"/>
      <c r="B1833" s="156"/>
      <c r="C1833" s="5"/>
      <c r="D1833" s="3"/>
      <c r="E1833" s="4"/>
      <c r="F1833" s="126"/>
      <c r="G1833" s="4"/>
    </row>
    <row r="1834" spans="1:7" x14ac:dyDescent="0.3">
      <c r="A1834" s="4"/>
      <c r="B1834" s="156"/>
      <c r="C1834" s="5"/>
      <c r="D1834" s="3"/>
      <c r="E1834" s="4"/>
      <c r="F1834" s="126"/>
      <c r="G1834" s="4"/>
    </row>
    <row r="1835" spans="1:7" x14ac:dyDescent="0.3">
      <c r="A1835" s="4"/>
      <c r="B1835" s="156"/>
      <c r="C1835" s="5"/>
      <c r="D1835" s="3"/>
      <c r="E1835" s="4"/>
      <c r="F1835" s="126"/>
      <c r="G1835" s="4"/>
    </row>
    <row r="1836" spans="1:7" x14ac:dyDescent="0.3">
      <c r="A1836" s="4"/>
      <c r="B1836" s="156"/>
      <c r="C1836" s="5"/>
      <c r="D1836" s="3"/>
      <c r="E1836" s="4"/>
      <c r="F1836" s="126"/>
      <c r="G1836" s="4"/>
    </row>
    <row r="1837" spans="1:7" x14ac:dyDescent="0.3">
      <c r="A1837" s="4"/>
      <c r="B1837" s="156"/>
      <c r="C1837" s="5"/>
      <c r="D1837" s="3"/>
      <c r="E1837" s="4"/>
      <c r="F1837" s="126"/>
      <c r="G1837" s="4"/>
    </row>
    <row r="1838" spans="1:7" x14ac:dyDescent="0.3">
      <c r="A1838" s="4"/>
      <c r="B1838" s="156"/>
      <c r="C1838" s="5"/>
      <c r="D1838" s="3"/>
      <c r="E1838" s="4"/>
      <c r="F1838" s="126"/>
      <c r="G1838" s="4"/>
    </row>
    <row r="1839" spans="1:7" x14ac:dyDescent="0.3">
      <c r="A1839" s="4"/>
      <c r="B1839" s="156"/>
      <c r="C1839" s="5"/>
      <c r="D1839" s="3"/>
      <c r="E1839" s="4"/>
      <c r="F1839" s="126"/>
      <c r="G1839" s="4"/>
    </row>
    <row r="1840" spans="1:7" x14ac:dyDescent="0.3">
      <c r="A1840" s="4"/>
      <c r="B1840" s="156"/>
      <c r="C1840" s="5"/>
      <c r="D1840" s="3"/>
      <c r="E1840" s="4"/>
      <c r="F1840" s="126"/>
      <c r="G1840" s="4"/>
    </row>
    <row r="1841" spans="1:7" x14ac:dyDescent="0.3">
      <c r="A1841" s="4"/>
      <c r="B1841" s="156"/>
      <c r="C1841" s="5"/>
      <c r="D1841" s="3"/>
      <c r="E1841" s="4"/>
      <c r="F1841" s="126"/>
      <c r="G1841" s="4"/>
    </row>
    <row r="1842" spans="1:7" x14ac:dyDescent="0.3">
      <c r="A1842" s="4"/>
      <c r="B1842" s="156"/>
      <c r="C1842" s="5"/>
      <c r="D1842" s="3"/>
      <c r="E1842" s="4"/>
      <c r="F1842" s="126"/>
      <c r="G1842" s="4"/>
    </row>
    <row r="1843" spans="1:7" x14ac:dyDescent="0.3">
      <c r="A1843" s="4"/>
      <c r="B1843" s="156"/>
      <c r="C1843" s="5"/>
      <c r="D1843" s="3"/>
      <c r="E1843" s="4"/>
      <c r="F1843" s="126"/>
      <c r="G1843" s="4"/>
    </row>
    <row r="1844" spans="1:7" x14ac:dyDescent="0.3">
      <c r="A1844" s="4"/>
      <c r="B1844" s="156"/>
      <c r="C1844" s="5"/>
      <c r="D1844" s="3"/>
      <c r="E1844" s="4"/>
      <c r="F1844" s="126"/>
      <c r="G1844" s="4"/>
    </row>
    <row r="1845" spans="1:7" x14ac:dyDescent="0.3">
      <c r="A1845" s="4"/>
      <c r="B1845" s="156"/>
      <c r="C1845" s="5"/>
      <c r="D1845" s="3"/>
      <c r="E1845" s="4"/>
      <c r="F1845" s="126"/>
      <c r="G1845" s="4"/>
    </row>
    <row r="1846" spans="1:7" x14ac:dyDescent="0.3">
      <c r="A1846" s="4"/>
      <c r="B1846" s="156"/>
      <c r="C1846" s="5"/>
      <c r="D1846" s="3"/>
      <c r="E1846" s="4"/>
      <c r="F1846" s="126"/>
      <c r="G1846" s="4"/>
    </row>
    <row r="1847" spans="1:7" x14ac:dyDescent="0.3">
      <c r="A1847" s="4"/>
      <c r="B1847" s="156"/>
      <c r="C1847" s="5"/>
      <c r="D1847" s="3"/>
      <c r="E1847" s="4"/>
      <c r="F1847" s="126"/>
      <c r="G1847" s="4"/>
    </row>
    <row r="1848" spans="1:7" x14ac:dyDescent="0.3">
      <c r="A1848" s="4"/>
      <c r="B1848" s="156"/>
      <c r="C1848" s="5"/>
      <c r="D1848" s="3"/>
      <c r="E1848" s="4"/>
      <c r="F1848" s="126"/>
      <c r="G1848" s="4"/>
    </row>
    <row r="1849" spans="1:7" x14ac:dyDescent="0.3">
      <c r="A1849" s="4"/>
      <c r="B1849" s="156"/>
      <c r="C1849" s="5"/>
      <c r="D1849" s="3"/>
      <c r="E1849" s="4"/>
      <c r="F1849" s="126"/>
      <c r="G1849" s="4"/>
    </row>
    <row r="1850" spans="1:7" x14ac:dyDescent="0.3">
      <c r="A1850" s="4"/>
      <c r="B1850" s="156"/>
      <c r="C1850" s="5"/>
      <c r="D1850" s="3"/>
      <c r="E1850" s="4"/>
      <c r="F1850" s="126"/>
      <c r="G1850" s="4"/>
    </row>
    <row r="1851" spans="1:7" x14ac:dyDescent="0.3">
      <c r="A1851" s="4"/>
      <c r="B1851" s="156"/>
      <c r="C1851" s="5"/>
      <c r="D1851" s="3"/>
      <c r="E1851" s="4"/>
      <c r="F1851" s="126"/>
      <c r="G1851" s="4"/>
    </row>
    <row r="1852" spans="1:7" x14ac:dyDescent="0.3">
      <c r="A1852" s="4"/>
      <c r="B1852" s="156"/>
      <c r="C1852" s="5"/>
      <c r="D1852" s="3"/>
      <c r="E1852" s="4"/>
      <c r="F1852" s="126"/>
      <c r="G1852" s="4"/>
    </row>
    <row r="1853" spans="1:7" x14ac:dyDescent="0.3">
      <c r="A1853" s="4"/>
      <c r="B1853" s="156"/>
      <c r="C1853" s="5"/>
      <c r="D1853" s="3"/>
      <c r="E1853" s="4"/>
      <c r="F1853" s="126"/>
      <c r="G1853" s="4"/>
    </row>
    <row r="1854" spans="1:7" x14ac:dyDescent="0.3">
      <c r="A1854" s="4"/>
      <c r="B1854" s="156"/>
      <c r="C1854" s="5"/>
      <c r="D1854" s="3"/>
      <c r="E1854" s="4"/>
      <c r="F1854" s="126"/>
      <c r="G1854" s="4"/>
    </row>
    <row r="1855" spans="1:7" x14ac:dyDescent="0.3">
      <c r="A1855" s="4"/>
      <c r="B1855" s="156"/>
      <c r="C1855" s="5"/>
      <c r="D1855" s="3"/>
      <c r="E1855" s="4"/>
      <c r="F1855" s="126"/>
      <c r="G1855" s="4"/>
    </row>
    <row r="1856" spans="1:7" x14ac:dyDescent="0.3">
      <c r="A1856" s="4"/>
      <c r="B1856" s="156"/>
      <c r="C1856" s="5"/>
      <c r="D1856" s="3"/>
      <c r="E1856" s="4"/>
      <c r="F1856" s="126"/>
      <c r="G1856" s="4"/>
    </row>
    <row r="1857" spans="1:7" x14ac:dyDescent="0.3">
      <c r="A1857" s="4"/>
      <c r="B1857" s="156"/>
      <c r="C1857" s="5"/>
      <c r="D1857" s="3"/>
      <c r="E1857" s="4"/>
      <c r="F1857" s="126"/>
      <c r="G1857" s="4"/>
    </row>
    <row r="1858" spans="1:7" x14ac:dyDescent="0.3">
      <c r="A1858" s="4"/>
      <c r="B1858" s="156"/>
      <c r="C1858" s="5"/>
      <c r="D1858" s="3"/>
      <c r="E1858" s="4"/>
      <c r="F1858" s="126"/>
      <c r="G1858" s="4"/>
    </row>
    <row r="1859" spans="1:7" x14ac:dyDescent="0.3">
      <c r="A1859" s="4"/>
      <c r="B1859" s="156"/>
      <c r="C1859" s="5"/>
      <c r="D1859" s="3"/>
      <c r="E1859" s="4"/>
      <c r="F1859" s="126"/>
      <c r="G1859" s="4"/>
    </row>
    <row r="1860" spans="1:7" x14ac:dyDescent="0.3">
      <c r="A1860" s="4"/>
      <c r="B1860" s="156"/>
      <c r="C1860" s="5"/>
      <c r="D1860" s="3"/>
      <c r="E1860" s="4"/>
      <c r="F1860" s="126"/>
      <c r="G1860" s="4"/>
    </row>
    <row r="1861" spans="1:7" x14ac:dyDescent="0.3">
      <c r="A1861" s="4"/>
      <c r="B1861" s="156"/>
      <c r="C1861" s="5"/>
      <c r="D1861" s="3"/>
      <c r="E1861" s="4"/>
      <c r="F1861" s="126"/>
      <c r="G1861" s="4"/>
    </row>
    <row r="1862" spans="1:7" x14ac:dyDescent="0.3">
      <c r="A1862" s="4"/>
      <c r="B1862" s="156"/>
      <c r="C1862" s="5"/>
      <c r="D1862" s="3"/>
      <c r="E1862" s="4"/>
      <c r="F1862" s="126"/>
      <c r="G1862" s="4"/>
    </row>
    <row r="1863" spans="1:7" x14ac:dyDescent="0.3">
      <c r="A1863" s="4"/>
      <c r="B1863" s="156"/>
      <c r="C1863" s="5"/>
      <c r="D1863" s="3"/>
      <c r="E1863" s="4"/>
      <c r="F1863" s="126"/>
      <c r="G1863" s="4"/>
    </row>
    <row r="1864" spans="1:7" x14ac:dyDescent="0.3">
      <c r="A1864" s="4"/>
      <c r="B1864" s="156"/>
      <c r="C1864" s="5"/>
      <c r="D1864" s="3"/>
      <c r="E1864" s="4"/>
      <c r="F1864" s="126"/>
      <c r="G1864" s="4"/>
    </row>
    <row r="1865" spans="1:7" x14ac:dyDescent="0.3">
      <c r="A1865" s="4"/>
      <c r="B1865" s="156"/>
      <c r="C1865" s="5"/>
      <c r="D1865" s="3"/>
      <c r="E1865" s="4"/>
      <c r="F1865" s="126"/>
      <c r="G1865" s="4"/>
    </row>
    <row r="1866" spans="1:7" x14ac:dyDescent="0.3">
      <c r="A1866" s="4"/>
      <c r="B1866" s="156"/>
      <c r="C1866" s="5"/>
      <c r="D1866" s="3"/>
      <c r="E1866" s="4"/>
      <c r="F1866" s="126"/>
      <c r="G1866" s="4"/>
    </row>
    <row r="1867" spans="1:7" x14ac:dyDescent="0.3">
      <c r="A1867" s="4"/>
      <c r="B1867" s="156"/>
      <c r="C1867" s="5"/>
      <c r="D1867" s="3"/>
      <c r="E1867" s="4"/>
      <c r="F1867" s="126"/>
      <c r="G1867" s="4"/>
    </row>
    <row r="1868" spans="1:7" x14ac:dyDescent="0.3">
      <c r="A1868" s="4"/>
      <c r="B1868" s="156"/>
      <c r="C1868" s="5"/>
      <c r="D1868" s="3"/>
      <c r="E1868" s="4"/>
      <c r="F1868" s="126"/>
      <c r="G1868" s="4"/>
    </row>
    <row r="1869" spans="1:7" x14ac:dyDescent="0.3">
      <c r="A1869" s="4"/>
      <c r="B1869" s="156"/>
      <c r="C1869" s="5"/>
      <c r="D1869" s="3"/>
      <c r="E1869" s="4"/>
      <c r="F1869" s="126"/>
      <c r="G1869" s="4"/>
    </row>
    <row r="1870" spans="1:7" x14ac:dyDescent="0.3">
      <c r="A1870" s="4"/>
      <c r="B1870" s="156"/>
      <c r="C1870" s="5"/>
      <c r="D1870" s="3"/>
      <c r="E1870" s="4"/>
      <c r="F1870" s="126"/>
      <c r="G1870" s="4"/>
    </row>
    <row r="1871" spans="1:7" x14ac:dyDescent="0.3">
      <c r="A1871" s="4"/>
      <c r="B1871" s="156"/>
      <c r="C1871" s="5"/>
      <c r="D1871" s="3"/>
      <c r="E1871" s="4"/>
      <c r="F1871" s="126"/>
      <c r="G1871" s="4"/>
    </row>
    <row r="1872" spans="1:7" x14ac:dyDescent="0.3">
      <c r="A1872" s="4"/>
      <c r="B1872" s="156"/>
      <c r="C1872" s="5"/>
      <c r="D1872" s="3"/>
      <c r="E1872" s="4"/>
      <c r="F1872" s="126"/>
      <c r="G1872" s="4"/>
    </row>
    <row r="1873" spans="1:7" x14ac:dyDescent="0.3">
      <c r="A1873" s="4"/>
      <c r="B1873" s="156"/>
      <c r="C1873" s="5"/>
      <c r="D1873" s="3"/>
      <c r="E1873" s="4"/>
      <c r="F1873" s="126"/>
      <c r="G1873" s="4"/>
    </row>
    <row r="1874" spans="1:7" x14ac:dyDescent="0.3">
      <c r="A1874" s="4"/>
      <c r="B1874" s="156"/>
      <c r="C1874" s="5"/>
      <c r="D1874" s="3"/>
      <c r="E1874" s="4"/>
      <c r="F1874" s="126"/>
      <c r="G1874" s="4"/>
    </row>
    <row r="1875" spans="1:7" x14ac:dyDescent="0.3">
      <c r="A1875" s="4"/>
      <c r="B1875" s="156"/>
      <c r="C1875" s="5"/>
      <c r="D1875" s="3"/>
      <c r="E1875" s="4"/>
      <c r="F1875" s="126"/>
      <c r="G1875" s="4"/>
    </row>
    <row r="1876" spans="1:7" x14ac:dyDescent="0.3">
      <c r="A1876" s="4"/>
      <c r="B1876" s="156"/>
      <c r="C1876" s="5"/>
      <c r="D1876" s="3"/>
      <c r="E1876" s="4"/>
      <c r="F1876" s="126"/>
      <c r="G1876" s="4"/>
    </row>
    <row r="1877" spans="1:7" x14ac:dyDescent="0.3">
      <c r="A1877" s="4"/>
      <c r="B1877" s="156"/>
      <c r="C1877" s="5"/>
      <c r="D1877" s="3"/>
      <c r="E1877" s="4"/>
      <c r="F1877" s="126"/>
      <c r="G1877" s="4"/>
    </row>
    <row r="1878" spans="1:7" x14ac:dyDescent="0.3">
      <c r="A1878" s="4"/>
      <c r="B1878" s="156"/>
      <c r="C1878" s="5"/>
      <c r="D1878" s="3"/>
      <c r="E1878" s="4"/>
      <c r="F1878" s="126"/>
      <c r="G1878" s="4"/>
    </row>
    <row r="1879" spans="1:7" x14ac:dyDescent="0.3">
      <c r="A1879" s="4"/>
      <c r="B1879" s="156"/>
      <c r="C1879" s="5"/>
      <c r="D1879" s="3"/>
      <c r="E1879" s="4"/>
      <c r="F1879" s="126"/>
      <c r="G1879" s="4"/>
    </row>
    <row r="1880" spans="1:7" x14ac:dyDescent="0.3">
      <c r="A1880" s="4"/>
      <c r="B1880" s="156"/>
      <c r="C1880" s="5"/>
      <c r="D1880" s="3"/>
      <c r="E1880" s="4"/>
      <c r="F1880" s="126"/>
      <c r="G1880" s="4"/>
    </row>
    <row r="1881" spans="1:7" x14ac:dyDescent="0.3">
      <c r="A1881" s="4"/>
      <c r="B1881" s="156"/>
      <c r="C1881" s="5"/>
      <c r="D1881" s="3"/>
      <c r="E1881" s="4"/>
      <c r="F1881" s="126"/>
      <c r="G1881" s="4"/>
    </row>
    <row r="1882" spans="1:7" x14ac:dyDescent="0.3">
      <c r="A1882" s="4"/>
      <c r="B1882" s="156"/>
      <c r="C1882" s="5"/>
      <c r="D1882" s="3"/>
      <c r="E1882" s="4"/>
      <c r="F1882" s="126"/>
      <c r="G1882" s="4"/>
    </row>
    <row r="1883" spans="1:7" x14ac:dyDescent="0.3">
      <c r="A1883" s="4"/>
      <c r="B1883" s="156"/>
      <c r="C1883" s="5"/>
      <c r="D1883" s="3"/>
      <c r="E1883" s="4"/>
      <c r="F1883" s="126"/>
      <c r="G1883" s="4"/>
    </row>
    <row r="1884" spans="1:7" x14ac:dyDescent="0.3">
      <c r="A1884" s="4"/>
      <c r="B1884" s="156"/>
      <c r="C1884" s="5"/>
      <c r="D1884" s="3"/>
      <c r="E1884" s="4"/>
      <c r="F1884" s="126"/>
      <c r="G1884" s="4"/>
    </row>
    <row r="1885" spans="1:7" x14ac:dyDescent="0.3">
      <c r="A1885" s="4"/>
      <c r="B1885" s="156"/>
      <c r="C1885" s="5"/>
      <c r="D1885" s="3"/>
      <c r="E1885" s="4"/>
      <c r="F1885" s="126"/>
      <c r="G1885" s="4"/>
    </row>
    <row r="1886" spans="1:7" x14ac:dyDescent="0.3">
      <c r="A1886" s="4"/>
      <c r="B1886" s="156"/>
      <c r="C1886" s="5"/>
      <c r="D1886" s="3"/>
      <c r="E1886" s="4"/>
      <c r="F1886" s="126"/>
      <c r="G1886" s="4"/>
    </row>
    <row r="1887" spans="1:7" x14ac:dyDescent="0.3">
      <c r="A1887" s="4"/>
      <c r="B1887" s="156"/>
      <c r="C1887" s="5"/>
      <c r="D1887" s="3"/>
      <c r="E1887" s="4"/>
      <c r="F1887" s="126"/>
      <c r="G1887" s="4"/>
    </row>
    <row r="1888" spans="1:7" x14ac:dyDescent="0.3">
      <c r="A1888" s="4"/>
      <c r="B1888" s="156"/>
      <c r="C1888" s="5"/>
      <c r="D1888" s="3"/>
      <c r="E1888" s="4"/>
      <c r="F1888" s="126"/>
      <c r="G1888" s="4"/>
    </row>
    <row r="1889" spans="1:7" x14ac:dyDescent="0.3">
      <c r="A1889" s="4"/>
      <c r="B1889" s="156"/>
      <c r="C1889" s="5"/>
      <c r="D1889" s="3"/>
      <c r="E1889" s="4"/>
      <c r="F1889" s="126"/>
      <c r="G1889" s="4"/>
    </row>
    <row r="1890" spans="1:7" x14ac:dyDescent="0.3">
      <c r="A1890" s="4"/>
      <c r="B1890" s="156"/>
      <c r="C1890" s="5"/>
      <c r="D1890" s="3"/>
      <c r="E1890" s="4"/>
      <c r="F1890" s="126"/>
      <c r="G1890" s="4"/>
    </row>
    <row r="1891" spans="1:7" x14ac:dyDescent="0.3">
      <c r="A1891" s="4"/>
      <c r="B1891" s="156"/>
      <c r="C1891" s="5"/>
      <c r="D1891" s="3"/>
      <c r="E1891" s="4"/>
      <c r="F1891" s="126"/>
      <c r="G1891" s="4"/>
    </row>
    <row r="1892" spans="1:7" x14ac:dyDescent="0.3">
      <c r="A1892" s="4"/>
      <c r="B1892" s="156"/>
      <c r="C1892" s="5"/>
      <c r="D1892" s="3"/>
      <c r="E1892" s="4"/>
      <c r="F1892" s="126"/>
      <c r="G1892" s="4"/>
    </row>
    <row r="1893" spans="1:7" x14ac:dyDescent="0.3">
      <c r="A1893" s="4"/>
      <c r="B1893" s="156"/>
      <c r="C1893" s="5"/>
      <c r="D1893" s="3"/>
      <c r="E1893" s="4"/>
      <c r="F1893" s="126"/>
      <c r="G1893" s="4"/>
    </row>
    <row r="1894" spans="1:7" x14ac:dyDescent="0.3">
      <c r="A1894" s="4"/>
      <c r="B1894" s="156"/>
      <c r="C1894" s="5"/>
      <c r="D1894" s="3"/>
      <c r="E1894" s="4"/>
      <c r="F1894" s="126"/>
      <c r="G1894" s="4"/>
    </row>
    <row r="1895" spans="1:7" x14ac:dyDescent="0.3">
      <c r="A1895" s="4"/>
      <c r="B1895" s="156"/>
      <c r="C1895" s="5"/>
      <c r="D1895" s="3"/>
      <c r="E1895" s="4"/>
      <c r="F1895" s="126"/>
      <c r="G1895" s="4"/>
    </row>
    <row r="1896" spans="1:7" x14ac:dyDescent="0.3">
      <c r="A1896" s="4"/>
      <c r="B1896" s="156"/>
      <c r="C1896" s="5"/>
      <c r="D1896" s="3"/>
      <c r="E1896" s="4"/>
      <c r="F1896" s="126"/>
      <c r="G1896" s="4"/>
    </row>
    <row r="1897" spans="1:7" x14ac:dyDescent="0.3">
      <c r="A1897" s="4"/>
      <c r="B1897" s="156"/>
      <c r="C1897" s="5"/>
      <c r="D1897" s="3"/>
      <c r="E1897" s="4"/>
      <c r="F1897" s="126"/>
      <c r="G1897" s="4"/>
    </row>
    <row r="1898" spans="1:7" x14ac:dyDescent="0.3">
      <c r="A1898" s="4"/>
      <c r="B1898" s="156"/>
      <c r="C1898" s="5"/>
      <c r="D1898" s="3"/>
      <c r="E1898" s="4"/>
      <c r="F1898" s="126"/>
      <c r="G1898" s="4"/>
    </row>
    <row r="1899" spans="1:7" x14ac:dyDescent="0.3">
      <c r="A1899" s="4"/>
      <c r="B1899" s="156"/>
      <c r="C1899" s="5"/>
      <c r="D1899" s="3"/>
      <c r="E1899" s="4"/>
      <c r="F1899" s="126"/>
      <c r="G1899" s="4"/>
    </row>
    <row r="1900" spans="1:7" x14ac:dyDescent="0.3">
      <c r="A1900" s="4"/>
      <c r="B1900" s="156"/>
      <c r="C1900" s="5"/>
      <c r="D1900" s="3"/>
      <c r="E1900" s="4"/>
      <c r="F1900" s="126"/>
      <c r="G1900" s="4"/>
    </row>
    <row r="1901" spans="1:7" x14ac:dyDescent="0.3">
      <c r="A1901" s="4"/>
      <c r="B1901" s="156"/>
      <c r="C1901" s="5"/>
      <c r="D1901" s="3"/>
      <c r="E1901" s="4"/>
      <c r="F1901" s="126"/>
      <c r="G1901" s="4"/>
    </row>
    <row r="1902" spans="1:7" x14ac:dyDescent="0.3">
      <c r="A1902" s="4"/>
      <c r="B1902" s="156"/>
      <c r="C1902" s="5"/>
      <c r="D1902" s="3"/>
      <c r="E1902" s="4"/>
      <c r="F1902" s="126"/>
      <c r="G1902" s="4"/>
    </row>
    <row r="1903" spans="1:7" x14ac:dyDescent="0.3">
      <c r="A1903" s="4"/>
      <c r="B1903" s="156"/>
      <c r="C1903" s="5"/>
      <c r="D1903" s="3"/>
      <c r="E1903" s="4"/>
      <c r="F1903" s="126"/>
      <c r="G1903" s="4"/>
    </row>
    <row r="1904" spans="1:7" x14ac:dyDescent="0.3">
      <c r="A1904" s="4"/>
      <c r="B1904" s="156"/>
      <c r="C1904" s="5"/>
      <c r="D1904" s="3"/>
      <c r="E1904" s="4"/>
      <c r="F1904" s="126"/>
      <c r="G1904" s="4"/>
    </row>
    <row r="1905" spans="1:7" x14ac:dyDescent="0.3">
      <c r="A1905" s="4"/>
      <c r="B1905" s="156"/>
      <c r="C1905" s="5"/>
      <c r="D1905" s="3"/>
      <c r="E1905" s="4"/>
      <c r="F1905" s="126"/>
      <c r="G1905" s="4"/>
    </row>
    <row r="1906" spans="1:7" x14ac:dyDescent="0.3">
      <c r="A1906" s="4"/>
      <c r="B1906" s="156"/>
      <c r="C1906" s="5"/>
      <c r="D1906" s="3"/>
      <c r="E1906" s="4"/>
      <c r="F1906" s="126"/>
      <c r="G1906" s="4"/>
    </row>
    <row r="1907" spans="1:7" x14ac:dyDescent="0.3">
      <c r="A1907" s="4"/>
      <c r="B1907" s="156"/>
      <c r="C1907" s="5"/>
      <c r="D1907" s="3"/>
      <c r="E1907" s="4"/>
      <c r="F1907" s="126"/>
      <c r="G1907" s="4"/>
    </row>
    <row r="1908" spans="1:7" x14ac:dyDescent="0.3">
      <c r="A1908" s="4"/>
      <c r="B1908" s="156"/>
      <c r="C1908" s="5"/>
      <c r="D1908" s="3"/>
      <c r="E1908" s="4"/>
      <c r="F1908" s="126"/>
      <c r="G1908" s="4"/>
    </row>
    <row r="1909" spans="1:7" x14ac:dyDescent="0.3">
      <c r="A1909" s="4"/>
      <c r="B1909" s="156"/>
      <c r="C1909" s="5"/>
      <c r="D1909" s="3"/>
      <c r="E1909" s="4"/>
      <c r="F1909" s="126"/>
      <c r="G1909" s="4"/>
    </row>
    <row r="1910" spans="1:7" x14ac:dyDescent="0.3">
      <c r="A1910" s="4"/>
      <c r="B1910" s="156"/>
      <c r="C1910" s="5"/>
      <c r="D1910" s="3"/>
      <c r="E1910" s="4"/>
      <c r="F1910" s="126"/>
      <c r="G1910" s="4"/>
    </row>
    <row r="1911" spans="1:7" x14ac:dyDescent="0.3">
      <c r="A1911" s="4"/>
      <c r="B1911" s="156"/>
      <c r="C1911" s="5"/>
      <c r="D1911" s="3"/>
      <c r="E1911" s="4"/>
      <c r="F1911" s="126"/>
      <c r="G1911" s="4"/>
    </row>
    <row r="1912" spans="1:7" x14ac:dyDescent="0.3">
      <c r="A1912" s="4"/>
      <c r="B1912" s="156"/>
      <c r="C1912" s="5"/>
      <c r="D1912" s="3"/>
      <c r="E1912" s="4"/>
      <c r="F1912" s="126"/>
      <c r="G1912" s="4"/>
    </row>
    <row r="1913" spans="1:7" x14ac:dyDescent="0.3">
      <c r="A1913" s="4"/>
      <c r="B1913" s="156"/>
      <c r="C1913" s="5"/>
      <c r="D1913" s="3"/>
      <c r="E1913" s="4"/>
      <c r="F1913" s="126"/>
      <c r="G1913" s="4"/>
    </row>
    <row r="1914" spans="1:7" x14ac:dyDescent="0.3">
      <c r="A1914" s="4"/>
      <c r="B1914" s="156"/>
      <c r="C1914" s="5"/>
      <c r="D1914" s="3"/>
      <c r="E1914" s="4"/>
      <c r="F1914" s="126"/>
      <c r="G1914" s="4"/>
    </row>
    <row r="1915" spans="1:7" x14ac:dyDescent="0.3">
      <c r="A1915" s="4"/>
      <c r="B1915" s="156"/>
      <c r="C1915" s="5"/>
      <c r="D1915" s="3"/>
      <c r="E1915" s="4"/>
      <c r="F1915" s="126"/>
      <c r="G1915" s="4"/>
    </row>
    <row r="1916" spans="1:7" x14ac:dyDescent="0.3">
      <c r="A1916" s="4"/>
      <c r="B1916" s="156"/>
      <c r="C1916" s="5"/>
      <c r="D1916" s="3"/>
      <c r="E1916" s="4"/>
      <c r="F1916" s="126"/>
      <c r="G1916" s="4"/>
    </row>
    <row r="1917" spans="1:7" x14ac:dyDescent="0.3">
      <c r="A1917" s="4"/>
      <c r="B1917" s="156"/>
      <c r="C1917" s="5"/>
      <c r="D1917" s="3"/>
      <c r="E1917" s="4"/>
      <c r="F1917" s="126"/>
      <c r="G1917" s="4"/>
    </row>
    <row r="1918" spans="1:7" x14ac:dyDescent="0.3">
      <c r="A1918" s="4"/>
      <c r="B1918" s="156"/>
      <c r="C1918" s="5"/>
      <c r="D1918" s="3"/>
      <c r="E1918" s="4"/>
      <c r="F1918" s="126"/>
      <c r="G1918" s="4"/>
    </row>
    <row r="1919" spans="1:7" x14ac:dyDescent="0.3">
      <c r="A1919" s="4"/>
      <c r="B1919" s="156"/>
      <c r="C1919" s="5"/>
      <c r="D1919" s="3"/>
      <c r="E1919" s="4"/>
      <c r="F1919" s="126"/>
      <c r="G1919" s="4"/>
    </row>
    <row r="1920" spans="1:7" x14ac:dyDescent="0.3">
      <c r="A1920" s="4"/>
      <c r="B1920" s="156"/>
      <c r="C1920" s="5"/>
      <c r="D1920" s="3"/>
      <c r="E1920" s="4"/>
      <c r="F1920" s="126"/>
      <c r="G1920" s="4"/>
    </row>
    <row r="1921" spans="1:7" x14ac:dyDescent="0.3">
      <c r="A1921" s="4"/>
      <c r="B1921" s="156"/>
      <c r="C1921" s="5"/>
      <c r="D1921" s="3"/>
      <c r="E1921" s="4"/>
      <c r="F1921" s="126"/>
      <c r="G1921" s="4"/>
    </row>
    <row r="1922" spans="1:7" x14ac:dyDescent="0.3">
      <c r="A1922" s="4"/>
      <c r="B1922" s="156"/>
      <c r="C1922" s="5"/>
      <c r="D1922" s="3"/>
      <c r="E1922" s="4"/>
      <c r="F1922" s="126"/>
      <c r="G1922" s="4"/>
    </row>
    <row r="1923" spans="1:7" x14ac:dyDescent="0.3">
      <c r="A1923" s="4"/>
      <c r="B1923" s="156"/>
      <c r="C1923" s="5"/>
      <c r="D1923" s="3"/>
      <c r="E1923" s="4"/>
      <c r="F1923" s="126"/>
      <c r="G1923" s="4"/>
    </row>
    <row r="1924" spans="1:7" x14ac:dyDescent="0.3">
      <c r="A1924" s="4"/>
      <c r="B1924" s="156"/>
      <c r="C1924" s="5"/>
      <c r="D1924" s="3"/>
      <c r="E1924" s="4"/>
      <c r="F1924" s="126"/>
      <c r="G1924" s="4"/>
    </row>
    <row r="1925" spans="1:7" x14ac:dyDescent="0.3">
      <c r="A1925" s="4"/>
      <c r="B1925" s="156"/>
      <c r="C1925" s="5"/>
      <c r="D1925" s="3"/>
      <c r="E1925" s="4"/>
      <c r="F1925" s="126"/>
      <c r="G1925" s="4"/>
    </row>
    <row r="1926" spans="1:7" x14ac:dyDescent="0.3">
      <c r="A1926" s="4"/>
      <c r="B1926" s="156"/>
      <c r="C1926" s="5"/>
      <c r="D1926" s="3"/>
      <c r="E1926" s="4"/>
      <c r="F1926" s="126"/>
      <c r="G1926" s="4"/>
    </row>
    <row r="1927" spans="1:7" x14ac:dyDescent="0.3">
      <c r="A1927" s="4"/>
      <c r="B1927" s="156"/>
      <c r="C1927" s="5"/>
      <c r="D1927" s="3"/>
      <c r="E1927" s="4"/>
      <c r="F1927" s="126"/>
      <c r="G1927" s="4"/>
    </row>
    <row r="1928" spans="1:7" x14ac:dyDescent="0.3">
      <c r="A1928" s="4"/>
      <c r="B1928" s="156"/>
      <c r="C1928" s="5"/>
      <c r="D1928" s="3"/>
      <c r="E1928" s="4"/>
      <c r="F1928" s="126"/>
      <c r="G1928" s="4"/>
    </row>
    <row r="1929" spans="1:7" x14ac:dyDescent="0.3">
      <c r="A1929" s="4"/>
      <c r="B1929" s="156"/>
      <c r="C1929" s="5"/>
      <c r="D1929" s="3"/>
      <c r="E1929" s="4"/>
      <c r="F1929" s="126"/>
      <c r="G1929" s="4"/>
    </row>
    <row r="1930" spans="1:7" x14ac:dyDescent="0.3">
      <c r="A1930" s="4"/>
      <c r="B1930" s="156"/>
      <c r="C1930" s="5"/>
      <c r="D1930" s="3"/>
      <c r="E1930" s="4"/>
      <c r="F1930" s="126"/>
      <c r="G1930" s="4"/>
    </row>
    <row r="1931" spans="1:7" x14ac:dyDescent="0.3">
      <c r="A1931" s="4"/>
      <c r="B1931" s="156"/>
      <c r="C1931" s="5"/>
      <c r="D1931" s="3"/>
      <c r="E1931" s="4"/>
      <c r="F1931" s="126"/>
      <c r="G1931" s="4"/>
    </row>
    <row r="1932" spans="1:7" x14ac:dyDescent="0.3">
      <c r="A1932" s="4"/>
      <c r="B1932" s="156"/>
      <c r="C1932" s="5"/>
      <c r="D1932" s="3"/>
      <c r="E1932" s="4"/>
      <c r="F1932" s="126"/>
      <c r="G1932" s="4"/>
    </row>
    <row r="1933" spans="1:7" x14ac:dyDescent="0.3">
      <c r="A1933" s="4"/>
      <c r="B1933" s="156"/>
      <c r="C1933" s="5"/>
      <c r="D1933" s="3"/>
      <c r="E1933" s="4"/>
      <c r="F1933" s="126"/>
      <c r="G1933" s="4"/>
    </row>
    <row r="1934" spans="1:7" x14ac:dyDescent="0.3">
      <c r="A1934" s="4"/>
      <c r="B1934" s="156"/>
      <c r="C1934" s="5"/>
      <c r="D1934" s="3"/>
      <c r="E1934" s="4"/>
      <c r="F1934" s="126"/>
      <c r="G1934" s="4"/>
    </row>
    <row r="1935" spans="1:7" x14ac:dyDescent="0.3">
      <c r="A1935" s="4"/>
      <c r="B1935" s="156"/>
      <c r="C1935" s="5"/>
      <c r="D1935" s="3"/>
      <c r="E1935" s="4"/>
      <c r="F1935" s="126"/>
      <c r="G1935" s="4"/>
    </row>
    <row r="1936" spans="1:7" x14ac:dyDescent="0.3">
      <c r="A1936" s="4"/>
      <c r="B1936" s="156"/>
      <c r="C1936" s="5"/>
      <c r="D1936" s="3"/>
      <c r="E1936" s="4"/>
      <c r="F1936" s="126"/>
      <c r="G1936" s="4"/>
    </row>
    <row r="1937" spans="1:7" x14ac:dyDescent="0.3">
      <c r="A1937" s="4"/>
      <c r="B1937" s="156"/>
      <c r="C1937" s="5"/>
      <c r="D1937" s="3"/>
      <c r="E1937" s="4"/>
      <c r="F1937" s="126"/>
      <c r="G1937" s="4"/>
    </row>
    <row r="1938" spans="1:7" x14ac:dyDescent="0.3">
      <c r="A1938" s="4"/>
      <c r="B1938" s="156"/>
      <c r="C1938" s="5"/>
      <c r="D1938" s="3"/>
      <c r="E1938" s="4"/>
      <c r="F1938" s="126"/>
      <c r="G1938" s="4"/>
    </row>
    <row r="1939" spans="1:7" x14ac:dyDescent="0.3">
      <c r="A1939" s="4"/>
      <c r="B1939" s="156"/>
      <c r="C1939" s="5"/>
      <c r="D1939" s="3"/>
      <c r="E1939" s="4"/>
      <c r="F1939" s="126"/>
      <c r="G1939" s="4"/>
    </row>
    <row r="1940" spans="1:7" x14ac:dyDescent="0.3">
      <c r="A1940" s="4"/>
      <c r="B1940" s="156"/>
      <c r="C1940" s="5"/>
      <c r="D1940" s="3"/>
      <c r="E1940" s="4"/>
      <c r="F1940" s="126"/>
      <c r="G1940" s="4"/>
    </row>
    <row r="1941" spans="1:7" x14ac:dyDescent="0.3">
      <c r="A1941" s="4"/>
      <c r="B1941" s="156"/>
      <c r="C1941" s="5"/>
      <c r="D1941" s="3"/>
      <c r="E1941" s="4"/>
      <c r="F1941" s="126"/>
      <c r="G1941" s="4"/>
    </row>
    <row r="1942" spans="1:7" x14ac:dyDescent="0.3">
      <c r="A1942" s="4"/>
      <c r="B1942" s="156"/>
      <c r="C1942" s="5"/>
      <c r="D1942" s="3"/>
      <c r="E1942" s="4"/>
      <c r="F1942" s="126"/>
      <c r="G1942" s="4"/>
    </row>
    <row r="1943" spans="1:7" x14ac:dyDescent="0.3">
      <c r="A1943" s="4"/>
      <c r="B1943" s="156"/>
      <c r="C1943" s="5"/>
      <c r="D1943" s="3"/>
      <c r="E1943" s="4"/>
      <c r="F1943" s="126"/>
      <c r="G1943" s="4"/>
    </row>
    <row r="1944" spans="1:7" x14ac:dyDescent="0.3">
      <c r="A1944" s="4"/>
      <c r="B1944" s="156"/>
      <c r="C1944" s="5"/>
      <c r="D1944" s="3"/>
      <c r="E1944" s="4"/>
      <c r="F1944" s="126"/>
      <c r="G1944" s="4"/>
    </row>
    <row r="1945" spans="1:7" x14ac:dyDescent="0.3">
      <c r="A1945" s="4"/>
      <c r="B1945" s="156"/>
      <c r="C1945" s="5"/>
      <c r="D1945" s="3"/>
      <c r="E1945" s="4"/>
      <c r="F1945" s="126"/>
      <c r="G1945" s="4"/>
    </row>
    <row r="1946" spans="1:7" x14ac:dyDescent="0.3">
      <c r="A1946" s="4"/>
      <c r="B1946" s="156"/>
      <c r="C1946" s="5"/>
      <c r="D1946" s="3"/>
      <c r="E1946" s="4"/>
      <c r="F1946" s="126"/>
      <c r="G1946" s="4"/>
    </row>
    <row r="1947" spans="1:7" x14ac:dyDescent="0.3">
      <c r="A1947" s="4"/>
      <c r="B1947" s="156"/>
      <c r="C1947" s="5"/>
      <c r="D1947" s="3"/>
      <c r="E1947" s="4"/>
      <c r="F1947" s="126"/>
      <c r="G1947" s="4"/>
    </row>
    <row r="1948" spans="1:7" x14ac:dyDescent="0.3">
      <c r="A1948" s="4"/>
      <c r="B1948" s="156"/>
      <c r="C1948" s="5"/>
      <c r="D1948" s="3"/>
      <c r="E1948" s="4"/>
      <c r="F1948" s="126"/>
      <c r="G1948" s="4"/>
    </row>
    <row r="1949" spans="1:7" x14ac:dyDescent="0.3">
      <c r="A1949" s="4"/>
      <c r="B1949" s="156"/>
      <c r="C1949" s="5"/>
      <c r="D1949" s="3"/>
      <c r="E1949" s="4"/>
      <c r="F1949" s="126"/>
      <c r="G1949" s="4"/>
    </row>
    <row r="1950" spans="1:7" x14ac:dyDescent="0.3">
      <c r="A1950" s="4"/>
      <c r="B1950" s="156"/>
      <c r="C1950" s="5"/>
      <c r="D1950" s="3"/>
      <c r="E1950" s="4"/>
      <c r="F1950" s="126"/>
      <c r="G1950" s="4"/>
    </row>
    <row r="1951" spans="1:7" x14ac:dyDescent="0.3">
      <c r="A1951" s="4"/>
      <c r="B1951" s="156"/>
      <c r="C1951" s="5"/>
      <c r="D1951" s="3"/>
      <c r="E1951" s="4"/>
      <c r="F1951" s="126"/>
      <c r="G1951" s="4"/>
    </row>
    <row r="1952" spans="1:7" x14ac:dyDescent="0.3">
      <c r="A1952" s="4"/>
      <c r="B1952" s="156"/>
      <c r="C1952" s="5"/>
      <c r="D1952" s="3"/>
      <c r="E1952" s="4"/>
      <c r="F1952" s="126"/>
      <c r="G1952" s="4"/>
    </row>
    <row r="1953" spans="1:7" x14ac:dyDescent="0.3">
      <c r="A1953" s="4"/>
      <c r="B1953" s="156"/>
      <c r="C1953" s="5"/>
      <c r="D1953" s="3"/>
      <c r="E1953" s="4"/>
      <c r="F1953" s="126"/>
      <c r="G1953" s="4"/>
    </row>
    <row r="1954" spans="1:7" x14ac:dyDescent="0.3">
      <c r="A1954" s="4"/>
      <c r="B1954" s="156"/>
      <c r="C1954" s="5"/>
      <c r="D1954" s="3"/>
      <c r="E1954" s="4"/>
      <c r="F1954" s="126"/>
      <c r="G1954" s="4"/>
    </row>
    <row r="1955" spans="1:7" x14ac:dyDescent="0.3">
      <c r="A1955" s="4"/>
      <c r="B1955" s="156"/>
      <c r="C1955" s="5"/>
      <c r="D1955" s="3"/>
      <c r="E1955" s="4"/>
      <c r="F1955" s="126"/>
      <c r="G1955" s="4"/>
    </row>
    <row r="1956" spans="1:7" x14ac:dyDescent="0.3">
      <c r="A1956" s="4"/>
      <c r="B1956" s="156"/>
      <c r="C1956" s="5"/>
      <c r="D1956" s="3"/>
      <c r="E1956" s="4"/>
      <c r="F1956" s="126"/>
      <c r="G1956" s="4"/>
    </row>
    <row r="1957" spans="1:7" x14ac:dyDescent="0.3">
      <c r="A1957" s="4"/>
      <c r="B1957" s="156"/>
      <c r="C1957" s="5"/>
      <c r="D1957" s="3"/>
      <c r="E1957" s="4"/>
      <c r="F1957" s="126"/>
      <c r="G1957" s="4"/>
    </row>
    <row r="1958" spans="1:7" x14ac:dyDescent="0.3">
      <c r="A1958" s="4"/>
      <c r="B1958" s="156"/>
      <c r="C1958" s="5"/>
      <c r="D1958" s="3"/>
      <c r="E1958" s="4"/>
      <c r="F1958" s="126"/>
      <c r="G1958" s="4"/>
    </row>
    <row r="1959" spans="1:7" x14ac:dyDescent="0.3">
      <c r="A1959" s="4"/>
      <c r="B1959" s="156"/>
      <c r="C1959" s="5"/>
      <c r="D1959" s="3"/>
      <c r="E1959" s="4"/>
      <c r="F1959" s="126"/>
      <c r="G1959" s="4"/>
    </row>
    <row r="1960" spans="1:7" x14ac:dyDescent="0.3">
      <c r="A1960" s="4"/>
      <c r="B1960" s="156"/>
      <c r="C1960" s="5"/>
      <c r="D1960" s="3"/>
      <c r="E1960" s="4"/>
      <c r="F1960" s="126"/>
      <c r="G1960" s="4"/>
    </row>
    <row r="1961" spans="1:7" x14ac:dyDescent="0.3">
      <c r="A1961" s="4"/>
      <c r="B1961" s="156"/>
      <c r="C1961" s="5"/>
      <c r="D1961" s="3"/>
      <c r="E1961" s="4"/>
      <c r="F1961" s="126"/>
      <c r="G1961" s="4"/>
    </row>
    <row r="1962" spans="1:7" x14ac:dyDescent="0.3">
      <c r="A1962" s="4"/>
      <c r="B1962" s="156"/>
      <c r="C1962" s="5"/>
      <c r="D1962" s="3"/>
      <c r="E1962" s="4"/>
      <c r="F1962" s="126"/>
      <c r="G1962" s="4"/>
    </row>
    <row r="1963" spans="1:7" x14ac:dyDescent="0.3">
      <c r="A1963" s="4"/>
      <c r="B1963" s="156"/>
      <c r="C1963" s="5"/>
      <c r="D1963" s="3"/>
      <c r="E1963" s="4"/>
      <c r="F1963" s="126"/>
      <c r="G1963" s="4"/>
    </row>
    <row r="1964" spans="1:7" x14ac:dyDescent="0.3">
      <c r="A1964" s="4"/>
      <c r="B1964" s="156"/>
      <c r="C1964" s="5"/>
      <c r="D1964" s="3"/>
      <c r="E1964" s="4"/>
      <c r="F1964" s="126"/>
      <c r="G1964" s="4"/>
    </row>
    <row r="1965" spans="1:7" x14ac:dyDescent="0.3">
      <c r="A1965" s="4"/>
      <c r="B1965" s="156"/>
      <c r="C1965" s="5"/>
      <c r="D1965" s="3"/>
      <c r="E1965" s="4"/>
      <c r="F1965" s="126"/>
      <c r="G1965" s="4"/>
    </row>
    <row r="1966" spans="1:7" x14ac:dyDescent="0.3">
      <c r="A1966" s="4"/>
      <c r="B1966" s="156"/>
      <c r="C1966" s="5"/>
      <c r="D1966" s="3"/>
      <c r="E1966" s="4"/>
      <c r="F1966" s="126"/>
      <c r="G1966" s="4"/>
    </row>
    <row r="1967" spans="1:7" x14ac:dyDescent="0.3">
      <c r="A1967" s="4"/>
      <c r="B1967" s="156"/>
      <c r="C1967" s="5"/>
      <c r="D1967" s="3"/>
      <c r="E1967" s="4"/>
      <c r="F1967" s="126"/>
      <c r="G1967" s="4"/>
    </row>
    <row r="1968" spans="1:7" x14ac:dyDescent="0.3">
      <c r="A1968" s="4"/>
      <c r="B1968" s="156"/>
      <c r="C1968" s="5"/>
      <c r="D1968" s="3"/>
      <c r="E1968" s="4"/>
      <c r="F1968" s="126"/>
      <c r="G1968" s="4"/>
    </row>
    <row r="1969" spans="1:7" x14ac:dyDescent="0.3">
      <c r="A1969" s="4"/>
      <c r="B1969" s="156"/>
      <c r="C1969" s="5"/>
      <c r="D1969" s="3"/>
      <c r="E1969" s="4"/>
      <c r="F1969" s="126"/>
      <c r="G1969" s="4"/>
    </row>
    <row r="1970" spans="1:7" x14ac:dyDescent="0.3">
      <c r="A1970" s="4"/>
      <c r="B1970" s="156"/>
      <c r="C1970" s="5"/>
      <c r="D1970" s="3"/>
      <c r="E1970" s="4"/>
      <c r="F1970" s="126"/>
      <c r="G1970" s="4"/>
    </row>
    <row r="1971" spans="1:7" x14ac:dyDescent="0.3">
      <c r="A1971" s="4"/>
      <c r="B1971" s="156"/>
      <c r="C1971" s="5"/>
      <c r="D1971" s="3"/>
      <c r="E1971" s="4"/>
      <c r="F1971" s="126"/>
      <c r="G1971" s="4"/>
    </row>
    <row r="1972" spans="1:7" x14ac:dyDescent="0.3">
      <c r="A1972" s="4"/>
      <c r="B1972" s="156"/>
      <c r="C1972" s="5"/>
      <c r="D1972" s="3"/>
      <c r="E1972" s="4"/>
      <c r="F1972" s="126"/>
      <c r="G1972" s="4"/>
    </row>
    <row r="1973" spans="1:7" x14ac:dyDescent="0.3">
      <c r="A1973" s="4"/>
      <c r="B1973" s="156"/>
      <c r="C1973" s="5"/>
      <c r="D1973" s="3"/>
      <c r="E1973" s="4"/>
      <c r="F1973" s="126"/>
      <c r="G1973" s="4"/>
    </row>
    <row r="1974" spans="1:7" x14ac:dyDescent="0.3">
      <c r="A1974" s="4"/>
      <c r="B1974" s="156"/>
      <c r="C1974" s="5"/>
      <c r="D1974" s="3"/>
      <c r="E1974" s="4"/>
      <c r="F1974" s="126"/>
      <c r="G1974" s="4"/>
    </row>
    <row r="1975" spans="1:7" x14ac:dyDescent="0.3">
      <c r="A1975" s="4"/>
      <c r="B1975" s="156"/>
      <c r="C1975" s="5"/>
      <c r="D1975" s="3"/>
      <c r="E1975" s="4"/>
      <c r="F1975" s="126"/>
      <c r="G1975" s="4"/>
    </row>
    <row r="1976" spans="1:7" x14ac:dyDescent="0.3">
      <c r="A1976" s="4"/>
      <c r="B1976" s="156"/>
      <c r="C1976" s="5"/>
      <c r="D1976" s="3"/>
      <c r="E1976" s="4"/>
      <c r="F1976" s="126"/>
      <c r="G1976" s="4"/>
    </row>
    <row r="1977" spans="1:7" x14ac:dyDescent="0.3">
      <c r="A1977" s="4"/>
      <c r="B1977" s="156"/>
      <c r="C1977" s="5"/>
      <c r="D1977" s="3"/>
      <c r="E1977" s="4"/>
      <c r="F1977" s="126"/>
      <c r="G1977" s="4"/>
    </row>
    <row r="1978" spans="1:7" x14ac:dyDescent="0.3">
      <c r="A1978" s="4"/>
      <c r="B1978" s="156"/>
      <c r="C1978" s="5"/>
      <c r="D1978" s="3"/>
      <c r="E1978" s="4"/>
      <c r="F1978" s="126"/>
      <c r="G1978" s="4"/>
    </row>
    <row r="1979" spans="1:7" x14ac:dyDescent="0.3">
      <c r="A1979" s="4"/>
      <c r="B1979" s="156"/>
      <c r="C1979" s="5"/>
      <c r="D1979" s="3"/>
      <c r="E1979" s="4"/>
      <c r="F1979" s="126"/>
      <c r="G1979" s="4"/>
    </row>
    <row r="1980" spans="1:7" x14ac:dyDescent="0.3">
      <c r="A1980" s="4"/>
      <c r="B1980" s="156"/>
      <c r="C1980" s="5"/>
      <c r="D1980" s="3"/>
      <c r="E1980" s="4"/>
      <c r="F1980" s="126"/>
      <c r="G1980" s="4"/>
    </row>
    <row r="1981" spans="1:7" x14ac:dyDescent="0.3">
      <c r="A1981" s="4"/>
      <c r="B1981" s="156"/>
      <c r="C1981" s="5"/>
      <c r="D1981" s="3"/>
      <c r="E1981" s="4"/>
      <c r="F1981" s="126"/>
      <c r="G1981" s="4"/>
    </row>
    <row r="1982" spans="1:7" x14ac:dyDescent="0.3">
      <c r="A1982" s="4"/>
      <c r="B1982" s="156"/>
      <c r="C1982" s="5"/>
      <c r="D1982" s="3"/>
      <c r="E1982" s="4"/>
      <c r="F1982" s="126"/>
      <c r="G1982" s="4"/>
    </row>
    <row r="1983" spans="1:7" x14ac:dyDescent="0.3">
      <c r="A1983" s="4"/>
      <c r="B1983" s="156"/>
      <c r="C1983" s="5"/>
      <c r="D1983" s="3"/>
      <c r="E1983" s="4"/>
      <c r="F1983" s="126"/>
      <c r="G1983" s="4"/>
    </row>
    <row r="1984" spans="1:7" x14ac:dyDescent="0.3">
      <c r="A1984" s="4"/>
      <c r="B1984" s="156"/>
      <c r="C1984" s="5"/>
      <c r="D1984" s="3"/>
      <c r="E1984" s="4"/>
      <c r="F1984" s="126"/>
      <c r="G1984" s="4"/>
    </row>
    <row r="1985" spans="1:7" x14ac:dyDescent="0.3">
      <c r="A1985" s="4"/>
      <c r="B1985" s="156"/>
      <c r="C1985" s="5"/>
      <c r="D1985" s="3"/>
      <c r="E1985" s="4"/>
      <c r="F1985" s="126"/>
      <c r="G1985" s="4"/>
    </row>
    <row r="1986" spans="1:7" x14ac:dyDescent="0.3">
      <c r="A1986" s="4"/>
      <c r="B1986" s="156"/>
      <c r="C1986" s="5"/>
      <c r="D1986" s="3"/>
      <c r="E1986" s="4"/>
      <c r="F1986" s="126"/>
      <c r="G1986" s="4"/>
    </row>
    <row r="1987" spans="1:7" x14ac:dyDescent="0.3">
      <c r="A1987" s="4"/>
      <c r="B1987" s="156"/>
      <c r="C1987" s="5"/>
      <c r="D1987" s="3"/>
      <c r="E1987" s="4"/>
      <c r="F1987" s="126"/>
      <c r="G1987" s="4"/>
    </row>
    <row r="1988" spans="1:7" x14ac:dyDescent="0.3">
      <c r="A1988" s="4"/>
      <c r="B1988" s="156"/>
      <c r="C1988" s="5"/>
      <c r="D1988" s="3"/>
      <c r="E1988" s="4"/>
      <c r="F1988" s="126"/>
      <c r="G1988" s="4"/>
    </row>
    <row r="1989" spans="1:7" x14ac:dyDescent="0.3">
      <c r="A1989" s="4"/>
      <c r="B1989" s="156"/>
      <c r="C1989" s="5"/>
      <c r="D1989" s="3"/>
      <c r="E1989" s="4"/>
      <c r="F1989" s="126"/>
      <c r="G1989" s="4"/>
    </row>
    <row r="1990" spans="1:7" x14ac:dyDescent="0.3">
      <c r="A1990" s="4"/>
      <c r="B1990" s="156"/>
      <c r="C1990" s="5"/>
      <c r="D1990" s="3"/>
      <c r="E1990" s="4"/>
      <c r="F1990" s="126"/>
      <c r="G1990" s="4"/>
    </row>
    <row r="1991" spans="1:7" x14ac:dyDescent="0.3">
      <c r="A1991" s="4"/>
      <c r="B1991" s="156"/>
      <c r="C1991" s="5"/>
      <c r="D1991" s="3"/>
      <c r="E1991" s="4"/>
      <c r="F1991" s="126"/>
      <c r="G1991" s="4"/>
    </row>
    <row r="1992" spans="1:7" x14ac:dyDescent="0.3">
      <c r="A1992" s="4"/>
      <c r="B1992" s="156"/>
      <c r="C1992" s="5"/>
      <c r="D1992" s="3"/>
      <c r="E1992" s="4"/>
      <c r="F1992" s="126"/>
      <c r="G1992" s="4"/>
    </row>
    <row r="1993" spans="1:7" x14ac:dyDescent="0.3">
      <c r="A1993" s="4"/>
      <c r="B1993" s="156"/>
      <c r="C1993" s="5"/>
      <c r="D1993" s="3"/>
      <c r="E1993" s="4"/>
      <c r="F1993" s="126"/>
      <c r="G1993" s="4"/>
    </row>
    <row r="1994" spans="1:7" x14ac:dyDescent="0.3">
      <c r="A1994" s="4"/>
      <c r="B1994" s="156"/>
      <c r="C1994" s="5"/>
      <c r="D1994" s="3"/>
      <c r="E1994" s="4"/>
      <c r="F1994" s="126"/>
      <c r="G1994" s="4"/>
    </row>
    <row r="1995" spans="1:7" x14ac:dyDescent="0.3">
      <c r="A1995" s="4"/>
      <c r="B1995" s="156"/>
      <c r="C1995" s="5"/>
      <c r="D1995" s="3"/>
      <c r="E1995" s="4"/>
      <c r="F1995" s="126"/>
      <c r="G1995" s="4"/>
    </row>
    <row r="1996" spans="1:7" x14ac:dyDescent="0.3">
      <c r="A1996" s="4"/>
      <c r="B1996" s="156"/>
      <c r="C1996" s="5"/>
      <c r="D1996" s="3"/>
      <c r="E1996" s="4"/>
      <c r="F1996" s="126"/>
      <c r="G1996" s="4"/>
    </row>
    <row r="1997" spans="1:7" x14ac:dyDescent="0.3">
      <c r="A1997" s="4"/>
      <c r="B1997" s="156"/>
      <c r="C1997" s="5"/>
      <c r="D1997" s="3"/>
      <c r="E1997" s="4"/>
      <c r="F1997" s="126"/>
      <c r="G1997" s="4"/>
    </row>
    <row r="1998" spans="1:7" x14ac:dyDescent="0.3">
      <c r="A1998" s="4"/>
      <c r="B1998" s="156"/>
      <c r="C1998" s="5"/>
      <c r="D1998" s="3"/>
      <c r="E1998" s="4"/>
      <c r="F1998" s="126"/>
      <c r="G1998" s="4"/>
    </row>
    <row r="1999" spans="1:7" x14ac:dyDescent="0.3">
      <c r="A1999" s="4"/>
      <c r="B1999" s="156"/>
      <c r="C1999" s="5"/>
      <c r="D1999" s="3"/>
      <c r="E1999" s="4"/>
      <c r="F1999" s="126"/>
      <c r="G1999" s="4"/>
    </row>
    <row r="2000" spans="1:7" x14ac:dyDescent="0.3">
      <c r="A2000" s="4"/>
      <c r="B2000" s="156"/>
      <c r="C2000" s="5"/>
      <c r="D2000" s="3"/>
      <c r="E2000" s="4"/>
      <c r="F2000" s="126"/>
      <c r="G2000" s="4"/>
    </row>
    <row r="2001" spans="1:7" x14ac:dyDescent="0.3">
      <c r="A2001" s="4"/>
      <c r="B2001" s="156"/>
      <c r="C2001" s="5"/>
      <c r="D2001" s="3"/>
      <c r="E2001" s="4"/>
      <c r="F2001" s="126"/>
      <c r="G2001" s="4"/>
    </row>
    <row r="2002" spans="1:7" x14ac:dyDescent="0.3">
      <c r="A2002" s="4"/>
      <c r="B2002" s="156"/>
      <c r="C2002" s="5"/>
      <c r="D2002" s="3"/>
      <c r="E2002" s="4"/>
      <c r="F2002" s="126"/>
      <c r="G2002" s="4"/>
    </row>
    <row r="2003" spans="1:7" x14ac:dyDescent="0.3">
      <c r="A2003" s="4"/>
      <c r="B2003" s="156"/>
      <c r="C2003" s="5"/>
      <c r="D2003" s="3"/>
      <c r="E2003" s="4"/>
      <c r="F2003" s="126"/>
      <c r="G2003" s="4"/>
    </row>
    <row r="2004" spans="1:7" x14ac:dyDescent="0.3">
      <c r="A2004" s="4"/>
      <c r="B2004" s="156"/>
      <c r="C2004" s="5"/>
      <c r="D2004" s="3"/>
      <c r="E2004" s="4"/>
      <c r="F2004" s="126"/>
      <c r="G2004" s="4"/>
    </row>
    <row r="2005" spans="1:7" x14ac:dyDescent="0.3">
      <c r="A2005" s="4"/>
      <c r="B2005" s="156"/>
      <c r="C2005" s="5"/>
      <c r="D2005" s="3"/>
      <c r="E2005" s="4"/>
      <c r="F2005" s="126"/>
      <c r="G2005" s="4"/>
    </row>
    <row r="2006" spans="1:7" x14ac:dyDescent="0.3">
      <c r="A2006" s="4"/>
      <c r="B2006" s="156"/>
      <c r="C2006" s="5"/>
      <c r="D2006" s="3"/>
      <c r="E2006" s="4"/>
      <c r="F2006" s="126"/>
      <c r="G2006" s="4"/>
    </row>
    <row r="2007" spans="1:7" x14ac:dyDescent="0.3">
      <c r="A2007" s="4"/>
      <c r="B2007" s="156"/>
      <c r="C2007" s="5"/>
      <c r="D2007" s="3"/>
      <c r="E2007" s="4"/>
      <c r="F2007" s="126"/>
      <c r="G2007" s="4"/>
    </row>
    <row r="2008" spans="1:7" x14ac:dyDescent="0.3">
      <c r="A2008" s="4"/>
      <c r="B2008" s="156"/>
      <c r="C2008" s="5"/>
      <c r="D2008" s="3"/>
      <c r="E2008" s="4"/>
      <c r="F2008" s="126"/>
      <c r="G2008" s="4"/>
    </row>
    <row r="2009" spans="1:7" x14ac:dyDescent="0.3">
      <c r="A2009" s="4"/>
      <c r="B2009" s="156"/>
      <c r="C2009" s="5"/>
      <c r="D2009" s="3"/>
      <c r="E2009" s="4"/>
      <c r="F2009" s="126"/>
      <c r="G2009" s="4"/>
    </row>
    <row r="2010" spans="1:7" x14ac:dyDescent="0.3">
      <c r="A2010" s="4"/>
      <c r="B2010" s="156"/>
      <c r="C2010" s="5"/>
      <c r="D2010" s="3"/>
      <c r="E2010" s="4"/>
      <c r="F2010" s="126"/>
      <c r="G2010" s="4"/>
    </row>
    <row r="2011" spans="1:7" x14ac:dyDescent="0.3">
      <c r="A2011" s="4"/>
      <c r="B2011" s="156"/>
      <c r="C2011" s="5"/>
      <c r="D2011" s="3"/>
      <c r="E2011" s="4"/>
      <c r="F2011" s="126"/>
      <c r="G2011" s="4"/>
    </row>
    <row r="2012" spans="1:7" x14ac:dyDescent="0.3">
      <c r="A2012" s="4"/>
      <c r="B2012" s="156"/>
      <c r="C2012" s="5"/>
      <c r="D2012" s="3"/>
      <c r="E2012" s="4"/>
      <c r="F2012" s="126"/>
      <c r="G2012" s="4"/>
    </row>
    <row r="2013" spans="1:7" x14ac:dyDescent="0.3">
      <c r="A2013" s="4"/>
      <c r="B2013" s="156"/>
      <c r="C2013" s="5"/>
      <c r="D2013" s="3"/>
      <c r="E2013" s="4"/>
      <c r="F2013" s="126"/>
      <c r="G2013" s="4"/>
    </row>
    <row r="2014" spans="1:7" x14ac:dyDescent="0.3">
      <c r="A2014" s="4"/>
      <c r="B2014" s="156"/>
      <c r="C2014" s="5"/>
      <c r="D2014" s="3"/>
      <c r="E2014" s="4"/>
      <c r="F2014" s="126"/>
      <c r="G2014" s="4"/>
    </row>
    <row r="2015" spans="1:7" x14ac:dyDescent="0.3">
      <c r="A2015" s="4"/>
      <c r="B2015" s="156"/>
      <c r="C2015" s="5"/>
      <c r="D2015" s="3"/>
      <c r="E2015" s="4"/>
      <c r="F2015" s="126"/>
      <c r="G2015" s="4"/>
    </row>
    <row r="2016" spans="1:7" x14ac:dyDescent="0.3">
      <c r="A2016" s="4"/>
      <c r="B2016" s="156"/>
      <c r="C2016" s="5"/>
      <c r="D2016" s="3"/>
      <c r="E2016" s="4"/>
      <c r="F2016" s="126"/>
      <c r="G2016" s="4"/>
    </row>
    <row r="2017" spans="1:7" x14ac:dyDescent="0.3">
      <c r="A2017" s="4"/>
      <c r="B2017" s="156"/>
      <c r="C2017" s="5"/>
      <c r="D2017" s="3"/>
      <c r="E2017" s="4"/>
      <c r="F2017" s="126"/>
      <c r="G2017" s="4"/>
    </row>
    <row r="2018" spans="1:7" x14ac:dyDescent="0.3">
      <c r="A2018" s="4"/>
      <c r="B2018" s="156"/>
      <c r="C2018" s="5"/>
      <c r="D2018" s="3"/>
      <c r="E2018" s="4"/>
      <c r="F2018" s="126"/>
      <c r="G2018" s="4"/>
    </row>
    <row r="2019" spans="1:7" x14ac:dyDescent="0.3">
      <c r="A2019" s="4"/>
      <c r="B2019" s="156"/>
      <c r="C2019" s="5"/>
      <c r="D2019" s="3"/>
      <c r="E2019" s="4"/>
      <c r="F2019" s="126"/>
      <c r="G2019" s="4"/>
    </row>
    <row r="2020" spans="1:7" x14ac:dyDescent="0.3">
      <c r="A2020" s="4"/>
      <c r="B2020" s="156"/>
      <c r="C2020" s="5"/>
      <c r="D2020" s="3"/>
      <c r="E2020" s="4"/>
      <c r="F2020" s="126"/>
      <c r="G2020" s="4"/>
    </row>
    <row r="2021" spans="1:7" x14ac:dyDescent="0.3">
      <c r="A2021" s="4"/>
      <c r="B2021" s="156"/>
      <c r="C2021" s="5"/>
      <c r="D2021" s="3"/>
      <c r="E2021" s="4"/>
      <c r="F2021" s="126"/>
      <c r="G2021" s="4"/>
    </row>
    <row r="2022" spans="1:7" x14ac:dyDescent="0.3">
      <c r="A2022" s="4"/>
      <c r="B2022" s="156"/>
      <c r="C2022" s="5"/>
      <c r="D2022" s="3"/>
      <c r="E2022" s="4"/>
      <c r="F2022" s="126"/>
      <c r="G2022" s="4"/>
    </row>
    <row r="2023" spans="1:7" x14ac:dyDescent="0.3">
      <c r="A2023" s="4"/>
      <c r="B2023" s="156"/>
      <c r="C2023" s="5"/>
      <c r="D2023" s="3"/>
      <c r="E2023" s="4"/>
      <c r="F2023" s="126"/>
      <c r="G2023" s="4"/>
    </row>
    <row r="2024" spans="1:7" x14ac:dyDescent="0.3">
      <c r="A2024" s="4"/>
      <c r="B2024" s="156"/>
      <c r="C2024" s="5"/>
      <c r="D2024" s="3"/>
      <c r="E2024" s="4"/>
      <c r="F2024" s="126"/>
      <c r="G2024" s="4"/>
    </row>
    <row r="2025" spans="1:7" x14ac:dyDescent="0.3">
      <c r="A2025" s="4"/>
      <c r="B2025" s="156"/>
      <c r="C2025" s="5"/>
      <c r="D2025" s="3"/>
      <c r="E2025" s="4"/>
      <c r="F2025" s="126"/>
      <c r="G2025" s="4"/>
    </row>
    <row r="2026" spans="1:7" x14ac:dyDescent="0.3">
      <c r="A2026" s="4"/>
      <c r="B2026" s="156"/>
      <c r="C2026" s="5"/>
      <c r="D2026" s="3"/>
      <c r="E2026" s="4"/>
      <c r="F2026" s="126"/>
      <c r="G2026" s="4"/>
    </row>
    <row r="2027" spans="1:7" x14ac:dyDescent="0.3">
      <c r="A2027" s="4"/>
      <c r="B2027" s="156"/>
      <c r="C2027" s="5"/>
      <c r="D2027" s="3"/>
      <c r="E2027" s="4"/>
      <c r="F2027" s="126"/>
      <c r="G2027" s="4"/>
    </row>
    <row r="2028" spans="1:7" x14ac:dyDescent="0.3">
      <c r="A2028" s="4"/>
      <c r="B2028" s="156"/>
      <c r="C2028" s="5"/>
      <c r="D2028" s="3"/>
      <c r="E2028" s="4"/>
      <c r="F2028" s="126"/>
      <c r="G2028" s="4"/>
    </row>
    <row r="2029" spans="1:7" x14ac:dyDescent="0.3">
      <c r="A2029" s="4"/>
      <c r="B2029" s="156"/>
      <c r="C2029" s="5"/>
      <c r="D2029" s="3"/>
      <c r="E2029" s="4"/>
      <c r="F2029" s="126"/>
      <c r="G2029" s="4"/>
    </row>
    <row r="2030" spans="1:7" x14ac:dyDescent="0.3">
      <c r="A2030" s="4"/>
      <c r="B2030" s="156"/>
      <c r="C2030" s="5"/>
      <c r="D2030" s="3"/>
      <c r="E2030" s="4"/>
      <c r="F2030" s="126"/>
      <c r="G2030" s="4"/>
    </row>
    <row r="2031" spans="1:7" x14ac:dyDescent="0.3">
      <c r="A2031" s="4"/>
      <c r="B2031" s="156"/>
      <c r="C2031" s="5"/>
      <c r="D2031" s="3"/>
      <c r="E2031" s="4"/>
      <c r="F2031" s="126"/>
      <c r="G2031" s="4"/>
    </row>
    <row r="2032" spans="1:7" x14ac:dyDescent="0.3">
      <c r="A2032" s="4"/>
      <c r="B2032" s="156"/>
      <c r="C2032" s="5"/>
      <c r="D2032" s="3"/>
      <c r="E2032" s="4"/>
      <c r="F2032" s="126"/>
      <c r="G2032" s="4"/>
    </row>
    <row r="2033" spans="1:7" x14ac:dyDescent="0.3">
      <c r="A2033" s="4"/>
      <c r="B2033" s="156"/>
      <c r="C2033" s="5"/>
      <c r="D2033" s="3"/>
      <c r="E2033" s="4"/>
      <c r="F2033" s="126"/>
      <c r="G2033" s="4"/>
    </row>
    <row r="2034" spans="1:7" x14ac:dyDescent="0.3">
      <c r="A2034" s="4"/>
      <c r="B2034" s="156"/>
      <c r="C2034" s="5"/>
      <c r="D2034" s="3"/>
      <c r="E2034" s="4"/>
      <c r="F2034" s="126"/>
      <c r="G2034" s="4"/>
    </row>
    <row r="2035" spans="1:7" x14ac:dyDescent="0.3">
      <c r="A2035" s="4"/>
      <c r="B2035" s="156"/>
      <c r="C2035" s="5"/>
      <c r="D2035" s="3"/>
      <c r="E2035" s="4"/>
      <c r="F2035" s="126"/>
      <c r="G2035" s="4"/>
    </row>
    <row r="2036" spans="1:7" x14ac:dyDescent="0.3">
      <c r="A2036" s="4"/>
      <c r="B2036" s="156"/>
      <c r="C2036" s="5"/>
      <c r="D2036" s="3"/>
      <c r="E2036" s="4"/>
      <c r="F2036" s="126"/>
      <c r="G2036" s="4"/>
    </row>
    <row r="2037" spans="1:7" x14ac:dyDescent="0.3">
      <c r="A2037" s="4"/>
      <c r="B2037" s="156"/>
      <c r="C2037" s="5"/>
      <c r="D2037" s="3"/>
      <c r="E2037" s="4"/>
      <c r="F2037" s="126"/>
      <c r="G2037" s="4"/>
    </row>
    <row r="2038" spans="1:7" x14ac:dyDescent="0.3">
      <c r="A2038" s="4"/>
      <c r="B2038" s="156"/>
      <c r="C2038" s="5"/>
      <c r="D2038" s="3"/>
      <c r="E2038" s="4"/>
      <c r="F2038" s="126"/>
      <c r="G2038" s="4"/>
    </row>
    <row r="2039" spans="1:7" x14ac:dyDescent="0.3">
      <c r="A2039" s="4"/>
      <c r="B2039" s="156"/>
      <c r="C2039" s="5"/>
      <c r="D2039" s="3"/>
      <c r="E2039" s="4"/>
      <c r="F2039" s="126"/>
      <c r="G2039" s="4"/>
    </row>
    <row r="2040" spans="1:7" x14ac:dyDescent="0.3">
      <c r="A2040" s="4"/>
      <c r="B2040" s="156"/>
      <c r="C2040" s="5"/>
      <c r="D2040" s="3"/>
      <c r="E2040" s="4"/>
      <c r="F2040" s="126"/>
      <c r="G2040" s="4"/>
    </row>
    <row r="2041" spans="1:7" x14ac:dyDescent="0.3">
      <c r="A2041" s="4"/>
      <c r="B2041" s="156"/>
      <c r="C2041" s="5"/>
      <c r="D2041" s="3"/>
      <c r="E2041" s="4"/>
      <c r="F2041" s="126"/>
      <c r="G2041" s="4"/>
    </row>
    <row r="2042" spans="1:7" x14ac:dyDescent="0.3">
      <c r="A2042" s="4"/>
      <c r="B2042" s="156"/>
      <c r="C2042" s="5"/>
      <c r="D2042" s="3"/>
      <c r="E2042" s="4"/>
      <c r="F2042" s="126"/>
      <c r="G2042" s="4"/>
    </row>
    <row r="2043" spans="1:7" x14ac:dyDescent="0.3">
      <c r="A2043" s="4"/>
      <c r="B2043" s="156"/>
      <c r="C2043" s="5"/>
      <c r="D2043" s="3"/>
      <c r="E2043" s="4"/>
      <c r="F2043" s="126"/>
      <c r="G2043" s="4"/>
    </row>
    <row r="2044" spans="1:7" x14ac:dyDescent="0.3">
      <c r="A2044" s="4"/>
      <c r="B2044" s="156"/>
      <c r="C2044" s="5"/>
      <c r="D2044" s="3"/>
      <c r="E2044" s="4"/>
      <c r="F2044" s="126"/>
      <c r="G2044" s="4"/>
    </row>
    <row r="2045" spans="1:7" x14ac:dyDescent="0.3">
      <c r="A2045" s="4"/>
      <c r="B2045" s="156"/>
      <c r="C2045" s="5"/>
      <c r="D2045" s="3"/>
      <c r="E2045" s="4"/>
      <c r="F2045" s="126"/>
      <c r="G2045" s="4"/>
    </row>
    <row r="2046" spans="1:7" x14ac:dyDescent="0.3">
      <c r="A2046" s="4"/>
      <c r="B2046" s="156"/>
      <c r="C2046" s="5"/>
      <c r="D2046" s="3"/>
      <c r="E2046" s="4"/>
      <c r="F2046" s="126"/>
      <c r="G2046" s="4"/>
    </row>
    <row r="2047" spans="1:7" x14ac:dyDescent="0.3">
      <c r="A2047" s="4"/>
      <c r="B2047" s="156"/>
      <c r="C2047" s="5"/>
      <c r="D2047" s="3"/>
      <c r="E2047" s="4"/>
      <c r="F2047" s="126"/>
      <c r="G2047" s="4"/>
    </row>
    <row r="2048" spans="1:7" x14ac:dyDescent="0.3">
      <c r="A2048" s="4"/>
      <c r="B2048" s="156"/>
      <c r="C2048" s="5"/>
      <c r="D2048" s="3"/>
      <c r="E2048" s="4"/>
      <c r="F2048" s="126"/>
      <c r="G2048" s="4"/>
    </row>
    <row r="2049" spans="1:7" x14ac:dyDescent="0.3">
      <c r="A2049" s="4"/>
      <c r="B2049" s="156"/>
      <c r="C2049" s="5"/>
      <c r="D2049" s="3"/>
      <c r="E2049" s="4"/>
      <c r="F2049" s="126"/>
      <c r="G2049" s="4"/>
    </row>
    <row r="2050" spans="1:7" x14ac:dyDescent="0.3">
      <c r="A2050" s="4"/>
      <c r="B2050" s="156"/>
      <c r="C2050" s="5"/>
      <c r="D2050" s="3"/>
      <c r="E2050" s="4"/>
      <c r="F2050" s="126"/>
      <c r="G2050" s="4"/>
    </row>
    <row r="2051" spans="1:7" x14ac:dyDescent="0.3">
      <c r="A2051" s="4"/>
      <c r="B2051" s="156"/>
      <c r="C2051" s="5"/>
      <c r="D2051" s="3"/>
      <c r="E2051" s="4"/>
      <c r="F2051" s="126"/>
      <c r="G2051" s="4"/>
    </row>
    <row r="2052" spans="1:7" x14ac:dyDescent="0.3">
      <c r="A2052" s="4"/>
      <c r="B2052" s="156"/>
      <c r="C2052" s="5"/>
      <c r="D2052" s="3"/>
      <c r="E2052" s="4"/>
      <c r="F2052" s="126"/>
      <c r="G2052" s="4"/>
    </row>
    <row r="2053" spans="1:7" x14ac:dyDescent="0.3">
      <c r="A2053" s="4"/>
      <c r="B2053" s="156"/>
      <c r="C2053" s="5"/>
      <c r="D2053" s="3"/>
      <c r="E2053" s="4"/>
      <c r="F2053" s="126"/>
      <c r="G2053" s="4"/>
    </row>
    <row r="2054" spans="1:7" x14ac:dyDescent="0.3">
      <c r="A2054" s="4"/>
      <c r="B2054" s="156"/>
      <c r="C2054" s="5"/>
      <c r="D2054" s="3"/>
      <c r="E2054" s="4"/>
      <c r="F2054" s="126"/>
      <c r="G2054" s="4"/>
    </row>
    <row r="2055" spans="1:7" x14ac:dyDescent="0.3">
      <c r="A2055" s="4"/>
      <c r="B2055" s="156"/>
      <c r="C2055" s="5"/>
      <c r="D2055" s="3"/>
      <c r="E2055" s="4"/>
      <c r="F2055" s="126"/>
      <c r="G2055" s="4"/>
    </row>
    <row r="2056" spans="1:7" x14ac:dyDescent="0.3">
      <c r="A2056" s="4"/>
      <c r="B2056" s="156"/>
      <c r="C2056" s="5"/>
      <c r="D2056" s="3"/>
      <c r="E2056" s="4"/>
      <c r="F2056" s="126"/>
      <c r="G2056" s="4"/>
    </row>
    <row r="2057" spans="1:7" x14ac:dyDescent="0.3">
      <c r="A2057" s="4"/>
      <c r="B2057" s="156"/>
      <c r="C2057" s="5"/>
      <c r="D2057" s="3"/>
      <c r="E2057" s="4"/>
      <c r="F2057" s="126"/>
      <c r="G2057" s="4"/>
    </row>
    <row r="2058" spans="1:7" x14ac:dyDescent="0.3">
      <c r="A2058" s="4"/>
      <c r="B2058" s="156"/>
      <c r="C2058" s="5"/>
      <c r="D2058" s="3"/>
      <c r="E2058" s="4"/>
      <c r="F2058" s="126"/>
      <c r="G2058" s="4"/>
    </row>
    <row r="2059" spans="1:7" x14ac:dyDescent="0.3">
      <c r="A2059" s="4"/>
      <c r="B2059" s="156"/>
      <c r="C2059" s="5"/>
      <c r="D2059" s="3"/>
      <c r="E2059" s="4"/>
      <c r="F2059" s="126"/>
      <c r="G2059" s="4"/>
    </row>
    <row r="2060" spans="1:7" x14ac:dyDescent="0.3">
      <c r="A2060" s="4"/>
      <c r="B2060" s="156"/>
      <c r="C2060" s="5"/>
      <c r="D2060" s="3"/>
      <c r="E2060" s="4"/>
      <c r="F2060" s="126"/>
      <c r="G2060" s="4"/>
    </row>
    <row r="2061" spans="1:7" x14ac:dyDescent="0.3">
      <c r="A2061" s="4"/>
      <c r="B2061" s="156"/>
      <c r="C2061" s="5"/>
      <c r="D2061" s="3"/>
      <c r="E2061" s="4"/>
      <c r="F2061" s="126"/>
      <c r="G2061" s="4"/>
    </row>
    <row r="2062" spans="1:7" x14ac:dyDescent="0.3">
      <c r="A2062" s="4"/>
      <c r="B2062" s="156"/>
      <c r="C2062" s="5"/>
      <c r="D2062" s="3"/>
      <c r="E2062" s="4"/>
      <c r="F2062" s="126"/>
      <c r="G2062" s="4"/>
    </row>
    <row r="2063" spans="1:7" x14ac:dyDescent="0.3">
      <c r="A2063" s="4"/>
      <c r="B2063" s="156"/>
      <c r="C2063" s="5"/>
      <c r="D2063" s="3"/>
      <c r="E2063" s="4"/>
      <c r="F2063" s="126"/>
      <c r="G2063" s="4"/>
    </row>
    <row r="2064" spans="1:7" x14ac:dyDescent="0.3">
      <c r="A2064" s="4"/>
      <c r="B2064" s="156"/>
      <c r="C2064" s="5"/>
      <c r="D2064" s="3"/>
      <c r="E2064" s="4"/>
      <c r="F2064" s="126"/>
      <c r="G2064" s="4"/>
    </row>
    <row r="2065" spans="1:7" x14ac:dyDescent="0.3">
      <c r="A2065" s="4"/>
      <c r="B2065" s="156"/>
      <c r="C2065" s="5"/>
      <c r="D2065" s="3"/>
      <c r="E2065" s="4"/>
      <c r="F2065" s="126"/>
      <c r="G2065" s="4"/>
    </row>
    <row r="2066" spans="1:7" x14ac:dyDescent="0.3">
      <c r="A2066" s="4"/>
      <c r="B2066" s="156"/>
      <c r="C2066" s="5"/>
      <c r="D2066" s="3"/>
      <c r="E2066" s="4"/>
      <c r="F2066" s="126"/>
      <c r="G2066" s="4"/>
    </row>
    <row r="2067" spans="1:7" x14ac:dyDescent="0.3">
      <c r="A2067" s="4"/>
      <c r="B2067" s="156"/>
      <c r="C2067" s="5"/>
      <c r="D2067" s="3"/>
      <c r="E2067" s="4"/>
      <c r="F2067" s="126"/>
      <c r="G2067" s="4"/>
    </row>
    <row r="2068" spans="1:7" x14ac:dyDescent="0.3">
      <c r="A2068" s="4"/>
      <c r="B2068" s="156"/>
      <c r="C2068" s="5"/>
      <c r="D2068" s="3"/>
      <c r="E2068" s="4"/>
      <c r="F2068" s="126"/>
      <c r="G2068" s="4"/>
    </row>
    <row r="2069" spans="1:7" x14ac:dyDescent="0.3">
      <c r="A2069" s="4"/>
      <c r="B2069" s="156"/>
      <c r="C2069" s="5"/>
      <c r="D2069" s="3"/>
      <c r="E2069" s="4"/>
      <c r="F2069" s="126"/>
      <c r="G2069" s="4"/>
    </row>
    <row r="2070" spans="1:7" x14ac:dyDescent="0.3">
      <c r="A2070" s="4"/>
      <c r="B2070" s="156"/>
      <c r="C2070" s="5"/>
      <c r="D2070" s="3"/>
      <c r="E2070" s="4"/>
      <c r="F2070" s="126"/>
      <c r="G2070" s="4"/>
    </row>
    <row r="2071" spans="1:7" x14ac:dyDescent="0.3">
      <c r="A2071" s="4"/>
      <c r="B2071" s="156"/>
      <c r="C2071" s="5"/>
      <c r="D2071" s="3"/>
      <c r="E2071" s="4"/>
      <c r="F2071" s="126"/>
      <c r="G2071" s="4"/>
    </row>
    <row r="2072" spans="1:7" x14ac:dyDescent="0.3">
      <c r="A2072" s="4"/>
      <c r="B2072" s="156"/>
      <c r="C2072" s="5"/>
      <c r="D2072" s="3"/>
      <c r="E2072" s="4"/>
      <c r="F2072" s="126"/>
      <c r="G2072" s="4"/>
    </row>
    <row r="2073" spans="1:7" x14ac:dyDescent="0.3">
      <c r="A2073" s="4"/>
      <c r="B2073" s="156"/>
      <c r="C2073" s="5"/>
      <c r="D2073" s="3"/>
      <c r="E2073" s="4"/>
      <c r="F2073" s="126"/>
      <c r="G2073" s="4"/>
    </row>
    <row r="2074" spans="1:7" x14ac:dyDescent="0.3">
      <c r="A2074" s="4"/>
      <c r="B2074" s="156"/>
      <c r="C2074" s="5"/>
      <c r="D2074" s="3"/>
      <c r="E2074" s="4"/>
      <c r="F2074" s="126"/>
      <c r="G2074" s="4"/>
    </row>
    <row r="2075" spans="1:7" x14ac:dyDescent="0.3">
      <c r="A2075" s="4"/>
      <c r="B2075" s="156"/>
      <c r="C2075" s="5"/>
      <c r="D2075" s="3"/>
      <c r="E2075" s="4"/>
      <c r="F2075" s="126"/>
      <c r="G2075" s="4"/>
    </row>
    <row r="2076" spans="1:7" x14ac:dyDescent="0.3">
      <c r="A2076" s="4"/>
      <c r="B2076" s="156"/>
      <c r="C2076" s="5"/>
      <c r="D2076" s="3"/>
      <c r="E2076" s="4"/>
      <c r="F2076" s="126"/>
      <c r="G2076" s="4"/>
    </row>
    <row r="2077" spans="1:7" x14ac:dyDescent="0.3">
      <c r="A2077" s="4"/>
      <c r="B2077" s="156"/>
      <c r="C2077" s="5"/>
      <c r="D2077" s="3"/>
      <c r="E2077" s="4"/>
      <c r="F2077" s="126"/>
      <c r="G2077" s="4"/>
    </row>
    <row r="2078" spans="1:7" x14ac:dyDescent="0.3">
      <c r="A2078" s="4"/>
      <c r="B2078" s="156"/>
      <c r="C2078" s="5"/>
      <c r="D2078" s="3"/>
      <c r="E2078" s="4"/>
      <c r="F2078" s="126"/>
      <c r="G2078" s="4"/>
    </row>
    <row r="2079" spans="1:7" x14ac:dyDescent="0.3">
      <c r="A2079" s="4"/>
      <c r="B2079" s="156"/>
      <c r="C2079" s="5"/>
      <c r="D2079" s="3"/>
      <c r="E2079" s="4"/>
      <c r="F2079" s="126"/>
      <c r="G2079" s="4"/>
    </row>
    <row r="2080" spans="1:7" x14ac:dyDescent="0.3">
      <c r="A2080" s="4"/>
      <c r="B2080" s="156"/>
      <c r="C2080" s="5"/>
      <c r="D2080" s="3"/>
      <c r="E2080" s="4"/>
      <c r="F2080" s="126"/>
      <c r="G2080" s="4"/>
    </row>
    <row r="2081" spans="1:7" x14ac:dyDescent="0.3">
      <c r="A2081" s="4"/>
      <c r="B2081" s="156"/>
      <c r="C2081" s="5"/>
      <c r="D2081" s="3"/>
      <c r="E2081" s="4"/>
      <c r="F2081" s="126"/>
      <c r="G2081" s="4"/>
    </row>
    <row r="2082" spans="1:7" x14ac:dyDescent="0.3">
      <c r="A2082" s="4"/>
      <c r="B2082" s="156"/>
      <c r="C2082" s="5"/>
      <c r="D2082" s="3"/>
      <c r="E2082" s="4"/>
      <c r="F2082" s="126"/>
      <c r="G2082" s="4"/>
    </row>
    <row r="2083" spans="1:7" x14ac:dyDescent="0.3">
      <c r="A2083" s="4"/>
      <c r="B2083" s="156"/>
      <c r="C2083" s="5"/>
      <c r="D2083" s="3"/>
      <c r="E2083" s="4"/>
      <c r="F2083" s="126"/>
      <c r="G2083" s="4"/>
    </row>
    <row r="2084" spans="1:7" x14ac:dyDescent="0.3">
      <c r="A2084" s="4"/>
      <c r="B2084" s="156"/>
      <c r="C2084" s="5"/>
      <c r="D2084" s="3"/>
      <c r="E2084" s="4"/>
      <c r="F2084" s="126"/>
      <c r="G2084" s="4"/>
    </row>
    <row r="2085" spans="1:7" x14ac:dyDescent="0.3">
      <c r="A2085" s="4"/>
      <c r="B2085" s="156"/>
      <c r="C2085" s="5"/>
      <c r="D2085" s="3"/>
      <c r="E2085" s="4"/>
      <c r="F2085" s="126"/>
      <c r="G2085" s="4"/>
    </row>
    <row r="2086" spans="1:7" x14ac:dyDescent="0.3">
      <c r="A2086" s="4"/>
      <c r="B2086" s="156"/>
      <c r="C2086" s="5"/>
      <c r="D2086" s="3"/>
      <c r="E2086" s="4"/>
      <c r="F2086" s="126"/>
      <c r="G2086" s="4"/>
    </row>
    <row r="2087" spans="1:7" x14ac:dyDescent="0.3">
      <c r="A2087" s="4"/>
      <c r="B2087" s="156"/>
      <c r="C2087" s="5"/>
      <c r="D2087" s="3"/>
      <c r="E2087" s="4"/>
      <c r="F2087" s="126"/>
      <c r="G2087" s="4"/>
    </row>
    <row r="2088" spans="1:7" x14ac:dyDescent="0.3">
      <c r="A2088" s="4"/>
      <c r="B2088" s="156"/>
      <c r="C2088" s="5"/>
      <c r="D2088" s="3"/>
      <c r="E2088" s="4"/>
      <c r="F2088" s="126"/>
      <c r="G2088" s="4"/>
    </row>
    <row r="2089" spans="1:7" x14ac:dyDescent="0.3">
      <c r="A2089" s="4"/>
      <c r="B2089" s="156"/>
      <c r="C2089" s="5"/>
      <c r="D2089" s="3"/>
      <c r="E2089" s="4"/>
      <c r="F2089" s="126"/>
      <c r="G2089" s="4"/>
    </row>
    <row r="2090" spans="1:7" x14ac:dyDescent="0.3">
      <c r="A2090" s="4"/>
      <c r="B2090" s="156"/>
      <c r="C2090" s="5"/>
      <c r="D2090" s="3"/>
      <c r="E2090" s="4"/>
      <c r="F2090" s="126"/>
      <c r="G2090" s="4"/>
    </row>
    <row r="2091" spans="1:7" x14ac:dyDescent="0.3">
      <c r="A2091" s="4"/>
      <c r="B2091" s="156"/>
      <c r="C2091" s="5"/>
      <c r="D2091" s="3"/>
      <c r="E2091" s="4"/>
      <c r="F2091" s="126"/>
      <c r="G2091" s="4"/>
    </row>
    <row r="2092" spans="1:7" x14ac:dyDescent="0.3">
      <c r="A2092" s="4"/>
      <c r="B2092" s="156"/>
      <c r="C2092" s="5"/>
      <c r="D2092" s="3"/>
      <c r="E2092" s="4"/>
      <c r="F2092" s="126"/>
      <c r="G2092" s="4"/>
    </row>
    <row r="2093" spans="1:7" x14ac:dyDescent="0.3">
      <c r="A2093" s="4"/>
      <c r="B2093" s="156"/>
      <c r="C2093" s="5"/>
      <c r="D2093" s="3"/>
      <c r="E2093" s="4"/>
      <c r="F2093" s="126"/>
      <c r="G2093" s="4"/>
    </row>
    <row r="2094" spans="1:7" x14ac:dyDescent="0.3">
      <c r="A2094" s="4"/>
      <c r="B2094" s="156"/>
      <c r="C2094" s="5"/>
      <c r="D2094" s="3"/>
      <c r="E2094" s="4"/>
      <c r="F2094" s="126"/>
      <c r="G2094" s="4"/>
    </row>
    <row r="2095" spans="1:7" x14ac:dyDescent="0.3">
      <c r="A2095" s="4"/>
      <c r="B2095" s="156"/>
      <c r="C2095" s="5"/>
      <c r="D2095" s="3"/>
      <c r="E2095" s="4"/>
      <c r="F2095" s="126"/>
      <c r="G2095" s="4"/>
    </row>
    <row r="2096" spans="1:7" x14ac:dyDescent="0.3">
      <c r="A2096" s="4"/>
      <c r="B2096" s="156"/>
      <c r="C2096" s="5"/>
      <c r="D2096" s="3"/>
      <c r="E2096" s="4"/>
      <c r="F2096" s="126"/>
      <c r="G2096" s="4"/>
    </row>
    <row r="2097" spans="1:7" x14ac:dyDescent="0.3">
      <c r="A2097" s="4"/>
      <c r="B2097" s="156"/>
      <c r="C2097" s="5"/>
      <c r="D2097" s="3"/>
      <c r="E2097" s="4"/>
      <c r="F2097" s="126"/>
      <c r="G2097" s="4"/>
    </row>
    <row r="2098" spans="1:7" x14ac:dyDescent="0.3">
      <c r="A2098" s="4"/>
      <c r="B2098" s="156"/>
      <c r="C2098" s="5"/>
      <c r="D2098" s="3"/>
      <c r="E2098" s="4"/>
      <c r="F2098" s="126"/>
      <c r="G2098" s="4"/>
    </row>
    <row r="2099" spans="1:7" x14ac:dyDescent="0.3">
      <c r="A2099" s="4"/>
      <c r="B2099" s="156"/>
      <c r="C2099" s="5"/>
      <c r="D2099" s="3"/>
      <c r="E2099" s="4"/>
      <c r="F2099" s="126"/>
      <c r="G2099" s="4"/>
    </row>
    <row r="2100" spans="1:7" x14ac:dyDescent="0.3">
      <c r="A2100" s="4"/>
      <c r="B2100" s="156"/>
      <c r="C2100" s="5"/>
      <c r="D2100" s="3"/>
      <c r="E2100" s="4"/>
      <c r="F2100" s="126"/>
      <c r="G2100" s="4"/>
    </row>
    <row r="2101" spans="1:7" x14ac:dyDescent="0.3">
      <c r="A2101" s="4"/>
      <c r="B2101" s="156"/>
      <c r="C2101" s="5"/>
      <c r="D2101" s="3"/>
      <c r="E2101" s="4"/>
      <c r="F2101" s="126"/>
      <c r="G2101" s="4"/>
    </row>
    <row r="2102" spans="1:7" x14ac:dyDescent="0.3">
      <c r="A2102" s="4"/>
      <c r="B2102" s="156"/>
      <c r="C2102" s="5"/>
      <c r="D2102" s="3"/>
      <c r="E2102" s="4"/>
      <c r="F2102" s="126"/>
      <c r="G2102" s="4"/>
    </row>
    <row r="2103" spans="1:7" x14ac:dyDescent="0.3">
      <c r="A2103" s="4"/>
      <c r="B2103" s="156"/>
      <c r="C2103" s="5"/>
      <c r="D2103" s="3"/>
      <c r="E2103" s="4"/>
      <c r="F2103" s="126"/>
      <c r="G2103" s="4"/>
    </row>
    <row r="2104" spans="1:7" x14ac:dyDescent="0.3">
      <c r="A2104" s="4"/>
      <c r="B2104" s="156"/>
      <c r="C2104" s="5"/>
      <c r="D2104" s="3"/>
      <c r="E2104" s="4"/>
      <c r="F2104" s="126"/>
      <c r="G2104" s="4"/>
    </row>
    <row r="2105" spans="1:7" x14ac:dyDescent="0.3">
      <c r="A2105" s="4"/>
      <c r="B2105" s="156"/>
      <c r="C2105" s="5"/>
      <c r="D2105" s="3"/>
      <c r="E2105" s="4"/>
      <c r="F2105" s="126"/>
      <c r="G2105" s="4"/>
    </row>
    <row r="2106" spans="1:7" x14ac:dyDescent="0.3">
      <c r="A2106" s="4"/>
      <c r="B2106" s="156"/>
      <c r="C2106" s="5"/>
      <c r="D2106" s="3"/>
      <c r="E2106" s="4"/>
      <c r="F2106" s="126"/>
      <c r="G2106" s="4"/>
    </row>
    <row r="2107" spans="1:7" x14ac:dyDescent="0.3">
      <c r="A2107" s="4"/>
      <c r="B2107" s="156"/>
      <c r="C2107" s="5"/>
      <c r="D2107" s="3"/>
      <c r="E2107" s="4"/>
      <c r="F2107" s="126"/>
      <c r="G2107" s="4"/>
    </row>
    <row r="2108" spans="1:7" x14ac:dyDescent="0.3">
      <c r="A2108" s="4"/>
      <c r="B2108" s="156"/>
      <c r="C2108" s="5"/>
      <c r="D2108" s="3"/>
      <c r="E2108" s="4"/>
      <c r="F2108" s="126"/>
      <c r="G2108" s="4"/>
    </row>
    <row r="2109" spans="1:7" x14ac:dyDescent="0.3">
      <c r="A2109" s="4"/>
      <c r="B2109" s="156"/>
      <c r="C2109" s="5"/>
      <c r="D2109" s="3"/>
      <c r="E2109" s="4"/>
      <c r="F2109" s="126"/>
      <c r="G2109" s="4"/>
    </row>
    <row r="2110" spans="1:7" x14ac:dyDescent="0.3">
      <c r="A2110" s="4"/>
      <c r="B2110" s="156"/>
      <c r="C2110" s="5"/>
      <c r="D2110" s="3"/>
      <c r="E2110" s="4"/>
      <c r="F2110" s="126"/>
      <c r="G2110" s="4"/>
    </row>
    <row r="2111" spans="1:7" x14ac:dyDescent="0.3">
      <c r="A2111" s="4"/>
      <c r="B2111" s="156"/>
      <c r="C2111" s="5"/>
      <c r="D2111" s="3"/>
      <c r="E2111" s="4"/>
      <c r="F2111" s="126"/>
      <c r="G2111" s="4"/>
    </row>
    <row r="2112" spans="1:7" x14ac:dyDescent="0.3">
      <c r="A2112" s="4"/>
      <c r="B2112" s="156"/>
      <c r="C2112" s="5"/>
      <c r="D2112" s="3"/>
      <c r="E2112" s="4"/>
      <c r="F2112" s="126"/>
      <c r="G2112" s="4"/>
    </row>
    <row r="2113" spans="1:7" x14ac:dyDescent="0.3">
      <c r="A2113" s="4"/>
      <c r="B2113" s="156"/>
      <c r="C2113" s="5"/>
      <c r="D2113" s="3"/>
      <c r="E2113" s="4"/>
      <c r="F2113" s="126"/>
      <c r="G2113" s="4"/>
    </row>
    <row r="2114" spans="1:7" x14ac:dyDescent="0.3">
      <c r="A2114" s="4"/>
      <c r="B2114" s="156"/>
      <c r="C2114" s="5"/>
      <c r="D2114" s="3"/>
      <c r="E2114" s="4"/>
      <c r="F2114" s="126"/>
      <c r="G2114" s="4"/>
    </row>
    <row r="2115" spans="1:7" x14ac:dyDescent="0.3">
      <c r="A2115" s="4"/>
      <c r="B2115" s="156"/>
      <c r="C2115" s="5"/>
      <c r="D2115" s="3"/>
      <c r="E2115" s="4"/>
      <c r="F2115" s="126"/>
      <c r="G2115" s="4"/>
    </row>
    <row r="2116" spans="1:7" x14ac:dyDescent="0.3">
      <c r="A2116" s="4"/>
      <c r="B2116" s="156"/>
      <c r="C2116" s="5"/>
      <c r="D2116" s="3"/>
      <c r="E2116" s="4"/>
      <c r="F2116" s="126"/>
      <c r="G2116" s="4"/>
    </row>
    <row r="2117" spans="1:7" x14ac:dyDescent="0.3">
      <c r="A2117" s="4"/>
      <c r="B2117" s="156"/>
      <c r="C2117" s="5"/>
      <c r="D2117" s="3"/>
      <c r="E2117" s="4"/>
      <c r="F2117" s="126"/>
      <c r="G2117" s="4"/>
    </row>
    <row r="2118" spans="1:7" x14ac:dyDescent="0.3">
      <c r="A2118" s="4"/>
      <c r="B2118" s="156"/>
      <c r="C2118" s="5"/>
      <c r="D2118" s="3"/>
      <c r="E2118" s="4"/>
      <c r="F2118" s="126"/>
      <c r="G2118" s="4"/>
    </row>
    <row r="2119" spans="1:7" x14ac:dyDescent="0.3">
      <c r="A2119" s="4"/>
      <c r="B2119" s="156"/>
      <c r="C2119" s="5"/>
      <c r="D2119" s="3"/>
      <c r="E2119" s="4"/>
      <c r="F2119" s="126"/>
      <c r="G2119" s="4"/>
    </row>
    <row r="2120" spans="1:7" x14ac:dyDescent="0.3">
      <c r="A2120" s="4"/>
      <c r="B2120" s="156"/>
      <c r="C2120" s="5"/>
      <c r="D2120" s="3"/>
      <c r="E2120" s="4"/>
      <c r="F2120" s="126"/>
      <c r="G2120" s="4"/>
    </row>
    <row r="2121" spans="1:7" x14ac:dyDescent="0.3">
      <c r="A2121" s="4"/>
      <c r="B2121" s="156"/>
      <c r="C2121" s="5"/>
      <c r="D2121" s="3"/>
      <c r="E2121" s="4"/>
      <c r="F2121" s="126"/>
      <c r="G2121" s="4"/>
    </row>
    <row r="2122" spans="1:7" x14ac:dyDescent="0.3">
      <c r="A2122" s="4"/>
      <c r="B2122" s="156"/>
      <c r="C2122" s="5"/>
      <c r="D2122" s="3"/>
      <c r="E2122" s="4"/>
      <c r="F2122" s="126"/>
      <c r="G2122" s="4"/>
    </row>
    <row r="2123" spans="1:7" x14ac:dyDescent="0.3">
      <c r="A2123" s="4"/>
      <c r="B2123" s="156"/>
      <c r="C2123" s="5"/>
      <c r="D2123" s="3"/>
      <c r="E2123" s="4"/>
      <c r="F2123" s="126"/>
      <c r="G2123" s="4"/>
    </row>
    <row r="2124" spans="1:7" x14ac:dyDescent="0.3">
      <c r="A2124" s="4"/>
      <c r="B2124" s="156"/>
      <c r="C2124" s="5"/>
      <c r="D2124" s="3"/>
      <c r="E2124" s="4"/>
      <c r="F2124" s="126"/>
      <c r="G2124" s="4"/>
    </row>
    <row r="2125" spans="1:7" x14ac:dyDescent="0.3">
      <c r="A2125" s="4"/>
      <c r="B2125" s="156"/>
      <c r="C2125" s="5"/>
      <c r="D2125" s="3"/>
      <c r="E2125" s="4"/>
      <c r="F2125" s="126"/>
      <c r="G2125" s="4"/>
    </row>
    <row r="2126" spans="1:7" x14ac:dyDescent="0.3">
      <c r="A2126" s="4"/>
      <c r="B2126" s="156"/>
      <c r="C2126" s="5"/>
      <c r="D2126" s="3"/>
      <c r="E2126" s="4"/>
      <c r="F2126" s="126"/>
      <c r="G2126" s="4"/>
    </row>
    <row r="2127" spans="1:7" x14ac:dyDescent="0.3">
      <c r="A2127" s="4"/>
      <c r="B2127" s="156"/>
      <c r="C2127" s="5"/>
      <c r="D2127" s="3"/>
      <c r="E2127" s="4"/>
      <c r="F2127" s="126"/>
      <c r="G2127" s="4"/>
    </row>
    <row r="2128" spans="1:7" x14ac:dyDescent="0.3">
      <c r="A2128" s="4"/>
      <c r="B2128" s="156"/>
      <c r="C2128" s="5"/>
      <c r="D2128" s="3"/>
      <c r="E2128" s="4"/>
      <c r="F2128" s="126"/>
      <c r="G2128" s="4"/>
    </row>
    <row r="2129" spans="1:7" x14ac:dyDescent="0.3">
      <c r="A2129" s="4"/>
      <c r="B2129" s="156"/>
      <c r="C2129" s="5"/>
      <c r="D2129" s="3"/>
      <c r="E2129" s="4"/>
      <c r="F2129" s="126"/>
      <c r="G2129" s="4"/>
    </row>
    <row r="2130" spans="1:7" x14ac:dyDescent="0.3">
      <c r="A2130" s="4"/>
      <c r="B2130" s="156"/>
      <c r="C2130" s="5"/>
      <c r="D2130" s="3"/>
      <c r="E2130" s="4"/>
      <c r="F2130" s="126"/>
      <c r="G2130" s="4"/>
    </row>
    <row r="2131" spans="1:7" x14ac:dyDescent="0.3">
      <c r="A2131" s="4"/>
      <c r="B2131" s="156"/>
      <c r="C2131" s="5"/>
      <c r="D2131" s="3"/>
      <c r="E2131" s="4"/>
      <c r="F2131" s="126"/>
      <c r="G2131" s="4"/>
    </row>
    <row r="2132" spans="1:7" x14ac:dyDescent="0.3">
      <c r="A2132" s="4"/>
      <c r="B2132" s="156"/>
      <c r="C2132" s="5"/>
      <c r="D2132" s="3"/>
      <c r="E2132" s="4"/>
      <c r="F2132" s="126"/>
      <c r="G2132" s="4"/>
    </row>
    <row r="2133" spans="1:7" x14ac:dyDescent="0.3">
      <c r="A2133" s="4"/>
      <c r="B2133" s="156"/>
      <c r="C2133" s="5"/>
      <c r="D2133" s="3"/>
      <c r="E2133" s="4"/>
      <c r="F2133" s="126"/>
      <c r="G2133" s="4"/>
    </row>
    <row r="2134" spans="1:7" x14ac:dyDescent="0.3">
      <c r="A2134" s="4"/>
      <c r="B2134" s="156"/>
      <c r="C2134" s="5"/>
      <c r="D2134" s="3"/>
      <c r="E2134" s="4"/>
      <c r="F2134" s="126"/>
      <c r="G2134" s="4"/>
    </row>
    <row r="2135" spans="1:7" x14ac:dyDescent="0.3">
      <c r="A2135" s="4"/>
      <c r="B2135" s="156"/>
      <c r="C2135" s="5"/>
      <c r="D2135" s="3"/>
      <c r="E2135" s="4"/>
      <c r="F2135" s="126"/>
      <c r="G2135" s="4"/>
    </row>
    <row r="2136" spans="1:7" x14ac:dyDescent="0.3">
      <c r="A2136" s="4"/>
      <c r="B2136" s="156"/>
      <c r="C2136" s="5"/>
      <c r="D2136" s="3"/>
      <c r="E2136" s="4"/>
      <c r="F2136" s="126"/>
      <c r="G2136" s="4"/>
    </row>
    <row r="2137" spans="1:7" x14ac:dyDescent="0.3">
      <c r="A2137" s="4"/>
      <c r="B2137" s="156"/>
      <c r="C2137" s="5"/>
      <c r="D2137" s="3"/>
      <c r="E2137" s="4"/>
      <c r="F2137" s="126"/>
      <c r="G2137" s="4"/>
    </row>
    <row r="2138" spans="1:7" x14ac:dyDescent="0.3">
      <c r="A2138" s="4"/>
      <c r="B2138" s="156"/>
      <c r="C2138" s="5"/>
      <c r="D2138" s="3"/>
      <c r="E2138" s="4"/>
      <c r="F2138" s="126"/>
      <c r="G2138" s="4"/>
    </row>
    <row r="2139" spans="1:7" x14ac:dyDescent="0.3">
      <c r="A2139" s="4"/>
      <c r="B2139" s="156"/>
      <c r="C2139" s="5"/>
      <c r="D2139" s="3"/>
      <c r="E2139" s="4"/>
      <c r="F2139" s="126"/>
      <c r="G2139" s="4"/>
    </row>
    <row r="2140" spans="1:7" x14ac:dyDescent="0.3">
      <c r="A2140" s="4"/>
      <c r="B2140" s="156"/>
      <c r="C2140" s="5"/>
      <c r="D2140" s="3"/>
      <c r="E2140" s="4"/>
      <c r="F2140" s="126"/>
      <c r="G2140" s="4"/>
    </row>
    <row r="1048473" spans="7:7" x14ac:dyDescent="0.3">
      <c r="G1048473" s="1"/>
    </row>
    <row r="1048474" spans="7:7" x14ac:dyDescent="0.3">
      <c r="G1048474" s="4"/>
    </row>
    <row r="1048475" spans="7:7" x14ac:dyDescent="0.3">
      <c r="G1048475" s="4"/>
    </row>
    <row r="1048476" spans="7:7" x14ac:dyDescent="0.3">
      <c r="G1048476" s="4"/>
    </row>
  </sheetData>
  <autoFilter ref="A2:G1630" xr:uid="{9A9556F8-3FAE-4623-B1ED-0497EC7A0F18}"/>
  <sortState xmlns:xlrd2="http://schemas.microsoft.com/office/spreadsheetml/2017/richdata2" ref="I4:I46">
    <sortCondition ref="I4:I46"/>
  </sortState>
  <phoneticPr fontId="9" type="noConversion"/>
  <conditionalFormatting sqref="A192:A194">
    <cfRule type="expression" dxfId="33" priority="86">
      <formula>AC192="NÃO"</formula>
    </cfRule>
  </conditionalFormatting>
  <conditionalFormatting sqref="A210:A213">
    <cfRule type="expression" dxfId="32" priority="85">
      <formula>AC210="NÃO"</formula>
    </cfRule>
  </conditionalFormatting>
  <conditionalFormatting sqref="A214:A217">
    <cfRule type="expression" dxfId="31" priority="83">
      <formula>AE214="NÃO"</formula>
    </cfRule>
  </conditionalFormatting>
  <conditionalFormatting sqref="A220">
    <cfRule type="expression" dxfId="30" priority="73">
      <formula>AC220="NÃO"</formula>
    </cfRule>
  </conditionalFormatting>
  <conditionalFormatting sqref="A221">
    <cfRule type="expression" dxfId="29" priority="72">
      <formula>AE221="NÃO"</formula>
    </cfRule>
  </conditionalFormatting>
  <conditionalFormatting sqref="A230:A231">
    <cfRule type="expression" dxfId="28" priority="71">
      <formula>AH230="NÃO"</formula>
    </cfRule>
  </conditionalFormatting>
  <conditionalFormatting sqref="A237:A254">
    <cfRule type="expression" dxfId="27" priority="65">
      <formula>AH237="NÃO"</formula>
    </cfRule>
  </conditionalFormatting>
  <conditionalFormatting sqref="A255:A256">
    <cfRule type="expression" dxfId="26" priority="63">
      <formula>AE255="NÃO"</formula>
    </cfRule>
  </conditionalFormatting>
  <conditionalFormatting sqref="A257">
    <cfRule type="expression" dxfId="25" priority="62">
      <formula>AH257="NÃO"</formula>
    </cfRule>
  </conditionalFormatting>
  <conditionalFormatting sqref="A258:A271">
    <cfRule type="expression" dxfId="24" priority="54">
      <formula>AI258="NÃO"</formula>
    </cfRule>
  </conditionalFormatting>
  <conditionalFormatting sqref="A274:A275">
    <cfRule type="expression" dxfId="23" priority="52">
      <formula>AI274="NÃO"</formula>
    </cfRule>
  </conditionalFormatting>
  <conditionalFormatting sqref="A284:A292">
    <cfRule type="expression" dxfId="22" priority="48">
      <formula>AI284="NÃO"</formula>
    </cfRule>
  </conditionalFormatting>
  <conditionalFormatting sqref="A508">
    <cfRule type="expression" dxfId="21" priority="35">
      <formula>AI508="NÃO"</formula>
    </cfRule>
  </conditionalFormatting>
  <conditionalFormatting sqref="A529">
    <cfRule type="expression" dxfId="20" priority="34">
      <formula>AI529="NÃO"</formula>
    </cfRule>
  </conditionalFormatting>
  <conditionalFormatting sqref="A884:A890">
    <cfRule type="expression" dxfId="19" priority="13">
      <formula>AJ884="NÃO"</formula>
    </cfRule>
  </conditionalFormatting>
  <conditionalFormatting sqref="A912">
    <cfRule type="expression" dxfId="18" priority="12">
      <formula>AJ912="NÃO"</formula>
    </cfRule>
  </conditionalFormatting>
  <conditionalFormatting sqref="A1218">
    <cfRule type="expression" dxfId="17" priority="11">
      <formula>AJ1218="NÃO"</formula>
    </cfRule>
  </conditionalFormatting>
  <conditionalFormatting sqref="A1469">
    <cfRule type="expression" dxfId="16" priority="10">
      <formula>AK1469="NÃO"</formula>
    </cfRule>
  </conditionalFormatting>
  <conditionalFormatting sqref="A1491">
    <cfRule type="expression" dxfId="15" priority="9">
      <formula>AK1491="NÃO"</formula>
    </cfRule>
  </conditionalFormatting>
  <conditionalFormatting sqref="A1508:A1510">
    <cfRule type="expression" dxfId="14" priority="6">
      <formula>AK1508="NÃO"</formula>
    </cfRule>
  </conditionalFormatting>
  <conditionalFormatting sqref="A1606">
    <cfRule type="expression" dxfId="13" priority="5">
      <formula>AK1606="NÃO"</formula>
    </cfRule>
  </conditionalFormatting>
  <conditionalFormatting sqref="A1632:A1635">
    <cfRule type="expression" dxfId="12" priority="1">
      <formula>AK1632="NÃO"</formula>
    </cfRule>
  </conditionalFormatting>
  <conditionalFormatting sqref="A350:B355">
    <cfRule type="expression" dxfId="11" priority="40">
      <formula>AI350="NÃO"</formula>
    </cfRule>
  </conditionalFormatting>
  <printOptions horizontalCentered="1" verticalCentered="1"/>
  <pageMargins left="0" right="0" top="0.78740157480314965" bottom="0.78740157480314965" header="0.31496062992125984" footer="0.31496062992125984"/>
  <pageSetup paperSize="9" scale="80" fitToHeight="11" orientation="portrait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CFA0-6330-4BFD-A711-2DF1872946AB}">
  <sheetPr codeName="Planilha6"/>
  <dimension ref="A1:F300"/>
  <sheetViews>
    <sheetView zoomScale="80" zoomScaleNormal="80" workbookViewId="0">
      <pane ySplit="2" topLeftCell="A280" activePane="bottomLeft" state="frozen"/>
      <selection pane="bottomLeft" activeCell="A302" sqref="A302"/>
    </sheetView>
  </sheetViews>
  <sheetFormatPr defaultRowHeight="14.4" x14ac:dyDescent="0.3"/>
  <cols>
    <col min="1" max="3" width="14.5546875" customWidth="1"/>
    <col min="4" max="4" width="15" customWidth="1"/>
    <col min="5" max="5" width="16.44140625" customWidth="1"/>
    <col min="6" max="6" width="13" customWidth="1"/>
  </cols>
  <sheetData>
    <row r="1" spans="1:6" ht="20.25" customHeight="1" x14ac:dyDescent="0.3">
      <c r="A1" s="175">
        <f>COUNTIF(A3:A9999,"&gt;0")</f>
        <v>297</v>
      </c>
      <c r="B1" s="175"/>
      <c r="C1" s="34">
        <f>SUM(C3:C9999)</f>
        <v>-576664.37000000046</v>
      </c>
      <c r="D1" s="34">
        <f>SUM(D3:D9999)</f>
        <v>2927875</v>
      </c>
      <c r="E1" s="177">
        <f>SUM(E3:E9999)</f>
        <v>2351210.6299999976</v>
      </c>
      <c r="F1" s="177"/>
    </row>
    <row r="2" spans="1:6" x14ac:dyDescent="0.3">
      <c r="A2" s="25" t="s">
        <v>40</v>
      </c>
      <c r="B2" s="26" t="s">
        <v>7</v>
      </c>
      <c r="C2" s="33" t="s">
        <v>66</v>
      </c>
      <c r="D2" s="33" t="s">
        <v>67</v>
      </c>
      <c r="E2" s="176" t="s">
        <v>62</v>
      </c>
      <c r="F2" s="176"/>
    </row>
    <row r="3" spans="1:6" x14ac:dyDescent="0.3">
      <c r="A3" s="5">
        <f>IFERROR(INDEX(SALVADOS!$B$3:$B$9999,MATCH(B3,SALVADOS!$G$3:$G$9999,FALSE)),0)</f>
        <v>8282000242</v>
      </c>
      <c r="B3" s="4" t="str">
        <f>SALVADOS!G3</f>
        <v>PHY7170</v>
      </c>
      <c r="C3" s="18">
        <f>SUMIF(PAGTOS!$B$3:$B$9989,"="&amp;B3,PAGTOS!$F$3:$F$9989)</f>
        <v>-7468.17</v>
      </c>
      <c r="D3" s="9">
        <f>IFERROR(INDEX(VENDA!$J$3:$J$9999,MATCH(B3,VENDA!$C$3:$C$9999,FALSE)),0)</f>
        <v>8800</v>
      </c>
      <c r="E3" s="18">
        <f>D3+C3</f>
        <v>1331.83</v>
      </c>
      <c r="F3" s="27" t="str">
        <f t="shared" ref="F3:F64" si="0">IF(AND(D3&gt;0,E3&lt;0),"NEGATIVO","")</f>
        <v/>
      </c>
    </row>
    <row r="4" spans="1:6" x14ac:dyDescent="0.3">
      <c r="A4" s="5">
        <f>IFERROR(INDEX(SALVADOS!$B$3:$B$9999,MATCH(B4,SALVADOS!$G$3:$G$9999,FALSE)),0)</f>
        <v>8281801472</v>
      </c>
      <c r="B4" s="4" t="str">
        <f>SALVADOS!G4</f>
        <v>MFJ2738</v>
      </c>
      <c r="C4" s="18">
        <f>SUMIF(PAGTOS!$B$3:$B$9989,"="&amp;B4,PAGTOS!$F$3:$F$9989)</f>
        <v>-2369.31</v>
      </c>
      <c r="D4" s="9">
        <f>IFERROR(INDEX(VENDA!$J$3:$J$9999,MATCH(B4,VENDA!$C$3:$C$9999,FALSE)),0)</f>
        <v>5400</v>
      </c>
      <c r="E4" s="18">
        <f t="shared" ref="E4:E64" si="1">D4+C4</f>
        <v>3030.69</v>
      </c>
      <c r="F4" s="27" t="str">
        <f t="shared" si="0"/>
        <v/>
      </c>
    </row>
    <row r="5" spans="1:6" x14ac:dyDescent="0.3">
      <c r="A5" s="5">
        <f>IFERROR(INDEX(SALVADOS!$B$3:$B$9999,MATCH(B5,SALVADOS!$G$3:$G$9999,FALSE)),0)</f>
        <v>8281801723</v>
      </c>
      <c r="B5" s="4" t="str">
        <f>SALVADOS!G5</f>
        <v>DMQ9785</v>
      </c>
      <c r="C5" s="18">
        <f>SUMIF(PAGTOS!$B$3:$B$9989,"="&amp;B5,PAGTOS!$F$3:$F$9989)</f>
        <v>-3147.3099999999995</v>
      </c>
      <c r="D5" s="9">
        <f>IFERROR(INDEX(VENDA!$J$3:$J$9999,MATCH(B5,VENDA!$C$3:$C$9999,FALSE)),0)</f>
        <v>6400</v>
      </c>
      <c r="E5" s="18">
        <f t="shared" si="1"/>
        <v>3252.6900000000005</v>
      </c>
      <c r="F5" s="27" t="str">
        <f t="shared" si="0"/>
        <v/>
      </c>
    </row>
    <row r="6" spans="1:6" x14ac:dyDescent="0.3">
      <c r="A6" s="5">
        <f>IFERROR(INDEX(SALVADOS!$B$3:$B$9999,MATCH(B6,SALVADOS!$G$3:$G$9999,FALSE)),0)</f>
        <v>8281801797</v>
      </c>
      <c r="B6" s="4" t="str">
        <f>SALVADOS!G6</f>
        <v>FMI4233</v>
      </c>
      <c r="C6" s="18">
        <f>SUMIF(PAGTOS!$B$3:$B$9989,"="&amp;B6,PAGTOS!$F$3:$F$9989)</f>
        <v>-4306.57</v>
      </c>
      <c r="D6" s="9">
        <f>IFERROR(INDEX(VENDA!$J$3:$J$9999,MATCH(B6,VENDA!$C$3:$C$9999,FALSE)),0)</f>
        <v>5000</v>
      </c>
      <c r="E6" s="18">
        <f t="shared" si="1"/>
        <v>693.43000000000029</v>
      </c>
      <c r="F6" s="27" t="str">
        <f t="shared" si="0"/>
        <v/>
      </c>
    </row>
    <row r="7" spans="1:6" x14ac:dyDescent="0.3">
      <c r="A7" s="5">
        <f>IFERROR(INDEX(SALVADOS!$B$3:$B$9999,MATCH(B7,SALVADOS!$G$3:$G$9999,FALSE)),0)</f>
        <v>8281802010</v>
      </c>
      <c r="B7" s="4" t="str">
        <f>SALVADOS!G7</f>
        <v>DAX8578</v>
      </c>
      <c r="C7" s="18">
        <f>SUMIF(PAGTOS!$B$3:$B$9989,"="&amp;B7,PAGTOS!$F$3:$F$9989)</f>
        <v>-2266.8799999999997</v>
      </c>
      <c r="D7" s="9">
        <f>IFERROR(INDEX(VENDA!$J$3:$J$9999,MATCH(B7,VENDA!$C$3:$C$9999,FALSE)),0)</f>
        <v>2800</v>
      </c>
      <c r="E7" s="18">
        <f t="shared" si="1"/>
        <v>533.12000000000035</v>
      </c>
      <c r="F7" s="27" t="str">
        <f t="shared" si="0"/>
        <v/>
      </c>
    </row>
    <row r="8" spans="1:6" x14ac:dyDescent="0.3">
      <c r="A8" s="5">
        <f>IFERROR(INDEX(SALVADOS!$B$3:$B$9999,MATCH(B8,SALVADOS!$G$3:$G$9999,FALSE)),0)</f>
        <v>8281802022</v>
      </c>
      <c r="B8" s="4" t="str">
        <f>SALVADOS!G8</f>
        <v>HEN7844</v>
      </c>
      <c r="C8" s="18">
        <f>SUMIF(PAGTOS!$B$3:$B$9989,"="&amp;B8,PAGTOS!$F$3:$F$9989)</f>
        <v>-1017.6600000000001</v>
      </c>
      <c r="D8" s="9">
        <f>IFERROR(INDEX(VENDA!$J$3:$J$9999,MATCH(B8,VENDA!$C$3:$C$9999,FALSE)),0)</f>
        <v>1300</v>
      </c>
      <c r="E8" s="18">
        <f t="shared" si="1"/>
        <v>282.33999999999992</v>
      </c>
      <c r="F8" s="27" t="str">
        <f t="shared" si="0"/>
        <v/>
      </c>
    </row>
    <row r="9" spans="1:6" x14ac:dyDescent="0.3">
      <c r="A9" s="5">
        <f>IFERROR(INDEX(SALVADOS!$B$3:$B$9999,MATCH(B9,SALVADOS!$G$3:$G$9999,FALSE)),0)</f>
        <v>8281802041</v>
      </c>
      <c r="B9" s="4" t="str">
        <f>SALVADOS!G9</f>
        <v>KAJ7032</v>
      </c>
      <c r="C9" s="18">
        <f>SUMIF(PAGTOS!$B$3:$B$9989,"="&amp;B9,PAGTOS!$F$3:$F$9989)</f>
        <v>-1528.0199999999998</v>
      </c>
      <c r="D9" s="9">
        <f>IFERROR(INDEX(VENDA!$J$3:$J$9999,MATCH(B9,VENDA!$C$3:$C$9999,FALSE)),0)</f>
        <v>4400</v>
      </c>
      <c r="E9" s="18">
        <f t="shared" si="1"/>
        <v>2871.9800000000005</v>
      </c>
      <c r="F9" s="27" t="str">
        <f t="shared" si="0"/>
        <v/>
      </c>
    </row>
    <row r="10" spans="1:6" x14ac:dyDescent="0.3">
      <c r="A10" s="5">
        <f>IFERROR(INDEX(SALVADOS!$B$3:$B$9999,MATCH(B10,SALVADOS!$G$3:$G$9999,FALSE)),0)</f>
        <v>8281802050</v>
      </c>
      <c r="B10" s="4" t="str">
        <f>SALVADOS!G10</f>
        <v>CNA4430</v>
      </c>
      <c r="C10" s="18">
        <f>SUMIF(PAGTOS!$B$3:$B$9989,"="&amp;B10,PAGTOS!$F$3:$F$9989)</f>
        <v>-1650.1499999999999</v>
      </c>
      <c r="D10" s="9">
        <f>IFERROR(INDEX(VENDA!$J$3:$J$9999,MATCH(B10,VENDA!$C$3:$C$9999,FALSE)),0)</f>
        <v>600</v>
      </c>
      <c r="E10" s="18">
        <f t="shared" si="1"/>
        <v>-1050.1499999999999</v>
      </c>
      <c r="F10" s="27" t="str">
        <f t="shared" si="0"/>
        <v>NEGATIVO</v>
      </c>
    </row>
    <row r="11" spans="1:6" x14ac:dyDescent="0.3">
      <c r="A11" s="5">
        <f>IFERROR(INDEX(SALVADOS!$B$3:$B$9999,MATCH(B11,SALVADOS!$G$3:$G$9999,FALSE)),0)</f>
        <v>8281802130</v>
      </c>
      <c r="B11" s="4" t="str">
        <f>SALVADOS!G11</f>
        <v>ELQ3123</v>
      </c>
      <c r="C11" s="18">
        <f>SUMIF(PAGTOS!$B$3:$B$9989,"="&amp;B11,PAGTOS!$F$3:$F$9989)</f>
        <v>-928.31</v>
      </c>
      <c r="D11" s="9">
        <f>IFERROR(INDEX(VENDA!$J$3:$J$9999,MATCH(B11,VENDA!$C$3:$C$9999,FALSE)),0)</f>
        <v>5000</v>
      </c>
      <c r="E11" s="18">
        <f t="shared" si="1"/>
        <v>4071.69</v>
      </c>
      <c r="F11" s="27" t="str">
        <f t="shared" si="0"/>
        <v/>
      </c>
    </row>
    <row r="12" spans="1:6" x14ac:dyDescent="0.3">
      <c r="A12" s="5">
        <f>IFERROR(INDEX(SALVADOS!$B$3:$B$9999,MATCH(B12,SALVADOS!$G$3:$G$9999,FALSE)),0)</f>
        <v>8281802183</v>
      </c>
      <c r="B12" s="4" t="str">
        <f>SALVADOS!G12</f>
        <v>CNP7682</v>
      </c>
      <c r="C12" s="18">
        <f>SUMIF(PAGTOS!$B$3:$B$9989,"="&amp;B12,PAGTOS!$F$3:$F$9989)</f>
        <v>-1175.02</v>
      </c>
      <c r="D12" s="9">
        <f>IFERROR(INDEX(VENDA!$J$3:$J$9999,MATCH(B12,VENDA!$C$3:$C$9999,FALSE)),0)</f>
        <v>2700</v>
      </c>
      <c r="E12" s="18">
        <f t="shared" si="1"/>
        <v>1524.98</v>
      </c>
      <c r="F12" s="27" t="str">
        <f t="shared" si="0"/>
        <v/>
      </c>
    </row>
    <row r="13" spans="1:6" x14ac:dyDescent="0.3">
      <c r="A13" s="5">
        <f>IFERROR(INDEX(SALVADOS!$B$3:$B$9999,MATCH(B13,SALVADOS!$G$3:$G$9999,FALSE)),0)</f>
        <v>8281802290</v>
      </c>
      <c r="B13" s="4" t="str">
        <f>SALVADOS!G13</f>
        <v>JJE1580</v>
      </c>
      <c r="C13" s="18">
        <f>SUMIF(PAGTOS!$B$3:$B$9989,"="&amp;B13,PAGTOS!$F$3:$F$9989)</f>
        <v>-9007.09</v>
      </c>
      <c r="D13" s="9">
        <f>IFERROR(INDEX(VENDA!$J$3:$J$9999,MATCH(B13,VENDA!$C$3:$C$9999,FALSE)),0)</f>
        <v>1750</v>
      </c>
      <c r="E13" s="18">
        <f t="shared" si="1"/>
        <v>-7257.09</v>
      </c>
      <c r="F13" s="27" t="str">
        <f t="shared" si="0"/>
        <v>NEGATIVO</v>
      </c>
    </row>
    <row r="14" spans="1:6" x14ac:dyDescent="0.3">
      <c r="A14" s="5">
        <f>IFERROR(INDEX(SALVADOS!$B$3:$B$9999,MATCH(B14,SALVADOS!$G$3:$G$9999,FALSE)),0)</f>
        <v>8281802335</v>
      </c>
      <c r="B14" s="4" t="str">
        <f>SALVADOS!G14</f>
        <v>LBS9208</v>
      </c>
      <c r="C14" s="18">
        <f>SUMIF(PAGTOS!$B$3:$B$9989,"="&amp;B14,PAGTOS!$F$3:$F$9989)</f>
        <v>-1380.22</v>
      </c>
      <c r="D14" s="9">
        <f>IFERROR(INDEX(VENDA!$J$3:$J$9999,MATCH(B14,VENDA!$C$3:$C$9999,FALSE)),0)</f>
        <v>1500</v>
      </c>
      <c r="E14" s="18">
        <f t="shared" si="1"/>
        <v>119.77999999999997</v>
      </c>
      <c r="F14" s="27" t="str">
        <f t="shared" si="0"/>
        <v/>
      </c>
    </row>
    <row r="15" spans="1:6" x14ac:dyDescent="0.3">
      <c r="A15" s="5">
        <f>IFERROR(INDEX(SALVADOS!$B$3:$B$9999,MATCH(B15,SALVADOS!$G$3:$G$9999,FALSE)),0)</f>
        <v>8281802389</v>
      </c>
      <c r="B15" s="4" t="str">
        <f>SALVADOS!G15</f>
        <v>PIH6385</v>
      </c>
      <c r="C15" s="18">
        <f>SUMIF(PAGTOS!$B$3:$B$9989,"="&amp;B15,PAGTOS!$F$3:$F$9989)</f>
        <v>-1792.25</v>
      </c>
      <c r="D15" s="9">
        <f>IFERROR(INDEX(VENDA!$J$3:$J$9999,MATCH(B15,VENDA!$C$3:$C$9999,FALSE)),0)</f>
        <v>9200</v>
      </c>
      <c r="E15" s="18">
        <f t="shared" si="1"/>
        <v>7407.75</v>
      </c>
      <c r="F15" s="27" t="str">
        <f t="shared" si="0"/>
        <v/>
      </c>
    </row>
    <row r="16" spans="1:6" x14ac:dyDescent="0.3">
      <c r="A16" s="5">
        <f>IFERROR(INDEX(SALVADOS!$B$3:$B$9999,MATCH(B16,SALVADOS!$G$3:$G$9999,FALSE)),0)</f>
        <v>8281900046</v>
      </c>
      <c r="B16" s="4" t="str">
        <f>SALVADOS!G16</f>
        <v>FDR1233</v>
      </c>
      <c r="C16" s="18">
        <f>SUMIF(PAGTOS!$B$3:$B$9989,"="&amp;B16,PAGTOS!$F$3:$F$9989)</f>
        <v>-876.79</v>
      </c>
      <c r="D16" s="9">
        <f>IFERROR(INDEX(VENDA!$J$3:$J$9999,MATCH(B16,VENDA!$C$3:$C$9999,FALSE)),0)</f>
        <v>3600</v>
      </c>
      <c r="E16" s="18">
        <f t="shared" si="1"/>
        <v>2723.21</v>
      </c>
      <c r="F16" s="27" t="str">
        <f t="shared" si="0"/>
        <v/>
      </c>
    </row>
    <row r="17" spans="1:6" x14ac:dyDescent="0.3">
      <c r="A17" s="5">
        <f>IFERROR(INDEX(SALVADOS!$B$3:$B$9999,MATCH(B17,SALVADOS!$G$3:$G$9999,FALSE)),0)</f>
        <v>8281900047</v>
      </c>
      <c r="B17" s="4" t="str">
        <f>SALVADOS!G17</f>
        <v>MIE2755</v>
      </c>
      <c r="C17" s="18">
        <f>SUMIF(PAGTOS!$B$3:$B$9989,"="&amp;B17,PAGTOS!$F$3:$F$9989)</f>
        <v>-1047.3500000000001</v>
      </c>
      <c r="D17" s="9">
        <f>IFERROR(INDEX(VENDA!$J$3:$J$9999,MATCH(B17,VENDA!$C$3:$C$9999,FALSE)),0)</f>
        <v>3600</v>
      </c>
      <c r="E17" s="18">
        <f t="shared" si="1"/>
        <v>2552.6499999999996</v>
      </c>
      <c r="F17" s="27" t="str">
        <f t="shared" si="0"/>
        <v/>
      </c>
    </row>
    <row r="18" spans="1:6" x14ac:dyDescent="0.3">
      <c r="A18" s="5">
        <f>IFERROR(INDEX(SALVADOS!$B$3:$B$9999,MATCH(B18,SALVADOS!$G$3:$G$9999,FALSE)),0)</f>
        <v>8281802264</v>
      </c>
      <c r="B18" s="4" t="str">
        <f>SALVADOS!G18</f>
        <v>EQZ1176</v>
      </c>
      <c r="C18" s="18">
        <f>SUMIF(PAGTOS!$B$3:$B$9989,"="&amp;B18,PAGTOS!$F$3:$F$9989)</f>
        <v>-604.48</v>
      </c>
      <c r="D18" s="9">
        <f>IFERROR(INDEX(VENDA!$J$3:$J$9999,MATCH(B18,VENDA!$C$3:$C$9999,FALSE)),0)</f>
        <v>5600</v>
      </c>
      <c r="E18" s="18">
        <f t="shared" si="1"/>
        <v>4995.5200000000004</v>
      </c>
      <c r="F18" s="27" t="str">
        <f t="shared" si="0"/>
        <v/>
      </c>
    </row>
    <row r="19" spans="1:6" x14ac:dyDescent="0.3">
      <c r="A19" s="5">
        <f>IFERROR(INDEX(SALVADOS!$B$3:$B$9999,MATCH(B19,SALVADOS!$G$3:$G$9999,FALSE)),0)</f>
        <v>8281900079</v>
      </c>
      <c r="B19" s="4" t="str">
        <f>SALVADOS!G19</f>
        <v>CEU1331</v>
      </c>
      <c r="C19" s="18">
        <f>SUMIF(PAGTOS!$B$3:$B$9989,"="&amp;B19,PAGTOS!$F$3:$F$9989)</f>
        <v>-898.87</v>
      </c>
      <c r="D19" s="9">
        <f>IFERROR(INDEX(VENDA!$J$3:$J$9999,MATCH(B19,VENDA!$C$3:$C$9999,FALSE)),0)</f>
        <v>1400</v>
      </c>
      <c r="E19" s="18">
        <f t="shared" si="1"/>
        <v>501.13</v>
      </c>
      <c r="F19" s="27" t="str">
        <f t="shared" si="0"/>
        <v/>
      </c>
    </row>
    <row r="20" spans="1:6" x14ac:dyDescent="0.3">
      <c r="A20" s="5">
        <f>IFERROR(INDEX(SALVADOS!$B$3:$B$9999,MATCH(B20,SALVADOS!$G$3:$G$9999,FALSE)),0)</f>
        <v>8281900212</v>
      </c>
      <c r="B20" s="4" t="str">
        <f>SALVADOS!G20</f>
        <v>HLT8820</v>
      </c>
      <c r="C20" s="18">
        <f>SUMIF(PAGTOS!$B$3:$B$9989,"="&amp;B20,PAGTOS!$F$3:$F$9989)</f>
        <v>-879.41000000000008</v>
      </c>
      <c r="D20" s="9">
        <f>IFERROR(INDEX(VENDA!$J$3:$J$9999,MATCH(B20,VENDA!$C$3:$C$9999,FALSE)),0)</f>
        <v>27500</v>
      </c>
      <c r="E20" s="18">
        <f t="shared" si="1"/>
        <v>26620.59</v>
      </c>
      <c r="F20" s="27" t="str">
        <f t="shared" si="0"/>
        <v/>
      </c>
    </row>
    <row r="21" spans="1:6" x14ac:dyDescent="0.3">
      <c r="A21" s="5">
        <f>IFERROR(INDEX(SALVADOS!$B$3:$B$9999,MATCH(B21,SALVADOS!$G$3:$G$9999,FALSE)),0)</f>
        <v>8281900336</v>
      </c>
      <c r="B21" s="4" t="str">
        <f>SALVADOS!G21</f>
        <v>DPL6700</v>
      </c>
      <c r="C21" s="18">
        <f>SUMIF(PAGTOS!$B$3:$B$9989,"="&amp;B21,PAGTOS!$F$3:$F$9989)</f>
        <v>-737.32</v>
      </c>
      <c r="D21" s="9">
        <f>IFERROR(INDEX(VENDA!$J$3:$J$9999,MATCH(B21,VENDA!$C$3:$C$9999,FALSE)),0)</f>
        <v>12200</v>
      </c>
      <c r="E21" s="18">
        <f t="shared" si="1"/>
        <v>11462.68</v>
      </c>
      <c r="F21" s="27" t="str">
        <f t="shared" si="0"/>
        <v/>
      </c>
    </row>
    <row r="22" spans="1:6" x14ac:dyDescent="0.3">
      <c r="A22" s="5">
        <f>IFERROR(INDEX(SALVADOS!$B$3:$B$9999,MATCH(B22,SALVADOS!$G$3:$G$9999,FALSE)),0)</f>
        <v>8281900552</v>
      </c>
      <c r="B22" s="4" t="str">
        <f>SALVADOS!G22</f>
        <v>FRL3825</v>
      </c>
      <c r="C22" s="18">
        <f>SUMIF(PAGTOS!$B$3:$B$9989,"="&amp;B22,PAGTOS!$F$3:$F$9989)</f>
        <v>-2082.96</v>
      </c>
      <c r="D22" s="9">
        <f>IFERROR(INDEX(VENDA!$J$3:$J$9999,MATCH(B22,VENDA!$C$3:$C$9999,FALSE)),0)</f>
        <v>800</v>
      </c>
      <c r="E22" s="18">
        <f t="shared" si="1"/>
        <v>-1282.96</v>
      </c>
      <c r="F22" s="27" t="str">
        <f t="shared" si="0"/>
        <v>NEGATIVO</v>
      </c>
    </row>
    <row r="23" spans="1:6" x14ac:dyDescent="0.3">
      <c r="A23" s="5">
        <f>IFERROR(INDEX(SALVADOS!$B$3:$B$9999,MATCH(B23,SALVADOS!$G$3:$G$9999,FALSE)),0)</f>
        <v>8281900586</v>
      </c>
      <c r="B23" s="4" t="str">
        <f>SALVADOS!G23</f>
        <v>DNS5814</v>
      </c>
      <c r="C23" s="18">
        <f>SUMIF(PAGTOS!$B$3:$B$9989,"="&amp;B23,PAGTOS!$F$3:$F$9989)</f>
        <v>-3524.09</v>
      </c>
      <c r="D23" s="9">
        <f>IFERROR(INDEX(VENDA!$J$3:$J$9999,MATCH(B23,VENDA!$C$3:$C$9999,FALSE)),0)</f>
        <v>4400</v>
      </c>
      <c r="E23" s="18">
        <f t="shared" si="1"/>
        <v>875.90999999999985</v>
      </c>
      <c r="F23" s="27" t="str">
        <f t="shared" si="0"/>
        <v/>
      </c>
    </row>
    <row r="24" spans="1:6" x14ac:dyDescent="0.3">
      <c r="A24" s="5">
        <f>IFERROR(INDEX(SALVADOS!$B$3:$B$9999,MATCH(B24,SALVADOS!$G$3:$G$9999,FALSE)),0)</f>
        <v>8281900598</v>
      </c>
      <c r="B24" s="4" t="str">
        <f>SALVADOS!G24</f>
        <v>PMY8955</v>
      </c>
      <c r="C24" s="18">
        <f>SUMIF(PAGTOS!$B$3:$B$9989,"="&amp;B24,PAGTOS!$F$3:$F$9989)</f>
        <v>-750.84</v>
      </c>
      <c r="D24" s="9">
        <f>IFERROR(INDEX(VENDA!$J$3:$J$9999,MATCH(B24,VENDA!$C$3:$C$9999,FALSE)),0)</f>
        <v>3800</v>
      </c>
      <c r="E24" s="18">
        <f t="shared" si="1"/>
        <v>3049.16</v>
      </c>
      <c r="F24" s="27" t="str">
        <f t="shared" si="0"/>
        <v/>
      </c>
    </row>
    <row r="25" spans="1:6" x14ac:dyDescent="0.3">
      <c r="A25" s="5">
        <f>IFERROR(INDEX(SALVADOS!$B$3:$B$9999,MATCH(B25,SALVADOS!$G$3:$G$9999,FALSE)),0)</f>
        <v>8281900820</v>
      </c>
      <c r="B25" s="4" t="str">
        <f>SALVADOS!G25</f>
        <v>PGJ7082</v>
      </c>
      <c r="C25" s="18">
        <f>SUMIF(PAGTOS!$B$3:$B$9989,"="&amp;B25,PAGTOS!$F$3:$F$9989)</f>
        <v>-647.12</v>
      </c>
      <c r="D25" s="9">
        <f>IFERROR(INDEX(VENDA!$J$3:$J$9999,MATCH(B25,VENDA!$C$3:$C$9999,FALSE)),0)</f>
        <v>10800</v>
      </c>
      <c r="E25" s="18">
        <f t="shared" si="1"/>
        <v>10152.879999999999</v>
      </c>
      <c r="F25" s="27" t="str">
        <f t="shared" si="0"/>
        <v/>
      </c>
    </row>
    <row r="26" spans="1:6" x14ac:dyDescent="0.3">
      <c r="A26" s="5">
        <f>IFERROR(INDEX(SALVADOS!$B$3:$B$9999,MATCH(B26,SALVADOS!$G$3:$G$9999,FALSE)),0)</f>
        <v>8281900853</v>
      </c>
      <c r="B26" s="4" t="str">
        <f>SALVADOS!G26</f>
        <v>HFB0829</v>
      </c>
      <c r="C26" s="18">
        <f>SUMIF(PAGTOS!$B$3:$B$9989,"="&amp;B26,PAGTOS!$F$3:$F$9989)</f>
        <v>-773.32</v>
      </c>
      <c r="D26" s="9">
        <f>IFERROR(INDEX(VENDA!$J$3:$J$9999,MATCH(B26,VENDA!$C$3:$C$9999,FALSE)),0)</f>
        <v>10800</v>
      </c>
      <c r="E26" s="18">
        <f t="shared" si="1"/>
        <v>10026.68</v>
      </c>
      <c r="F26" s="27" t="str">
        <f t="shared" si="0"/>
        <v/>
      </c>
    </row>
    <row r="27" spans="1:6" x14ac:dyDescent="0.3">
      <c r="A27" s="5">
        <f>IFERROR(INDEX(SALVADOS!$B$3:$B$9999,MATCH(B27,SALVADOS!$G$3:$G$9999,FALSE)),0)</f>
        <v>8281901061</v>
      </c>
      <c r="B27" s="4" t="str">
        <f>SALVADOS!G27</f>
        <v>QKW9873</v>
      </c>
      <c r="C27" s="18">
        <f>SUMIF(PAGTOS!$B$3:$B$9989,"="&amp;B27,PAGTOS!$F$3:$F$9989)</f>
        <v>-1366.54</v>
      </c>
      <c r="D27" s="9">
        <f>IFERROR(INDEX(VENDA!$J$3:$J$9999,MATCH(B27,VENDA!$C$3:$C$9999,FALSE)),0)</f>
        <v>3200</v>
      </c>
      <c r="E27" s="18">
        <f t="shared" si="1"/>
        <v>1833.46</v>
      </c>
      <c r="F27" s="27" t="str">
        <f t="shared" si="0"/>
        <v/>
      </c>
    </row>
    <row r="28" spans="1:6" x14ac:dyDescent="0.3">
      <c r="A28" s="5">
        <f>IFERROR(INDEX(SALVADOS!$B$3:$B$9999,MATCH(B28,SALVADOS!$G$3:$G$9999,FALSE)),0)</f>
        <v>8281901081</v>
      </c>
      <c r="B28" s="4" t="str">
        <f>SALVADOS!G28</f>
        <v>EFQ2514</v>
      </c>
      <c r="C28" s="18">
        <f>SUMIF(PAGTOS!$B$3:$B$9989,"="&amp;B28,PAGTOS!$F$3:$F$9989)</f>
        <v>-2578.7800000000002</v>
      </c>
      <c r="D28" s="9">
        <f>IFERROR(INDEX(VENDA!$J$3:$J$9999,MATCH(B28,VENDA!$C$3:$C$9999,FALSE)),0)</f>
        <v>4400</v>
      </c>
      <c r="E28" s="18">
        <f t="shared" si="1"/>
        <v>1821.2199999999998</v>
      </c>
      <c r="F28" s="27" t="str">
        <f t="shared" si="0"/>
        <v/>
      </c>
    </row>
    <row r="29" spans="1:6" x14ac:dyDescent="0.3">
      <c r="A29" s="5">
        <f>IFERROR(INDEX(SALVADOS!$B$3:$B$9999,MATCH(B29,SALVADOS!$G$3:$G$9999,FALSE)),0)</f>
        <v>8281901103</v>
      </c>
      <c r="B29" s="4" t="str">
        <f>SALVADOS!G29</f>
        <v>IUD9290</v>
      </c>
      <c r="C29" s="18">
        <f>SUMIF(PAGTOS!$B$3:$B$9989,"="&amp;B29,PAGTOS!$F$3:$F$9989)</f>
        <v>-933.48</v>
      </c>
      <c r="D29" s="9">
        <f>IFERROR(INDEX(VENDA!$J$3:$J$9999,MATCH(B29,VENDA!$C$3:$C$9999,FALSE)),0)</f>
        <v>6800</v>
      </c>
      <c r="E29" s="18">
        <f t="shared" si="1"/>
        <v>5866.52</v>
      </c>
      <c r="F29" s="27" t="str">
        <f t="shared" si="0"/>
        <v/>
      </c>
    </row>
    <row r="30" spans="1:6" x14ac:dyDescent="0.3">
      <c r="A30" s="5">
        <f>IFERROR(INDEX(SALVADOS!$B$3:$B$9999,MATCH(B30,SALVADOS!$G$3:$G$9999,FALSE)),0)</f>
        <v>8281901161</v>
      </c>
      <c r="B30" s="4" t="str">
        <f>SALVADOS!G30</f>
        <v>DUI6935</v>
      </c>
      <c r="C30" s="18">
        <f>SUMIF(PAGTOS!$B$3:$B$9989,"="&amp;B30,PAGTOS!$F$3:$F$9989)</f>
        <v>-773.32</v>
      </c>
      <c r="D30" s="9">
        <f>IFERROR(INDEX(VENDA!$J$3:$J$9999,MATCH(B30,VENDA!$C$3:$C$9999,FALSE)),0)</f>
        <v>3600</v>
      </c>
      <c r="E30" s="18">
        <f t="shared" si="1"/>
        <v>2826.68</v>
      </c>
      <c r="F30" s="27" t="str">
        <f t="shared" si="0"/>
        <v/>
      </c>
    </row>
    <row r="31" spans="1:6" x14ac:dyDescent="0.3">
      <c r="A31" s="5">
        <f>IFERROR(INDEX(SALVADOS!$B$3:$B$9999,MATCH(B31,SALVADOS!$G$3:$G$9999,FALSE)),0)</f>
        <v>8281901182</v>
      </c>
      <c r="B31" s="4" t="str">
        <f>SALVADOS!G31</f>
        <v>HCY6116</v>
      </c>
      <c r="C31" s="18">
        <f>SUMIF(PAGTOS!$B$3:$B$9989,"="&amp;B31,PAGTOS!$F$3:$F$9989)</f>
        <v>-1399.68</v>
      </c>
      <c r="D31" s="9">
        <f>IFERROR(INDEX(VENDA!$J$3:$J$9999,MATCH(B31,VENDA!$C$3:$C$9999,FALSE)),0)</f>
        <v>2000</v>
      </c>
      <c r="E31" s="18">
        <f t="shared" si="1"/>
        <v>600.31999999999994</v>
      </c>
      <c r="F31" s="27" t="str">
        <f t="shared" si="0"/>
        <v/>
      </c>
    </row>
    <row r="32" spans="1:6" x14ac:dyDescent="0.3">
      <c r="A32" s="5">
        <f>IFERROR(INDEX(SALVADOS!$B$3:$B$9999,MATCH(B32,SALVADOS!$G$3:$G$9999,FALSE)),0)</f>
        <v>8281901390</v>
      </c>
      <c r="B32" s="4" t="str">
        <f>SALVADOS!G32</f>
        <v>PYJ8584</v>
      </c>
      <c r="C32" s="18">
        <f>SUMIF(PAGTOS!$B$3:$B$9989,"="&amp;B32,PAGTOS!$F$3:$F$9989)</f>
        <v>-793.32</v>
      </c>
      <c r="D32" s="9">
        <f>IFERROR(INDEX(VENDA!$J$3:$J$9999,MATCH(B32,VENDA!$C$3:$C$9999,FALSE)),0)</f>
        <v>12500</v>
      </c>
      <c r="E32" s="18">
        <f t="shared" si="1"/>
        <v>11706.68</v>
      </c>
      <c r="F32" s="27" t="str">
        <f t="shared" si="0"/>
        <v/>
      </c>
    </row>
    <row r="33" spans="1:6" x14ac:dyDescent="0.3">
      <c r="A33" s="5">
        <f>IFERROR(INDEX(SALVADOS!$B$3:$B$9999,MATCH(B33,SALVADOS!$G$3:$G$9999,FALSE)),0)</f>
        <v>8281901660</v>
      </c>
      <c r="B33" s="4" t="str">
        <f>SALVADOS!G33</f>
        <v>FAR8662</v>
      </c>
      <c r="C33" s="18">
        <f>SUMIF(PAGTOS!$B$3:$B$9989,"="&amp;B33,PAGTOS!$F$3:$F$9989)</f>
        <v>-544.28</v>
      </c>
      <c r="D33" s="9">
        <f>IFERROR(INDEX(VENDA!$J$3:$J$9999,MATCH(B33,VENDA!$C$3:$C$9999,FALSE)),0)</f>
        <v>8200</v>
      </c>
      <c r="E33" s="18">
        <f t="shared" si="1"/>
        <v>7655.72</v>
      </c>
      <c r="F33" s="27" t="str">
        <f t="shared" si="0"/>
        <v/>
      </c>
    </row>
    <row r="34" spans="1:6" x14ac:dyDescent="0.3">
      <c r="A34" s="5">
        <f>IFERROR(INDEX(SALVADOS!$B$3:$B$9999,MATCH(B34,SALVADOS!$G$3:$G$9999,FALSE)),0)</f>
        <v>8281901656</v>
      </c>
      <c r="B34" s="4" t="str">
        <f>SALVADOS!G34</f>
        <v>JQU5132</v>
      </c>
      <c r="C34" s="18">
        <f>SUMIF(PAGTOS!$B$3:$B$9989,"="&amp;B34,PAGTOS!$F$3:$F$9989)</f>
        <v>-793.32</v>
      </c>
      <c r="D34" s="9">
        <f>IFERROR(INDEX(VENDA!$J$3:$J$9999,MATCH(B34,VENDA!$C$3:$C$9999,FALSE)),0)</f>
        <v>4000</v>
      </c>
      <c r="E34" s="18">
        <f t="shared" si="1"/>
        <v>3206.68</v>
      </c>
      <c r="F34" s="27" t="str">
        <f t="shared" si="0"/>
        <v/>
      </c>
    </row>
    <row r="35" spans="1:6" x14ac:dyDescent="0.3">
      <c r="A35" s="5">
        <f>IFERROR(INDEX(SALVADOS!$B$3:$B$9999,MATCH(B35,SALVADOS!$G$3:$G$9999,FALSE)),0)</f>
        <v>8281901689</v>
      </c>
      <c r="B35" s="4" t="str">
        <f>SALVADOS!G35</f>
        <v>BJI4906</v>
      </c>
      <c r="C35" s="18">
        <f>SUMIF(PAGTOS!$B$3:$B$9989,"="&amp;B35,PAGTOS!$F$3:$F$9989)</f>
        <v>-940.9799999999999</v>
      </c>
      <c r="D35" s="9">
        <f>IFERROR(INDEX(VENDA!$J$3:$J$9999,MATCH(B35,VENDA!$C$3:$C$9999,FALSE)),0)</f>
        <v>175</v>
      </c>
      <c r="E35" s="18">
        <f t="shared" si="1"/>
        <v>-765.9799999999999</v>
      </c>
      <c r="F35" s="27" t="str">
        <f t="shared" si="0"/>
        <v>NEGATIVO</v>
      </c>
    </row>
    <row r="36" spans="1:6" x14ac:dyDescent="0.3">
      <c r="A36" s="5">
        <f>IFERROR(INDEX(SALVADOS!$B$3:$B$9999,MATCH(B36,SALVADOS!$G$3:$G$9999,FALSE)),0)</f>
        <v>8281901799</v>
      </c>
      <c r="B36" s="4" t="str">
        <f>SALVADOS!G36</f>
        <v>CZZ1947</v>
      </c>
      <c r="C36" s="18">
        <f>SUMIF(PAGTOS!$B$3:$B$9989,"="&amp;B36,PAGTOS!$F$3:$F$9989)</f>
        <v>-664.48</v>
      </c>
      <c r="D36" s="9">
        <f>IFERROR(INDEX(VENDA!$J$3:$J$9999,MATCH(B36,VENDA!$C$3:$C$9999,FALSE)),0)</f>
        <v>1000</v>
      </c>
      <c r="E36" s="18">
        <f t="shared" si="1"/>
        <v>335.52</v>
      </c>
      <c r="F36" s="27" t="str">
        <f t="shared" si="0"/>
        <v/>
      </c>
    </row>
    <row r="37" spans="1:6" x14ac:dyDescent="0.3">
      <c r="A37" s="5">
        <f>IFERROR(INDEX(SALVADOS!$B$3:$B$9999,MATCH(B37,SALVADOS!$G$3:$G$9999,FALSE)),0)</f>
        <v>8281901643</v>
      </c>
      <c r="B37" s="4" t="str">
        <f>SALVADOS!G37</f>
        <v>OOZ2491</v>
      </c>
      <c r="C37" s="18">
        <f>SUMIF(PAGTOS!$B$3:$B$9989,"="&amp;B37,PAGTOS!$F$3:$F$9989)</f>
        <v>-6664.5400000000009</v>
      </c>
      <c r="D37" s="9">
        <f>IFERROR(INDEX(VENDA!$J$3:$J$9999,MATCH(B37,VENDA!$C$3:$C$9999,FALSE)),0)</f>
        <v>10300</v>
      </c>
      <c r="E37" s="18">
        <f t="shared" si="1"/>
        <v>3635.4599999999991</v>
      </c>
      <c r="F37" s="27" t="str">
        <f t="shared" si="0"/>
        <v/>
      </c>
    </row>
    <row r="38" spans="1:6" x14ac:dyDescent="0.3">
      <c r="A38" s="5">
        <f>IFERROR(INDEX(SALVADOS!$B$3:$B$9999,MATCH(B38,SALVADOS!$G$3:$G$9999,FALSE)),0)</f>
        <v>8281902153</v>
      </c>
      <c r="B38" s="4" t="str">
        <f>SALVADOS!G38</f>
        <v>IKJ2930</v>
      </c>
      <c r="C38" s="18">
        <f>SUMIF(PAGTOS!$B$3:$B$9989,"="&amp;B38,PAGTOS!$F$3:$F$9989)</f>
        <v>-793.32</v>
      </c>
      <c r="D38" s="9">
        <f>IFERROR(INDEX(VENDA!$J$3:$J$9999,MATCH(B38,VENDA!$C$3:$C$9999,FALSE)),0)</f>
        <v>5400</v>
      </c>
      <c r="E38" s="18">
        <f t="shared" si="1"/>
        <v>4606.68</v>
      </c>
      <c r="F38" s="27" t="str">
        <f t="shared" si="0"/>
        <v/>
      </c>
    </row>
    <row r="39" spans="1:6" x14ac:dyDescent="0.3">
      <c r="A39" s="5">
        <f>IFERROR(INDEX(SALVADOS!$B$3:$B$9999,MATCH(B39,SALVADOS!$G$3:$G$9999,FALSE)),0)</f>
        <v>8281902023</v>
      </c>
      <c r="B39" s="4" t="str">
        <f>SALVADOS!G39</f>
        <v>DIJ4430</v>
      </c>
      <c r="C39" s="18">
        <f>SUMIF(PAGTOS!$B$3:$B$9989,"="&amp;B39,PAGTOS!$F$3:$F$9989)</f>
        <v>-878.3</v>
      </c>
      <c r="D39" s="9">
        <f>IFERROR(INDEX(VENDA!$J$3:$J$9999,MATCH(B39,VENDA!$C$3:$C$9999,FALSE)),0)</f>
        <v>5200</v>
      </c>
      <c r="E39" s="18">
        <f t="shared" si="1"/>
        <v>4321.7</v>
      </c>
      <c r="F39" s="27" t="str">
        <f t="shared" si="0"/>
        <v/>
      </c>
    </row>
    <row r="40" spans="1:6" x14ac:dyDescent="0.3">
      <c r="A40" s="5">
        <f>IFERROR(INDEX(SALVADOS!$B$3:$B$9999,MATCH(B40,SALVADOS!$G$3:$G$9999,FALSE)),0)</f>
        <v>8281901488</v>
      </c>
      <c r="B40" s="4" t="str">
        <f>SALVADOS!G40</f>
        <v>QDZ3215</v>
      </c>
      <c r="C40" s="18">
        <f>SUMIF(PAGTOS!$B$3:$B$9989,"="&amp;B40,PAGTOS!$F$3:$F$9989)</f>
        <v>-793.32</v>
      </c>
      <c r="D40" s="9">
        <f>IFERROR(INDEX(VENDA!$J$3:$J$9999,MATCH(B40,VENDA!$C$3:$C$9999,FALSE)),0)</f>
        <v>15800</v>
      </c>
      <c r="E40" s="18">
        <f t="shared" si="1"/>
        <v>15006.68</v>
      </c>
      <c r="F40" s="27" t="str">
        <f t="shared" si="0"/>
        <v/>
      </c>
    </row>
    <row r="41" spans="1:6" x14ac:dyDescent="0.3">
      <c r="A41" s="5">
        <f>IFERROR(INDEX(SALVADOS!$B$3:$B$9999,MATCH(B41,SALVADOS!$G$3:$G$9999,FALSE)),0)</f>
        <v>8281902161</v>
      </c>
      <c r="B41" s="4" t="str">
        <f>SALVADOS!G41</f>
        <v>JJT6869</v>
      </c>
      <c r="C41" s="18">
        <f>SUMIF(PAGTOS!$B$3:$B$9989,"="&amp;B41,PAGTOS!$F$3:$F$9989)</f>
        <v>-1002.27</v>
      </c>
      <c r="D41" s="9">
        <f>IFERROR(INDEX(VENDA!$J$3:$J$9999,MATCH(B41,VENDA!$C$3:$C$9999,FALSE)),0)</f>
        <v>9300</v>
      </c>
      <c r="E41" s="18">
        <f t="shared" si="1"/>
        <v>8297.73</v>
      </c>
      <c r="F41" s="27" t="str">
        <f t="shared" si="0"/>
        <v/>
      </c>
    </row>
    <row r="42" spans="1:6" x14ac:dyDescent="0.3">
      <c r="A42" s="5">
        <f>IFERROR(INDEX(SALVADOS!$B$3:$B$9999,MATCH(B42,SALVADOS!$G$3:$G$9999,FALSE)),0)</f>
        <v>8281902400</v>
      </c>
      <c r="B42" s="4" t="str">
        <f>SALVADOS!G42</f>
        <v>BLX4732</v>
      </c>
      <c r="C42" s="18">
        <f>SUMIF(PAGTOS!$B$3:$B$9989,"="&amp;B42,PAGTOS!$F$3:$F$9989)</f>
        <v>-833.37</v>
      </c>
      <c r="D42" s="9">
        <f>IFERROR(INDEX(VENDA!$J$3:$J$9999,MATCH(B42,VENDA!$C$3:$C$9999,FALSE)),0)</f>
        <v>100</v>
      </c>
      <c r="E42" s="18">
        <f t="shared" si="1"/>
        <v>-733.37</v>
      </c>
      <c r="F42" s="27" t="str">
        <f t="shared" si="0"/>
        <v>NEGATIVO</v>
      </c>
    </row>
    <row r="43" spans="1:6" x14ac:dyDescent="0.3">
      <c r="A43" s="5">
        <f>IFERROR(INDEX(SALVADOS!$B$3:$B$9999,MATCH(B43,SALVADOS!$G$3:$G$9999,FALSE)),0)</f>
        <v>8281901679</v>
      </c>
      <c r="B43" s="4" t="str">
        <f>SALVADOS!G43</f>
        <v>CQK3717</v>
      </c>
      <c r="C43" s="18">
        <f>SUMIF(PAGTOS!$B$3:$B$9989,"="&amp;B43,PAGTOS!$F$3:$F$9989)</f>
        <v>-944.31000000000006</v>
      </c>
      <c r="D43" s="9">
        <f>IFERROR(INDEX(VENDA!$J$3:$J$9999,MATCH(B43,VENDA!$C$3:$C$9999,FALSE)),0)</f>
        <v>1600</v>
      </c>
      <c r="E43" s="18">
        <f t="shared" si="1"/>
        <v>655.68999999999994</v>
      </c>
      <c r="F43" s="27" t="str">
        <f t="shared" si="0"/>
        <v/>
      </c>
    </row>
    <row r="44" spans="1:6" x14ac:dyDescent="0.3">
      <c r="A44" s="5">
        <f>IFERROR(INDEX(SALVADOS!$B$3:$B$9999,MATCH(B44,SALVADOS!$G$3:$G$9999,FALSE)),0)</f>
        <v>8281902606</v>
      </c>
      <c r="B44" s="4" t="str">
        <f>SALVADOS!G44</f>
        <v>JHD2061</v>
      </c>
      <c r="C44" s="18">
        <f>SUMIF(PAGTOS!$B$3:$B$9989,"="&amp;B44,PAGTOS!$F$3:$F$9989)</f>
        <v>-1521.42</v>
      </c>
      <c r="D44" s="9">
        <f>IFERROR(INDEX(VENDA!$J$3:$J$9999,MATCH(B44,VENDA!$C$3:$C$9999,FALSE)),0)</f>
        <v>1500</v>
      </c>
      <c r="E44" s="18">
        <f t="shared" si="1"/>
        <v>-21.420000000000073</v>
      </c>
      <c r="F44" s="27" t="str">
        <f t="shared" si="0"/>
        <v>NEGATIVO</v>
      </c>
    </row>
    <row r="45" spans="1:6" x14ac:dyDescent="0.3">
      <c r="A45" s="5">
        <f>IFERROR(INDEX(SALVADOS!$B$3:$B$9999,MATCH(B45,SALVADOS!$G$3:$G$9999,FALSE)),0)</f>
        <v>8281902272</v>
      </c>
      <c r="B45" s="4" t="str">
        <f>SALVADOS!G45</f>
        <v>GVM6482</v>
      </c>
      <c r="C45" s="18">
        <f>SUMIF(PAGTOS!$B$3:$B$9989,"="&amp;B45,PAGTOS!$F$3:$F$9989)</f>
        <v>-5439.3899999999994</v>
      </c>
      <c r="D45" s="9">
        <f>IFERROR(INDEX(VENDA!$J$3:$J$9999,MATCH(B45,VENDA!$C$3:$C$9999,FALSE)),0)</f>
        <v>1400</v>
      </c>
      <c r="E45" s="18">
        <f t="shared" si="1"/>
        <v>-4039.3899999999994</v>
      </c>
      <c r="F45" s="27" t="str">
        <f t="shared" si="0"/>
        <v>NEGATIVO</v>
      </c>
    </row>
    <row r="46" spans="1:6" x14ac:dyDescent="0.3">
      <c r="A46" s="5">
        <f>IFERROR(INDEX(SALVADOS!$B$3:$B$9999,MATCH(B46,SALVADOS!$G$3:$G$9999,FALSE)),0)</f>
        <v>8281902777</v>
      </c>
      <c r="B46" s="4" t="str">
        <f>SALVADOS!G46</f>
        <v>DNU1192</v>
      </c>
      <c r="C46" s="18">
        <f>SUMIF(PAGTOS!$B$3:$B$9989,"="&amp;B46,PAGTOS!$F$3:$F$9989)</f>
        <v>-1512.41</v>
      </c>
      <c r="D46" s="9">
        <f>IFERROR(INDEX(VENDA!$J$3:$J$9999,MATCH(B46,VENDA!$C$3:$C$9999,FALSE)),0)</f>
        <v>1300</v>
      </c>
      <c r="E46" s="18">
        <f t="shared" si="1"/>
        <v>-212.41000000000008</v>
      </c>
      <c r="F46" s="27" t="str">
        <f t="shared" si="0"/>
        <v>NEGATIVO</v>
      </c>
    </row>
    <row r="47" spans="1:6" x14ac:dyDescent="0.3">
      <c r="A47" s="5">
        <f>IFERROR(INDEX(SALVADOS!$B$3:$B$9999,MATCH(B47,SALVADOS!$G$3:$G$9999,FALSE)),0)</f>
        <v>8281902927</v>
      </c>
      <c r="B47" s="4" t="str">
        <f>SALVADOS!G47</f>
        <v>HDK7681</v>
      </c>
      <c r="C47" s="18">
        <f>SUMIF(PAGTOS!$B$3:$B$9989,"="&amp;B47,PAGTOS!$F$3:$F$9989)</f>
        <v>-4244.4399999999996</v>
      </c>
      <c r="D47" s="9">
        <f>IFERROR(INDEX(VENDA!$J$3:$J$9999,MATCH(B47,VENDA!$C$3:$C$9999,FALSE)),0)</f>
        <v>2000</v>
      </c>
      <c r="E47" s="18">
        <f t="shared" si="1"/>
        <v>-2244.4399999999996</v>
      </c>
      <c r="F47" s="27" t="str">
        <f t="shared" si="0"/>
        <v>NEGATIVO</v>
      </c>
    </row>
    <row r="48" spans="1:6" x14ac:dyDescent="0.3">
      <c r="A48" s="5">
        <f>IFERROR(INDEX(SALVADOS!$B$3:$B$9999,MATCH(B48,SALVADOS!$G$3:$G$9999,FALSE)),0)</f>
        <v>8281902933</v>
      </c>
      <c r="B48" s="4" t="str">
        <f>SALVADOS!G48</f>
        <v>HSI2604</v>
      </c>
      <c r="C48" s="18">
        <f>SUMIF(PAGTOS!$B$3:$B$9989,"="&amp;B48,PAGTOS!$F$3:$F$9989)</f>
        <v>-1467.8300000000002</v>
      </c>
      <c r="D48" s="9">
        <f>IFERROR(INDEX(VENDA!$J$3:$J$9999,MATCH(B48,VENDA!$C$3:$C$9999,FALSE)),0)</f>
        <v>9800</v>
      </c>
      <c r="E48" s="18">
        <f t="shared" si="1"/>
        <v>8332.17</v>
      </c>
      <c r="F48" s="27" t="str">
        <f t="shared" si="0"/>
        <v/>
      </c>
    </row>
    <row r="49" spans="1:6" x14ac:dyDescent="0.3">
      <c r="A49" s="5">
        <f>IFERROR(INDEX(SALVADOS!$B$3:$B$9999,MATCH(B49,SALVADOS!$G$3:$G$9999,FALSE)),0)</f>
        <v>8281902901</v>
      </c>
      <c r="B49" s="4" t="str">
        <f>SALVADOS!G49</f>
        <v>DSN8666</v>
      </c>
      <c r="C49" s="18">
        <f>SUMIF(PAGTOS!$B$3:$B$9989,"="&amp;B49,PAGTOS!$F$3:$F$9989)</f>
        <v>-1584.47</v>
      </c>
      <c r="D49" s="9">
        <f>IFERROR(INDEX(VENDA!$J$3:$J$9999,MATCH(B49,VENDA!$C$3:$C$9999,FALSE)),0)</f>
        <v>5100</v>
      </c>
      <c r="E49" s="18">
        <f t="shared" si="1"/>
        <v>3515.5299999999997</v>
      </c>
      <c r="F49" s="27" t="str">
        <f t="shared" si="0"/>
        <v/>
      </c>
    </row>
    <row r="50" spans="1:6" x14ac:dyDescent="0.3">
      <c r="A50" s="5">
        <f>IFERROR(INDEX(SALVADOS!$B$3:$B$9999,MATCH(B50,SALVADOS!$G$3:$G$9999,FALSE)),0)</f>
        <v>8231900120</v>
      </c>
      <c r="B50" s="4" t="str">
        <f>SALVADOS!G50</f>
        <v>JQA6400</v>
      </c>
      <c r="C50" s="18">
        <f>SUMIF(PAGTOS!$B$3:$B$9989,"="&amp;B50,PAGTOS!$F$3:$F$9989)</f>
        <v>-2319.6999999999998</v>
      </c>
      <c r="D50" s="9">
        <f>IFERROR(INDEX(VENDA!$J$3:$J$9999,MATCH(B50,VENDA!$C$3:$C$9999,FALSE)),0)</f>
        <v>1100</v>
      </c>
      <c r="E50" s="18">
        <f t="shared" si="1"/>
        <v>-1219.6999999999998</v>
      </c>
      <c r="F50" s="27" t="str">
        <f t="shared" si="0"/>
        <v>NEGATIVO</v>
      </c>
    </row>
    <row r="51" spans="1:6" x14ac:dyDescent="0.3">
      <c r="A51" s="5">
        <f>IFERROR(INDEX(SALVADOS!$B$3:$B$9999,MATCH(B51,SALVADOS!$G$3:$G$9999,FALSE)),0)</f>
        <v>8232000001</v>
      </c>
      <c r="B51" s="4" t="str">
        <f>SALVADOS!G51</f>
        <v>ACK5999</v>
      </c>
      <c r="C51" s="18">
        <f>SUMIF(PAGTOS!$B$3:$B$9989,"="&amp;B51,PAGTOS!$F$3:$F$9989)</f>
        <v>-969.26</v>
      </c>
      <c r="D51" s="9">
        <f>IFERROR(INDEX(VENDA!$J$3:$J$9999,MATCH(B51,VENDA!$C$3:$C$9999,FALSE)),0)</f>
        <v>5600</v>
      </c>
      <c r="E51" s="18">
        <f t="shared" si="1"/>
        <v>4630.74</v>
      </c>
      <c r="F51" s="27" t="str">
        <f t="shared" si="0"/>
        <v/>
      </c>
    </row>
    <row r="52" spans="1:6" x14ac:dyDescent="0.3">
      <c r="A52" s="5">
        <f>IFERROR(INDEX(SALVADOS!$B$3:$B$9999,MATCH(B52,SALVADOS!$G$3:$G$9999,FALSE)),0)</f>
        <v>8282000029</v>
      </c>
      <c r="B52" s="4" t="str">
        <f>SALVADOS!G52</f>
        <v>MGR0039</v>
      </c>
      <c r="C52" s="18">
        <f>SUMIF(PAGTOS!$B$3:$B$9989,"="&amp;B52,PAGTOS!$F$3:$F$9989)</f>
        <v>-2038.67</v>
      </c>
      <c r="D52" s="9">
        <f>IFERROR(INDEX(VENDA!$J$3:$J$9999,MATCH(B52,VENDA!$C$3:$C$9999,FALSE)),0)</f>
        <v>6800</v>
      </c>
      <c r="E52" s="18">
        <f t="shared" si="1"/>
        <v>4761.33</v>
      </c>
      <c r="F52" s="27" t="str">
        <f t="shared" si="0"/>
        <v/>
      </c>
    </row>
    <row r="53" spans="1:6" x14ac:dyDescent="0.3">
      <c r="A53" s="5">
        <f>IFERROR(INDEX(SALVADOS!$B$3:$B$9999,MATCH(B53,SALVADOS!$G$3:$G$9999,FALSE)),0)</f>
        <v>8232000032</v>
      </c>
      <c r="B53" s="4" t="str">
        <f>SALVADOS!G53</f>
        <v>ENA6500</v>
      </c>
      <c r="C53" s="18">
        <f>SUMIF(PAGTOS!$B$3:$B$9989,"="&amp;B53,PAGTOS!$F$3:$F$9989)</f>
        <v>-1663.95</v>
      </c>
      <c r="D53" s="9">
        <f>IFERROR(INDEX(VENDA!$J$3:$J$9999,MATCH(B53,VENDA!$C$3:$C$9999,FALSE)),0)</f>
        <v>2200</v>
      </c>
      <c r="E53" s="18">
        <f t="shared" si="1"/>
        <v>536.04999999999995</v>
      </c>
      <c r="F53" s="27" t="str">
        <f t="shared" si="0"/>
        <v/>
      </c>
    </row>
    <row r="54" spans="1:6" x14ac:dyDescent="0.3">
      <c r="A54" s="5">
        <f>IFERROR(INDEX(SALVADOS!$B$3:$B$9999,MATCH(B54,SALVADOS!$G$3:$G$9999,FALSE)),0)</f>
        <v>8282000189</v>
      </c>
      <c r="B54" s="4" t="str">
        <f>SALVADOS!G54</f>
        <v>GRG0871</v>
      </c>
      <c r="C54" s="18">
        <f>SUMIF(PAGTOS!$B$3:$B$9989,"="&amp;B54,PAGTOS!$F$3:$F$9989)</f>
        <v>-1175.2499999999998</v>
      </c>
      <c r="D54" s="9">
        <f>IFERROR(INDEX(VENDA!$J$3:$J$9999,MATCH(B54,VENDA!$C$3:$C$9999,FALSE)),0)</f>
        <v>1700</v>
      </c>
      <c r="E54" s="18">
        <f t="shared" si="1"/>
        <v>524.75000000000023</v>
      </c>
      <c r="F54" s="27" t="str">
        <f t="shared" si="0"/>
        <v/>
      </c>
    </row>
    <row r="55" spans="1:6" x14ac:dyDescent="0.3">
      <c r="A55" s="5">
        <f>IFERROR(INDEX(SALVADOS!$B$3:$B$9999,MATCH(B55,SALVADOS!$G$3:$G$9999,FALSE)),0)</f>
        <v>8282000022</v>
      </c>
      <c r="B55" s="4" t="str">
        <f>SALVADOS!G55</f>
        <v>IWH2168</v>
      </c>
      <c r="C55" s="18">
        <f>SUMIF(PAGTOS!$B$3:$B$9989,"="&amp;B55,PAGTOS!$F$3:$F$9989)</f>
        <v>-1894.35</v>
      </c>
      <c r="D55" s="9">
        <f>IFERROR(INDEX(VENDA!$J$3:$J$9999,MATCH(B55,VENDA!$C$3:$C$9999,FALSE)),0)</f>
        <v>8400</v>
      </c>
      <c r="E55" s="18">
        <f t="shared" si="1"/>
        <v>6505.65</v>
      </c>
      <c r="F55" s="27" t="str">
        <f t="shared" si="0"/>
        <v/>
      </c>
    </row>
    <row r="56" spans="1:6" x14ac:dyDescent="0.3">
      <c r="A56" s="5">
        <f>IFERROR(INDEX(SALVADOS!$B$3:$B$9999,MATCH(B56,SALVADOS!$G$3:$G$9999,FALSE)),0)</f>
        <v>8282000256</v>
      </c>
      <c r="B56" s="4" t="str">
        <f>SALVADOS!G56</f>
        <v>ELL3738</v>
      </c>
      <c r="C56" s="18">
        <f>SUMIF(PAGTOS!$B$3:$B$9989,"="&amp;B56,PAGTOS!$F$3:$F$9989)</f>
        <v>-755</v>
      </c>
      <c r="D56" s="9">
        <f>IFERROR(INDEX(VENDA!$J$3:$J$9999,MATCH(B56,VENDA!$C$3:$C$9999,FALSE)),0)</f>
        <v>11000</v>
      </c>
      <c r="E56" s="18">
        <f t="shared" si="1"/>
        <v>10245</v>
      </c>
      <c r="F56" s="27" t="str">
        <f t="shared" si="0"/>
        <v/>
      </c>
    </row>
    <row r="57" spans="1:6" x14ac:dyDescent="0.3">
      <c r="A57" s="5">
        <f>IFERROR(INDEX(SALVADOS!$B$3:$B$9999,MATCH(B57,SALVADOS!$G$3:$G$9999,FALSE)),0)</f>
        <v>8282000018</v>
      </c>
      <c r="B57" s="4" t="str">
        <f>SALVADOS!G57</f>
        <v>CYT3323</v>
      </c>
      <c r="C57" s="18">
        <f>SUMIF(PAGTOS!$B$3:$B$9989,"="&amp;B57,PAGTOS!$F$3:$F$9989)</f>
        <v>-2143.66</v>
      </c>
      <c r="D57" s="9">
        <f>IFERROR(INDEX(VENDA!$J$3:$J$9999,MATCH(B57,VENDA!$C$3:$C$9999,FALSE)),0)</f>
        <v>5200</v>
      </c>
      <c r="E57" s="18">
        <f t="shared" si="1"/>
        <v>3056.34</v>
      </c>
      <c r="F57" s="27" t="str">
        <f t="shared" si="0"/>
        <v/>
      </c>
    </row>
    <row r="58" spans="1:6" x14ac:dyDescent="0.3">
      <c r="A58" s="5">
        <f>IFERROR(INDEX(SALVADOS!$B$3:$B$9999,MATCH(B58,SALVADOS!$G$3:$G$9999,FALSE)),0)</f>
        <v>8282000217</v>
      </c>
      <c r="B58" s="4" t="str">
        <f>SALVADOS!G58</f>
        <v>HGT8554</v>
      </c>
      <c r="C58" s="18">
        <f>SUMIF(PAGTOS!$B$3:$B$9989,"="&amp;B58,PAGTOS!$F$3:$F$9989)</f>
        <v>-1245.94</v>
      </c>
      <c r="D58" s="9">
        <f>IFERROR(INDEX(VENDA!$J$3:$J$9999,MATCH(B58,VENDA!$C$3:$C$9999,FALSE)),0)</f>
        <v>1900</v>
      </c>
      <c r="E58" s="18">
        <f t="shared" si="1"/>
        <v>654.05999999999995</v>
      </c>
      <c r="F58" s="27" t="str">
        <f t="shared" si="0"/>
        <v/>
      </c>
    </row>
    <row r="59" spans="1:6" x14ac:dyDescent="0.3">
      <c r="A59" s="5">
        <f>IFERROR(INDEX(SALVADOS!$B$3:$B$9999,MATCH(B59,SALVADOS!$G$3:$G$9999,FALSE)),0)</f>
        <v>8281903294</v>
      </c>
      <c r="B59" s="4" t="str">
        <f>SALVADOS!G59</f>
        <v>CHR1184</v>
      </c>
      <c r="C59" s="18">
        <f>SUMIF(PAGTOS!$B$3:$B$9989,"="&amp;B59,PAGTOS!$F$3:$F$9989)</f>
        <v>-7584.33</v>
      </c>
      <c r="D59" s="9">
        <f>IFERROR(INDEX(VENDA!$J$3:$J$9999,MATCH(B59,VENDA!$C$3:$C$9999,FALSE)),0)</f>
        <v>6000</v>
      </c>
      <c r="E59" s="18">
        <f t="shared" si="1"/>
        <v>-1584.33</v>
      </c>
      <c r="F59" s="27" t="str">
        <f t="shared" si="0"/>
        <v>NEGATIVO</v>
      </c>
    </row>
    <row r="60" spans="1:6" x14ac:dyDescent="0.3">
      <c r="A60" s="5">
        <f>IFERROR(INDEX(SALVADOS!$B$3:$B$9999,MATCH(B60,SALVADOS!$G$3:$G$9999,FALSE)),0)</f>
        <v>8282000297</v>
      </c>
      <c r="B60" s="4" t="str">
        <f>SALVADOS!G60</f>
        <v>CPX5397</v>
      </c>
      <c r="C60" s="18">
        <f>SUMIF(PAGTOS!$B$3:$B$9989,"="&amp;B60,PAGTOS!$F$3:$F$9989)</f>
        <v>-707.9</v>
      </c>
      <c r="D60" s="9">
        <f>IFERROR(INDEX(VENDA!$J$3:$J$9999,MATCH(B60,VENDA!$C$3:$C$9999,FALSE)),0)</f>
        <v>1000</v>
      </c>
      <c r="E60" s="18">
        <f t="shared" si="1"/>
        <v>292.10000000000002</v>
      </c>
      <c r="F60" s="27" t="str">
        <f t="shared" si="0"/>
        <v/>
      </c>
    </row>
    <row r="61" spans="1:6" x14ac:dyDescent="0.3">
      <c r="A61" s="5">
        <f>IFERROR(INDEX(SALVADOS!$B$3:$B$9999,MATCH(B61,SALVADOS!$G$3:$G$9999,FALSE)),0)</f>
        <v>8282000016</v>
      </c>
      <c r="B61" s="4" t="str">
        <f>SALVADOS!G61</f>
        <v>GZM4914</v>
      </c>
      <c r="C61" s="18">
        <f>SUMIF(PAGTOS!$B$3:$B$9989,"="&amp;B61,PAGTOS!$F$3:$F$9989)</f>
        <v>-2298.5699999999997</v>
      </c>
      <c r="D61" s="9">
        <f>IFERROR(INDEX(VENDA!$J$3:$J$9999,MATCH(B61,VENDA!$C$3:$C$9999,FALSE)),0)</f>
        <v>7900</v>
      </c>
      <c r="E61" s="18">
        <f t="shared" si="1"/>
        <v>5601.43</v>
      </c>
      <c r="F61" s="27" t="str">
        <f t="shared" si="0"/>
        <v/>
      </c>
    </row>
    <row r="62" spans="1:6" x14ac:dyDescent="0.3">
      <c r="A62" s="5">
        <f>IFERROR(INDEX(SALVADOS!$B$3:$B$9999,MATCH(B62,SALVADOS!$G$3:$G$9999,FALSE)),0)</f>
        <v>8282000308</v>
      </c>
      <c r="B62" s="4" t="str">
        <f>SALVADOS!G62</f>
        <v>NML3737</v>
      </c>
      <c r="C62" s="18">
        <f>SUMIF(PAGTOS!$B$3:$B$9989,"="&amp;B62,PAGTOS!$F$3:$F$9989)</f>
        <v>-3115.2</v>
      </c>
      <c r="D62" s="9">
        <f>IFERROR(INDEX(VENDA!$J$3:$J$9999,MATCH(B62,VENDA!$C$3:$C$9999,FALSE)),0)</f>
        <v>12800</v>
      </c>
      <c r="E62" s="18">
        <f t="shared" si="1"/>
        <v>9684.7999999999993</v>
      </c>
      <c r="F62" s="27" t="str">
        <f t="shared" si="0"/>
        <v/>
      </c>
    </row>
    <row r="63" spans="1:6" x14ac:dyDescent="0.3">
      <c r="A63" s="5">
        <f>IFERROR(INDEX(SALVADOS!$B$3:$B$9999,MATCH(B63,SALVADOS!$G$3:$G$9999,FALSE)),0)</f>
        <v>8232000084</v>
      </c>
      <c r="B63" s="4" t="str">
        <f>SALVADOS!G63</f>
        <v>ILW7880</v>
      </c>
      <c r="C63" s="18">
        <f>SUMIF(PAGTOS!$B$3:$B$9989,"="&amp;B63,PAGTOS!$F$3:$F$9989)</f>
        <v>-1644.1299999999999</v>
      </c>
      <c r="D63" s="9">
        <f>IFERROR(INDEX(VENDA!$J$3:$J$9999,MATCH(B63,VENDA!$C$3:$C$9999,FALSE)),0)</f>
        <v>4600</v>
      </c>
      <c r="E63" s="18">
        <f t="shared" si="1"/>
        <v>2955.87</v>
      </c>
      <c r="F63" s="27" t="str">
        <f t="shared" si="0"/>
        <v/>
      </c>
    </row>
    <row r="64" spans="1:6" x14ac:dyDescent="0.3">
      <c r="A64" s="5">
        <f>IFERROR(INDEX(SALVADOS!$B$3:$B$9999,MATCH(B64,SALVADOS!$G$3:$G$9999,FALSE)),0)</f>
        <v>8282000480</v>
      </c>
      <c r="B64" s="4" t="str">
        <f>SALVADOS!G64</f>
        <v>ONU9588</v>
      </c>
      <c r="C64" s="18">
        <f>SUMIF(PAGTOS!$B$3:$B$9989,"="&amp;B64,PAGTOS!$F$3:$F$9989)</f>
        <v>-8185.66</v>
      </c>
      <c r="D64" s="9">
        <f>IFERROR(INDEX(VENDA!$J$3:$J$9999,MATCH(B64,VENDA!$C$3:$C$9999,FALSE)),0)</f>
        <v>81000</v>
      </c>
      <c r="E64" s="18">
        <f t="shared" si="1"/>
        <v>72814.34</v>
      </c>
      <c r="F64" s="27" t="str">
        <f t="shared" si="0"/>
        <v/>
      </c>
    </row>
    <row r="65" spans="1:6" x14ac:dyDescent="0.3">
      <c r="A65" s="5">
        <f>IFERROR(INDEX(SALVADOS!$B$3:$B$9999,MATCH(B65,SALVADOS!$G$3:$G$9999,FALSE)),0)</f>
        <v>8282000733</v>
      </c>
      <c r="B65" s="4" t="str">
        <f>SALVADOS!G65</f>
        <v>BEM0774</v>
      </c>
      <c r="C65" s="18">
        <f>SUMIF(PAGTOS!$B$3:$B$9989,"="&amp;B65,PAGTOS!$F$3:$F$9989)</f>
        <v>-516.85</v>
      </c>
      <c r="D65" s="9">
        <f>IFERROR(INDEX(VENDA!$J$3:$J$9999,MATCH(B65,VENDA!$C$3:$C$9999,FALSE)),0)</f>
        <v>9200</v>
      </c>
      <c r="E65" s="18">
        <f t="shared" ref="E65:E102" si="2">D65+C65</f>
        <v>8683.15</v>
      </c>
      <c r="F65" s="27" t="str">
        <f t="shared" ref="F65:F102" si="3">IF(AND(D65&gt;0,E65&lt;0),"NEGATIVO","")</f>
        <v/>
      </c>
    </row>
    <row r="66" spans="1:6" x14ac:dyDescent="0.3">
      <c r="A66" s="5">
        <f>IFERROR(INDEX(SALVADOS!$B$3:$B$9999,MATCH(B66,SALVADOS!$G$3:$G$9999,FALSE)),0)</f>
        <v>8282000903</v>
      </c>
      <c r="B66" s="4" t="str">
        <f>SALVADOS!G66</f>
        <v>AMZ5649</v>
      </c>
      <c r="C66" s="18">
        <f>SUMIF(PAGTOS!$B$3:$B$9989,"="&amp;B66,PAGTOS!$F$3:$F$9989)</f>
        <v>-1413.6799999999998</v>
      </c>
      <c r="D66" s="9">
        <f>IFERROR(INDEX(VENDA!$J$3:$J$9999,MATCH(B66,VENDA!$C$3:$C$9999,FALSE)),0)</f>
        <v>3800</v>
      </c>
      <c r="E66" s="18">
        <f t="shared" si="2"/>
        <v>2386.3200000000002</v>
      </c>
      <c r="F66" s="27" t="str">
        <f t="shared" si="3"/>
        <v/>
      </c>
    </row>
    <row r="67" spans="1:6" x14ac:dyDescent="0.3">
      <c r="A67" s="5">
        <f>IFERROR(INDEX(SALVADOS!$B$3:$B$9999,MATCH(B67,SALVADOS!$G$3:$G$9999,FALSE)),0)</f>
        <v>8282000903</v>
      </c>
      <c r="B67" s="4" t="str">
        <f>SALVADOS!G67</f>
        <v>CJJ7221</v>
      </c>
      <c r="C67" s="18">
        <f>SUMIF(PAGTOS!$B$3:$B$9989,"="&amp;B67,PAGTOS!$F$3:$F$9989)</f>
        <v>-1059.6400000000001</v>
      </c>
      <c r="D67" s="9">
        <f>IFERROR(INDEX(VENDA!$J$3:$J$9999,MATCH(B67,VENDA!$C$3:$C$9999,FALSE)),0)</f>
        <v>1400</v>
      </c>
      <c r="E67" s="18">
        <f t="shared" si="2"/>
        <v>340.3599999999999</v>
      </c>
      <c r="F67" s="27" t="str">
        <f t="shared" si="3"/>
        <v/>
      </c>
    </row>
    <row r="68" spans="1:6" x14ac:dyDescent="0.3">
      <c r="A68" s="5">
        <f>IFERROR(INDEX(SALVADOS!$B$3:$B$9999,MATCH(B68,SALVADOS!$G$3:$G$9999,FALSE)),0)</f>
        <v>8231900036</v>
      </c>
      <c r="B68" s="4" t="str">
        <f>SALVADOS!G68</f>
        <v>DLA1938</v>
      </c>
      <c r="C68" s="18">
        <f>SUMIF(PAGTOS!$B$3:$B$9989,"="&amp;B68,PAGTOS!$F$3:$F$9989)</f>
        <v>-133.65</v>
      </c>
      <c r="D68" s="9">
        <f>IFERROR(INDEX(VENDA!$J$3:$J$9999,MATCH(B68,VENDA!$C$3:$C$9999,FALSE)),0)</f>
        <v>18300</v>
      </c>
      <c r="E68" s="18">
        <f t="shared" si="2"/>
        <v>18166.349999999999</v>
      </c>
      <c r="F68" s="27" t="str">
        <f t="shared" si="3"/>
        <v/>
      </c>
    </row>
    <row r="69" spans="1:6" x14ac:dyDescent="0.3">
      <c r="A69" s="5">
        <f>IFERROR(INDEX(SALVADOS!$B$3:$B$9999,MATCH(B69,SALVADOS!$G$3:$G$9999,FALSE)),0)</f>
        <v>8282000829</v>
      </c>
      <c r="B69" s="4" t="str">
        <f>SALVADOS!G69</f>
        <v>QVD0B92</v>
      </c>
      <c r="C69" s="18">
        <f>SUMIF(PAGTOS!$B$3:$B$9989,"="&amp;B69,PAGTOS!$F$3:$F$9989)</f>
        <v>-757.57</v>
      </c>
      <c r="D69" s="9">
        <f>IFERROR(INDEX(VENDA!$J$3:$J$9999,MATCH(B69,VENDA!$C$3:$C$9999,FALSE)),0)</f>
        <v>2500</v>
      </c>
      <c r="E69" s="18">
        <f t="shared" si="2"/>
        <v>1742.4299999999998</v>
      </c>
      <c r="F69" s="27" t="str">
        <f t="shared" si="3"/>
        <v/>
      </c>
    </row>
    <row r="70" spans="1:6" x14ac:dyDescent="0.3">
      <c r="A70" s="5">
        <f>IFERROR(INDEX(SALVADOS!$B$3:$B$9999,MATCH(B70,SALVADOS!$G$3:$G$9999,FALSE)),0)</f>
        <v>8282000956</v>
      </c>
      <c r="B70" s="4" t="str">
        <f>SALVADOS!G70</f>
        <v>EUN0976</v>
      </c>
      <c r="C70" s="18">
        <f>SUMIF(PAGTOS!$B$3:$B$9989,"="&amp;B70,PAGTOS!$F$3:$F$9989)</f>
        <v>-1326.3700000000001</v>
      </c>
      <c r="D70" s="9">
        <f>IFERROR(INDEX(VENDA!$J$3:$J$9999,MATCH(B70,VENDA!$C$3:$C$9999,FALSE)),0)</f>
        <v>7500</v>
      </c>
      <c r="E70" s="18">
        <f t="shared" si="2"/>
        <v>6173.63</v>
      </c>
      <c r="F70" s="27" t="str">
        <f t="shared" si="3"/>
        <v/>
      </c>
    </row>
    <row r="71" spans="1:6" x14ac:dyDescent="0.3">
      <c r="A71" s="5">
        <f>IFERROR(INDEX(SALVADOS!$B$3:$B$9999,MATCH(B71,SALVADOS!$G$3:$G$9999,FALSE)),0)</f>
        <v>8282000943</v>
      </c>
      <c r="B71" s="4" t="str">
        <f>SALVADOS!G71</f>
        <v>FVY8510</v>
      </c>
      <c r="C71" s="18">
        <f>SUMIF(PAGTOS!$B$3:$B$9989,"="&amp;B71,PAGTOS!$F$3:$F$9989)</f>
        <v>-472.90000000000003</v>
      </c>
      <c r="D71" s="9">
        <f>IFERROR(INDEX(VENDA!$J$3:$J$9999,MATCH(B71,VENDA!$C$3:$C$9999,FALSE)),0)</f>
        <v>28000</v>
      </c>
      <c r="E71" s="18">
        <f t="shared" si="2"/>
        <v>27527.1</v>
      </c>
      <c r="F71" s="27" t="str">
        <f t="shared" si="3"/>
        <v/>
      </c>
    </row>
    <row r="72" spans="1:6" x14ac:dyDescent="0.3">
      <c r="A72" s="5">
        <f>IFERROR(INDEX(SALVADOS!$B$3:$B$9999,MATCH(B72,SALVADOS!$G$3:$G$9999,FALSE)),0)</f>
        <v>8282000950</v>
      </c>
      <c r="B72" s="4" t="str">
        <f>SALVADOS!G72</f>
        <v>AXA0887</v>
      </c>
      <c r="C72" s="18">
        <f>SUMIF(PAGTOS!$B$3:$B$9989,"="&amp;B72,PAGTOS!$F$3:$F$9989)</f>
        <v>-539.35</v>
      </c>
      <c r="D72" s="9">
        <f>IFERROR(INDEX(VENDA!$J$3:$J$9999,MATCH(B72,VENDA!$C$3:$C$9999,FALSE)),0)</f>
        <v>5900</v>
      </c>
      <c r="E72" s="18">
        <f t="shared" si="2"/>
        <v>5360.65</v>
      </c>
      <c r="F72" s="27" t="str">
        <f t="shared" si="3"/>
        <v/>
      </c>
    </row>
    <row r="73" spans="1:6" x14ac:dyDescent="0.3">
      <c r="A73" s="5">
        <f>IFERROR(INDEX(SALVADOS!$B$3:$B$9999,MATCH(B73,SALVADOS!$G$3:$G$9999,FALSE)),0)</f>
        <v>8282000269</v>
      </c>
      <c r="B73" s="4" t="str">
        <f>SALVADOS!G73</f>
        <v>DYH2395</v>
      </c>
      <c r="C73" s="18">
        <f>SUMIF(PAGTOS!$B$3:$B$9989,"="&amp;B73,PAGTOS!$F$3:$F$9989)</f>
        <v>-3475.0299999999997</v>
      </c>
      <c r="D73" s="9">
        <f>IFERROR(INDEX(VENDA!$J$3:$J$9999,MATCH(B73,VENDA!$C$3:$C$9999,FALSE)),0)</f>
        <v>4800</v>
      </c>
      <c r="E73" s="18">
        <f t="shared" si="2"/>
        <v>1324.9700000000003</v>
      </c>
      <c r="F73" s="27" t="str">
        <f t="shared" si="3"/>
        <v/>
      </c>
    </row>
    <row r="74" spans="1:6" x14ac:dyDescent="0.3">
      <c r="A74" s="5">
        <f>IFERROR(INDEX(SALVADOS!$B$3:$B$9999,MATCH(B74,SALVADOS!$G$3:$G$9999,FALSE)),0)</f>
        <v>8282001220</v>
      </c>
      <c r="B74" s="4" t="str">
        <f>SALVADOS!G74</f>
        <v>BYN0656</v>
      </c>
      <c r="C74" s="18">
        <f>SUMIF(PAGTOS!$B$3:$B$9989,"="&amp;B74,PAGTOS!$F$3:$F$9989)</f>
        <v>-392.6</v>
      </c>
      <c r="D74" s="9">
        <f>IFERROR(INDEX(VENDA!$J$3:$J$9999,MATCH(B74,VENDA!$C$3:$C$9999,FALSE)),0)</f>
        <v>1200</v>
      </c>
      <c r="E74" s="18">
        <f t="shared" si="2"/>
        <v>807.4</v>
      </c>
      <c r="F74" s="27" t="str">
        <f t="shared" si="3"/>
        <v/>
      </c>
    </row>
    <row r="75" spans="1:6" x14ac:dyDescent="0.3">
      <c r="A75" s="5">
        <f>IFERROR(INDEX(SALVADOS!$B$3:$B$9999,MATCH(B75,SALVADOS!$G$3:$G$9999,FALSE)),0)</f>
        <v>8232000138</v>
      </c>
      <c r="B75" s="4" t="str">
        <f>SALVADOS!G75</f>
        <v>JKD8504</v>
      </c>
      <c r="C75" s="18">
        <f>SUMIF(PAGTOS!$B$3:$B$9989,"="&amp;B75,PAGTOS!$F$3:$F$9989)</f>
        <v>-5460.0024999999996</v>
      </c>
      <c r="D75" s="9">
        <f>IFERROR(INDEX(VENDA!$J$3:$J$9999,MATCH(B75,VENDA!$C$3:$C$9999,FALSE)),0)</f>
        <v>9200</v>
      </c>
      <c r="E75" s="18">
        <f t="shared" si="2"/>
        <v>3739.9975000000004</v>
      </c>
      <c r="F75" s="27" t="str">
        <f t="shared" si="3"/>
        <v/>
      </c>
    </row>
    <row r="76" spans="1:6" x14ac:dyDescent="0.3">
      <c r="A76" s="5">
        <f>IFERROR(INDEX(SALVADOS!$B$3:$B$9999,MATCH(B76,SALVADOS!$G$3:$G$9999,FALSE)),0)</f>
        <v>8282001174</v>
      </c>
      <c r="B76" s="4" t="str">
        <f>SALVADOS!G76</f>
        <v>EEG4467</v>
      </c>
      <c r="C76" s="18">
        <f>SUMIF(PAGTOS!$B$3:$B$9989,"="&amp;B76,PAGTOS!$F$3:$F$9989)</f>
        <v>-180</v>
      </c>
      <c r="D76" s="9">
        <f>IFERROR(INDEX(VENDA!$J$3:$J$9999,MATCH(B76,VENDA!$C$3:$C$9999,FALSE)),0)</f>
        <v>11000</v>
      </c>
      <c r="E76" s="18">
        <f t="shared" si="2"/>
        <v>10820</v>
      </c>
      <c r="F76" s="27" t="str">
        <f t="shared" si="3"/>
        <v/>
      </c>
    </row>
    <row r="77" spans="1:6" x14ac:dyDescent="0.3">
      <c r="A77" s="5">
        <f>IFERROR(INDEX(SALVADOS!$B$3:$B$9999,MATCH(B77,SALVADOS!$G$3:$G$9999,FALSE)),0)</f>
        <v>8282001290</v>
      </c>
      <c r="B77" s="4" t="str">
        <f>SALVADOS!G77</f>
        <v>EUO7130</v>
      </c>
      <c r="C77" s="18">
        <f>SUMIF(PAGTOS!$B$3:$B$9989,"="&amp;B77,PAGTOS!$F$3:$F$9989)</f>
        <v>-133.65</v>
      </c>
      <c r="D77" s="9">
        <f>IFERROR(INDEX(VENDA!$J$3:$J$9999,MATCH(B77,VENDA!$C$3:$C$9999,FALSE)),0)</f>
        <v>6700</v>
      </c>
      <c r="E77" s="18">
        <f t="shared" si="2"/>
        <v>6566.35</v>
      </c>
      <c r="F77" s="27" t="str">
        <f t="shared" si="3"/>
        <v/>
      </c>
    </row>
    <row r="78" spans="1:6" x14ac:dyDescent="0.3">
      <c r="A78" s="5">
        <f>IFERROR(INDEX(SALVADOS!$B$3:$B$9999,MATCH(B78,SALVADOS!$G$3:$G$9999,FALSE)),0)</f>
        <v>8282001428</v>
      </c>
      <c r="B78" s="4" t="str">
        <f>SALVADOS!G78</f>
        <v>OLR6189</v>
      </c>
      <c r="C78" s="18">
        <f>SUMIF(PAGTOS!$B$3:$B$9989,"="&amp;B78,PAGTOS!$F$3:$F$9989)</f>
        <v>-966.3599999999999</v>
      </c>
      <c r="D78" s="9">
        <f>IFERROR(INDEX(VENDA!$J$3:$J$9999,MATCH(B78,VENDA!$C$3:$C$9999,FALSE)),0)</f>
        <v>11000</v>
      </c>
      <c r="E78" s="18">
        <f t="shared" si="2"/>
        <v>10033.64</v>
      </c>
      <c r="F78" s="27" t="str">
        <f t="shared" si="3"/>
        <v/>
      </c>
    </row>
    <row r="79" spans="1:6" x14ac:dyDescent="0.3">
      <c r="A79" s="5">
        <f>IFERROR(INDEX(SALVADOS!$B$3:$B$9999,MATCH(B79,SALVADOS!$G$3:$G$9999,FALSE)),0)</f>
        <v>8282001485</v>
      </c>
      <c r="B79" s="4" t="str">
        <f>SALVADOS!G79</f>
        <v>ETR0311</v>
      </c>
      <c r="C79" s="18">
        <f>SUMIF(PAGTOS!$B$3:$B$9989,"="&amp;B79,PAGTOS!$F$3:$F$9989)</f>
        <v>-569.9</v>
      </c>
      <c r="D79" s="9">
        <f>IFERROR(INDEX(VENDA!$J$3:$J$9999,MATCH(B79,VENDA!$C$3:$C$9999,FALSE)),0)</f>
        <v>19400</v>
      </c>
      <c r="E79" s="18">
        <f t="shared" si="2"/>
        <v>18830.099999999999</v>
      </c>
      <c r="F79" s="27" t="str">
        <f t="shared" si="3"/>
        <v/>
      </c>
    </row>
    <row r="80" spans="1:6" x14ac:dyDescent="0.3">
      <c r="A80" s="5">
        <f>IFERROR(INDEX(SALVADOS!$B$3:$B$9999,MATCH(B80,SALVADOS!$G$3:$G$9999,FALSE)),0)</f>
        <v>8282001464</v>
      </c>
      <c r="B80" s="4" t="str">
        <f>SALVADOS!G80</f>
        <v>HGM2F89</v>
      </c>
      <c r="C80" s="18">
        <f>SUMIF(PAGTOS!$B$3:$B$9989,"="&amp;B80,PAGTOS!$F$3:$F$9989)</f>
        <v>-878.94</v>
      </c>
      <c r="D80" s="9">
        <f>IFERROR(INDEX(VENDA!$J$3:$J$9999,MATCH(B80,VENDA!$C$3:$C$9999,FALSE)),0)</f>
        <v>3600</v>
      </c>
      <c r="E80" s="18">
        <f t="shared" si="2"/>
        <v>2721.06</v>
      </c>
      <c r="F80" s="27" t="str">
        <f t="shared" si="3"/>
        <v/>
      </c>
    </row>
    <row r="81" spans="1:6" x14ac:dyDescent="0.3">
      <c r="A81" s="5">
        <f>IFERROR(INDEX(SALVADOS!$B$3:$B$9999,MATCH(B81,SALVADOS!$G$3:$G$9999,FALSE)),0)</f>
        <v>8282001539</v>
      </c>
      <c r="B81" s="4" t="str">
        <f>SALVADOS!G81</f>
        <v>MBR0278</v>
      </c>
      <c r="C81" s="18">
        <f>SUMIF(PAGTOS!$B$3:$B$9989,"="&amp;B81,PAGTOS!$F$3:$F$9989)</f>
        <v>-931.18</v>
      </c>
      <c r="D81" s="9">
        <f>IFERROR(INDEX(VENDA!$J$3:$J$9999,MATCH(B81,VENDA!$C$3:$C$9999,FALSE)),0)</f>
        <v>1800</v>
      </c>
      <c r="E81" s="18">
        <f t="shared" si="2"/>
        <v>868.82</v>
      </c>
      <c r="F81" s="27" t="str">
        <f t="shared" si="3"/>
        <v/>
      </c>
    </row>
    <row r="82" spans="1:6" x14ac:dyDescent="0.3">
      <c r="A82" s="5">
        <f>IFERROR(INDEX(SALVADOS!$B$3:$B$9999,MATCH(B82,SALVADOS!$G$3:$G$9999,FALSE)),0)</f>
        <v>8282001570</v>
      </c>
      <c r="B82" s="4" t="str">
        <f>SALVADOS!G82</f>
        <v>FSO8244</v>
      </c>
      <c r="C82" s="18">
        <f>SUMIF(PAGTOS!$B$3:$B$9989,"="&amp;B82,PAGTOS!$F$3:$F$9989)</f>
        <v>-856.3</v>
      </c>
      <c r="D82" s="9">
        <f>IFERROR(INDEX(VENDA!$J$3:$J$9999,MATCH(B82,VENDA!$C$3:$C$9999,FALSE)),0)</f>
        <v>7000</v>
      </c>
      <c r="E82" s="18">
        <f t="shared" si="2"/>
        <v>6143.7</v>
      </c>
      <c r="F82" s="27" t="str">
        <f t="shared" si="3"/>
        <v/>
      </c>
    </row>
    <row r="83" spans="1:6" x14ac:dyDescent="0.3">
      <c r="A83" s="5">
        <f>IFERROR(INDEX(SALVADOS!$B$3:$B$9999,MATCH(B83,SALVADOS!$G$3:$G$9999,FALSE)),0)</f>
        <v>8282001585</v>
      </c>
      <c r="B83" s="4" t="str">
        <f>SALVADOS!G83</f>
        <v>PYS3724</v>
      </c>
      <c r="C83" s="18">
        <f>SUMIF(PAGTOS!$B$3:$B$9989,"="&amp;B83,PAGTOS!$F$3:$F$9989)</f>
        <v>-363.46249999999998</v>
      </c>
      <c r="D83" s="9">
        <f>IFERROR(INDEX(VENDA!$J$3:$J$9999,MATCH(B83,VENDA!$C$3:$C$9999,FALSE)),0)</f>
        <v>19200</v>
      </c>
      <c r="E83" s="18">
        <f t="shared" si="2"/>
        <v>18836.537499999999</v>
      </c>
      <c r="F83" s="27" t="str">
        <f t="shared" si="3"/>
        <v/>
      </c>
    </row>
    <row r="84" spans="1:6" x14ac:dyDescent="0.3">
      <c r="A84" s="5">
        <f>IFERROR(INDEX(SALVADOS!$B$3:$B$9999,MATCH(B84,SALVADOS!$G$3:$G$9999,FALSE)),0)</f>
        <v>8232000221</v>
      </c>
      <c r="B84" s="4" t="str">
        <f>SALVADOS!G84</f>
        <v>PBA1659</v>
      </c>
      <c r="C84" s="18">
        <f>SUMIF(PAGTOS!$B$3:$B$9989,"="&amp;B84,PAGTOS!$F$3:$F$9989)</f>
        <v>-2045.18</v>
      </c>
      <c r="D84" s="9">
        <f>IFERROR(INDEX(VENDA!$J$3:$J$9999,MATCH(B84,VENDA!$C$3:$C$9999,FALSE)),0)</f>
        <v>20900</v>
      </c>
      <c r="E84" s="18">
        <f t="shared" si="2"/>
        <v>18854.82</v>
      </c>
      <c r="F84" s="27" t="str">
        <f t="shared" si="3"/>
        <v/>
      </c>
    </row>
    <row r="85" spans="1:6" x14ac:dyDescent="0.3">
      <c r="A85" s="5">
        <f>IFERROR(INDEX(SALVADOS!$B$3:$B$9999,MATCH(B85,SALVADOS!$G$3:$G$9999,FALSE)),0)</f>
        <v>8282001664</v>
      </c>
      <c r="B85" s="4" t="str">
        <f>SALVADOS!G85</f>
        <v>DQV5281</v>
      </c>
      <c r="C85" s="18">
        <f>SUMIF(PAGTOS!$B$3:$B$9989,"="&amp;B85,PAGTOS!$F$3:$F$9989)</f>
        <v>-1742.3025</v>
      </c>
      <c r="D85" s="9">
        <f>IFERROR(INDEX(VENDA!$J$3:$J$9999,MATCH(B85,VENDA!$C$3:$C$9999,FALSE)),0)</f>
        <v>7600</v>
      </c>
      <c r="E85" s="18">
        <f t="shared" si="2"/>
        <v>5857.6975000000002</v>
      </c>
      <c r="F85" s="27" t="str">
        <f t="shared" si="3"/>
        <v/>
      </c>
    </row>
    <row r="86" spans="1:6" x14ac:dyDescent="0.3">
      <c r="A86" s="5">
        <f>IFERROR(INDEX(SALVADOS!$B$3:$B$9999,MATCH(B86,SALVADOS!$G$3:$G$9999,FALSE)),0)</f>
        <v>8282001677</v>
      </c>
      <c r="B86" s="4" t="str">
        <f>SALVADOS!G86</f>
        <v>ERA9270</v>
      </c>
      <c r="C86" s="18">
        <f>SUMIF(PAGTOS!$B$3:$B$9989,"="&amp;B86,PAGTOS!$F$3:$F$9989)</f>
        <v>-1377.76</v>
      </c>
      <c r="D86" s="9">
        <f>IFERROR(INDEX(VENDA!$J$3:$J$9999,MATCH(B86,VENDA!$C$3:$C$9999,FALSE)),0)</f>
        <v>14000</v>
      </c>
      <c r="E86" s="18">
        <f t="shared" si="2"/>
        <v>12622.24</v>
      </c>
      <c r="F86" s="27" t="str">
        <f t="shared" si="3"/>
        <v/>
      </c>
    </row>
    <row r="87" spans="1:6" x14ac:dyDescent="0.3">
      <c r="A87" s="5">
        <f>IFERROR(INDEX(SALVADOS!$B$3:$B$9999,MATCH(B87,SALVADOS!$G$3:$G$9999,FALSE)),0)</f>
        <v>8282001572</v>
      </c>
      <c r="B87" s="4" t="str">
        <f>SALVADOS!G87</f>
        <v>MRR3H72</v>
      </c>
      <c r="C87" s="18">
        <f>SUMIF(PAGTOS!$B$3:$B$9989,"="&amp;B87,PAGTOS!$F$3:$F$9989)</f>
        <v>-6800.9624999999996</v>
      </c>
      <c r="D87" s="9">
        <f>IFERROR(INDEX(VENDA!$J$3:$J$9999,MATCH(B87,VENDA!$C$3:$C$9999,FALSE)),0)</f>
        <v>3000</v>
      </c>
      <c r="E87" s="18">
        <f t="shared" si="2"/>
        <v>-3800.9624999999996</v>
      </c>
      <c r="F87" s="27" t="str">
        <f t="shared" si="3"/>
        <v>NEGATIVO</v>
      </c>
    </row>
    <row r="88" spans="1:6" x14ac:dyDescent="0.3">
      <c r="A88" s="5">
        <f>IFERROR(INDEX(SALVADOS!$B$3:$B$9999,MATCH(B88,SALVADOS!$G$3:$G$9999,FALSE)),0)</f>
        <v>8282001733</v>
      </c>
      <c r="B88" s="4" t="str">
        <f>SALVADOS!G88</f>
        <v>GYO8488</v>
      </c>
      <c r="C88" s="18">
        <f>SUMIF(PAGTOS!$B$3:$B$9989,"="&amp;B88,PAGTOS!$F$3:$F$9989)</f>
        <v>-2222.88</v>
      </c>
      <c r="D88" s="9">
        <f>IFERROR(INDEX(VENDA!$J$3:$J$9999,MATCH(B88,VENDA!$C$3:$C$9999,FALSE)),0)</f>
        <v>2600</v>
      </c>
      <c r="E88" s="18">
        <f t="shared" si="2"/>
        <v>377.11999999999989</v>
      </c>
      <c r="F88" s="27" t="str">
        <f t="shared" si="3"/>
        <v/>
      </c>
    </row>
    <row r="89" spans="1:6" x14ac:dyDescent="0.3">
      <c r="A89" s="5">
        <f>IFERROR(INDEX(SALVADOS!$B$3:$B$9999,MATCH(B89,SALVADOS!$G$3:$G$9999,FALSE)),0)</f>
        <v>8282001874</v>
      </c>
      <c r="B89" s="4" t="str">
        <f>SALVADOS!G89</f>
        <v>BXL0487</v>
      </c>
      <c r="C89" s="18">
        <f>SUMIF(PAGTOS!$B$3:$B$9989,"="&amp;B89,PAGTOS!$F$3:$F$9989)</f>
        <v>-3176.3</v>
      </c>
      <c r="D89" s="9">
        <f>IFERROR(INDEX(VENDA!$J$3:$J$9999,MATCH(B89,VENDA!$C$3:$C$9999,FALSE)),0)</f>
        <v>12500</v>
      </c>
      <c r="E89" s="18">
        <f t="shared" si="2"/>
        <v>9323.7000000000007</v>
      </c>
      <c r="F89" s="27" t="str">
        <f t="shared" si="3"/>
        <v/>
      </c>
    </row>
    <row r="90" spans="1:6" x14ac:dyDescent="0.3">
      <c r="A90" s="5">
        <f>IFERROR(INDEX(SALVADOS!$B$3:$B$9999,MATCH(B90,SALVADOS!$G$3:$G$9999,FALSE)),0)</f>
        <v>8282002039</v>
      </c>
      <c r="B90" s="4" t="str">
        <f>SALVADOS!G90</f>
        <v>DHT7835</v>
      </c>
      <c r="C90" s="18">
        <f>SUMIF(PAGTOS!$B$3:$B$9989,"="&amp;B90,PAGTOS!$F$3:$F$9989)</f>
        <v>-1096.05</v>
      </c>
      <c r="D90" s="9">
        <f>IFERROR(INDEX(VENDA!$J$3:$J$9999,MATCH(B90,VENDA!$C$3:$C$9999,FALSE)),0)</f>
        <v>8300</v>
      </c>
      <c r="E90" s="18">
        <f t="shared" si="2"/>
        <v>7203.95</v>
      </c>
      <c r="F90" s="27" t="str">
        <f t="shared" si="3"/>
        <v/>
      </c>
    </row>
    <row r="91" spans="1:6" x14ac:dyDescent="0.3">
      <c r="A91" s="5">
        <f>IFERROR(INDEX(SALVADOS!$B$3:$B$9999,MATCH(B91,SALVADOS!$G$3:$G$9999,FALSE)),0)</f>
        <v>8282100063</v>
      </c>
      <c r="B91" s="4" t="str">
        <f>SALVADOS!G91</f>
        <v>OQS4189</v>
      </c>
      <c r="C91" s="18">
        <f>SUMIF(PAGTOS!$B$3:$B$9989,"="&amp;B91,PAGTOS!$F$3:$F$9989)</f>
        <v>-2391.59</v>
      </c>
      <c r="D91" s="9">
        <f>IFERROR(INDEX(VENDA!$J$3:$J$9999,MATCH(B91,VENDA!$C$3:$C$9999,FALSE)),0)</f>
        <v>14700</v>
      </c>
      <c r="E91" s="18">
        <f t="shared" si="2"/>
        <v>12308.41</v>
      </c>
      <c r="F91" s="27" t="str">
        <f t="shared" si="3"/>
        <v/>
      </c>
    </row>
    <row r="92" spans="1:6" x14ac:dyDescent="0.3">
      <c r="A92" s="5">
        <f>IFERROR(INDEX(SALVADOS!$B$3:$B$9999,MATCH(B92,SALVADOS!$G$3:$G$9999,FALSE)),0)</f>
        <v>8282100011</v>
      </c>
      <c r="B92" s="4" t="str">
        <f>SALVADOS!G92</f>
        <v>BCZ6J53</v>
      </c>
      <c r="C92" s="18">
        <f>SUMIF(PAGTOS!$B$3:$B$9989,"="&amp;B92,PAGTOS!$F$3:$F$9989)</f>
        <v>-2396.23</v>
      </c>
      <c r="D92" s="9">
        <f>IFERROR(INDEX(VENDA!$J$3:$J$9999,MATCH(B92,VENDA!$C$3:$C$9999,FALSE)),0)</f>
        <v>2200</v>
      </c>
      <c r="E92" s="18">
        <f t="shared" si="2"/>
        <v>-196.23000000000002</v>
      </c>
      <c r="F92" s="27" t="str">
        <f t="shared" si="3"/>
        <v>NEGATIVO</v>
      </c>
    </row>
    <row r="93" spans="1:6" x14ac:dyDescent="0.3">
      <c r="A93" s="5">
        <f>IFERROR(INDEX(SALVADOS!$B$3:$B$9999,MATCH(B93,SALVADOS!$G$3:$G$9999,FALSE)),0)</f>
        <v>8282002045</v>
      </c>
      <c r="B93" s="4" t="str">
        <f>SALVADOS!G93</f>
        <v>DLP6349</v>
      </c>
      <c r="C93" s="18">
        <f>SUMIF(PAGTOS!$B$3:$B$9989,"="&amp;B93,PAGTOS!$F$3:$F$9989)</f>
        <v>-828.59999999999991</v>
      </c>
      <c r="D93" s="9">
        <f>IFERROR(INDEX(VENDA!$J$3:$J$9999,MATCH(B93,VENDA!$C$3:$C$9999,FALSE)),0)</f>
        <v>5200</v>
      </c>
      <c r="E93" s="18">
        <f t="shared" si="2"/>
        <v>4371.3999999999996</v>
      </c>
      <c r="F93" s="27" t="str">
        <f t="shared" si="3"/>
        <v/>
      </c>
    </row>
    <row r="94" spans="1:6" x14ac:dyDescent="0.3">
      <c r="A94" s="5">
        <f>IFERROR(INDEX(SALVADOS!$B$3:$B$9999,MATCH(B94,SALVADOS!$G$3:$G$9999,FALSE)),0)</f>
        <v>8282100253</v>
      </c>
      <c r="B94" s="4" t="str">
        <f>SALVADOS!G94</f>
        <v>DMS2518</v>
      </c>
      <c r="C94" s="18">
        <f>SUMIF(PAGTOS!$B$3:$B$9989,"="&amp;B94,PAGTOS!$F$3:$F$9989)</f>
        <v>-337.05</v>
      </c>
      <c r="D94" s="9">
        <f>IFERROR(INDEX(VENDA!$J$3:$J$9999,MATCH(B94,VENDA!$C$3:$C$9999,FALSE)),0)</f>
        <v>3800</v>
      </c>
      <c r="E94" s="18">
        <f t="shared" si="2"/>
        <v>3462.95</v>
      </c>
      <c r="F94" s="27" t="str">
        <f t="shared" si="3"/>
        <v/>
      </c>
    </row>
    <row r="95" spans="1:6" x14ac:dyDescent="0.3">
      <c r="A95" s="5">
        <f>IFERROR(INDEX(SALVADOS!$B$3:$B$9999,MATCH(B95,SALVADOS!$G$3:$G$9999,FALSE)),0)</f>
        <v>8282100136</v>
      </c>
      <c r="B95" s="4" t="str">
        <f>SALVADOS!G95</f>
        <v>HDC4822</v>
      </c>
      <c r="C95" s="18">
        <f>SUMIF(PAGTOS!$B$3:$B$9989,"="&amp;B95,PAGTOS!$F$3:$F$9989)</f>
        <v>-2317.73</v>
      </c>
      <c r="D95" s="9">
        <f>IFERROR(INDEX(VENDA!$J$3:$J$9999,MATCH(B95,VENDA!$C$3:$C$9999,FALSE)),0)</f>
        <v>800</v>
      </c>
      <c r="E95" s="18">
        <f t="shared" si="2"/>
        <v>-1517.73</v>
      </c>
      <c r="F95" s="27" t="str">
        <f t="shared" si="3"/>
        <v>NEGATIVO</v>
      </c>
    </row>
    <row r="96" spans="1:6" x14ac:dyDescent="0.3">
      <c r="A96" s="5">
        <f>IFERROR(INDEX(SALVADOS!$B$3:$B$9999,MATCH(B96,SALVADOS!$G$3:$G$9999,FALSE)),0)</f>
        <v>8282100365</v>
      </c>
      <c r="B96" s="4" t="str">
        <f>SALVADOS!G96</f>
        <v>EUK0494</v>
      </c>
      <c r="C96" s="18">
        <f>SUMIF(PAGTOS!$B$3:$B$9989,"="&amp;B96,PAGTOS!$F$3:$F$9989)</f>
        <v>-741.04</v>
      </c>
      <c r="D96" s="9">
        <f>IFERROR(INDEX(VENDA!$J$3:$J$9999,MATCH(B96,VENDA!$C$3:$C$9999,FALSE)),0)</f>
        <v>10400</v>
      </c>
      <c r="E96" s="18">
        <f t="shared" si="2"/>
        <v>9658.9599999999991</v>
      </c>
      <c r="F96" s="27" t="str">
        <f t="shared" si="3"/>
        <v/>
      </c>
    </row>
    <row r="97" spans="1:6" x14ac:dyDescent="0.3">
      <c r="A97" s="5">
        <f>IFERROR(INDEX(SALVADOS!$B$3:$B$9999,MATCH(B97,SALVADOS!$G$3:$G$9999,FALSE)),0)</f>
        <v>8282100254</v>
      </c>
      <c r="B97" s="4" t="str">
        <f>SALVADOS!G97</f>
        <v>HDI0486</v>
      </c>
      <c r="C97" s="18">
        <f>SUMIF(PAGTOS!$B$3:$B$9989,"="&amp;B97,PAGTOS!$F$3:$F$9989)</f>
        <v>-203.4</v>
      </c>
      <c r="D97" s="9">
        <f>IFERROR(INDEX(VENDA!$J$3:$J$9999,MATCH(B97,VENDA!$C$3:$C$9999,FALSE)),0)</f>
        <v>7100</v>
      </c>
      <c r="E97" s="18">
        <f t="shared" si="2"/>
        <v>6896.6</v>
      </c>
      <c r="F97" s="27" t="str">
        <f t="shared" si="3"/>
        <v/>
      </c>
    </row>
    <row r="98" spans="1:6" x14ac:dyDescent="0.3">
      <c r="A98" s="5">
        <f>IFERROR(INDEX(SALVADOS!$B$3:$B$9999,MATCH(B98,SALVADOS!$G$3:$G$9999,FALSE)),0)</f>
        <v>8232100012</v>
      </c>
      <c r="B98" s="4" t="str">
        <f>SALVADOS!G98</f>
        <v>GVJ1703</v>
      </c>
      <c r="C98" s="18">
        <f>SUMIF(PAGTOS!$B$3:$B$9989,"="&amp;B98,PAGTOS!$F$3:$F$9989)</f>
        <v>-203.4</v>
      </c>
      <c r="D98" s="9">
        <f>IFERROR(INDEX(VENDA!$J$3:$J$9999,MATCH(B98,VENDA!$C$3:$C$9999,FALSE)),0)</f>
        <v>2000</v>
      </c>
      <c r="E98" s="18">
        <f t="shared" si="2"/>
        <v>1796.6</v>
      </c>
      <c r="F98" s="27" t="str">
        <f t="shared" si="3"/>
        <v/>
      </c>
    </row>
    <row r="99" spans="1:6" x14ac:dyDescent="0.3">
      <c r="A99" s="5">
        <f>IFERROR(INDEX(SALVADOS!$B$3:$B$9999,MATCH(B99,SALVADOS!$G$3:$G$9999,FALSE)),0)</f>
        <v>8282100430</v>
      </c>
      <c r="B99" s="4" t="str">
        <f>SALVADOS!G99</f>
        <v>AWC3F46</v>
      </c>
      <c r="C99" s="18">
        <f>SUMIF(PAGTOS!$B$3:$B$9989,"="&amp;B99,PAGTOS!$F$3:$F$9989)</f>
        <v>-1210.26</v>
      </c>
      <c r="D99" s="9">
        <f>IFERROR(INDEX(VENDA!$J$3:$J$9999,MATCH(B99,VENDA!$C$3:$C$9999,FALSE)),0)</f>
        <v>2600</v>
      </c>
      <c r="E99" s="18">
        <f t="shared" si="2"/>
        <v>1389.74</v>
      </c>
      <c r="F99" s="27" t="str">
        <f t="shared" si="3"/>
        <v/>
      </c>
    </row>
    <row r="100" spans="1:6" x14ac:dyDescent="0.3">
      <c r="A100" s="5">
        <f>IFERROR(INDEX(SALVADOS!$B$3:$B$9999,MATCH(B100,SALVADOS!$G$3:$G$9999,FALSE)),0)</f>
        <v>8282100463</v>
      </c>
      <c r="B100" s="4" t="str">
        <f>SALVADOS!G100</f>
        <v>ESQ8216</v>
      </c>
      <c r="C100" s="18">
        <f>SUMIF(PAGTOS!$B$3:$B$9989,"="&amp;B100,PAGTOS!$F$3:$F$9989)</f>
        <v>-325.7</v>
      </c>
      <c r="D100" s="9">
        <f>IFERROR(INDEX(VENDA!$J$3:$J$9999,MATCH(B100,VENDA!$C$3:$C$9999,FALSE)),0)</f>
        <v>6000</v>
      </c>
      <c r="E100" s="18">
        <f t="shared" si="2"/>
        <v>5674.3</v>
      </c>
      <c r="F100" s="27" t="str">
        <f t="shared" si="3"/>
        <v/>
      </c>
    </row>
    <row r="101" spans="1:6" x14ac:dyDescent="0.3">
      <c r="A101" s="5">
        <f>IFERROR(INDEX(SALVADOS!$B$3:$B$9999,MATCH(B101,SALVADOS!$G$3:$G$9999,FALSE)),0)</f>
        <v>8282100470</v>
      </c>
      <c r="B101" s="4" t="str">
        <f>SALVADOS!G101</f>
        <v>ABY0532</v>
      </c>
      <c r="C101" s="18">
        <f>SUMIF(PAGTOS!$B$3:$B$9989,"="&amp;B101,PAGTOS!$F$3:$F$9989)</f>
        <v>-30</v>
      </c>
      <c r="D101" s="9">
        <f>IFERROR(INDEX(VENDA!$J$3:$J$9999,MATCH(B101,VENDA!$C$3:$C$9999,FALSE)),0)</f>
        <v>4300</v>
      </c>
      <c r="E101" s="18">
        <f t="shared" si="2"/>
        <v>4270</v>
      </c>
      <c r="F101" s="27" t="str">
        <f t="shared" si="3"/>
        <v/>
      </c>
    </row>
    <row r="102" spans="1:6" x14ac:dyDescent="0.3">
      <c r="A102" s="5">
        <f>IFERROR(INDEX(SALVADOS!$B$3:$B$9999,MATCH(B102,SALVADOS!$G$3:$G$9999,FALSE)),0)</f>
        <v>8282100600</v>
      </c>
      <c r="B102" s="4" t="str">
        <f>SALVADOS!G102</f>
        <v>DIH4546</v>
      </c>
      <c r="C102" s="18">
        <f>SUMIF(PAGTOS!$B$3:$B$9989,"="&amp;B102,PAGTOS!$F$3:$F$9989)</f>
        <v>-2048.1899999999996</v>
      </c>
      <c r="D102" s="9">
        <f>IFERROR(INDEX(VENDA!$J$3:$J$9999,MATCH(B102,VENDA!$C$3:$C$9999,FALSE)),0)</f>
        <v>4500</v>
      </c>
      <c r="E102" s="18">
        <f t="shared" si="2"/>
        <v>2451.8100000000004</v>
      </c>
      <c r="F102" s="27" t="str">
        <f t="shared" si="3"/>
        <v/>
      </c>
    </row>
    <row r="103" spans="1:6" x14ac:dyDescent="0.3">
      <c r="A103" s="5">
        <f>IFERROR(INDEX(SALVADOS!$B$3:$B$9999,MATCH(B103,SALVADOS!$G$3:$G$9999,FALSE)),0)</f>
        <v>8282100681</v>
      </c>
      <c r="B103" s="4" t="str">
        <f>SALVADOS!G103</f>
        <v>MNW8058</v>
      </c>
      <c r="C103" s="18">
        <f>SUMIF(PAGTOS!$B$3:$B$9989,"="&amp;B103,PAGTOS!$F$3:$F$9989)</f>
        <v>-776.49999999999989</v>
      </c>
      <c r="D103" s="9">
        <f>IFERROR(INDEX(VENDA!$J$3:$J$9999,MATCH(B103,VENDA!$C$3:$C$9999,FALSE)),0)</f>
        <v>8600</v>
      </c>
      <c r="E103" s="18">
        <f t="shared" ref="E103:E130" si="4">D103+C103</f>
        <v>7823.5</v>
      </c>
      <c r="F103" s="27" t="str">
        <f t="shared" ref="F103:F130" si="5">IF(AND(D103&gt;0,E103&lt;0),"NEGATIVO","")</f>
        <v/>
      </c>
    </row>
    <row r="104" spans="1:6" x14ac:dyDescent="0.3">
      <c r="A104" s="5">
        <f>IFERROR(INDEX(SALVADOS!$B$3:$B$9999,MATCH(B104,SALVADOS!$G$3:$G$9999,FALSE)),0)</f>
        <v>8282100717</v>
      </c>
      <c r="B104" s="4" t="str">
        <f>SALVADOS!G104</f>
        <v>MCH2875</v>
      </c>
      <c r="C104" s="18">
        <f>SUMIF(PAGTOS!$B$3:$B$9989,"="&amp;B104,PAGTOS!$F$3:$F$9989)</f>
        <v>-885.34999999999991</v>
      </c>
      <c r="D104" s="9">
        <f>IFERROR(INDEX(VENDA!$J$3:$J$9999,MATCH(B104,VENDA!$C$3:$C$9999,FALSE)),0)</f>
        <v>2500</v>
      </c>
      <c r="E104" s="18">
        <f t="shared" si="4"/>
        <v>1614.65</v>
      </c>
      <c r="F104" s="27" t="str">
        <f t="shared" si="5"/>
        <v/>
      </c>
    </row>
    <row r="105" spans="1:6" x14ac:dyDescent="0.3">
      <c r="A105" s="5">
        <f>IFERROR(INDEX(SALVADOS!$B$3:$B$9999,MATCH(B105,SALVADOS!$G$3:$G$9999,FALSE)),0)</f>
        <v>8282100681</v>
      </c>
      <c r="B105" s="4" t="str">
        <f>SALVADOS!G105</f>
        <v>PYQ8207</v>
      </c>
      <c r="C105" s="18">
        <f>SUMIF(PAGTOS!$B$3:$B$9989,"="&amp;B105,PAGTOS!$F$3:$F$9989)</f>
        <v>-990.79</v>
      </c>
      <c r="D105" s="9">
        <f>IFERROR(INDEX(VENDA!$J$3:$J$9999,MATCH(B105,VENDA!$C$3:$C$9999,FALSE)),0)</f>
        <v>50600</v>
      </c>
      <c r="E105" s="18">
        <f t="shared" si="4"/>
        <v>49609.21</v>
      </c>
      <c r="F105" s="27" t="str">
        <f t="shared" si="5"/>
        <v/>
      </c>
    </row>
    <row r="106" spans="1:6" x14ac:dyDescent="0.3">
      <c r="A106" s="5">
        <f>IFERROR(INDEX(SALVADOS!$B$3:$B$9999,MATCH(B106,SALVADOS!$G$3:$G$9999,FALSE)),0)</f>
        <v>8282100702</v>
      </c>
      <c r="B106" s="4" t="str">
        <f>SALVADOS!G106</f>
        <v>ARZ7542</v>
      </c>
      <c r="C106" s="18">
        <f>SUMIF(PAGTOS!$B$3:$B$9989,"="&amp;B106,PAGTOS!$F$3:$F$9989)</f>
        <v>-1899.51</v>
      </c>
      <c r="D106" s="9">
        <f>IFERROR(INDEX(VENDA!$J$3:$J$9999,MATCH(B106,VENDA!$C$3:$C$9999,FALSE)),0)</f>
        <v>7000</v>
      </c>
      <c r="E106" s="18">
        <f t="shared" si="4"/>
        <v>5100.49</v>
      </c>
      <c r="F106" s="27" t="str">
        <f t="shared" si="5"/>
        <v/>
      </c>
    </row>
    <row r="107" spans="1:6" x14ac:dyDescent="0.3">
      <c r="A107" s="5">
        <f>IFERROR(INDEX(SALVADOS!$B$3:$B$9999,MATCH(B107,SALVADOS!$G$3:$G$9999,FALSE)),0)</f>
        <v>8282100709</v>
      </c>
      <c r="B107" s="4" t="str">
        <f>SALVADOS!G107</f>
        <v>KRO8063</v>
      </c>
      <c r="C107" s="18">
        <f>SUMIF(PAGTOS!$B$3:$B$9989,"="&amp;B107,PAGTOS!$F$3:$F$9989)</f>
        <v>-756.49999999999989</v>
      </c>
      <c r="D107" s="9">
        <f>IFERROR(INDEX(VENDA!$J$3:$J$9999,MATCH(B107,VENDA!$C$3:$C$9999,FALSE)),0)</f>
        <v>16300</v>
      </c>
      <c r="E107" s="18">
        <f t="shared" si="4"/>
        <v>15543.5</v>
      </c>
      <c r="F107" s="27" t="str">
        <f t="shared" si="5"/>
        <v/>
      </c>
    </row>
    <row r="108" spans="1:6" x14ac:dyDescent="0.3">
      <c r="A108" s="5">
        <f>IFERROR(INDEX(SALVADOS!$B$3:$B$9999,MATCH(B108,SALVADOS!$G$3:$G$9999,FALSE)),0)</f>
        <v>8282100752</v>
      </c>
      <c r="B108" s="4" t="str">
        <f>SALVADOS!G108</f>
        <v>DPN5E22</v>
      </c>
      <c r="C108" s="18">
        <f>SUMIF(PAGTOS!$B$3:$B$9989,"="&amp;B108,PAGTOS!$F$3:$F$9989)</f>
        <v>-220.70000000000002</v>
      </c>
      <c r="D108" s="9">
        <f>IFERROR(INDEX(VENDA!$J$3:$J$9999,MATCH(B108,VENDA!$C$3:$C$9999,FALSE)),0)</f>
        <v>19100</v>
      </c>
      <c r="E108" s="18">
        <f t="shared" si="4"/>
        <v>18879.3</v>
      </c>
      <c r="F108" s="27" t="str">
        <f t="shared" si="5"/>
        <v/>
      </c>
    </row>
    <row r="109" spans="1:6" x14ac:dyDescent="0.3">
      <c r="A109" s="5">
        <f>IFERROR(INDEX(SALVADOS!$B$3:$B$9999,MATCH(B109,SALVADOS!$G$3:$G$9999,FALSE)),0)</f>
        <v>8282100798</v>
      </c>
      <c r="B109" s="4" t="str">
        <f>SALVADOS!G109</f>
        <v>NUB8783</v>
      </c>
      <c r="C109" s="18">
        <f>SUMIF(PAGTOS!$B$3:$B$9989,"="&amp;B109,PAGTOS!$F$3:$F$9989)</f>
        <v>-1266.3300000000002</v>
      </c>
      <c r="D109" s="9">
        <f>IFERROR(INDEX(VENDA!$J$3:$J$9999,MATCH(B109,VENDA!$C$3:$C$9999,FALSE)),0)</f>
        <v>15000</v>
      </c>
      <c r="E109" s="18">
        <f t="shared" si="4"/>
        <v>13733.67</v>
      </c>
      <c r="F109" s="27" t="str">
        <f t="shared" si="5"/>
        <v/>
      </c>
    </row>
    <row r="110" spans="1:6" x14ac:dyDescent="0.3">
      <c r="A110" s="5">
        <f>IFERROR(INDEX(SALVADOS!$B$3:$B$9999,MATCH(B110,SALVADOS!$G$3:$G$9999,FALSE)),0)</f>
        <v>8282100855</v>
      </c>
      <c r="B110" s="4" t="str">
        <f>SALVADOS!G110</f>
        <v>DIB2902</v>
      </c>
      <c r="C110" s="18">
        <f>SUMIF(PAGTOS!$B$3:$B$9989,"="&amp;B110,PAGTOS!$F$3:$F$9989)</f>
        <v>-1473.29</v>
      </c>
      <c r="D110" s="9">
        <f>IFERROR(INDEX(VENDA!$J$3:$J$9999,MATCH(B110,VENDA!$C$3:$C$9999,FALSE)),0)</f>
        <v>3200</v>
      </c>
      <c r="E110" s="18">
        <f t="shared" si="4"/>
        <v>1726.71</v>
      </c>
      <c r="F110" s="27" t="str">
        <f t="shared" si="5"/>
        <v/>
      </c>
    </row>
    <row r="111" spans="1:6" x14ac:dyDescent="0.3">
      <c r="A111" s="5">
        <f>IFERROR(INDEX(SALVADOS!$B$3:$B$9999,MATCH(B111,SALVADOS!$G$3:$G$9999,FALSE)),0)</f>
        <v>8232100104</v>
      </c>
      <c r="B111" s="4" t="str">
        <f>SALVADOS!G111</f>
        <v>AHI5636</v>
      </c>
      <c r="C111" s="18">
        <f>SUMIF(PAGTOS!$B$3:$B$9989,"="&amp;B111,PAGTOS!$F$3:$F$9989)</f>
        <v>-1929.62</v>
      </c>
      <c r="D111" s="9">
        <f>IFERROR(INDEX(VENDA!$J$3:$J$9999,MATCH(B111,VENDA!$C$3:$C$9999,FALSE)),0)</f>
        <v>1600</v>
      </c>
      <c r="E111" s="18">
        <f t="shared" si="4"/>
        <v>-329.61999999999989</v>
      </c>
      <c r="F111" s="27" t="str">
        <f t="shared" si="5"/>
        <v>NEGATIVO</v>
      </c>
    </row>
    <row r="112" spans="1:6" x14ac:dyDescent="0.3">
      <c r="A112" s="5">
        <f>IFERROR(INDEX(SALVADOS!$B$3:$B$9999,MATCH(B112,SALVADOS!$G$3:$G$9999,FALSE)),0)</f>
        <v>8282100871</v>
      </c>
      <c r="B112" s="4" t="str">
        <f>SALVADOS!G112</f>
        <v>MPG7F16</v>
      </c>
      <c r="C112" s="18">
        <f>SUMIF(PAGTOS!$B$3:$B$9989,"="&amp;B112,PAGTOS!$F$3:$F$9989)</f>
        <v>-1409.3</v>
      </c>
      <c r="D112" s="9">
        <f>IFERROR(INDEX(VENDA!$J$3:$J$9999,MATCH(B112,VENDA!$C$3:$C$9999,FALSE)),0)</f>
        <v>2800</v>
      </c>
      <c r="E112" s="18">
        <f t="shared" si="4"/>
        <v>1390.7</v>
      </c>
      <c r="F112" s="27" t="str">
        <f t="shared" si="5"/>
        <v/>
      </c>
    </row>
    <row r="113" spans="1:6" x14ac:dyDescent="0.3">
      <c r="A113" s="5">
        <f>IFERROR(INDEX(SALVADOS!$B$3:$B$9999,MATCH(B113,SALVADOS!$G$3:$G$9999,FALSE)),0)</f>
        <v>8282100591</v>
      </c>
      <c r="B113" s="4" t="str">
        <f>SALVADOS!G113</f>
        <v>OWO9C35</v>
      </c>
      <c r="C113" s="18">
        <f>SUMIF(PAGTOS!$B$3:$B$9989,"="&amp;B113,PAGTOS!$F$3:$F$9989)</f>
        <v>-2820.7400000000002</v>
      </c>
      <c r="D113" s="9">
        <f>IFERROR(INDEX(VENDA!$J$3:$J$9999,MATCH(B113,VENDA!$C$3:$C$9999,FALSE)),0)</f>
        <v>2500</v>
      </c>
      <c r="E113" s="18">
        <f t="shared" si="4"/>
        <v>-320.74000000000024</v>
      </c>
      <c r="F113" s="27" t="str">
        <f t="shared" si="5"/>
        <v>NEGATIVO</v>
      </c>
    </row>
    <row r="114" spans="1:6" x14ac:dyDescent="0.3">
      <c r="A114" s="5">
        <f>IFERROR(INDEX(SALVADOS!$B$3:$B$9999,MATCH(B114,SALVADOS!$G$3:$G$9999,FALSE)),0)</f>
        <v>8282100988</v>
      </c>
      <c r="B114" s="4" t="str">
        <f>SALVADOS!G114</f>
        <v>DJA8H10</v>
      </c>
      <c r="C114" s="18">
        <f>SUMIF(PAGTOS!$B$3:$B$9989,"="&amp;B114,PAGTOS!$F$3:$F$9989)</f>
        <v>-1655.8899999999999</v>
      </c>
      <c r="D114" s="9">
        <f>IFERROR(INDEX(VENDA!$J$3:$J$9999,MATCH(B114,VENDA!$C$3:$C$9999,FALSE)),0)</f>
        <v>7800</v>
      </c>
      <c r="E114" s="18">
        <f t="shared" si="4"/>
        <v>6144.1100000000006</v>
      </c>
      <c r="F114" s="27" t="str">
        <f t="shared" si="5"/>
        <v/>
      </c>
    </row>
    <row r="115" spans="1:6" x14ac:dyDescent="0.3">
      <c r="A115" s="5">
        <f>IFERROR(INDEX(SALVADOS!$B$3:$B$9999,MATCH(B115,SALVADOS!$G$3:$G$9999,FALSE)),0)</f>
        <v>8282100970</v>
      </c>
      <c r="B115" s="4" t="str">
        <f>SALVADOS!G115</f>
        <v>IKX4759</v>
      </c>
      <c r="C115" s="18">
        <f>SUMIF(PAGTOS!$B$3:$B$9989,"="&amp;B115,PAGTOS!$F$3:$F$9989)</f>
        <v>-831.49999999999989</v>
      </c>
      <c r="D115" s="9">
        <f>IFERROR(INDEX(VENDA!$J$3:$J$9999,MATCH(B115,VENDA!$C$3:$C$9999,FALSE)),0)</f>
        <v>3000</v>
      </c>
      <c r="E115" s="18">
        <f t="shared" si="4"/>
        <v>2168.5</v>
      </c>
      <c r="F115" s="27" t="str">
        <f t="shared" si="5"/>
        <v/>
      </c>
    </row>
    <row r="116" spans="1:6" x14ac:dyDescent="0.3">
      <c r="A116" s="5">
        <f>IFERROR(INDEX(SALVADOS!$B$3:$B$9999,MATCH(B116,SALVADOS!$G$3:$G$9999,FALSE)),0)</f>
        <v>8282101031</v>
      </c>
      <c r="B116" s="4" t="str">
        <f>SALVADOS!G116</f>
        <v>FEX6274</v>
      </c>
      <c r="C116" s="18">
        <f>SUMIF(PAGTOS!$B$3:$B$9989,"="&amp;B116,PAGTOS!$F$3:$F$9989)</f>
        <v>-1077.23</v>
      </c>
      <c r="D116" s="9">
        <f>IFERROR(INDEX(VENDA!$J$3:$J$9999,MATCH(B116,VENDA!$C$3:$C$9999,FALSE)),0)</f>
        <v>20500</v>
      </c>
      <c r="E116" s="18">
        <f t="shared" si="4"/>
        <v>19422.77</v>
      </c>
      <c r="F116" s="27" t="str">
        <f t="shared" si="5"/>
        <v/>
      </c>
    </row>
    <row r="117" spans="1:6" x14ac:dyDescent="0.3">
      <c r="A117" s="5">
        <f>IFERROR(INDEX(SALVADOS!$B$3:$B$9999,MATCH(B117,SALVADOS!$G$3:$G$9999,FALSE)),0)</f>
        <v>8282101382</v>
      </c>
      <c r="B117" s="4" t="str">
        <f>SALVADOS!G117</f>
        <v>DEO9252</v>
      </c>
      <c r="C117" s="18">
        <f>SUMIF(PAGTOS!$B$3:$B$9989,"="&amp;B117,PAGTOS!$F$3:$F$9989)</f>
        <v>-700.65</v>
      </c>
      <c r="D117" s="9">
        <f>IFERROR(INDEX(VENDA!$J$3:$J$9999,MATCH(B117,VENDA!$C$3:$C$9999,FALSE)),0)</f>
        <v>1700</v>
      </c>
      <c r="E117" s="18">
        <f t="shared" si="4"/>
        <v>999.35</v>
      </c>
      <c r="F117" s="27" t="str">
        <f t="shared" si="5"/>
        <v/>
      </c>
    </row>
    <row r="118" spans="1:6" x14ac:dyDescent="0.3">
      <c r="A118" s="5">
        <f>IFERROR(INDEX(SALVADOS!$B$3:$B$9999,MATCH(B118,SALVADOS!$G$3:$G$9999,FALSE)),0)</f>
        <v>8282100884</v>
      </c>
      <c r="B118" s="4" t="str">
        <f>SALVADOS!G118</f>
        <v>PMV5597</v>
      </c>
      <c r="C118" s="18">
        <f>SUMIF(PAGTOS!$B$3:$B$9989,"="&amp;B118,PAGTOS!$F$3:$F$9989)</f>
        <v>-2739.7799999999997</v>
      </c>
      <c r="D118" s="9">
        <f>IFERROR(INDEX(VENDA!$J$3:$J$9999,MATCH(B118,VENDA!$C$3:$C$9999,FALSE)),0)</f>
        <v>3400</v>
      </c>
      <c r="E118" s="18">
        <f t="shared" si="4"/>
        <v>660.22000000000025</v>
      </c>
      <c r="F118" s="27" t="str">
        <f t="shared" si="5"/>
        <v/>
      </c>
    </row>
    <row r="119" spans="1:6" x14ac:dyDescent="0.3">
      <c r="A119" s="5">
        <f>IFERROR(INDEX(SALVADOS!$B$3:$B$9999,MATCH(B119,SALVADOS!$G$3:$G$9999,FALSE)),0)</f>
        <v>8282101396</v>
      </c>
      <c r="B119" s="4" t="str">
        <f>SALVADOS!G119</f>
        <v>PZL2167</v>
      </c>
      <c r="C119" s="18">
        <f>SUMIF(PAGTOS!$B$3:$B$9989,"="&amp;B119,PAGTOS!$F$3:$F$9989)</f>
        <v>-556.66</v>
      </c>
      <c r="D119" s="9">
        <f>IFERROR(INDEX(VENDA!$J$3:$J$9999,MATCH(B119,VENDA!$C$3:$C$9999,FALSE)),0)</f>
        <v>19900</v>
      </c>
      <c r="E119" s="18">
        <f t="shared" si="4"/>
        <v>19343.34</v>
      </c>
      <c r="F119" s="27" t="str">
        <f t="shared" si="5"/>
        <v/>
      </c>
    </row>
    <row r="120" spans="1:6" x14ac:dyDescent="0.3">
      <c r="A120" s="5">
        <f>IFERROR(INDEX(SALVADOS!$B$3:$B$9999,MATCH(B120,SALVADOS!$G$3:$G$9999,FALSE)),0)</f>
        <v>8232100197</v>
      </c>
      <c r="B120" s="4" t="str">
        <f>SALVADOS!G120</f>
        <v>NNB5115</v>
      </c>
      <c r="C120" s="18">
        <f>SUMIF(PAGTOS!$B$3:$B$9989,"="&amp;B120,PAGTOS!$F$3:$F$9989)</f>
        <v>-238.96</v>
      </c>
      <c r="D120" s="9">
        <f>IFERROR(INDEX(VENDA!$J$3:$J$9999,MATCH(B120,VENDA!$C$3:$C$9999,FALSE)),0)</f>
        <v>9500</v>
      </c>
      <c r="E120" s="18">
        <f t="shared" si="4"/>
        <v>9261.0400000000009</v>
      </c>
      <c r="F120" s="27" t="str">
        <f t="shared" si="5"/>
        <v/>
      </c>
    </row>
    <row r="121" spans="1:6" x14ac:dyDescent="0.3">
      <c r="A121" s="5">
        <f>IFERROR(INDEX(SALVADOS!$B$3:$B$9999,MATCH(B121,SALVADOS!$G$3:$G$9999,FALSE)),0)</f>
        <v>8282101562</v>
      </c>
      <c r="B121" s="4" t="str">
        <f>SALVADOS!G121</f>
        <v>LYP8869</v>
      </c>
      <c r="C121" s="18">
        <f>SUMIF(PAGTOS!$B$3:$B$9989,"="&amp;B121,PAGTOS!$F$3:$F$9989)</f>
        <v>-1261.67</v>
      </c>
      <c r="D121" s="9">
        <f>IFERROR(INDEX(VENDA!$J$3:$J$9999,MATCH(B121,VENDA!$C$3:$C$9999,FALSE)),0)</f>
        <v>2000</v>
      </c>
      <c r="E121" s="18">
        <f t="shared" si="4"/>
        <v>738.32999999999993</v>
      </c>
      <c r="F121" s="27" t="str">
        <f t="shared" si="5"/>
        <v/>
      </c>
    </row>
    <row r="122" spans="1:6" x14ac:dyDescent="0.3">
      <c r="A122" s="5">
        <f>IFERROR(INDEX(SALVADOS!$B$3:$B$9999,MATCH(B122,SALVADOS!$G$3:$G$9999,FALSE)),0)</f>
        <v>8282101670</v>
      </c>
      <c r="B122" s="4" t="str">
        <f>SALVADOS!G122</f>
        <v>EHU3F85</v>
      </c>
      <c r="C122" s="18">
        <f>SUMIF(PAGTOS!$B$3:$B$9989,"="&amp;B122,PAGTOS!$F$3:$F$9989)</f>
        <v>-1108.48</v>
      </c>
      <c r="D122" s="9">
        <f>IFERROR(INDEX(VENDA!$J$3:$J$9999,MATCH(B122,VENDA!$C$3:$C$9999,FALSE)),0)</f>
        <v>5400</v>
      </c>
      <c r="E122" s="18">
        <f t="shared" si="4"/>
        <v>4291.5200000000004</v>
      </c>
      <c r="F122" s="27" t="str">
        <f t="shared" si="5"/>
        <v/>
      </c>
    </row>
    <row r="123" spans="1:6" x14ac:dyDescent="0.3">
      <c r="A123" s="5">
        <f>IFERROR(INDEX(SALVADOS!$B$3:$B$9999,MATCH(B123,SALVADOS!$G$3:$G$9999,FALSE)),0)</f>
        <v>8282101499</v>
      </c>
      <c r="B123" s="4" t="str">
        <f>SALVADOS!G123</f>
        <v>ATH6855</v>
      </c>
      <c r="C123" s="18">
        <f>SUMIF(PAGTOS!$B$3:$B$9989,"="&amp;B123,PAGTOS!$F$3:$F$9989)</f>
        <v>-1027.92</v>
      </c>
      <c r="D123" s="9">
        <f>IFERROR(INDEX(VENDA!$J$3:$J$9999,MATCH(B123,VENDA!$C$3:$C$9999,FALSE)),0)</f>
        <v>9000</v>
      </c>
      <c r="E123" s="18">
        <f t="shared" si="4"/>
        <v>7972.08</v>
      </c>
      <c r="F123" s="27" t="str">
        <f t="shared" si="5"/>
        <v/>
      </c>
    </row>
    <row r="124" spans="1:6" x14ac:dyDescent="0.3">
      <c r="A124" s="5">
        <f>IFERROR(INDEX(SALVADOS!$B$3:$B$9999,MATCH(B124,SALVADOS!$G$3:$G$9999,FALSE)),0)</f>
        <v>8282101820</v>
      </c>
      <c r="B124" s="4" t="str">
        <f>SALVADOS!G124</f>
        <v>HEE9839</v>
      </c>
      <c r="C124" s="18">
        <f>SUMIF(PAGTOS!$B$3:$B$9989,"="&amp;B124,PAGTOS!$F$3:$F$9989)</f>
        <v>-221.66</v>
      </c>
      <c r="D124" s="9">
        <f>IFERROR(INDEX(VENDA!$J$3:$J$9999,MATCH(B124,VENDA!$C$3:$C$9999,FALSE)),0)</f>
        <v>13400</v>
      </c>
      <c r="E124" s="18">
        <f t="shared" si="4"/>
        <v>13178.34</v>
      </c>
      <c r="F124" s="27" t="str">
        <f t="shared" si="5"/>
        <v/>
      </c>
    </row>
    <row r="125" spans="1:6" x14ac:dyDescent="0.3">
      <c r="A125" s="5">
        <f>IFERROR(INDEX(SALVADOS!$B$3:$B$9999,MATCH(B125,SALVADOS!$G$3:$G$9999,FALSE)),0)</f>
        <v>8232100264</v>
      </c>
      <c r="B125" s="4" t="str">
        <f>SALVADOS!G125</f>
        <v>ODI1G18</v>
      </c>
      <c r="C125" s="18">
        <f>SUMIF(PAGTOS!$B$3:$B$9989,"="&amp;B125,PAGTOS!$F$3:$F$9989)</f>
        <v>-1428.57</v>
      </c>
      <c r="D125" s="9">
        <f>IFERROR(INDEX(VENDA!$J$3:$J$9999,MATCH(B125,VENDA!$C$3:$C$9999,FALSE)),0)</f>
        <v>11600</v>
      </c>
      <c r="E125" s="18">
        <f t="shared" si="4"/>
        <v>10171.43</v>
      </c>
      <c r="F125" s="27" t="str">
        <f t="shared" si="5"/>
        <v/>
      </c>
    </row>
    <row r="126" spans="1:6" x14ac:dyDescent="0.3">
      <c r="A126" s="5">
        <f>IFERROR(INDEX(SALVADOS!$B$3:$B$9999,MATCH(B126,SALVADOS!$G$3:$G$9999,FALSE)),0)</f>
        <v>8282101974</v>
      </c>
      <c r="B126" s="4" t="str">
        <f>SALVADOS!G126</f>
        <v>AWB4B84</v>
      </c>
      <c r="C126" s="18">
        <f>SUMIF(PAGTOS!$B$3:$B$9989,"="&amp;B126,PAGTOS!$F$3:$F$9989)</f>
        <v>-1916.69</v>
      </c>
      <c r="D126" s="9">
        <f>IFERROR(INDEX(VENDA!$J$3:$J$9999,MATCH(B126,VENDA!$C$3:$C$9999,FALSE)),0)</f>
        <v>10600</v>
      </c>
      <c r="E126" s="18">
        <f t="shared" si="4"/>
        <v>8683.31</v>
      </c>
      <c r="F126" s="27" t="str">
        <f t="shared" si="5"/>
        <v/>
      </c>
    </row>
    <row r="127" spans="1:6" x14ac:dyDescent="0.3">
      <c r="A127" s="5">
        <f>IFERROR(INDEX(SALVADOS!$B$3:$B$9999,MATCH(B127,SALVADOS!$G$3:$G$9999,FALSE)),0)</f>
        <v>8282102161</v>
      </c>
      <c r="B127" s="4" t="str">
        <f>SALVADOS!G127</f>
        <v>EKI0966</v>
      </c>
      <c r="C127" s="18">
        <f>SUMIF(PAGTOS!$B$3:$B$9989,"="&amp;B127,PAGTOS!$F$3:$F$9989)</f>
        <v>-251.66</v>
      </c>
      <c r="D127" s="9">
        <f>IFERROR(INDEX(VENDA!$J$3:$J$9999,MATCH(B127,VENDA!$C$3:$C$9999,FALSE)),0)</f>
        <v>7600</v>
      </c>
      <c r="E127" s="18">
        <f t="shared" si="4"/>
        <v>7348.34</v>
      </c>
      <c r="F127" s="27" t="str">
        <f t="shared" si="5"/>
        <v/>
      </c>
    </row>
    <row r="128" spans="1:6" x14ac:dyDescent="0.3">
      <c r="A128" s="5">
        <f>IFERROR(INDEX(SALVADOS!$B$3:$B$9999,MATCH(B128,SALVADOS!$G$3:$G$9999,FALSE)),0)</f>
        <v>8282102025</v>
      </c>
      <c r="B128" s="4" t="str">
        <f>SALVADOS!G128</f>
        <v>NXX6121</v>
      </c>
      <c r="C128" s="18">
        <f>SUMIF(PAGTOS!$B$3:$B$9989,"="&amp;B128,PAGTOS!$F$3:$F$9989)</f>
        <v>-2603.92</v>
      </c>
      <c r="D128" s="9">
        <f>IFERROR(INDEX(VENDA!$J$3:$J$9999,MATCH(B128,VENDA!$C$3:$C$9999,FALSE)),0)</f>
        <v>20400</v>
      </c>
      <c r="E128" s="18">
        <f t="shared" si="4"/>
        <v>17796.080000000002</v>
      </c>
      <c r="F128" s="27" t="str">
        <f t="shared" si="5"/>
        <v/>
      </c>
    </row>
    <row r="129" spans="1:6" x14ac:dyDescent="0.3">
      <c r="A129" s="5">
        <f>IFERROR(INDEX(SALVADOS!$B$3:$B$9999,MATCH(B129,SALVADOS!$G$3:$G$9999,FALSE)),0)</f>
        <v>8282102128</v>
      </c>
      <c r="B129" s="4" t="str">
        <f>SALVADOS!G129</f>
        <v>PGZ2A62</v>
      </c>
      <c r="C129" s="18">
        <f>SUMIF(PAGTOS!$B$3:$B$9989,"="&amp;B129,PAGTOS!$F$3:$F$9989)</f>
        <v>-8558.92</v>
      </c>
      <c r="D129" s="9">
        <f>IFERROR(INDEX(VENDA!$J$3:$J$9999,MATCH(B129,VENDA!$C$3:$C$9999,FALSE)),0)</f>
        <v>41000</v>
      </c>
      <c r="E129" s="18">
        <f t="shared" si="4"/>
        <v>32441.08</v>
      </c>
      <c r="F129" s="27" t="str">
        <f t="shared" si="5"/>
        <v/>
      </c>
    </row>
    <row r="130" spans="1:6" x14ac:dyDescent="0.3">
      <c r="A130" s="5">
        <f>IFERROR(INDEX(SALVADOS!$B$3:$B$9999,MATCH(B130,SALVADOS!$G$3:$G$9999,FALSE)),0)</f>
        <v>8282102037</v>
      </c>
      <c r="B130" s="4" t="str">
        <f>SALVADOS!G130</f>
        <v>JVU1638</v>
      </c>
      <c r="C130" s="18">
        <f>SUMIF(PAGTOS!$B$3:$B$9989,"="&amp;B130,PAGTOS!$F$3:$F$9989)</f>
        <v>-281.65999999999997</v>
      </c>
      <c r="D130" s="9">
        <f>IFERROR(INDEX(VENDA!$J$3:$J$9999,MATCH(B130,VENDA!$C$3:$C$9999,FALSE)),0)</f>
        <v>14000</v>
      </c>
      <c r="E130" s="18">
        <f t="shared" si="4"/>
        <v>13718.34</v>
      </c>
      <c r="F130" s="27" t="str">
        <f t="shared" si="5"/>
        <v/>
      </c>
    </row>
    <row r="131" spans="1:6" x14ac:dyDescent="0.3">
      <c r="A131" s="5">
        <f>IFERROR(INDEX(SALVADOS!$B$3:$B$9999,MATCH(B131,SALVADOS!$G$3:$G$9999,FALSE)),0)</f>
        <v>8282200040</v>
      </c>
      <c r="B131" s="4" t="str">
        <f>SALVADOS!G131</f>
        <v>EUE1788</v>
      </c>
      <c r="C131" s="18">
        <f>SUMIF(PAGTOS!$B$3:$B$9989,"="&amp;B131,PAGTOS!$F$3:$F$9989)</f>
        <v>-2818.5099999999998</v>
      </c>
      <c r="D131" s="9">
        <f>IFERROR(INDEX(VENDA!$J$3:$J$9999,MATCH(B131,VENDA!$C$3:$C$9999,FALSE)),0)</f>
        <v>12500</v>
      </c>
      <c r="E131" s="18">
        <f t="shared" ref="E131:E150" si="6">D131+C131</f>
        <v>9681.49</v>
      </c>
      <c r="F131" s="27" t="str">
        <f t="shared" ref="F131:F150" si="7">IF(AND(D131&gt;0,E131&lt;0),"NEGATIVO","")</f>
        <v/>
      </c>
    </row>
    <row r="132" spans="1:6" x14ac:dyDescent="0.3">
      <c r="A132" s="5">
        <f>IFERROR(INDEX(SALVADOS!$B$3:$B$9999,MATCH(B132,SALVADOS!$G$3:$G$9999,FALSE)),0)</f>
        <v>8232200008</v>
      </c>
      <c r="B132" s="4" t="str">
        <f>SALVADOS!G132</f>
        <v>HNV7132</v>
      </c>
      <c r="C132" s="18">
        <f>SUMIF(PAGTOS!$B$3:$B$9989,"="&amp;B132,PAGTOS!$F$3:$F$9989)</f>
        <v>-221.66</v>
      </c>
      <c r="D132" s="9">
        <f>IFERROR(INDEX(VENDA!$J$3:$J$9999,MATCH(B132,VENDA!$C$3:$C$9999,FALSE)),0)</f>
        <v>12200</v>
      </c>
      <c r="E132" s="18">
        <f t="shared" si="6"/>
        <v>11978.34</v>
      </c>
      <c r="F132" s="27" t="str">
        <f t="shared" si="7"/>
        <v/>
      </c>
    </row>
    <row r="133" spans="1:6" x14ac:dyDescent="0.3">
      <c r="A133" s="5">
        <f>IFERROR(INDEX(SALVADOS!$B$3:$B$9999,MATCH(B133,SALVADOS!$G$3:$G$9999,FALSE)),0)</f>
        <v>8282200062</v>
      </c>
      <c r="B133" s="4" t="str">
        <f>SALVADOS!G133</f>
        <v>DAP8348</v>
      </c>
      <c r="C133" s="18">
        <f>SUMIF(PAGTOS!$B$3:$B$9989,"="&amp;B133,PAGTOS!$F$3:$F$9989)</f>
        <v>-2781.0299999999997</v>
      </c>
      <c r="D133" s="9">
        <f>IFERROR(INDEX(VENDA!$J$3:$J$9999,MATCH(B133,VENDA!$C$3:$C$9999,FALSE)),0)</f>
        <v>1600</v>
      </c>
      <c r="E133" s="18">
        <f t="shared" si="6"/>
        <v>-1181.0299999999997</v>
      </c>
      <c r="F133" s="27" t="str">
        <f t="shared" si="7"/>
        <v>NEGATIVO</v>
      </c>
    </row>
    <row r="134" spans="1:6" x14ac:dyDescent="0.3">
      <c r="A134" s="5">
        <f>IFERROR(INDEX(SALVADOS!$B$3:$B$9999,MATCH(B134,SALVADOS!$G$3:$G$9999,FALSE)),0)</f>
        <v>8232100323</v>
      </c>
      <c r="B134" s="4" t="str">
        <f>SALVADOS!G134</f>
        <v>QTR1038</v>
      </c>
      <c r="C134" s="18">
        <f>SUMIF(PAGTOS!$B$3:$B$9989,"="&amp;B134,PAGTOS!$F$3:$F$9989)</f>
        <v>-3089.14</v>
      </c>
      <c r="D134" s="9">
        <f>IFERROR(INDEX(VENDA!$J$3:$J$9999,MATCH(B134,VENDA!$C$3:$C$9999,FALSE)),0)</f>
        <v>25000</v>
      </c>
      <c r="E134" s="18">
        <f t="shared" si="6"/>
        <v>21910.86</v>
      </c>
      <c r="F134" s="27" t="str">
        <f t="shared" si="7"/>
        <v/>
      </c>
    </row>
    <row r="135" spans="1:6" x14ac:dyDescent="0.3">
      <c r="A135" s="5">
        <f>IFERROR(INDEX(SALVADOS!$B$3:$B$9999,MATCH(B135,SALVADOS!$G$3:$G$9999,FALSE)),0)</f>
        <v>8282102041</v>
      </c>
      <c r="B135" s="4" t="str">
        <f>SALVADOS!G135</f>
        <v>NJT1161</v>
      </c>
      <c r="C135" s="18">
        <f>SUMIF(PAGTOS!$B$3:$B$9989,"="&amp;B135,PAGTOS!$F$3:$F$9989)</f>
        <v>-1764.88</v>
      </c>
      <c r="D135" s="9">
        <f>IFERROR(INDEX(VENDA!$J$3:$J$9999,MATCH(B135,VENDA!$C$3:$C$9999,FALSE)),0)</f>
        <v>8500</v>
      </c>
      <c r="E135" s="18">
        <f t="shared" si="6"/>
        <v>6735.12</v>
      </c>
      <c r="F135" s="27" t="str">
        <f t="shared" si="7"/>
        <v/>
      </c>
    </row>
    <row r="136" spans="1:6" x14ac:dyDescent="0.3">
      <c r="A136" s="5">
        <f>IFERROR(INDEX(SALVADOS!$B$3:$B$9999,MATCH(B136,SALVADOS!$G$3:$G$9999,FALSE)),0)</f>
        <v>8282200192</v>
      </c>
      <c r="B136" s="4" t="str">
        <f>SALVADOS!G136</f>
        <v>AVG0071</v>
      </c>
      <c r="C136" s="18">
        <f>SUMIF(PAGTOS!$B$3:$B$9989,"="&amp;B136,PAGTOS!$F$3:$F$9989)</f>
        <v>-2643.01</v>
      </c>
      <c r="D136" s="9">
        <f>IFERROR(INDEX(VENDA!$J$3:$J$9999,MATCH(B136,VENDA!$C$3:$C$9999,FALSE)),0)</f>
        <v>8400</v>
      </c>
      <c r="E136" s="18">
        <f t="shared" si="6"/>
        <v>5756.99</v>
      </c>
      <c r="F136" s="27" t="str">
        <f t="shared" si="7"/>
        <v/>
      </c>
    </row>
    <row r="137" spans="1:6" x14ac:dyDescent="0.3">
      <c r="A137" s="5">
        <f>IFERROR(INDEX(SALVADOS!$B$3:$B$9999,MATCH(B137,SALVADOS!$G$3:$G$9999,FALSE)),0)</f>
        <v>8282102048</v>
      </c>
      <c r="B137" s="4" t="str">
        <f>SALVADOS!G137</f>
        <v>PUP9390</v>
      </c>
      <c r="C137" s="18">
        <f>SUMIF(PAGTOS!$B$3:$B$9989,"="&amp;B137,PAGTOS!$F$3:$F$9989)</f>
        <v>-5004.28</v>
      </c>
      <c r="D137" s="9">
        <f>IFERROR(INDEX(VENDA!$J$3:$J$9999,MATCH(B137,VENDA!$C$3:$C$9999,FALSE)),0)</f>
        <v>15900</v>
      </c>
      <c r="E137" s="18">
        <f t="shared" si="6"/>
        <v>10895.720000000001</v>
      </c>
      <c r="F137" s="27" t="str">
        <f t="shared" si="7"/>
        <v/>
      </c>
    </row>
    <row r="138" spans="1:6" x14ac:dyDescent="0.3">
      <c r="A138" s="5">
        <f>IFERROR(INDEX(SALVADOS!$B$3:$B$9999,MATCH(B138,SALVADOS!$G$3:$G$9999,FALSE)),0)</f>
        <v>8282200385</v>
      </c>
      <c r="B138" s="4" t="str">
        <f>SALVADOS!G138</f>
        <v>DFT6516</v>
      </c>
      <c r="C138" s="18">
        <f>SUMIF(PAGTOS!$B$3:$B$9989,"="&amp;B138,PAGTOS!$F$3:$F$9989)</f>
        <v>-2600.81</v>
      </c>
      <c r="D138" s="9">
        <f>IFERROR(INDEX(VENDA!$J$3:$J$9999,MATCH(B138,VENDA!$C$3:$C$9999,FALSE)),0)</f>
        <v>2200</v>
      </c>
      <c r="E138" s="18">
        <f t="shared" si="6"/>
        <v>-400.80999999999995</v>
      </c>
      <c r="F138" s="27" t="str">
        <f t="shared" si="7"/>
        <v>NEGATIVO</v>
      </c>
    </row>
    <row r="139" spans="1:6" x14ac:dyDescent="0.3">
      <c r="A139" s="5">
        <f>IFERROR(INDEX(SALVADOS!$B$3:$B$9999,MATCH(B139,SALVADOS!$G$3:$G$9999,FALSE)),0)</f>
        <v>8282200269</v>
      </c>
      <c r="B139" s="4" t="str">
        <f>SALVADOS!G139</f>
        <v>EZM6F91</v>
      </c>
      <c r="C139" s="18">
        <f>SUMIF(PAGTOS!$B$3:$B$9989,"="&amp;B139,PAGTOS!$F$3:$F$9989)</f>
        <v>-2502.0499999999997</v>
      </c>
      <c r="D139" s="9">
        <f>IFERROR(INDEX(VENDA!$J$3:$J$9999,MATCH(B139,VENDA!$C$3:$C$9999,FALSE)),0)</f>
        <v>5600</v>
      </c>
      <c r="E139" s="18">
        <f t="shared" si="6"/>
        <v>3097.9500000000003</v>
      </c>
      <c r="F139" s="27" t="str">
        <f t="shared" si="7"/>
        <v/>
      </c>
    </row>
    <row r="140" spans="1:6" x14ac:dyDescent="0.3">
      <c r="A140" s="5">
        <f>IFERROR(INDEX(SALVADOS!$B$3:$B$9999,MATCH(B140,SALVADOS!$G$3:$G$9999,FALSE)),0)</f>
        <v>8282200548</v>
      </c>
      <c r="B140" s="4" t="str">
        <f>SALVADOS!G140</f>
        <v>DJZ0808</v>
      </c>
      <c r="C140" s="18">
        <f>SUMIF(PAGTOS!$B$3:$B$9989,"="&amp;B140,PAGTOS!$F$3:$F$9989)</f>
        <v>-891.03</v>
      </c>
      <c r="D140" s="9">
        <f>IFERROR(INDEX(VENDA!$J$3:$J$9999,MATCH(B140,VENDA!$C$3:$C$9999,FALSE)),0)</f>
        <v>6300</v>
      </c>
      <c r="E140" s="18">
        <f t="shared" si="6"/>
        <v>5408.97</v>
      </c>
      <c r="F140" s="27" t="str">
        <f t="shared" si="7"/>
        <v/>
      </c>
    </row>
    <row r="141" spans="1:6" x14ac:dyDescent="0.3">
      <c r="A141" s="5">
        <f>IFERROR(INDEX(SALVADOS!$B$3:$B$9999,MATCH(B141,SALVADOS!$G$3:$G$9999,FALSE)),0)</f>
        <v>8282200600</v>
      </c>
      <c r="B141" s="4" t="str">
        <f>SALVADOS!G141</f>
        <v>DDB0103</v>
      </c>
      <c r="C141" s="18">
        <f>SUMIF(PAGTOS!$B$3:$B$9989,"="&amp;B141,PAGTOS!$F$3:$F$9989)</f>
        <v>-976.03</v>
      </c>
      <c r="D141" s="9">
        <f>IFERROR(INDEX(VENDA!$J$3:$J$9999,MATCH(B141,VENDA!$C$3:$C$9999,FALSE)),0)</f>
        <v>11200</v>
      </c>
      <c r="E141" s="18">
        <f t="shared" si="6"/>
        <v>10223.969999999999</v>
      </c>
      <c r="F141" s="27" t="str">
        <f t="shared" si="7"/>
        <v/>
      </c>
    </row>
    <row r="142" spans="1:6" x14ac:dyDescent="0.3">
      <c r="A142" s="5">
        <f>IFERROR(INDEX(SALVADOS!$B$3:$B$9999,MATCH(B142,SALVADOS!$G$3:$G$9999,FALSE)),0)</f>
        <v>8282200336</v>
      </c>
      <c r="B142" s="4" t="str">
        <f>SALVADOS!G142</f>
        <v>KNY0706</v>
      </c>
      <c r="C142" s="18">
        <f>SUMIF(PAGTOS!$B$3:$B$9989,"="&amp;B142,PAGTOS!$F$3:$F$9989)</f>
        <v>-2091.2399999999998</v>
      </c>
      <c r="D142" s="9">
        <f>IFERROR(INDEX(VENDA!$J$3:$J$9999,MATCH(B142,VENDA!$C$3:$C$9999,FALSE)),0)</f>
        <v>4600</v>
      </c>
      <c r="E142" s="18">
        <f t="shared" si="6"/>
        <v>2508.7600000000002</v>
      </c>
      <c r="F142" s="27" t="str">
        <f t="shared" si="7"/>
        <v/>
      </c>
    </row>
    <row r="143" spans="1:6" x14ac:dyDescent="0.3">
      <c r="A143" s="5">
        <f>IFERROR(INDEX(SALVADOS!$B$3:$B$9999,MATCH(B143,SALVADOS!$G$3:$G$9999,FALSE)),0)</f>
        <v>8282102003</v>
      </c>
      <c r="B143" s="4" t="str">
        <f>SALVADOS!G143</f>
        <v>PJS5388</v>
      </c>
      <c r="C143" s="18">
        <f>SUMIF(PAGTOS!$B$3:$B$9989,"="&amp;B143,PAGTOS!$F$3:$F$9989)</f>
        <v>-251.66</v>
      </c>
      <c r="D143" s="9">
        <f>IFERROR(INDEX(VENDA!$J$3:$J$9999,MATCH(B143,VENDA!$C$3:$C$9999,FALSE)),0)</f>
        <v>12000</v>
      </c>
      <c r="E143" s="18">
        <f t="shared" si="6"/>
        <v>11748.34</v>
      </c>
      <c r="F143" s="27" t="str">
        <f t="shared" si="7"/>
        <v/>
      </c>
    </row>
    <row r="144" spans="1:6" x14ac:dyDescent="0.3">
      <c r="A144" s="5">
        <f>IFERROR(INDEX(SALVADOS!$B$3:$B$9999,MATCH(B144,SALVADOS!$G$3:$G$9999,FALSE)),0)</f>
        <v>8232200118</v>
      </c>
      <c r="B144" s="4" t="str">
        <f>SALVADOS!G144</f>
        <v>HEX7E40</v>
      </c>
      <c r="C144" s="18">
        <f>SUMIF(PAGTOS!$B$3:$B$9989,"="&amp;B144,PAGTOS!$F$3:$F$9989)</f>
        <v>-2186.54</v>
      </c>
      <c r="D144" s="9">
        <f>IFERROR(INDEX(VENDA!$J$3:$J$9999,MATCH(B144,VENDA!$C$3:$C$9999,FALSE)),0)</f>
        <v>21400</v>
      </c>
      <c r="E144" s="18">
        <f t="shared" si="6"/>
        <v>19213.46</v>
      </c>
      <c r="F144" s="27" t="str">
        <f t="shared" si="7"/>
        <v/>
      </c>
    </row>
    <row r="145" spans="1:6" x14ac:dyDescent="0.3">
      <c r="A145" s="5" t="str">
        <f>IFERROR(INDEX(SALVADOS!$B$3:$B$9999,MATCH(B145,SALVADOS!$G$3:$G$9999,FALSE)),0)</f>
        <v xml:space="preserve">8282200764	</v>
      </c>
      <c r="B145" s="4" t="str">
        <f>SALVADOS!G145</f>
        <v>FRB1348</v>
      </c>
      <c r="C145" s="18">
        <f>SUMIF(PAGTOS!$B$3:$B$9989,"="&amp;B145,PAGTOS!$F$3:$F$9989)</f>
        <v>-240</v>
      </c>
      <c r="D145" s="9">
        <f>IFERROR(INDEX(VENDA!$J$3:$J$9999,MATCH(B145,VENDA!$C$3:$C$9999,FALSE)),0)</f>
        <v>14000</v>
      </c>
      <c r="E145" s="18">
        <f t="shared" si="6"/>
        <v>13760</v>
      </c>
      <c r="F145" s="27" t="str">
        <f t="shared" si="7"/>
        <v/>
      </c>
    </row>
    <row r="146" spans="1:6" x14ac:dyDescent="0.3">
      <c r="A146" s="5">
        <f>IFERROR(INDEX(SALVADOS!$B$3:$B$9999,MATCH(B146,SALVADOS!$G$3:$G$9999,FALSE)),0)</f>
        <v>8282200809</v>
      </c>
      <c r="B146" s="4" t="str">
        <f>SALVADOS!G146</f>
        <v>HOB6325</v>
      </c>
      <c r="C146" s="18">
        <f>SUMIF(PAGTOS!$B$3:$B$9989,"="&amp;B146,PAGTOS!$F$3:$F$9989)</f>
        <v>-842.68999999999994</v>
      </c>
      <c r="D146" s="9">
        <f>IFERROR(INDEX(VENDA!$J$3:$J$9999,MATCH(B146,VENDA!$C$3:$C$9999,FALSE)),0)</f>
        <v>13000</v>
      </c>
      <c r="E146" s="18">
        <f t="shared" si="6"/>
        <v>12157.31</v>
      </c>
      <c r="F146" s="27" t="str">
        <f t="shared" si="7"/>
        <v/>
      </c>
    </row>
    <row r="147" spans="1:6" x14ac:dyDescent="0.3">
      <c r="A147" s="5">
        <f>IFERROR(INDEX(SALVADOS!$B$3:$B$9999,MATCH(B147,SALVADOS!$G$3:$G$9999,FALSE)),0)</f>
        <v>8282200526</v>
      </c>
      <c r="B147" s="4" t="str">
        <f>SALVADOS!G147</f>
        <v>KPD5D18</v>
      </c>
      <c r="C147" s="18">
        <f>SUMIF(PAGTOS!$B$3:$B$9989,"="&amp;B147,PAGTOS!$F$3:$F$9989)</f>
        <v>-9994.57</v>
      </c>
      <c r="D147" s="9">
        <f>IFERROR(INDEX(VENDA!$J$3:$J$9999,MATCH(B147,VENDA!$C$3:$C$9999,FALSE)),0)</f>
        <v>2000</v>
      </c>
      <c r="E147" s="18">
        <f t="shared" si="6"/>
        <v>-7994.57</v>
      </c>
      <c r="F147" s="27" t="str">
        <f t="shared" si="7"/>
        <v>NEGATIVO</v>
      </c>
    </row>
    <row r="148" spans="1:6" x14ac:dyDescent="0.3">
      <c r="A148" s="5">
        <f>IFERROR(INDEX(SALVADOS!$B$3:$B$9999,MATCH(B148,SALVADOS!$G$3:$G$9999,FALSE)),0)</f>
        <v>8282100462</v>
      </c>
      <c r="B148" s="4" t="str">
        <f>SALVADOS!G148</f>
        <v>LPZ1881</v>
      </c>
      <c r="C148" s="18">
        <f>SUMIF(PAGTOS!$B$3:$B$9989,"="&amp;B148,PAGTOS!$F$3:$F$9989)</f>
        <v>-221.66</v>
      </c>
      <c r="D148" s="9">
        <f>IFERROR(INDEX(VENDA!$J$3:$J$9999,MATCH(B148,VENDA!$C$3:$C$9999,FALSE)),0)</f>
        <v>4000</v>
      </c>
      <c r="E148" s="18">
        <f t="shared" si="6"/>
        <v>3778.34</v>
      </c>
      <c r="F148" s="27" t="str">
        <f t="shared" si="7"/>
        <v/>
      </c>
    </row>
    <row r="149" spans="1:6" x14ac:dyDescent="0.3">
      <c r="A149" s="5">
        <f>IFERROR(INDEX(SALVADOS!$B$3:$B$9999,MATCH(B149,SALVADOS!$G$3:$G$9999,FALSE)),0)</f>
        <v>8282200705</v>
      </c>
      <c r="B149" s="4" t="str">
        <f>SALVADOS!G149</f>
        <v>IMY0381</v>
      </c>
      <c r="C149" s="18">
        <f>SUMIF(PAGTOS!$B$3:$B$9989,"="&amp;B149,PAGTOS!$F$3:$F$9989)</f>
        <v>-2103.77</v>
      </c>
      <c r="D149" s="9">
        <f>IFERROR(INDEX(VENDA!$J$3:$J$9999,MATCH(B149,VENDA!$C$3:$C$9999,FALSE)),0)</f>
        <v>2700</v>
      </c>
      <c r="E149" s="18">
        <f t="shared" si="6"/>
        <v>596.23</v>
      </c>
      <c r="F149" s="27" t="str">
        <f t="shared" si="7"/>
        <v/>
      </c>
    </row>
    <row r="150" spans="1:6" x14ac:dyDescent="0.3">
      <c r="A150" s="5">
        <f>IFERROR(INDEX(SALVADOS!$B$3:$B$9999,MATCH(B150,SALVADOS!$G$3:$G$9999,FALSE)),0)</f>
        <v>8282200705</v>
      </c>
      <c r="B150" s="4" t="str">
        <f>SALVADOS!G150</f>
        <v>IWG6F83</v>
      </c>
      <c r="C150" s="18">
        <f>SUMIF(PAGTOS!$B$3:$B$9989,"="&amp;B150,PAGTOS!$F$3:$F$9989)</f>
        <v>-3564.22</v>
      </c>
      <c r="D150" s="9">
        <f>IFERROR(INDEX(VENDA!$J$3:$J$9999,MATCH(B150,VENDA!$C$3:$C$9999,FALSE)),0)</f>
        <v>5600</v>
      </c>
      <c r="E150" s="18">
        <f t="shared" si="6"/>
        <v>2035.7800000000002</v>
      </c>
      <c r="F150" s="27" t="str">
        <f t="shared" si="7"/>
        <v/>
      </c>
    </row>
    <row r="151" spans="1:6" x14ac:dyDescent="0.3">
      <c r="A151" s="5">
        <f>IFERROR(INDEX(SALVADOS!$B$3:$B$9999,MATCH(B151,SALVADOS!$G$3:$G$9999,FALSE)),0)</f>
        <v>8282201007</v>
      </c>
      <c r="B151" s="4" t="str">
        <f>SALVADOS!G151</f>
        <v>PVG2I80</v>
      </c>
      <c r="C151" s="18">
        <f>SUMIF(PAGTOS!$B$3:$B$9989,"="&amp;B151,PAGTOS!$F$3:$F$9989)</f>
        <v>-2789.21</v>
      </c>
      <c r="D151" s="9">
        <f>IFERROR(INDEX(VENDA!$J$3:$J$9999,MATCH(B151,VENDA!$C$3:$C$9999,FALSE)),0)</f>
        <v>14800</v>
      </c>
      <c r="E151" s="18">
        <f t="shared" ref="E151:E200" si="8">D151+C151</f>
        <v>12010.79</v>
      </c>
      <c r="F151" s="27" t="str">
        <f t="shared" ref="F151:F200" si="9">IF(AND(D151&gt;0,E151&lt;0),"NEGATIVO","")</f>
        <v/>
      </c>
    </row>
    <row r="152" spans="1:6" x14ac:dyDescent="0.3">
      <c r="A152" s="5">
        <f>IFERROR(INDEX(SALVADOS!$B$3:$B$9999,MATCH(B152,SALVADOS!$G$3:$G$9999,FALSE)),0)</f>
        <v>8232200181</v>
      </c>
      <c r="B152" s="4" t="str">
        <f>SALVADOS!G152</f>
        <v>ADN8688</v>
      </c>
      <c r="C152" s="18">
        <f>SUMIF(PAGTOS!$B$3:$B$9989,"="&amp;B152,PAGTOS!$F$3:$F$9989)</f>
        <v>-1736.1100000000001</v>
      </c>
      <c r="D152" s="9">
        <f>IFERROR(INDEX(VENDA!$J$3:$J$9999,MATCH(B152,VENDA!$C$3:$C$9999,FALSE)),0)</f>
        <v>9700</v>
      </c>
      <c r="E152" s="18">
        <f t="shared" si="8"/>
        <v>7963.8899999999994</v>
      </c>
      <c r="F152" s="27" t="str">
        <f t="shared" si="9"/>
        <v/>
      </c>
    </row>
    <row r="153" spans="1:6" x14ac:dyDescent="0.3">
      <c r="A153" s="5">
        <f>IFERROR(INDEX(SALVADOS!$B$3:$B$9999,MATCH(B153,SALVADOS!$G$3:$G$9999,FALSE)),0)</f>
        <v>8232200191</v>
      </c>
      <c r="B153" s="4" t="str">
        <f>SALVADOS!G153</f>
        <v>EYL0305</v>
      </c>
      <c r="C153" s="18">
        <f>SUMIF(PAGTOS!$B$3:$B$9989,"="&amp;B153,PAGTOS!$F$3:$F$9989)</f>
        <v>-842.68999999999994</v>
      </c>
      <c r="D153" s="9">
        <f>IFERROR(INDEX(VENDA!$J$3:$J$9999,MATCH(B153,VENDA!$C$3:$C$9999,FALSE)),0)</f>
        <v>9400</v>
      </c>
      <c r="E153" s="18">
        <f t="shared" si="8"/>
        <v>8557.31</v>
      </c>
      <c r="F153" s="27" t="str">
        <f t="shared" si="9"/>
        <v/>
      </c>
    </row>
    <row r="154" spans="1:6" x14ac:dyDescent="0.3">
      <c r="A154" s="5">
        <f>IFERROR(INDEX(SALVADOS!$B$3:$B$9999,MATCH(B154,SALVADOS!$G$3:$G$9999,FALSE)),0)</f>
        <v>8282201191</v>
      </c>
      <c r="B154" s="4" t="str">
        <f>SALVADOS!G154</f>
        <v>ALI9499</v>
      </c>
      <c r="C154" s="18">
        <f>SUMIF(PAGTOS!$B$3:$B$9989,"="&amp;B154,PAGTOS!$F$3:$F$9989)</f>
        <v>-887.68999999999994</v>
      </c>
      <c r="D154" s="9">
        <f>IFERROR(INDEX(VENDA!$J$3:$J$9999,MATCH(B154,VENDA!$C$3:$C$9999,FALSE)),0)</f>
        <v>3600</v>
      </c>
      <c r="E154" s="18">
        <f t="shared" si="8"/>
        <v>2712.31</v>
      </c>
      <c r="F154" s="27" t="str">
        <f t="shared" si="9"/>
        <v/>
      </c>
    </row>
    <row r="155" spans="1:6" x14ac:dyDescent="0.3">
      <c r="A155" s="5">
        <f>IFERROR(INDEX(SALVADOS!$B$3:$B$9999,MATCH(B155,SALVADOS!$G$3:$G$9999,FALSE)),0)</f>
        <v>8232200195</v>
      </c>
      <c r="B155" s="4" t="str">
        <f>SALVADOS!G155</f>
        <v>JWV0J47</v>
      </c>
      <c r="C155" s="18">
        <f>SUMIF(PAGTOS!$B$3:$B$9989,"="&amp;B155,PAGTOS!$F$3:$F$9989)</f>
        <v>-971.03</v>
      </c>
      <c r="D155" s="9">
        <f>IFERROR(INDEX(VENDA!$J$3:$J$9999,MATCH(B155,VENDA!$C$3:$C$9999,FALSE)),0)</f>
        <v>6800</v>
      </c>
      <c r="E155" s="18">
        <f t="shared" si="8"/>
        <v>5828.97</v>
      </c>
      <c r="F155" s="27" t="str">
        <f t="shared" si="9"/>
        <v/>
      </c>
    </row>
    <row r="156" spans="1:6" x14ac:dyDescent="0.3">
      <c r="A156" s="5">
        <f>IFERROR(INDEX(SALVADOS!$B$3:$B$9999,MATCH(B156,SALVADOS!$G$3:$G$9999,FALSE)),0)</f>
        <v>8282201463</v>
      </c>
      <c r="B156" s="4" t="str">
        <f>SALVADOS!G156</f>
        <v>CKL4I43</v>
      </c>
      <c r="C156" s="18">
        <f>SUMIF(PAGTOS!$B$3:$B$9989,"="&amp;B156,PAGTOS!$F$3:$F$9989)</f>
        <v>-2323.38</v>
      </c>
      <c r="D156" s="9">
        <f>IFERROR(INDEX(VENDA!$J$3:$J$9999,MATCH(B156,VENDA!$C$3:$C$9999,FALSE)),0)</f>
        <v>2000</v>
      </c>
      <c r="E156" s="18">
        <f t="shared" si="8"/>
        <v>-323.38000000000011</v>
      </c>
      <c r="F156" s="27" t="str">
        <f t="shared" si="9"/>
        <v>NEGATIVO</v>
      </c>
    </row>
    <row r="157" spans="1:6" x14ac:dyDescent="0.3">
      <c r="A157" s="5">
        <f>IFERROR(INDEX(SALVADOS!$B$3:$B$9999,MATCH(B157,SALVADOS!$G$3:$G$9999,FALSE)),0)</f>
        <v>8282201485</v>
      </c>
      <c r="B157" s="4" t="str">
        <f>SALVADOS!G157</f>
        <v>OTM1208</v>
      </c>
      <c r="C157" s="18">
        <f>SUMIF(PAGTOS!$B$3:$B$9989,"="&amp;B157,PAGTOS!$F$3:$F$9989)</f>
        <v>-6810.84</v>
      </c>
      <c r="D157" s="9">
        <f>IFERROR(INDEX(VENDA!$J$3:$J$9999,MATCH(B157,VENDA!$C$3:$C$9999,FALSE)),0)</f>
        <v>5200</v>
      </c>
      <c r="E157" s="18">
        <f t="shared" si="8"/>
        <v>-1610.8400000000001</v>
      </c>
      <c r="F157" s="27" t="str">
        <f t="shared" si="9"/>
        <v>NEGATIVO</v>
      </c>
    </row>
    <row r="158" spans="1:6" x14ac:dyDescent="0.3">
      <c r="A158" s="5">
        <f>IFERROR(INDEX(SALVADOS!$B$3:$B$9999,MATCH(B158,SALVADOS!$G$3:$G$9999,FALSE)),0)</f>
        <v>8282201408</v>
      </c>
      <c r="B158" s="4" t="str">
        <f>SALVADOS!G158</f>
        <v>DSU0746</v>
      </c>
      <c r="C158" s="18">
        <f>SUMIF(PAGTOS!$B$3:$B$9989,"="&amp;B158,PAGTOS!$F$3:$F$9989)</f>
        <v>-3947.48</v>
      </c>
      <c r="D158" s="9">
        <f>IFERROR(INDEX(VENDA!$J$3:$J$9999,MATCH(B158,VENDA!$C$3:$C$9999,FALSE)),0)</f>
        <v>4900</v>
      </c>
      <c r="E158" s="18">
        <f t="shared" si="8"/>
        <v>952.52</v>
      </c>
      <c r="F158" s="27" t="str">
        <f t="shared" si="9"/>
        <v/>
      </c>
    </row>
    <row r="159" spans="1:6" x14ac:dyDescent="0.3">
      <c r="A159" s="5">
        <f>IFERROR(INDEX(SALVADOS!$B$3:$B$9999,MATCH(B159,SALVADOS!$G$3:$G$9999,FALSE)),0)</f>
        <v>8282201861</v>
      </c>
      <c r="B159" s="4" t="str">
        <f>SALVADOS!G159</f>
        <v>DTT6B11</v>
      </c>
      <c r="C159" s="18">
        <f>SUMIF(PAGTOS!$B$3:$B$9989,"="&amp;B159,PAGTOS!$F$3:$F$9989)</f>
        <v>-1803.4</v>
      </c>
      <c r="D159" s="9">
        <f>IFERROR(INDEX(VENDA!$J$3:$J$9999,MATCH(B159,VENDA!$C$3:$C$9999,FALSE)),0)</f>
        <v>19500</v>
      </c>
      <c r="E159" s="18">
        <f t="shared" si="8"/>
        <v>17696.599999999999</v>
      </c>
      <c r="F159" s="27" t="str">
        <f t="shared" si="9"/>
        <v/>
      </c>
    </row>
    <row r="160" spans="1:6" x14ac:dyDescent="0.3">
      <c r="A160" s="5">
        <f>IFERROR(INDEX(SALVADOS!$B$3:$B$9999,MATCH(B160,SALVADOS!$G$3:$G$9999,FALSE)),0)</f>
        <v>8282201671</v>
      </c>
      <c r="B160" s="4" t="str">
        <f>SALVADOS!G160</f>
        <v>CFA3362</v>
      </c>
      <c r="C160" s="18">
        <f>SUMIF(PAGTOS!$B$3:$B$9989,"="&amp;B160,PAGTOS!$F$3:$F$9989)</f>
        <v>-221.66</v>
      </c>
      <c r="D160" s="9">
        <f>IFERROR(INDEX(VENDA!$J$3:$J$9999,MATCH(B160,VENDA!$C$3:$C$9999,FALSE)),0)</f>
        <v>800</v>
      </c>
      <c r="E160" s="18">
        <f t="shared" si="8"/>
        <v>578.34</v>
      </c>
      <c r="F160" s="27" t="str">
        <f t="shared" si="9"/>
        <v/>
      </c>
    </row>
    <row r="161" spans="1:6" x14ac:dyDescent="0.3">
      <c r="A161" s="5">
        <f>IFERROR(INDEX(SALVADOS!$B$3:$B$9999,MATCH(B161,SALVADOS!$G$3:$G$9999,FALSE)),0)</f>
        <v>8232200344</v>
      </c>
      <c r="B161" s="4" t="str">
        <f>SALVADOS!G161</f>
        <v>AXF5993</v>
      </c>
      <c r="C161" s="18">
        <f>SUMIF(PAGTOS!$B$3:$B$9989,"="&amp;B161,PAGTOS!$F$3:$F$9989)</f>
        <v>-606.03</v>
      </c>
      <c r="D161" s="9">
        <f>IFERROR(INDEX(VENDA!$J$3:$J$9999,MATCH(B161,VENDA!$C$3:$C$9999,FALSE)),0)</f>
        <v>17000</v>
      </c>
      <c r="E161" s="18">
        <f t="shared" si="8"/>
        <v>16393.97</v>
      </c>
      <c r="F161" s="27" t="str">
        <f t="shared" si="9"/>
        <v/>
      </c>
    </row>
    <row r="162" spans="1:6" x14ac:dyDescent="0.3">
      <c r="A162" s="5">
        <f>IFERROR(INDEX(SALVADOS!$B$3:$B$9999,MATCH(B162,SALVADOS!$G$3:$G$9999,FALSE)),0)</f>
        <v>8282202160</v>
      </c>
      <c r="B162" s="4" t="str">
        <f>SALVADOS!G162</f>
        <v>PWW3079</v>
      </c>
      <c r="C162" s="18">
        <f>SUMIF(PAGTOS!$B$3:$B$9989,"="&amp;B162,PAGTOS!$F$3:$F$9989)</f>
        <v>-242.24</v>
      </c>
      <c r="D162" s="9">
        <f>IFERROR(INDEX(VENDA!$J$3:$J$9999,MATCH(B162,VENDA!$C$3:$C$9999,FALSE)),0)</f>
        <v>4400</v>
      </c>
      <c r="E162" s="18">
        <f t="shared" si="8"/>
        <v>4157.76</v>
      </c>
      <c r="F162" s="27" t="str">
        <f t="shared" si="9"/>
        <v/>
      </c>
    </row>
    <row r="163" spans="1:6" x14ac:dyDescent="0.3">
      <c r="A163" s="5">
        <f>IFERROR(INDEX(SALVADOS!$B$3:$B$9999,MATCH(B163,SALVADOS!$G$3:$G$9999,FALSE)),0)</f>
        <v>8232200370</v>
      </c>
      <c r="B163" s="4" t="str">
        <f>SALVADOS!G163</f>
        <v>JHA8615</v>
      </c>
      <c r="C163" s="18">
        <f>SUMIF(PAGTOS!$B$3:$B$9989,"="&amp;B163,PAGTOS!$F$3:$F$9989)</f>
        <v>-848.27</v>
      </c>
      <c r="D163" s="9">
        <f>IFERROR(INDEX(VENDA!$J$3:$J$9999,MATCH(B163,VENDA!$C$3:$C$9999,FALSE)),0)</f>
        <v>5800</v>
      </c>
      <c r="E163" s="18">
        <f t="shared" si="8"/>
        <v>4951.7299999999996</v>
      </c>
      <c r="F163" s="27" t="str">
        <f t="shared" si="9"/>
        <v/>
      </c>
    </row>
    <row r="164" spans="1:6" x14ac:dyDescent="0.3">
      <c r="A164" s="5">
        <f>IFERROR(INDEX(SALVADOS!$B$3:$B$9999,MATCH(B164,SALVADOS!$G$3:$G$9999,FALSE)),0)</f>
        <v>8282202313</v>
      </c>
      <c r="B164" s="4" t="str">
        <f>SALVADOS!G164</f>
        <v>EIX1595</v>
      </c>
      <c r="C164" s="18">
        <f>SUMIF(PAGTOS!$B$3:$B$9989,"="&amp;B164,PAGTOS!$F$3:$F$9989)</f>
        <v>-1567.9</v>
      </c>
      <c r="D164" s="9">
        <f>IFERROR(INDEX(VENDA!$J$3:$J$9999,MATCH(B164,VENDA!$C$3:$C$9999,FALSE)),0)</f>
        <v>8500</v>
      </c>
      <c r="E164" s="18">
        <f t="shared" si="8"/>
        <v>6932.1</v>
      </c>
      <c r="F164" s="27" t="str">
        <f t="shared" si="9"/>
        <v/>
      </c>
    </row>
    <row r="165" spans="1:6" x14ac:dyDescent="0.3">
      <c r="A165" s="5">
        <f>IFERROR(INDEX(SALVADOS!$B$3:$B$9999,MATCH(B165,SALVADOS!$G$3:$G$9999,FALSE)),0)</f>
        <v>8282202087</v>
      </c>
      <c r="B165" s="4" t="str">
        <f>SALVADOS!G165</f>
        <v>MZB3G27</v>
      </c>
      <c r="C165" s="18">
        <f>SUMIF(PAGTOS!$B$3:$B$9989,"="&amp;B165,PAGTOS!$F$3:$F$9989)</f>
        <v>-3618.8</v>
      </c>
      <c r="D165" s="9">
        <f>IFERROR(INDEX(VENDA!$J$3:$J$9999,MATCH(B165,VENDA!$C$3:$C$9999,FALSE)),0)</f>
        <v>400</v>
      </c>
      <c r="E165" s="18">
        <f t="shared" si="8"/>
        <v>-3218.8</v>
      </c>
      <c r="F165" s="27" t="str">
        <f t="shared" si="9"/>
        <v>NEGATIVO</v>
      </c>
    </row>
    <row r="166" spans="1:6" x14ac:dyDescent="0.3">
      <c r="A166" s="5">
        <f>IFERROR(INDEX(SALVADOS!$B$3:$B$9999,MATCH(B166,SALVADOS!$G$3:$G$9999,FALSE)),0)</f>
        <v>8282202345</v>
      </c>
      <c r="B166" s="4" t="str">
        <f>SALVADOS!G166</f>
        <v>EDY4H63</v>
      </c>
      <c r="C166" s="18">
        <f>SUMIF(PAGTOS!$B$3:$B$9989,"="&amp;B166,PAGTOS!$F$3:$F$9989)</f>
        <v>-1025.9000000000001</v>
      </c>
      <c r="D166" s="9">
        <f>IFERROR(INDEX(VENDA!$J$3:$J$9999,MATCH(B166,VENDA!$C$3:$C$9999,FALSE)),0)</f>
        <v>3000</v>
      </c>
      <c r="E166" s="18">
        <f t="shared" si="8"/>
        <v>1974.1</v>
      </c>
      <c r="F166" s="27" t="str">
        <f t="shared" si="9"/>
        <v/>
      </c>
    </row>
    <row r="167" spans="1:6" x14ac:dyDescent="0.3">
      <c r="A167" s="5">
        <f>IFERROR(INDEX(SALVADOS!$B$3:$B$9999,MATCH(B167,SALVADOS!$G$3:$G$9999,FALSE)),0)</f>
        <v>8282202063</v>
      </c>
      <c r="B167" s="4" t="str">
        <f>SALVADOS!G167</f>
        <v>RAS9H27</v>
      </c>
      <c r="C167" s="18">
        <f>SUMIF(PAGTOS!$B$3:$B$9989,"="&amp;B167,PAGTOS!$F$3:$F$9989)</f>
        <v>-1268.46</v>
      </c>
      <c r="D167" s="9">
        <f>IFERROR(INDEX(VENDA!$J$3:$J$9999,MATCH(B167,VENDA!$C$3:$C$9999,FALSE)),0)</f>
        <v>6600</v>
      </c>
      <c r="E167" s="18">
        <f t="shared" si="8"/>
        <v>5331.54</v>
      </c>
      <c r="F167" s="27" t="str">
        <f t="shared" si="9"/>
        <v/>
      </c>
    </row>
    <row r="168" spans="1:6" x14ac:dyDescent="0.3">
      <c r="A168" s="5">
        <f>IFERROR(INDEX(SALVADOS!$B$3:$B$9999,MATCH(B168,SALVADOS!$G$3:$G$9999,FALSE)),0)</f>
        <v>8282202101</v>
      </c>
      <c r="B168" s="4" t="str">
        <f>SALVADOS!G168</f>
        <v>RMD9H73</v>
      </c>
      <c r="C168" s="18">
        <f>SUMIF(PAGTOS!$B$3:$B$9989,"="&amp;B168,PAGTOS!$F$3:$F$9989)</f>
        <v>-3459.1</v>
      </c>
      <c r="D168" s="9">
        <f>IFERROR(INDEX(VENDA!$J$3:$J$9999,MATCH(B168,VENDA!$C$3:$C$9999,FALSE)),0)</f>
        <v>24500</v>
      </c>
      <c r="E168" s="18">
        <f t="shared" si="8"/>
        <v>21040.9</v>
      </c>
      <c r="F168" s="27" t="str">
        <f t="shared" si="9"/>
        <v/>
      </c>
    </row>
    <row r="169" spans="1:6" x14ac:dyDescent="0.3">
      <c r="A169" s="5">
        <f>IFERROR(INDEX(SALVADOS!$B$3:$B$9999,MATCH(B169,SALVADOS!$G$3:$G$9999,FALSE)),0)</f>
        <v>8232200381</v>
      </c>
      <c r="B169" s="4" t="str">
        <f>SALVADOS!G169</f>
        <v>BXJ3706</v>
      </c>
      <c r="C169" s="18">
        <f>SUMIF(PAGTOS!$B$3:$B$9989,"="&amp;B169,PAGTOS!$F$3:$F$9989)</f>
        <v>0</v>
      </c>
      <c r="D169" s="9">
        <f>IFERROR(INDEX(VENDA!$J$3:$J$9999,MATCH(B169,VENDA!$C$3:$C$9999,FALSE)),0)</f>
        <v>0</v>
      </c>
      <c r="E169" s="18">
        <f t="shared" si="8"/>
        <v>0</v>
      </c>
      <c r="F169" s="27" t="str">
        <f t="shared" si="9"/>
        <v/>
      </c>
    </row>
    <row r="170" spans="1:6" x14ac:dyDescent="0.3">
      <c r="A170" s="5">
        <f>IFERROR(INDEX(SALVADOS!$B$3:$B$9999,MATCH(B170,SALVADOS!$G$3:$G$9999,FALSE)),0)</f>
        <v>8282202409</v>
      </c>
      <c r="B170" s="4" t="str">
        <f>SALVADOS!G170</f>
        <v>CGO8F74</v>
      </c>
      <c r="C170" s="18">
        <f>SUMIF(PAGTOS!$B$3:$B$9989,"="&amp;B170,PAGTOS!$F$3:$F$9989)</f>
        <v>-1046.7</v>
      </c>
      <c r="D170" s="9">
        <f>IFERROR(INDEX(VENDA!$J$3:$J$9999,MATCH(B170,VENDA!$C$3:$C$9999,FALSE)),0)</f>
        <v>1000</v>
      </c>
      <c r="E170" s="18">
        <f t="shared" si="8"/>
        <v>-46.700000000000045</v>
      </c>
      <c r="F170" s="27" t="str">
        <f t="shared" si="9"/>
        <v>NEGATIVO</v>
      </c>
    </row>
    <row r="171" spans="1:6" x14ac:dyDescent="0.3">
      <c r="A171" s="5">
        <f>IFERROR(INDEX(SALVADOS!$B$3:$B$9999,MATCH(B171,SALVADOS!$G$3:$G$9999,FALSE)),0)</f>
        <v>8232200396</v>
      </c>
      <c r="B171" s="4" t="str">
        <f>SALVADOS!G171</f>
        <v>NWJ6925</v>
      </c>
      <c r="C171" s="18">
        <f>SUMIF(PAGTOS!$B$3:$B$9989,"="&amp;B171,PAGTOS!$F$3:$F$9989)</f>
        <v>-2997.61</v>
      </c>
      <c r="D171" s="9">
        <f>IFERROR(INDEX(VENDA!$J$3:$J$9999,MATCH(B171,VENDA!$C$3:$C$9999,FALSE)),0)</f>
        <v>0</v>
      </c>
      <c r="E171" s="18">
        <f t="shared" si="8"/>
        <v>-2997.61</v>
      </c>
      <c r="F171" s="27" t="str">
        <f t="shared" si="9"/>
        <v/>
      </c>
    </row>
    <row r="172" spans="1:6" x14ac:dyDescent="0.3">
      <c r="A172" s="5">
        <f>IFERROR(INDEX(SALVADOS!$B$3:$B$9999,MATCH(B172,SALVADOS!$G$3:$G$9999,FALSE)),0)</f>
        <v>8282202160</v>
      </c>
      <c r="B172" s="4" t="str">
        <f>SALVADOS!G172</f>
        <v>GUZ3302</v>
      </c>
      <c r="C172" s="18">
        <f>SUMIF(PAGTOS!$B$3:$B$9989,"="&amp;B172,PAGTOS!$F$3:$F$9989)</f>
        <v>-242.24</v>
      </c>
      <c r="D172" s="9">
        <f>IFERROR(INDEX(VENDA!$J$3:$J$9999,MATCH(B172,VENDA!$C$3:$C$9999,FALSE)),0)</f>
        <v>5100</v>
      </c>
      <c r="E172" s="18">
        <f t="shared" si="8"/>
        <v>4857.76</v>
      </c>
      <c r="F172" s="27" t="str">
        <f t="shared" si="9"/>
        <v/>
      </c>
    </row>
    <row r="173" spans="1:6" x14ac:dyDescent="0.3">
      <c r="A173" s="5">
        <f>IFERROR(INDEX(SALVADOS!$B$3:$B$9999,MATCH(B173,SALVADOS!$G$3:$G$9999,FALSE)),0)</f>
        <v>8282202324</v>
      </c>
      <c r="B173" s="4" t="str">
        <f>SALVADOS!G173</f>
        <v>OYW6277</v>
      </c>
      <c r="C173" s="18">
        <f>SUMIF(PAGTOS!$B$3:$B$9989,"="&amp;B173,PAGTOS!$F$3:$F$9989)</f>
        <v>-2835.12</v>
      </c>
      <c r="D173" s="9">
        <f>IFERROR(INDEX(VENDA!$J$3:$J$9999,MATCH(B173,VENDA!$C$3:$C$9999,FALSE)),0)</f>
        <v>16500</v>
      </c>
      <c r="E173" s="18">
        <f t="shared" si="8"/>
        <v>13664.880000000001</v>
      </c>
      <c r="F173" s="27" t="str">
        <f t="shared" si="9"/>
        <v/>
      </c>
    </row>
    <row r="174" spans="1:6" x14ac:dyDescent="0.3">
      <c r="A174" s="5">
        <f>IFERROR(INDEX(SALVADOS!$B$3:$B$9999,MATCH(B174,SALVADOS!$G$3:$G$9999,FALSE)),0)</f>
        <v>8232200462</v>
      </c>
      <c r="B174" s="4" t="str">
        <f>SALVADOS!G174</f>
        <v>OXO1G28</v>
      </c>
      <c r="C174" s="18">
        <f>SUMIF(PAGTOS!$B$3:$B$9989,"="&amp;B174,PAGTOS!$F$3:$F$9989)</f>
        <v>-2376.0299999999997</v>
      </c>
      <c r="D174" s="9">
        <f>IFERROR(INDEX(VENDA!$J$3:$J$9999,MATCH(B174,VENDA!$C$3:$C$9999,FALSE)),0)</f>
        <v>7200</v>
      </c>
      <c r="E174" s="18">
        <f t="shared" si="8"/>
        <v>4823.97</v>
      </c>
      <c r="F174" s="27" t="str">
        <f t="shared" si="9"/>
        <v/>
      </c>
    </row>
    <row r="175" spans="1:6" x14ac:dyDescent="0.3">
      <c r="A175" s="5">
        <f>IFERROR(INDEX(SALVADOS!$B$3:$B$9999,MATCH(B175,SALVADOS!$G$3:$G$9999,FALSE)),0)</f>
        <v>8282202822</v>
      </c>
      <c r="B175" s="4" t="str">
        <f>SALVADOS!G175</f>
        <v>EHR8722</v>
      </c>
      <c r="C175" s="18">
        <f>SUMIF(PAGTOS!$B$3:$B$9989,"="&amp;B175,PAGTOS!$F$3:$F$9989)</f>
        <v>-1091.8</v>
      </c>
      <c r="D175" s="9">
        <f>IFERROR(INDEX(VENDA!$J$3:$J$9999,MATCH(B175,VENDA!$C$3:$C$9999,FALSE)),0)</f>
        <v>4200</v>
      </c>
      <c r="E175" s="18">
        <f t="shared" si="8"/>
        <v>3108.2</v>
      </c>
      <c r="F175" s="27" t="str">
        <f t="shared" si="9"/>
        <v/>
      </c>
    </row>
    <row r="176" spans="1:6" x14ac:dyDescent="0.3">
      <c r="A176" s="5">
        <f>IFERROR(INDEX(SALVADOS!$B$3:$B$9999,MATCH(B176,SALVADOS!$G$3:$G$9999,FALSE)),0)</f>
        <v>8232200484</v>
      </c>
      <c r="B176" s="4" t="str">
        <f>SALVADOS!G176</f>
        <v>APU7H92</v>
      </c>
      <c r="C176" s="18">
        <f>SUMIF(PAGTOS!$B$3:$B$9989,"="&amp;B176,PAGTOS!$F$3:$F$9989)</f>
        <v>-969.04</v>
      </c>
      <c r="D176" s="9">
        <f>IFERROR(INDEX(VENDA!$J$3:$J$9999,MATCH(B176,VENDA!$C$3:$C$9999,FALSE)),0)</f>
        <v>2300</v>
      </c>
      <c r="E176" s="18">
        <f t="shared" si="8"/>
        <v>1330.96</v>
      </c>
      <c r="F176" s="27" t="str">
        <f t="shared" si="9"/>
        <v/>
      </c>
    </row>
    <row r="177" spans="1:6" x14ac:dyDescent="0.3">
      <c r="A177" s="5">
        <f>IFERROR(INDEX(SALVADOS!$B$3:$B$9999,MATCH(B177,SALVADOS!$G$3:$G$9999,FALSE)),0)</f>
        <v>8282300045</v>
      </c>
      <c r="B177" s="4" t="str">
        <f>SALVADOS!G177</f>
        <v>GCN1291</v>
      </c>
      <c r="C177" s="18">
        <f>SUMIF(PAGTOS!$B$3:$B$9989,"="&amp;B177,PAGTOS!$F$3:$F$9989)</f>
        <v>-2462.4499999999998</v>
      </c>
      <c r="D177" s="9">
        <f>IFERROR(INDEX(VENDA!$J$3:$J$9999,MATCH(B177,VENDA!$C$3:$C$9999,FALSE)),0)</f>
        <v>23000</v>
      </c>
      <c r="E177" s="18">
        <f t="shared" si="8"/>
        <v>20537.55</v>
      </c>
      <c r="F177" s="27" t="str">
        <f t="shared" si="9"/>
        <v/>
      </c>
    </row>
    <row r="178" spans="1:6" x14ac:dyDescent="0.3">
      <c r="A178" s="5">
        <f>IFERROR(INDEX(SALVADOS!$B$3:$B$9999,MATCH(B178,SALVADOS!$G$3:$G$9999,FALSE)),0)</f>
        <v>8282203051</v>
      </c>
      <c r="B178" s="4" t="str">
        <f>SALVADOS!G178</f>
        <v>EIU8871</v>
      </c>
      <c r="C178" s="18">
        <f>SUMIF(PAGTOS!$B$3:$B$9989,"="&amp;B178,PAGTOS!$F$3:$F$9989)</f>
        <v>-1924.58</v>
      </c>
      <c r="D178" s="9">
        <f>IFERROR(INDEX(VENDA!$J$3:$J$9999,MATCH(B178,VENDA!$C$3:$C$9999,FALSE)),0)</f>
        <v>13000</v>
      </c>
      <c r="E178" s="18">
        <f t="shared" si="8"/>
        <v>11075.42</v>
      </c>
      <c r="F178" s="27" t="str">
        <f t="shared" si="9"/>
        <v/>
      </c>
    </row>
    <row r="179" spans="1:6" x14ac:dyDescent="0.3">
      <c r="A179" s="5">
        <f>IFERROR(INDEX(SALVADOS!$B$3:$B$9999,MATCH(B179,SALVADOS!$G$3:$G$9999,FALSE)),0)</f>
        <v>8282300057</v>
      </c>
      <c r="B179" s="4" t="str">
        <f>SALVADOS!G179</f>
        <v>GIZ6H63</v>
      </c>
      <c r="C179" s="18">
        <f>SUMIF(PAGTOS!$B$3:$B$9989,"="&amp;B179,PAGTOS!$F$3:$F$9989)</f>
        <v>-9630.9599999999991</v>
      </c>
      <c r="D179" s="9">
        <f>IFERROR(INDEX(VENDA!$J$3:$J$9999,MATCH(B179,VENDA!$C$3:$C$9999,FALSE)),0)</f>
        <v>26000</v>
      </c>
      <c r="E179" s="18">
        <f t="shared" si="8"/>
        <v>16369.04</v>
      </c>
      <c r="F179" s="27" t="str">
        <f t="shared" si="9"/>
        <v/>
      </c>
    </row>
    <row r="180" spans="1:6" x14ac:dyDescent="0.3">
      <c r="A180" s="5">
        <f>IFERROR(INDEX(SALVADOS!$B$3:$B$9999,MATCH(B180,SALVADOS!$G$3:$G$9999,FALSE)),0)</f>
        <v>8282202973</v>
      </c>
      <c r="B180" s="4" t="str">
        <f>SALVADOS!G180</f>
        <v>FBM7I29</v>
      </c>
      <c r="C180" s="18">
        <f>SUMIF(PAGTOS!$B$3:$B$9989,"="&amp;B180,PAGTOS!$F$3:$F$9989)</f>
        <v>-2122.37</v>
      </c>
      <c r="D180" s="9">
        <f>IFERROR(INDEX(VENDA!$J$3:$J$9999,MATCH(B180,VENDA!$C$3:$C$9999,FALSE)),0)</f>
        <v>15500</v>
      </c>
      <c r="E180" s="18">
        <f t="shared" si="8"/>
        <v>13377.630000000001</v>
      </c>
      <c r="F180" s="27" t="str">
        <f t="shared" si="9"/>
        <v/>
      </c>
    </row>
    <row r="181" spans="1:6" x14ac:dyDescent="0.3">
      <c r="A181" s="5">
        <f>IFERROR(INDEX(SALVADOS!$B$3:$B$9999,MATCH(B181,SALVADOS!$G$3:$G$9999,FALSE)),0)</f>
        <v>8282203177</v>
      </c>
      <c r="B181" s="4" t="str">
        <f>SALVADOS!G181</f>
        <v>HND1348</v>
      </c>
      <c r="C181" s="18">
        <f>SUMIF(PAGTOS!$B$3:$B$9989,"="&amp;B181,PAGTOS!$F$3:$F$9989)</f>
        <v>-1802.7</v>
      </c>
      <c r="D181" s="9">
        <f>IFERROR(INDEX(VENDA!$J$3:$J$9999,MATCH(B181,VENDA!$C$3:$C$9999,FALSE)),0)</f>
        <v>1600</v>
      </c>
      <c r="E181" s="18">
        <f t="shared" si="8"/>
        <v>-202.70000000000005</v>
      </c>
      <c r="F181" s="27" t="str">
        <f t="shared" si="9"/>
        <v>NEGATIVO</v>
      </c>
    </row>
    <row r="182" spans="1:6" x14ac:dyDescent="0.3">
      <c r="A182" s="5">
        <f>IFERROR(INDEX(SALVADOS!$B$3:$B$9999,MATCH(B182,SALVADOS!$G$3:$G$9999,FALSE)),0)</f>
        <v>8282203111</v>
      </c>
      <c r="B182" s="4" t="str">
        <f>SALVADOS!G182</f>
        <v>EDF0318</v>
      </c>
      <c r="C182" s="18">
        <f>SUMIF(PAGTOS!$B$3:$B$9989,"="&amp;B182,PAGTOS!$F$3:$F$9989)</f>
        <v>-2728.66</v>
      </c>
      <c r="D182" s="9">
        <f>IFERROR(INDEX(VENDA!$J$3:$J$9999,MATCH(B182,VENDA!$C$3:$C$9999,FALSE)),0)</f>
        <v>1200</v>
      </c>
      <c r="E182" s="18">
        <f t="shared" si="8"/>
        <v>-1528.6599999999999</v>
      </c>
      <c r="F182" s="27" t="str">
        <f t="shared" si="9"/>
        <v>NEGATIVO</v>
      </c>
    </row>
    <row r="183" spans="1:6" x14ac:dyDescent="0.3">
      <c r="A183" s="5">
        <f>IFERROR(INDEX(SALVADOS!$B$3:$B$9999,MATCH(B183,SALVADOS!$G$3:$G$9999,FALSE)),0)</f>
        <v>8232200554</v>
      </c>
      <c r="B183" s="4" t="str">
        <f>SALVADOS!G183</f>
        <v>RLO3J12</v>
      </c>
      <c r="C183" s="18">
        <f>SUMIF(PAGTOS!$B$3:$B$9989,"="&amp;B183,PAGTOS!$F$3:$F$9989)</f>
        <v>-1042.73</v>
      </c>
      <c r="D183" s="9">
        <f>IFERROR(INDEX(VENDA!$J$3:$J$9999,MATCH(B183,VENDA!$C$3:$C$9999,FALSE)),0)</f>
        <v>12300</v>
      </c>
      <c r="E183" s="18">
        <f t="shared" si="8"/>
        <v>11257.27</v>
      </c>
      <c r="F183" s="27" t="str">
        <f t="shared" si="9"/>
        <v/>
      </c>
    </row>
    <row r="184" spans="1:6" x14ac:dyDescent="0.3">
      <c r="A184" s="5">
        <f>IFERROR(INDEX(SALVADOS!$B$3:$B$9999,MATCH(B184,SALVADOS!$G$3:$G$9999,FALSE)),0)</f>
        <v>8282300176</v>
      </c>
      <c r="B184" s="4" t="str">
        <f>SALVADOS!G184</f>
        <v>HAB3878</v>
      </c>
      <c r="C184" s="18">
        <f>SUMIF(PAGTOS!$B$3:$B$9989,"="&amp;B184,PAGTOS!$F$3:$F$9989)</f>
        <v>-15</v>
      </c>
      <c r="D184" s="9">
        <f>IFERROR(INDEX(VENDA!$J$3:$J$9999,MATCH(B184,VENDA!$C$3:$C$9999,FALSE)),0)</f>
        <v>3600</v>
      </c>
      <c r="E184" s="18">
        <f t="shared" si="8"/>
        <v>3585</v>
      </c>
      <c r="F184" s="27" t="str">
        <f t="shared" si="9"/>
        <v/>
      </c>
    </row>
    <row r="185" spans="1:6" x14ac:dyDescent="0.3">
      <c r="A185" s="5">
        <f>IFERROR(INDEX(SALVADOS!$B$3:$B$9999,MATCH(B185,SALVADOS!$G$3:$G$9999,FALSE)),0)</f>
        <v>8282203116</v>
      </c>
      <c r="B185" s="4" t="str">
        <f>SALVADOS!G185</f>
        <v>QNM7392</v>
      </c>
      <c r="C185" s="18">
        <f>SUMIF(PAGTOS!$B$3:$B$9989,"="&amp;B185,PAGTOS!$F$3:$F$9989)</f>
        <v>-9557.7999999999993</v>
      </c>
      <c r="D185" s="9">
        <f>IFERROR(INDEX(VENDA!$J$3:$J$9999,MATCH(B185,VENDA!$C$3:$C$9999,FALSE)),0)</f>
        <v>11600</v>
      </c>
      <c r="E185" s="18">
        <f t="shared" si="8"/>
        <v>2042.2000000000007</v>
      </c>
      <c r="F185" s="27" t="str">
        <f t="shared" si="9"/>
        <v/>
      </c>
    </row>
    <row r="186" spans="1:6" x14ac:dyDescent="0.3">
      <c r="A186" s="5">
        <f>IFERROR(INDEX(SALVADOS!$B$3:$B$9999,MATCH(B186,SALVADOS!$G$3:$G$9999,FALSE)),0)</f>
        <v>8232300020</v>
      </c>
      <c r="B186" s="4" t="str">
        <f>SALVADOS!G186</f>
        <v>HHE8429</v>
      </c>
      <c r="C186" s="18">
        <f>SUMIF(PAGTOS!$B$3:$B$9989,"="&amp;B186,PAGTOS!$F$3:$F$9989)</f>
        <v>-411.36</v>
      </c>
      <c r="D186" s="9">
        <f>IFERROR(INDEX(VENDA!$J$3:$J$9999,MATCH(B186,VENDA!$C$3:$C$9999,FALSE)),0)</f>
        <v>8000</v>
      </c>
      <c r="E186" s="18">
        <f t="shared" si="8"/>
        <v>7588.64</v>
      </c>
      <c r="F186" s="27" t="str">
        <f t="shared" si="9"/>
        <v/>
      </c>
    </row>
    <row r="187" spans="1:6" x14ac:dyDescent="0.3">
      <c r="A187" s="5">
        <f>IFERROR(INDEX(SALVADOS!$B$3:$B$9999,MATCH(B187,SALVADOS!$G$3:$G$9999,FALSE)),0)</f>
        <v>8282300094</v>
      </c>
      <c r="B187" s="4" t="str">
        <f>SALVADOS!G187</f>
        <v>FFE7C96</v>
      </c>
      <c r="C187" s="18">
        <f>SUMIF(PAGTOS!$B$3:$B$9989,"="&amp;B187,PAGTOS!$F$3:$F$9989)</f>
        <v>-2139.08</v>
      </c>
      <c r="D187" s="9">
        <f>IFERROR(INDEX(VENDA!$J$3:$J$9999,MATCH(B187,VENDA!$C$3:$C$9999,FALSE)),0)</f>
        <v>15200</v>
      </c>
      <c r="E187" s="18">
        <f t="shared" si="8"/>
        <v>13060.92</v>
      </c>
      <c r="F187" s="27" t="str">
        <f t="shared" si="9"/>
        <v/>
      </c>
    </row>
    <row r="188" spans="1:6" x14ac:dyDescent="0.3">
      <c r="A188" s="5">
        <f>IFERROR(INDEX(SALVADOS!$B$3:$B$9999,MATCH(B188,SALVADOS!$G$3:$G$9999,FALSE)),0)</f>
        <v>8282300539</v>
      </c>
      <c r="B188" s="4" t="str">
        <f>SALVADOS!G188</f>
        <v>EMX0575</v>
      </c>
      <c r="C188" s="18">
        <f>SUMIF(PAGTOS!$B$3:$B$9989,"="&amp;B188,PAGTOS!$F$3:$F$9989)</f>
        <v>-2102.7800000000002</v>
      </c>
      <c r="D188" s="9">
        <f>IFERROR(INDEX(VENDA!$J$3:$J$9999,MATCH(B188,VENDA!$C$3:$C$9999,FALSE)),0)</f>
        <v>9500</v>
      </c>
      <c r="E188" s="18">
        <f t="shared" si="8"/>
        <v>7397.2199999999993</v>
      </c>
      <c r="F188" s="27" t="str">
        <f t="shared" si="9"/>
        <v/>
      </c>
    </row>
    <row r="189" spans="1:6" x14ac:dyDescent="0.3">
      <c r="A189" s="5">
        <f>IFERROR(INDEX(SALVADOS!$B$3:$B$9999,MATCH(B189,SALVADOS!$G$3:$G$9999,FALSE)),0)</f>
        <v>8282203223</v>
      </c>
      <c r="B189" s="4" t="str">
        <f>SALVADOS!G189</f>
        <v>QNQ2564</v>
      </c>
      <c r="C189" s="18">
        <f>SUMIF(PAGTOS!$B$3:$B$9989,"="&amp;B189,PAGTOS!$F$3:$F$9989)</f>
        <v>-337.24</v>
      </c>
      <c r="D189" s="9">
        <f>IFERROR(INDEX(VENDA!$J$3:$J$9999,MATCH(B189,VENDA!$C$3:$C$9999,FALSE)),0)</f>
        <v>40500</v>
      </c>
      <c r="E189" s="18">
        <f t="shared" si="8"/>
        <v>40162.76</v>
      </c>
      <c r="F189" s="27" t="str">
        <f t="shared" si="9"/>
        <v/>
      </c>
    </row>
    <row r="190" spans="1:6" x14ac:dyDescent="0.3">
      <c r="A190" s="5">
        <f>IFERROR(INDEX(SALVADOS!$B$3:$B$9999,MATCH(B190,SALVADOS!$G$3:$G$9999,FALSE)),0)</f>
        <v>8282300610</v>
      </c>
      <c r="B190" s="4" t="str">
        <f>SALVADOS!G190</f>
        <v>OAQ3H09</v>
      </c>
      <c r="C190" s="18">
        <f>SUMIF(PAGTOS!$B$3:$B$9989,"="&amp;B190,PAGTOS!$F$3:$F$9989)</f>
        <v>-964.27</v>
      </c>
      <c r="D190" s="9">
        <f>IFERROR(INDEX(VENDA!$J$3:$J$9999,MATCH(B190,VENDA!$C$3:$C$9999,FALSE)),0)</f>
        <v>17600</v>
      </c>
      <c r="E190" s="18">
        <f t="shared" si="8"/>
        <v>16635.73</v>
      </c>
      <c r="F190" s="27" t="str">
        <f t="shared" si="9"/>
        <v/>
      </c>
    </row>
    <row r="191" spans="1:6" x14ac:dyDescent="0.3">
      <c r="A191" s="5">
        <f>IFERROR(INDEX(SALVADOS!$B$3:$B$9999,MATCH(B191,SALVADOS!$G$3:$G$9999,FALSE)),0)</f>
        <v>8282300597</v>
      </c>
      <c r="B191" s="4" t="str">
        <f>SALVADOS!G191</f>
        <v>HYM0031</v>
      </c>
      <c r="C191" s="18">
        <f>SUMIF(PAGTOS!$B$3:$B$9989,"="&amp;B191,PAGTOS!$F$3:$F$9989)</f>
        <v>-1387.3899999999999</v>
      </c>
      <c r="D191" s="9">
        <f>IFERROR(INDEX(VENDA!$J$3:$J$9999,MATCH(B191,VENDA!$C$3:$C$9999,FALSE)),0)</f>
        <v>4000</v>
      </c>
      <c r="E191" s="18">
        <f t="shared" si="8"/>
        <v>2612.61</v>
      </c>
      <c r="F191" s="27" t="str">
        <f t="shared" si="9"/>
        <v/>
      </c>
    </row>
    <row r="192" spans="1:6" x14ac:dyDescent="0.3">
      <c r="A192" s="5">
        <f>IFERROR(INDEX(SALVADOS!$B$3:$B$9999,MATCH(B192,SALVADOS!$G$3:$G$9999,FALSE)),0)</f>
        <v>8282300571</v>
      </c>
      <c r="B192" s="4" t="str">
        <f>SALVADOS!G192</f>
        <v>EIR1185</v>
      </c>
      <c r="C192" s="18">
        <f>SUMIF(PAGTOS!$B$3:$B$9989,"="&amp;B192,PAGTOS!$F$3:$F$9989)</f>
        <v>-2053.0700000000002</v>
      </c>
      <c r="D192" s="9">
        <f>IFERROR(INDEX(VENDA!$J$3:$J$9999,MATCH(B192,VENDA!$C$3:$C$9999,FALSE)),0)</f>
        <v>6500</v>
      </c>
      <c r="E192" s="18">
        <f t="shared" si="8"/>
        <v>4446.93</v>
      </c>
      <c r="F192" s="27" t="str">
        <f t="shared" si="9"/>
        <v/>
      </c>
    </row>
    <row r="193" spans="1:6" x14ac:dyDescent="0.3">
      <c r="A193" s="5">
        <f>IFERROR(INDEX(SALVADOS!$B$3:$B$9999,MATCH(B193,SALVADOS!$G$3:$G$9999,FALSE)),0)</f>
        <v>8282300520</v>
      </c>
      <c r="B193" s="4" t="str">
        <f>SALVADOS!G193</f>
        <v>EWQ6174</v>
      </c>
      <c r="C193" s="18">
        <f>SUMIF(PAGTOS!$B$3:$B$9989,"="&amp;B193,PAGTOS!$F$3:$F$9989)</f>
        <v>-3881.73</v>
      </c>
      <c r="D193" s="9">
        <f>IFERROR(INDEX(VENDA!$J$3:$J$9999,MATCH(B193,VENDA!$C$3:$C$9999,FALSE)),0)</f>
        <v>15700</v>
      </c>
      <c r="E193" s="18">
        <f t="shared" si="8"/>
        <v>11818.27</v>
      </c>
      <c r="F193" s="27" t="str">
        <f t="shared" si="9"/>
        <v/>
      </c>
    </row>
    <row r="194" spans="1:6" x14ac:dyDescent="0.3">
      <c r="A194" s="5">
        <f>IFERROR(INDEX(SALVADOS!$B$3:$B$9999,MATCH(B194,SALVADOS!$G$3:$G$9999,FALSE)),0)</f>
        <v>8282300192</v>
      </c>
      <c r="B194" s="4" t="str">
        <f>SALVADOS!G194</f>
        <v>OZX4617</v>
      </c>
      <c r="C194" s="18">
        <f>SUMIF(PAGTOS!$B$3:$B$9989,"="&amp;B194,PAGTOS!$F$3:$F$9989)</f>
        <v>-4396.96</v>
      </c>
      <c r="D194" s="9">
        <f>IFERROR(INDEX(VENDA!$J$3:$J$9999,MATCH(B194,VENDA!$C$3:$C$9999,FALSE)),0)</f>
        <v>6500</v>
      </c>
      <c r="E194" s="18">
        <f t="shared" si="8"/>
        <v>2103.04</v>
      </c>
      <c r="F194" s="27" t="str">
        <f t="shared" si="9"/>
        <v/>
      </c>
    </row>
    <row r="195" spans="1:6" x14ac:dyDescent="0.3">
      <c r="A195" s="5">
        <f>IFERROR(INDEX(SALVADOS!$B$3:$B$9999,MATCH(B195,SALVADOS!$G$3:$G$9999,FALSE)),0)</f>
        <v>8282300519</v>
      </c>
      <c r="B195" s="4" t="str">
        <f>SALVADOS!G195</f>
        <v>FAB2C37</v>
      </c>
      <c r="C195" s="18">
        <f>SUMIF(PAGTOS!$B$3:$B$9989,"="&amp;B195,PAGTOS!$F$3:$F$9989)</f>
        <v>-10885.039999999999</v>
      </c>
      <c r="D195" s="9">
        <f>IFERROR(INDEX(VENDA!$J$3:$J$9999,MATCH(B195,VENDA!$C$3:$C$9999,FALSE)),0)</f>
        <v>28000</v>
      </c>
      <c r="E195" s="18">
        <f t="shared" si="8"/>
        <v>17114.96</v>
      </c>
      <c r="F195" s="27" t="str">
        <f t="shared" si="9"/>
        <v/>
      </c>
    </row>
    <row r="196" spans="1:6" x14ac:dyDescent="0.3">
      <c r="A196" s="5">
        <f>IFERROR(INDEX(SALVADOS!$B$3:$B$9999,MATCH(B196,SALVADOS!$G$3:$G$9999,FALSE)),0)</f>
        <v>8282300743</v>
      </c>
      <c r="B196" s="4" t="str">
        <f>SALVADOS!G196</f>
        <v>HLJ6036</v>
      </c>
      <c r="C196" s="18">
        <f>SUMIF(PAGTOS!$B$3:$B$9989,"="&amp;B196,PAGTOS!$F$3:$F$9989)</f>
        <v>-1170.28</v>
      </c>
      <c r="D196" s="9">
        <f>IFERROR(INDEX(VENDA!$J$3:$J$9999,MATCH(B196,VENDA!$C$3:$C$9999,FALSE)),0)</f>
        <v>2600</v>
      </c>
      <c r="E196" s="18">
        <f t="shared" si="8"/>
        <v>1429.72</v>
      </c>
      <c r="F196" s="27" t="str">
        <f t="shared" si="9"/>
        <v/>
      </c>
    </row>
    <row r="197" spans="1:6" x14ac:dyDescent="0.3">
      <c r="A197" s="5">
        <f>IFERROR(INDEX(SALVADOS!$B$3:$B$9999,MATCH(B197,SALVADOS!$G$3:$G$9999,FALSE)),0)</f>
        <v>8282300424</v>
      </c>
      <c r="B197" s="4" t="str">
        <f>SALVADOS!G197</f>
        <v>RDV9H88</v>
      </c>
      <c r="C197" s="18">
        <f>SUMIF(PAGTOS!$B$3:$B$9989,"="&amp;B197,PAGTOS!$F$3:$F$9989)</f>
        <v>-3392.58</v>
      </c>
      <c r="D197" s="9">
        <f>IFERROR(INDEX(VENDA!$J$3:$J$9999,MATCH(B197,VENDA!$C$3:$C$9999,FALSE)),0)</f>
        <v>39000</v>
      </c>
      <c r="E197" s="18">
        <f t="shared" si="8"/>
        <v>35607.42</v>
      </c>
      <c r="F197" s="27" t="str">
        <f t="shared" si="9"/>
        <v/>
      </c>
    </row>
    <row r="198" spans="1:6" x14ac:dyDescent="0.3">
      <c r="A198" s="5">
        <f>IFERROR(INDEX(SALVADOS!$B$3:$B$9999,MATCH(B198,SALVADOS!$G$3:$G$9999,FALSE)),0)</f>
        <v>8282301008</v>
      </c>
      <c r="B198" s="4" t="str">
        <f>SALVADOS!G198</f>
        <v>AIY3H17</v>
      </c>
      <c r="C198" s="18">
        <f>SUMIF(PAGTOS!$B$3:$B$9989,"="&amp;B198,PAGTOS!$F$3:$F$9989)</f>
        <v>-1030.3899999999999</v>
      </c>
      <c r="D198" s="9">
        <f>IFERROR(INDEX(VENDA!$J$3:$J$9999,MATCH(B198,VENDA!$C$3:$C$9999,FALSE)),0)</f>
        <v>4400</v>
      </c>
      <c r="E198" s="18">
        <f t="shared" si="8"/>
        <v>3369.61</v>
      </c>
      <c r="F198" s="27" t="str">
        <f t="shared" si="9"/>
        <v/>
      </c>
    </row>
    <row r="199" spans="1:6" x14ac:dyDescent="0.3">
      <c r="A199" s="5">
        <f>IFERROR(INDEX(SALVADOS!$B$3:$B$9999,MATCH(B199,SALVADOS!$G$3:$G$9999,FALSE)),0)</f>
        <v>8282300894</v>
      </c>
      <c r="B199" s="4" t="str">
        <f>SALVADOS!G199</f>
        <v>PVC9E58</v>
      </c>
      <c r="C199" s="18">
        <f>SUMIF(PAGTOS!$B$3:$B$9989,"="&amp;B199,PAGTOS!$F$3:$F$9989)</f>
        <v>-7351.6399999999994</v>
      </c>
      <c r="D199" s="9">
        <f>IFERROR(INDEX(VENDA!$J$3:$J$9999,MATCH(B199,VENDA!$C$3:$C$9999,FALSE)),0)</f>
        <v>17000</v>
      </c>
      <c r="E199" s="18">
        <f t="shared" si="8"/>
        <v>9648.36</v>
      </c>
      <c r="F199" s="27" t="str">
        <f t="shared" si="9"/>
        <v/>
      </c>
    </row>
    <row r="200" spans="1:6" x14ac:dyDescent="0.3">
      <c r="A200" s="5">
        <f>IFERROR(INDEX(SALVADOS!$B$3:$B$9999,MATCH(B200,SALVADOS!$G$3:$G$9999,FALSE)),0)</f>
        <v>8282300743</v>
      </c>
      <c r="B200" s="4" t="str">
        <f>SALVADOS!G200</f>
        <v>EZS5A30</v>
      </c>
      <c r="C200" s="18">
        <f>SUMIF(PAGTOS!$B$3:$B$9989,"="&amp;B200,PAGTOS!$F$3:$F$9989)</f>
        <v>-3963.0299999999997</v>
      </c>
      <c r="D200" s="9">
        <f>IFERROR(INDEX(VENDA!$J$3:$J$9999,MATCH(B200,VENDA!$C$3:$C$9999,FALSE)),0)</f>
        <v>14700</v>
      </c>
      <c r="E200" s="18">
        <f t="shared" si="8"/>
        <v>10736.970000000001</v>
      </c>
      <c r="F200" s="27" t="str">
        <f t="shared" si="9"/>
        <v/>
      </c>
    </row>
    <row r="201" spans="1:6" x14ac:dyDescent="0.3">
      <c r="A201" s="5">
        <f>IFERROR(INDEX(SALVADOS!$B$3:$B$9999,MATCH(B201,SALVADOS!$G$3:$G$9999,FALSE)),0)</f>
        <v>8282301052</v>
      </c>
      <c r="B201" s="4" t="str">
        <f>SALVADOS!G201</f>
        <v>IVW3C55</v>
      </c>
      <c r="C201" s="18">
        <f>SUMIF(PAGTOS!$B$3:$B$9989,"="&amp;B201,PAGTOS!$F$3:$F$9989)</f>
        <v>-2764.0599999999995</v>
      </c>
      <c r="D201" s="9">
        <f>IFERROR(INDEX(VENDA!$J$3:$J$9999,MATCH(B201,VENDA!$C$3:$C$9999,FALSE)),0)</f>
        <v>14500</v>
      </c>
      <c r="E201" s="18">
        <f t="shared" ref="E201:E264" si="10">D201+C201</f>
        <v>11735.94</v>
      </c>
      <c r="F201" s="27" t="str">
        <f t="shared" ref="F201:F264" si="11">IF(AND(D201&gt;0,E201&lt;0),"NEGATIVO","")</f>
        <v/>
      </c>
    </row>
    <row r="202" spans="1:6" x14ac:dyDescent="0.3">
      <c r="A202" s="5">
        <f>IFERROR(INDEX(SALVADOS!$B$3:$B$9999,MATCH(B202,SALVADOS!$G$3:$G$9999,FALSE)),0)</f>
        <v>8282301024</v>
      </c>
      <c r="B202" s="4" t="str">
        <f>SALVADOS!G202</f>
        <v>BJH7010</v>
      </c>
      <c r="C202" s="18">
        <f>SUMIF(PAGTOS!$B$3:$B$9989,"="&amp;B202,PAGTOS!$F$3:$F$9989)</f>
        <v>-1111.27</v>
      </c>
      <c r="D202" s="9">
        <f>IFERROR(INDEX(VENDA!$J$3:$J$9999,MATCH(B202,VENDA!$C$3:$C$9999,FALSE)),0)</f>
        <v>3000</v>
      </c>
      <c r="E202" s="18">
        <f t="shared" si="10"/>
        <v>1888.73</v>
      </c>
      <c r="F202" s="27" t="str">
        <f t="shared" si="11"/>
        <v/>
      </c>
    </row>
    <row r="203" spans="1:6" x14ac:dyDescent="0.3">
      <c r="A203" s="5">
        <f>IFERROR(INDEX(SALVADOS!$B$3:$B$9999,MATCH(B203,SALVADOS!$G$3:$G$9999,FALSE)),0)</f>
        <v>8232300126</v>
      </c>
      <c r="B203" s="4" t="str">
        <f>SALVADOS!G203</f>
        <v>CBZ3551</v>
      </c>
      <c r="C203" s="18">
        <f>SUMIF(PAGTOS!$B$3:$B$9989,"="&amp;B203,PAGTOS!$F$3:$F$9989)</f>
        <v>-2030.67</v>
      </c>
      <c r="D203" s="9">
        <f>IFERROR(INDEX(VENDA!$J$3:$J$9999,MATCH(B203,VENDA!$C$3:$C$9999,FALSE)),0)</f>
        <v>800</v>
      </c>
      <c r="E203" s="18">
        <f t="shared" si="10"/>
        <v>-1230.67</v>
      </c>
      <c r="F203" s="27" t="str">
        <f t="shared" si="11"/>
        <v>NEGATIVO</v>
      </c>
    </row>
    <row r="204" spans="1:6" x14ac:dyDescent="0.3">
      <c r="A204" s="5">
        <f>IFERROR(INDEX(SALVADOS!$B$3:$B$9999,MATCH(B204,SALVADOS!$G$3:$G$9999,FALSE)),0)</f>
        <v>8282300678</v>
      </c>
      <c r="B204" s="4" t="str">
        <f>SALVADOS!G204</f>
        <v>AMD5444</v>
      </c>
      <c r="C204" s="18">
        <f>SUMIF(PAGTOS!$B$3:$B$9989,"="&amp;B204,PAGTOS!$F$3:$F$9989)</f>
        <v>-254.8</v>
      </c>
      <c r="D204" s="9">
        <f>IFERROR(INDEX(VENDA!$J$3:$J$9999,MATCH(B204,VENDA!$C$3:$C$9999,FALSE)),0)</f>
        <v>10000</v>
      </c>
      <c r="E204" s="18">
        <f t="shared" si="10"/>
        <v>9745.2000000000007</v>
      </c>
      <c r="F204" s="27" t="str">
        <f t="shared" si="11"/>
        <v/>
      </c>
    </row>
    <row r="205" spans="1:6" x14ac:dyDescent="0.3">
      <c r="A205" s="5">
        <f>IFERROR(INDEX(SALVADOS!$B$3:$B$9999,MATCH(B205,SALVADOS!$G$3:$G$9999,FALSE)),0)</f>
        <v>8232300255</v>
      </c>
      <c r="B205" s="4" t="str">
        <f>SALVADOS!G205</f>
        <v>EWM8C89</v>
      </c>
      <c r="C205" s="18">
        <f>SUMIF(PAGTOS!$B$3:$B$9989,"="&amp;B205,PAGTOS!$F$3:$F$9989)</f>
        <v>-4545.32</v>
      </c>
      <c r="D205" s="9">
        <f>IFERROR(INDEX(VENDA!$J$3:$J$9999,MATCH(B205,VENDA!$C$3:$C$9999,FALSE)),0)</f>
        <v>22700</v>
      </c>
      <c r="E205" s="18">
        <f t="shared" si="10"/>
        <v>18154.68</v>
      </c>
      <c r="F205" s="27" t="str">
        <f t="shared" si="11"/>
        <v/>
      </c>
    </row>
    <row r="206" spans="1:6" x14ac:dyDescent="0.3">
      <c r="A206" s="5">
        <f>IFERROR(INDEX(SALVADOS!$B$3:$B$9999,MATCH(B206,SALVADOS!$G$3:$G$9999,FALSE)),0)</f>
        <v>8282301395</v>
      </c>
      <c r="B206" s="4" t="str">
        <f>SALVADOS!G206</f>
        <v>PYH8H83</v>
      </c>
      <c r="C206" s="18">
        <f>SUMIF(PAGTOS!$B$3:$B$9989,"="&amp;B206,PAGTOS!$F$3:$F$9989)</f>
        <v>-5292.77</v>
      </c>
      <c r="D206" s="9">
        <f>IFERROR(INDEX(VENDA!$J$3:$J$9999,MATCH(B206,VENDA!$C$3:$C$9999,FALSE)),0)</f>
        <v>23000</v>
      </c>
      <c r="E206" s="18">
        <f t="shared" si="10"/>
        <v>17707.23</v>
      </c>
      <c r="F206" s="27" t="str">
        <f t="shared" si="11"/>
        <v/>
      </c>
    </row>
    <row r="207" spans="1:6" x14ac:dyDescent="0.3">
      <c r="A207" s="5">
        <f>IFERROR(INDEX(SALVADOS!$B$3:$B$9999,MATCH(B207,SALVADOS!$G$3:$G$9999,FALSE)),0)</f>
        <v>8282301548</v>
      </c>
      <c r="B207" s="4" t="str">
        <f>SALVADOS!G207</f>
        <v>BXZ4I18</v>
      </c>
      <c r="C207" s="18">
        <f>SUMIF(PAGTOS!$B$3:$B$9989,"="&amp;B207,PAGTOS!$F$3:$F$9989)</f>
        <v>-1330.3899999999999</v>
      </c>
      <c r="D207" s="9">
        <f>IFERROR(INDEX(VENDA!$J$3:$J$9999,MATCH(B207,VENDA!$C$3:$C$9999,FALSE)),0)</f>
        <v>38000</v>
      </c>
      <c r="E207" s="18">
        <f t="shared" si="10"/>
        <v>36669.61</v>
      </c>
      <c r="F207" s="27" t="str">
        <f t="shared" si="11"/>
        <v/>
      </c>
    </row>
    <row r="208" spans="1:6" x14ac:dyDescent="0.3">
      <c r="A208" s="5">
        <f>IFERROR(INDEX(SALVADOS!$B$3:$B$9999,MATCH(B208,SALVADOS!$G$3:$G$9999,FALSE)),0)</f>
        <v>8282301149</v>
      </c>
      <c r="B208" s="4" t="str">
        <f>SALVADOS!G208</f>
        <v>AHF9F35</v>
      </c>
      <c r="C208" s="18">
        <f>SUMIF(PAGTOS!$B$3:$B$9989,"="&amp;B208,PAGTOS!$F$3:$F$9989)</f>
        <v>-1580.64</v>
      </c>
      <c r="D208" s="9">
        <f>IFERROR(INDEX(VENDA!$J$3:$J$9999,MATCH(B208,VENDA!$C$3:$C$9999,FALSE)),0)</f>
        <v>800</v>
      </c>
      <c r="E208" s="18">
        <f t="shared" si="10"/>
        <v>-780.6400000000001</v>
      </c>
      <c r="F208" s="27" t="str">
        <f t="shared" si="11"/>
        <v>NEGATIVO</v>
      </c>
    </row>
    <row r="209" spans="1:6" x14ac:dyDescent="0.3">
      <c r="A209" s="5">
        <f>IFERROR(INDEX(SALVADOS!$B$3:$B$9999,MATCH(B209,SALVADOS!$G$3:$G$9999,FALSE)),0)</f>
        <v>8282301141</v>
      </c>
      <c r="B209" s="4" t="str">
        <f>SALVADOS!G209</f>
        <v>EKD9I84</v>
      </c>
      <c r="C209" s="18">
        <f>SUMIF(PAGTOS!$B$3:$B$9989,"="&amp;B209,PAGTOS!$F$3:$F$9989)</f>
        <v>-964.27</v>
      </c>
      <c r="D209" s="9">
        <f>IFERROR(INDEX(VENDA!$J$3:$J$9999,MATCH(B209,VENDA!$C$3:$C$9999,FALSE)),0)</f>
        <v>7300</v>
      </c>
      <c r="E209" s="18">
        <f t="shared" si="10"/>
        <v>6335.73</v>
      </c>
      <c r="F209" s="27" t="str">
        <f t="shared" si="11"/>
        <v/>
      </c>
    </row>
    <row r="210" spans="1:6" x14ac:dyDescent="0.3">
      <c r="A210" s="5">
        <f>IFERROR(INDEX(SALVADOS!$B$3:$B$9999,MATCH(B210,SALVADOS!$G$3:$G$9999,FALSE)),0)</f>
        <v>8232300272</v>
      </c>
      <c r="B210" s="4" t="str">
        <f>SALVADOS!G210</f>
        <v>PAZ8242</v>
      </c>
      <c r="C210" s="18">
        <f>SUMIF(PAGTOS!$B$3:$B$9989,"="&amp;B210,PAGTOS!$F$3:$F$9989)</f>
        <v>-369.64</v>
      </c>
      <c r="D210" s="9">
        <f>IFERROR(INDEX(VENDA!$J$3:$J$9999,MATCH(B210,VENDA!$C$3:$C$9999,FALSE)),0)</f>
        <v>14500</v>
      </c>
      <c r="E210" s="18">
        <f t="shared" si="10"/>
        <v>14130.36</v>
      </c>
      <c r="F210" s="27" t="str">
        <f t="shared" si="11"/>
        <v/>
      </c>
    </row>
    <row r="211" spans="1:6" x14ac:dyDescent="0.3">
      <c r="A211" s="5">
        <f>IFERROR(INDEX(SALVADOS!$B$3:$B$9999,MATCH(B211,SALVADOS!$G$3:$G$9999,FALSE)),0)</f>
        <v>8282301205</v>
      </c>
      <c r="B211" s="4" t="str">
        <f>SALVADOS!G211</f>
        <v>QXF3001</v>
      </c>
      <c r="C211" s="18">
        <f>SUMIF(PAGTOS!$B$3:$B$9989,"="&amp;B211,PAGTOS!$F$3:$F$9989)</f>
        <v>-4107.93</v>
      </c>
      <c r="D211" s="9">
        <f>IFERROR(INDEX(VENDA!$J$3:$J$9999,MATCH(B211,VENDA!$C$3:$C$9999,FALSE)),0)</f>
        <v>5000</v>
      </c>
      <c r="E211" s="18">
        <f t="shared" si="10"/>
        <v>892.06999999999971</v>
      </c>
      <c r="F211" s="27" t="str">
        <f t="shared" si="11"/>
        <v/>
      </c>
    </row>
    <row r="212" spans="1:6" x14ac:dyDescent="0.3">
      <c r="A212" s="5">
        <f>IFERROR(INDEX(SALVADOS!$B$3:$B$9999,MATCH(B212,SALVADOS!$G$3:$G$9999,FALSE)),0)</f>
        <v>8282301602</v>
      </c>
      <c r="B212" s="4" t="str">
        <f>SALVADOS!G212</f>
        <v>MFV4E35</v>
      </c>
      <c r="C212" s="18">
        <f>SUMIF(PAGTOS!$B$3:$B$9989,"="&amp;B212,PAGTOS!$F$3:$F$9989)</f>
        <v>-3747.1000000000004</v>
      </c>
      <c r="D212" s="9">
        <f>IFERROR(INDEX(VENDA!$J$3:$J$9999,MATCH(B212,VENDA!$C$3:$C$9999,FALSE)),0)</f>
        <v>9100</v>
      </c>
      <c r="E212" s="18">
        <f t="shared" si="10"/>
        <v>5352.9</v>
      </c>
      <c r="F212" s="27" t="str">
        <f t="shared" si="11"/>
        <v/>
      </c>
    </row>
    <row r="213" spans="1:6" x14ac:dyDescent="0.3">
      <c r="A213" s="5">
        <f>IFERROR(INDEX(SALVADOS!$B$3:$B$9999,MATCH(B213,SALVADOS!$G$3:$G$9999,FALSE)),0)</f>
        <v>8282301384</v>
      </c>
      <c r="B213" s="4" t="str">
        <f>SALVADOS!G213</f>
        <v>GKI7F48</v>
      </c>
      <c r="C213" s="18">
        <f>SUMIF(PAGTOS!$B$3:$B$9989,"="&amp;B213,PAGTOS!$F$3:$F$9989)</f>
        <v>-2392.8500000000004</v>
      </c>
      <c r="D213" s="9">
        <f>IFERROR(INDEX(VENDA!$J$3:$J$9999,MATCH(B213,VENDA!$C$3:$C$9999,FALSE)),0)</f>
        <v>23500</v>
      </c>
      <c r="E213" s="18">
        <f t="shared" si="10"/>
        <v>21107.15</v>
      </c>
      <c r="F213" s="27" t="str">
        <f t="shared" si="11"/>
        <v/>
      </c>
    </row>
    <row r="214" spans="1:6" x14ac:dyDescent="0.3">
      <c r="A214" s="5">
        <f>IFERROR(INDEX(SALVADOS!$B$3:$B$9999,MATCH(B214,SALVADOS!$G$3:$G$9999,FALSE)),0)</f>
        <v>8282301122</v>
      </c>
      <c r="B214" s="4" t="str">
        <f>SALVADOS!G214</f>
        <v>JEI9387</v>
      </c>
      <c r="C214" s="18">
        <f>SUMIF(PAGTOS!$B$3:$B$9989,"="&amp;B214,PAGTOS!$F$3:$F$9989)</f>
        <v>-1521.27</v>
      </c>
      <c r="D214" s="9">
        <f>IFERROR(INDEX(VENDA!$J$3:$J$9999,MATCH(B214,VENDA!$C$3:$C$9999,FALSE)),0)</f>
        <v>400</v>
      </c>
      <c r="E214" s="18">
        <f t="shared" si="10"/>
        <v>-1121.27</v>
      </c>
      <c r="F214" s="27" t="str">
        <f t="shared" si="11"/>
        <v>NEGATIVO</v>
      </c>
    </row>
    <row r="215" spans="1:6" x14ac:dyDescent="0.3">
      <c r="A215" s="5">
        <f>IFERROR(INDEX(SALVADOS!$B$3:$B$9999,MATCH(B215,SALVADOS!$G$3:$G$9999,FALSE)),0)</f>
        <v>8282301655</v>
      </c>
      <c r="B215" s="4" t="str">
        <f>SALVADOS!G215</f>
        <v>IKE7A01</v>
      </c>
      <c r="C215" s="18">
        <f>SUMIF(PAGTOS!$B$3:$B$9989,"="&amp;B215,PAGTOS!$F$3:$F$9989)</f>
        <v>-1110.3899999999999</v>
      </c>
      <c r="D215" s="9">
        <f>IFERROR(INDEX(VENDA!$J$3:$J$9999,MATCH(B215,VENDA!$C$3:$C$9999,FALSE)),0)</f>
        <v>8500</v>
      </c>
      <c r="E215" s="18">
        <f t="shared" si="10"/>
        <v>7389.6100000000006</v>
      </c>
      <c r="F215" s="27" t="str">
        <f t="shared" si="11"/>
        <v/>
      </c>
    </row>
    <row r="216" spans="1:6" x14ac:dyDescent="0.3">
      <c r="A216" s="5">
        <f>IFERROR(INDEX(SALVADOS!$B$3:$B$9999,MATCH(B216,SALVADOS!$G$3:$G$9999,FALSE)),0)</f>
        <v>8282301790</v>
      </c>
      <c r="B216" s="4" t="str">
        <f>SALVADOS!G216</f>
        <v>EFW5214</v>
      </c>
      <c r="C216" s="18">
        <f>SUMIF(PAGTOS!$B$3:$B$9989,"="&amp;B216,PAGTOS!$F$3:$F$9989)</f>
        <v>-262.24</v>
      </c>
      <c r="D216" s="9">
        <f>IFERROR(INDEX(VENDA!$J$3:$J$9999,MATCH(B216,VENDA!$C$3:$C$9999,FALSE)),0)</f>
        <v>10500</v>
      </c>
      <c r="E216" s="18">
        <f t="shared" si="10"/>
        <v>10237.76</v>
      </c>
      <c r="F216" s="27" t="str">
        <f t="shared" si="11"/>
        <v/>
      </c>
    </row>
    <row r="217" spans="1:6" x14ac:dyDescent="0.3">
      <c r="A217" s="5">
        <f>IFERROR(INDEX(SALVADOS!$B$3:$B$9999,MATCH(B217,SALVADOS!$G$3:$G$9999,FALSE)),0)</f>
        <v>8232300314</v>
      </c>
      <c r="B217" s="4" t="str">
        <f>SALVADOS!G217</f>
        <v>JZH8F30</v>
      </c>
      <c r="C217" s="18">
        <f>SUMIF(PAGTOS!$B$3:$B$9989,"="&amp;B217,PAGTOS!$F$3:$F$9989)</f>
        <v>-2121.81</v>
      </c>
      <c r="D217" s="9">
        <f>IFERROR(INDEX(VENDA!$J$3:$J$9999,MATCH(B217,VENDA!$C$3:$C$9999,FALSE)),0)</f>
        <v>11500</v>
      </c>
      <c r="E217" s="18">
        <f t="shared" si="10"/>
        <v>9378.19</v>
      </c>
      <c r="F217" s="27" t="str">
        <f t="shared" si="11"/>
        <v/>
      </c>
    </row>
    <row r="218" spans="1:6" x14ac:dyDescent="0.3">
      <c r="A218" s="5">
        <f>IFERROR(INDEX(SALVADOS!$B$3:$B$9999,MATCH(B218,SALVADOS!$G$3:$G$9999,FALSE)),0)</f>
        <v>8282301078</v>
      </c>
      <c r="B218" s="4" t="str">
        <f>SALVADOS!G218</f>
        <v>DYH4760</v>
      </c>
      <c r="C218" s="18">
        <f>SUMIF(PAGTOS!$B$3:$B$9989,"="&amp;B218,PAGTOS!$F$3:$F$9989)</f>
        <v>-1397.35</v>
      </c>
      <c r="D218" s="9">
        <f>IFERROR(INDEX(VENDA!$J$3:$J$9999,MATCH(B218,VENDA!$C$3:$C$9999,FALSE)),0)</f>
        <v>9400</v>
      </c>
      <c r="E218" s="18">
        <f t="shared" si="10"/>
        <v>8002.65</v>
      </c>
      <c r="F218" s="27" t="str">
        <f t="shared" si="11"/>
        <v/>
      </c>
    </row>
    <row r="219" spans="1:6" x14ac:dyDescent="0.3">
      <c r="A219" s="5">
        <f>IFERROR(INDEX(SALVADOS!$B$3:$B$9999,MATCH(B219,SALVADOS!$G$3:$G$9999,FALSE)),0)</f>
        <v>8232300387</v>
      </c>
      <c r="B219" s="4" t="str">
        <f>SALVADOS!G219</f>
        <v>FCQ4244</v>
      </c>
      <c r="C219" s="18">
        <f>SUMIF(PAGTOS!$B$3:$B$9989,"="&amp;B219,PAGTOS!$F$3:$F$9989)</f>
        <v>-1021.04</v>
      </c>
      <c r="D219" s="9">
        <f>IFERROR(INDEX(VENDA!$J$3:$J$9999,MATCH(B219,VENDA!$C$3:$C$9999,FALSE)),0)</f>
        <v>41500</v>
      </c>
      <c r="E219" s="18">
        <f t="shared" si="10"/>
        <v>40478.959999999999</v>
      </c>
      <c r="F219" s="27" t="str">
        <f t="shared" si="11"/>
        <v/>
      </c>
    </row>
    <row r="220" spans="1:6" x14ac:dyDescent="0.3">
      <c r="A220" s="5">
        <f>IFERROR(INDEX(SALVADOS!$B$3:$B$9999,MATCH(B220,SALVADOS!$G$3:$G$9999,FALSE)),0)</f>
        <v>8232300327</v>
      </c>
      <c r="B220" s="4" t="str">
        <f>SALVADOS!G220</f>
        <v>BSH9645</v>
      </c>
      <c r="C220" s="18">
        <f>SUMIF(PAGTOS!$B$3:$B$9989,"="&amp;B220,PAGTOS!$F$3:$F$9989)</f>
        <v>-2919.6800000000003</v>
      </c>
      <c r="D220" s="9">
        <f>IFERROR(INDEX(VENDA!$J$3:$J$9999,MATCH(B220,VENDA!$C$3:$C$9999,FALSE)),0)</f>
        <v>1200</v>
      </c>
      <c r="E220" s="18">
        <f t="shared" si="10"/>
        <v>-1719.6800000000003</v>
      </c>
      <c r="F220" s="27" t="str">
        <f t="shared" si="11"/>
        <v>NEGATIVO</v>
      </c>
    </row>
    <row r="221" spans="1:6" x14ac:dyDescent="0.3">
      <c r="A221" s="5">
        <f>IFERROR(INDEX(SALVADOS!$B$3:$B$9999,MATCH(B221,SALVADOS!$G$3:$G$9999,FALSE)),0)</f>
        <v>8282302119</v>
      </c>
      <c r="B221" s="4" t="str">
        <f>SALVADOS!G221</f>
        <v>RWM2B39</v>
      </c>
      <c r="C221" s="18">
        <f>SUMIF(PAGTOS!$B$3:$B$9989,"="&amp;B221,PAGTOS!$F$3:$F$9989)</f>
        <v>-956.27</v>
      </c>
      <c r="D221" s="9">
        <f>IFERROR(INDEX(VENDA!$J$3:$J$9999,MATCH(B221,VENDA!$C$3:$C$9999,FALSE)),0)</f>
        <v>17700</v>
      </c>
      <c r="E221" s="18">
        <f t="shared" si="10"/>
        <v>16743.73</v>
      </c>
      <c r="F221" s="27" t="str">
        <f t="shared" si="11"/>
        <v/>
      </c>
    </row>
    <row r="222" spans="1:6" x14ac:dyDescent="0.3">
      <c r="A222" s="5">
        <f>IFERROR(INDEX(SALVADOS!$B$3:$B$9999,MATCH(B222,SALVADOS!$G$3:$G$9999,FALSE)),0)</f>
        <v>8282302023</v>
      </c>
      <c r="B222" s="4" t="str">
        <f>SALVADOS!G222</f>
        <v>EGA6J44</v>
      </c>
      <c r="C222" s="18">
        <f>SUMIF(PAGTOS!$B$3:$B$9989,"="&amp;B222,PAGTOS!$F$3:$F$9989)</f>
        <v>-1261.27</v>
      </c>
      <c r="D222" s="9">
        <f>IFERROR(INDEX(VENDA!$J$3:$J$9999,MATCH(B222,VENDA!$C$3:$C$9999,FALSE)),0)</f>
        <v>6500</v>
      </c>
      <c r="E222" s="18">
        <f t="shared" si="10"/>
        <v>5238.7299999999996</v>
      </c>
      <c r="F222" s="27" t="str">
        <f t="shared" si="11"/>
        <v/>
      </c>
    </row>
    <row r="223" spans="1:6" x14ac:dyDescent="0.3">
      <c r="A223" s="5">
        <f>IFERROR(INDEX(SALVADOS!$B$3:$B$9999,MATCH(B223,SALVADOS!$G$3:$G$9999,FALSE)),0)</f>
        <v>8232300401</v>
      </c>
      <c r="B223" s="4" t="str">
        <f>SALVADOS!G223</f>
        <v>DWG7477</v>
      </c>
      <c r="C223" s="18">
        <f>SUMIF(PAGTOS!$B$3:$B$9989,"="&amp;B223,PAGTOS!$F$3:$F$9989)</f>
        <v>-698.59999999999991</v>
      </c>
      <c r="D223" s="9">
        <f>IFERROR(INDEX(VENDA!$J$3:$J$9999,MATCH(B223,VENDA!$C$3:$C$9999,FALSE)),0)</f>
        <v>2200</v>
      </c>
      <c r="E223" s="18">
        <f t="shared" si="10"/>
        <v>1501.4</v>
      </c>
      <c r="F223" s="27" t="str">
        <f t="shared" si="11"/>
        <v/>
      </c>
    </row>
    <row r="224" spans="1:6" x14ac:dyDescent="0.3">
      <c r="A224" s="5">
        <f>IFERROR(INDEX(SALVADOS!$B$3:$B$9999,MATCH(B224,SALVADOS!$G$3:$G$9999,FALSE)),0)</f>
        <v>8282302418</v>
      </c>
      <c r="B224" s="4" t="str">
        <f>SALVADOS!G224</f>
        <v>MTX6B08</v>
      </c>
      <c r="C224" s="18">
        <f>SUMIF(PAGTOS!$B$3:$B$9989,"="&amp;B224,PAGTOS!$F$3:$F$9989)</f>
        <v>-3096.54</v>
      </c>
      <c r="D224" s="9">
        <f>IFERROR(INDEX(VENDA!$J$3:$J$9999,MATCH(B224,VENDA!$C$3:$C$9999,FALSE)),0)</f>
        <v>5200</v>
      </c>
      <c r="E224" s="18">
        <f t="shared" si="10"/>
        <v>2103.46</v>
      </c>
      <c r="F224" s="27" t="str">
        <f t="shared" si="11"/>
        <v/>
      </c>
    </row>
    <row r="225" spans="1:6" x14ac:dyDescent="0.3">
      <c r="A225" s="5">
        <f>IFERROR(INDEX(SALVADOS!$B$3:$B$9999,MATCH(B225,SALVADOS!$G$3:$G$9999,FALSE)),0)</f>
        <v>8282302122</v>
      </c>
      <c r="B225" s="4" t="str">
        <f>SALVADOS!G225</f>
        <v>ELT2E11</v>
      </c>
      <c r="C225" s="18">
        <f>SUMIF(PAGTOS!$B$3:$B$9989,"="&amp;B225,PAGTOS!$F$3:$F$9989)</f>
        <v>-3126.6400000000003</v>
      </c>
      <c r="D225" s="9">
        <f>IFERROR(INDEX(VENDA!$J$3:$J$9999,MATCH(B225,VENDA!$C$3:$C$9999,FALSE)),0)</f>
        <v>10500</v>
      </c>
      <c r="E225" s="18">
        <f t="shared" si="10"/>
        <v>7373.36</v>
      </c>
      <c r="F225" s="27" t="str">
        <f t="shared" si="11"/>
        <v/>
      </c>
    </row>
    <row r="226" spans="1:6" x14ac:dyDescent="0.3">
      <c r="A226" s="5">
        <f>IFERROR(INDEX(SALVADOS!$B$3:$B$9999,MATCH(B226,SALVADOS!$G$3:$G$9999,FALSE)),0)</f>
        <v>8232200583</v>
      </c>
      <c r="B226" s="4" t="str">
        <f>SALVADOS!G226</f>
        <v>EID8750</v>
      </c>
      <c r="C226" s="18">
        <f>SUMIF(PAGTOS!$B$3:$B$9989,"="&amp;B226,PAGTOS!$F$3:$F$9989)</f>
        <v>-718.59999999999991</v>
      </c>
      <c r="D226" s="9">
        <f>IFERROR(INDEX(VENDA!$J$3:$J$9999,MATCH(B226,VENDA!$C$3:$C$9999,FALSE)),0)</f>
        <v>10100</v>
      </c>
      <c r="E226" s="18">
        <f t="shared" si="10"/>
        <v>9381.4</v>
      </c>
      <c r="F226" s="27" t="str">
        <f t="shared" si="11"/>
        <v/>
      </c>
    </row>
    <row r="227" spans="1:6" x14ac:dyDescent="0.3">
      <c r="A227" s="5">
        <f>IFERROR(INDEX(SALVADOS!$B$3:$B$9999,MATCH(B227,SALVADOS!$G$3:$G$9999,FALSE)),0)</f>
        <v>8282302418</v>
      </c>
      <c r="B227" s="4" t="str">
        <f>SALVADOS!G227</f>
        <v>FPA6044</v>
      </c>
      <c r="C227" s="18">
        <f>SUMIF(PAGTOS!$B$3:$B$9989,"="&amp;B227,PAGTOS!$F$3:$F$9989)</f>
        <v>-778.8</v>
      </c>
      <c r="D227" s="9">
        <f>IFERROR(INDEX(VENDA!$J$3:$J$9999,MATCH(B227,VENDA!$C$3:$C$9999,FALSE)),0)</f>
        <v>28500</v>
      </c>
      <c r="E227" s="18">
        <f t="shared" si="10"/>
        <v>27721.200000000001</v>
      </c>
      <c r="F227" s="27" t="str">
        <f t="shared" si="11"/>
        <v/>
      </c>
    </row>
    <row r="228" spans="1:6" x14ac:dyDescent="0.3">
      <c r="A228" s="5">
        <f>IFERROR(INDEX(SALVADOS!$B$3:$B$9999,MATCH(B228,SALVADOS!$G$3:$G$9999,FALSE)),0)</f>
        <v>8282302453</v>
      </c>
      <c r="B228" s="4" t="str">
        <f>SALVADOS!G228</f>
        <v>GFR9426</v>
      </c>
      <c r="C228" s="18">
        <f>SUMIF(PAGTOS!$B$3:$B$9989,"="&amp;B228,PAGTOS!$F$3:$F$9989)</f>
        <v>-457.73999999999995</v>
      </c>
      <c r="D228" s="9">
        <f>IFERROR(INDEX(VENDA!$J$3:$J$9999,MATCH(B228,VENDA!$C$3:$C$9999,FALSE)),0)</f>
        <v>52000</v>
      </c>
      <c r="E228" s="18">
        <f t="shared" si="10"/>
        <v>51542.26</v>
      </c>
      <c r="F228" s="27" t="str">
        <f t="shared" si="11"/>
        <v/>
      </c>
    </row>
    <row r="229" spans="1:6" x14ac:dyDescent="0.3">
      <c r="A229" s="5">
        <f>IFERROR(INDEX(SALVADOS!$B$3:$B$9999,MATCH(B229,SALVADOS!$G$3:$G$9999,FALSE)),0)</f>
        <v>8282302653</v>
      </c>
      <c r="B229" s="4" t="str">
        <f>SALVADOS!G229</f>
        <v>EBJ7517</v>
      </c>
      <c r="C229" s="18">
        <f>SUMIF(PAGTOS!$B$3:$B$9989,"="&amp;B229,PAGTOS!$F$3:$F$9989)</f>
        <v>-718.59999999999991</v>
      </c>
      <c r="D229" s="9">
        <f>IFERROR(INDEX(VENDA!$J$3:$J$9999,MATCH(B229,VENDA!$C$3:$C$9999,FALSE)),0)</f>
        <v>8900</v>
      </c>
      <c r="E229" s="18">
        <f t="shared" si="10"/>
        <v>8181.4</v>
      </c>
      <c r="F229" s="27" t="str">
        <f t="shared" si="11"/>
        <v/>
      </c>
    </row>
    <row r="230" spans="1:6" x14ac:dyDescent="0.3">
      <c r="A230" s="5">
        <f>IFERROR(INDEX(SALVADOS!$B$3:$B$9999,MATCH(B230,SALVADOS!$G$3:$G$9999,FALSE)),0)</f>
        <v>8282302253</v>
      </c>
      <c r="B230" s="4" t="str">
        <f>SALVADOS!G230</f>
        <v>GXM5694</v>
      </c>
      <c r="C230" s="18">
        <f>SUMIF(PAGTOS!$B$3:$B$9989,"="&amp;B230,PAGTOS!$F$3:$F$9989)</f>
        <v>-893.82999999999993</v>
      </c>
      <c r="D230" s="9">
        <f>IFERROR(INDEX(VENDA!$J$3:$J$9999,MATCH(B230,VENDA!$C$3:$C$9999,FALSE)),0)</f>
        <v>30500</v>
      </c>
      <c r="E230" s="18">
        <f t="shared" si="10"/>
        <v>29606.17</v>
      </c>
      <c r="F230" s="27" t="str">
        <f t="shared" si="11"/>
        <v/>
      </c>
    </row>
    <row r="231" spans="1:6" x14ac:dyDescent="0.3">
      <c r="A231" s="5">
        <f>IFERROR(INDEX(SALVADOS!$B$3:$B$9999,MATCH(B231,SALVADOS!$G$3:$G$9999,FALSE)),0)</f>
        <v>8282302599</v>
      </c>
      <c r="B231" s="4" t="str">
        <f>SALVADOS!G231</f>
        <v>JAI4E54</v>
      </c>
      <c r="C231" s="18">
        <f>SUMIF(PAGTOS!$B$3:$B$9989,"="&amp;B231,PAGTOS!$F$3:$F$9989)</f>
        <v>-4279.07</v>
      </c>
      <c r="D231" s="9">
        <f>IFERROR(INDEX(VENDA!$J$3:$J$9999,MATCH(B231,VENDA!$C$3:$C$9999,FALSE)),0)</f>
        <v>25500</v>
      </c>
      <c r="E231" s="18">
        <f t="shared" si="10"/>
        <v>21220.93</v>
      </c>
      <c r="F231" s="27" t="str">
        <f t="shared" si="11"/>
        <v/>
      </c>
    </row>
    <row r="232" spans="1:6" x14ac:dyDescent="0.3">
      <c r="A232" s="5">
        <f>IFERROR(INDEX(SALVADOS!$B$3:$B$9999,MATCH(B232,SALVADOS!$G$3:$G$9999,FALSE)),0)</f>
        <v>8282302376</v>
      </c>
      <c r="B232" s="4" t="str">
        <f>SALVADOS!G232</f>
        <v>DAN2I58</v>
      </c>
      <c r="C232" s="18">
        <f>SUMIF(PAGTOS!$B$3:$B$9989,"="&amp;B232,PAGTOS!$F$3:$F$9989)</f>
        <v>-948.82999999999993</v>
      </c>
      <c r="D232" s="9">
        <f>IFERROR(INDEX(VENDA!$J$3:$J$9999,MATCH(B232,VENDA!$C$3:$C$9999,FALSE)),0)</f>
        <v>4000</v>
      </c>
      <c r="E232" s="18">
        <f t="shared" si="10"/>
        <v>3051.17</v>
      </c>
      <c r="F232" s="27" t="str">
        <f t="shared" si="11"/>
        <v/>
      </c>
    </row>
    <row r="233" spans="1:6" x14ac:dyDescent="0.3">
      <c r="A233" s="5">
        <f>IFERROR(INDEX(SALVADOS!$B$3:$B$9999,MATCH(B233,SALVADOS!$G$3:$G$9999,FALSE)),0)</f>
        <v>8282302496</v>
      </c>
      <c r="B233" s="4" t="str">
        <f>SALVADOS!G233</f>
        <v>DAX4409</v>
      </c>
      <c r="C233" s="18">
        <f>SUMIF(PAGTOS!$B$3:$B$9989,"="&amp;B233,PAGTOS!$F$3:$F$9989)</f>
        <v>-2161.3200000000002</v>
      </c>
      <c r="D233" s="9">
        <f>IFERROR(INDEX(VENDA!$J$3:$J$9999,MATCH(B233,VENDA!$C$3:$C$9999,FALSE)),0)</f>
        <v>2200</v>
      </c>
      <c r="E233" s="18">
        <f t="shared" si="10"/>
        <v>38.679999999999836</v>
      </c>
      <c r="F233" s="27" t="str">
        <f t="shared" si="11"/>
        <v/>
      </c>
    </row>
    <row r="234" spans="1:6" x14ac:dyDescent="0.3">
      <c r="A234" s="5">
        <f>IFERROR(INDEX(SALVADOS!$B$3:$B$9999,MATCH(B234,SALVADOS!$G$3:$G$9999,FALSE)),0)</f>
        <v>8282001194</v>
      </c>
      <c r="B234" s="4" t="str">
        <f>SALVADOS!G234</f>
        <v>LNG4018</v>
      </c>
      <c r="C234" s="18">
        <f>SUMIF(PAGTOS!$B$3:$B$9989,"="&amp;B234,PAGTOS!$F$3:$F$9989)</f>
        <v>-3595.9</v>
      </c>
      <c r="D234" s="9">
        <f>IFERROR(INDEX(VENDA!$J$3:$J$9999,MATCH(B234,VENDA!$C$3:$C$9999,FALSE)),0)</f>
        <v>8200</v>
      </c>
      <c r="E234" s="18">
        <f t="shared" si="10"/>
        <v>4604.1000000000004</v>
      </c>
      <c r="F234" s="27" t="str">
        <f t="shared" si="11"/>
        <v/>
      </c>
    </row>
    <row r="235" spans="1:6" x14ac:dyDescent="0.3">
      <c r="A235" s="5">
        <f>IFERROR(INDEX(SALVADOS!$B$3:$B$9999,MATCH(B235,SALVADOS!$G$3:$G$9999,FALSE)),0)</f>
        <v>8282302440</v>
      </c>
      <c r="B235" s="4" t="str">
        <f>SALVADOS!G235</f>
        <v>AVU2025</v>
      </c>
      <c r="C235" s="18">
        <f>SUMIF(PAGTOS!$B$3:$B$9989,"="&amp;B235,PAGTOS!$F$3:$F$9989)</f>
        <v>-1205</v>
      </c>
      <c r="D235" s="9">
        <f>IFERROR(INDEX(VENDA!$J$3:$J$9999,MATCH(B235,VENDA!$C$3:$C$9999,FALSE)),0)</f>
        <v>26000</v>
      </c>
      <c r="E235" s="18">
        <f t="shared" si="10"/>
        <v>24795</v>
      </c>
      <c r="F235" s="27" t="str">
        <f t="shared" si="11"/>
        <v/>
      </c>
    </row>
    <row r="236" spans="1:6" x14ac:dyDescent="0.3">
      <c r="A236" s="5">
        <f>IFERROR(INDEX(SALVADOS!$B$3:$B$9999,MATCH(B236,SALVADOS!$G$3:$G$9999,FALSE)),0)</f>
        <v>8282303057</v>
      </c>
      <c r="B236" s="4" t="str">
        <f>SALVADOS!G236</f>
        <v>FMR8146</v>
      </c>
      <c r="C236" s="18">
        <f>SUMIF(PAGTOS!$B$3:$B$9989,"="&amp;B236,PAGTOS!$F$3:$F$9989)</f>
        <v>-514</v>
      </c>
      <c r="D236" s="9">
        <f>IFERROR(INDEX(VENDA!$J$3:$J$9999,MATCH(B236,VENDA!$C$3:$C$9999,FALSE)),0)</f>
        <v>21500</v>
      </c>
      <c r="E236" s="18">
        <f t="shared" si="10"/>
        <v>20986</v>
      </c>
      <c r="F236" s="27" t="str">
        <f t="shared" si="11"/>
        <v/>
      </c>
    </row>
    <row r="237" spans="1:6" x14ac:dyDescent="0.3">
      <c r="A237" s="5">
        <f>IFERROR(INDEX(SALVADOS!$B$3:$B$9999,MATCH(B237,SALVADOS!$G$3:$G$9999,FALSE)),0)</f>
        <v>8282302862</v>
      </c>
      <c r="B237" s="4" t="str">
        <f>SALVADOS!G237</f>
        <v>AZB3913</v>
      </c>
      <c r="C237" s="18">
        <f>SUMIF(PAGTOS!$B$3:$B$9989,"="&amp;B237,PAGTOS!$F$3:$F$9989)</f>
        <v>-873.82999999999993</v>
      </c>
      <c r="D237" s="9">
        <f>IFERROR(INDEX(VENDA!$J$3:$J$9999,MATCH(B237,VENDA!$C$3:$C$9999,FALSE)),0)</f>
        <v>29000</v>
      </c>
      <c r="E237" s="18">
        <f t="shared" si="10"/>
        <v>28126.17</v>
      </c>
      <c r="F237" s="27" t="str">
        <f t="shared" si="11"/>
        <v/>
      </c>
    </row>
    <row r="238" spans="1:6" x14ac:dyDescent="0.3">
      <c r="A238" s="5">
        <f>IFERROR(INDEX(SALVADOS!$B$3:$B$9999,MATCH(B238,SALVADOS!$G$3:$G$9999,FALSE)),0)</f>
        <v>8282303240</v>
      </c>
      <c r="B238" s="4" t="str">
        <f>SALVADOS!G238</f>
        <v>HAD8B00</v>
      </c>
      <c r="C238" s="18">
        <f>SUMIF(PAGTOS!$B$3:$B$9989,"="&amp;B238,PAGTOS!$F$3:$F$9989)</f>
        <v>-1048.75</v>
      </c>
      <c r="D238" s="9">
        <f>IFERROR(INDEX(VENDA!$J$3:$J$9999,MATCH(B238,VENDA!$C$3:$C$9999,FALSE)),0)</f>
        <v>4000</v>
      </c>
      <c r="E238" s="18">
        <f t="shared" si="10"/>
        <v>2951.25</v>
      </c>
      <c r="F238" s="27" t="str">
        <f t="shared" si="11"/>
        <v/>
      </c>
    </row>
    <row r="239" spans="1:6" x14ac:dyDescent="0.3">
      <c r="A239" s="5">
        <f>IFERROR(INDEX(SALVADOS!$B$3:$B$9999,MATCH(B239,SALVADOS!$G$3:$G$9999,FALSE)),0)</f>
        <v>8282303156</v>
      </c>
      <c r="B239" s="4" t="str">
        <f>SALVADOS!G239</f>
        <v>EKL4245</v>
      </c>
      <c r="C239" s="18">
        <f>SUMIF(PAGTOS!$B$3:$B$9989,"="&amp;B239,PAGTOS!$F$3:$F$9989)</f>
        <v>-319.8</v>
      </c>
      <c r="D239" s="9">
        <f>IFERROR(INDEX(VENDA!$J$3:$J$9999,MATCH(B239,VENDA!$C$3:$C$9999,FALSE)),0)</f>
        <v>7800</v>
      </c>
      <c r="E239" s="18">
        <f t="shared" si="10"/>
        <v>7480.2</v>
      </c>
      <c r="F239" s="27" t="str">
        <f t="shared" si="11"/>
        <v/>
      </c>
    </row>
    <row r="240" spans="1:6" x14ac:dyDescent="0.3">
      <c r="A240" s="5">
        <f>IFERROR(INDEX(SALVADOS!$B$3:$B$9999,MATCH(B240,SALVADOS!$G$3:$G$9999,FALSE)),0)</f>
        <v>8232300520</v>
      </c>
      <c r="B240" s="4" t="str">
        <f>SALVADOS!G240</f>
        <v>DYE2G11</v>
      </c>
      <c r="C240" s="18">
        <f>SUMIF(PAGTOS!$B$3:$B$9989,"="&amp;B240,PAGTOS!$F$3:$F$9989)</f>
        <v>-11790.19</v>
      </c>
      <c r="D240" s="9">
        <f>IFERROR(INDEX(VENDA!$J$3:$J$9999,MATCH(B240,VENDA!$C$3:$C$9999,FALSE)),0)</f>
        <v>1400</v>
      </c>
      <c r="E240" s="18">
        <f t="shared" si="10"/>
        <v>-10390.19</v>
      </c>
      <c r="F240" s="27" t="str">
        <f t="shared" si="11"/>
        <v>NEGATIVO</v>
      </c>
    </row>
    <row r="241" spans="1:6" x14ac:dyDescent="0.3">
      <c r="A241" s="5">
        <f>IFERROR(INDEX(SALVADOS!$B$3:$B$9999,MATCH(B241,SALVADOS!$G$3:$G$9999,FALSE)),0)</f>
        <v>8282303519</v>
      </c>
      <c r="B241" s="4" t="str">
        <f>SALVADOS!G241</f>
        <v>EMM7400</v>
      </c>
      <c r="C241" s="18">
        <f>SUMIF(PAGTOS!$B$3:$B$9989,"="&amp;B241,PAGTOS!$F$3:$F$9989)</f>
        <v>0</v>
      </c>
      <c r="D241" s="9">
        <f>IFERROR(INDEX(VENDA!$J$3:$J$9999,MATCH(B241,VENDA!$C$3:$C$9999,FALSE)),0)</f>
        <v>6000</v>
      </c>
      <c r="E241" s="18">
        <f t="shared" si="10"/>
        <v>6000</v>
      </c>
      <c r="F241" s="27" t="str">
        <f t="shared" si="11"/>
        <v/>
      </c>
    </row>
    <row r="242" spans="1:6" x14ac:dyDescent="0.3">
      <c r="A242" s="5">
        <f>IFERROR(INDEX(SALVADOS!$B$3:$B$9999,MATCH(B242,SALVADOS!$G$3:$G$9999,FALSE)),0)</f>
        <v>8232300514</v>
      </c>
      <c r="B242" s="4" t="str">
        <f>SALVADOS!G242</f>
        <v>DJF7B50</v>
      </c>
      <c r="C242" s="18">
        <f>SUMIF(PAGTOS!$B$3:$B$9989,"="&amp;B242,PAGTOS!$F$3:$F$9989)</f>
        <v>-2658.16</v>
      </c>
      <c r="D242" s="9">
        <f>IFERROR(INDEX(VENDA!$J$3:$J$9999,MATCH(B242,VENDA!$C$3:$C$9999,FALSE)),0)</f>
        <v>0</v>
      </c>
      <c r="E242" s="18">
        <f t="shared" si="10"/>
        <v>-2658.16</v>
      </c>
      <c r="F242" s="27" t="str">
        <f t="shared" si="11"/>
        <v/>
      </c>
    </row>
    <row r="243" spans="1:6" x14ac:dyDescent="0.3">
      <c r="A243" s="5">
        <f>IFERROR(INDEX(SALVADOS!$B$3:$B$9999,MATCH(B243,SALVADOS!$G$3:$G$9999,FALSE)),0)</f>
        <v>8232300573</v>
      </c>
      <c r="B243" s="4" t="str">
        <f>SALVADOS!G243</f>
        <v>QHX8D19</v>
      </c>
      <c r="C243" s="18">
        <f>SUMIF(PAGTOS!$B$3:$B$9989,"="&amp;B243,PAGTOS!$F$3:$F$9989)</f>
        <v>-1932.68</v>
      </c>
      <c r="D243" s="9">
        <f>IFERROR(INDEX(VENDA!$J$3:$J$9999,MATCH(B243,VENDA!$C$3:$C$9999,FALSE)),0)</f>
        <v>22500</v>
      </c>
      <c r="E243" s="18">
        <f t="shared" si="10"/>
        <v>20567.32</v>
      </c>
      <c r="F243" s="27" t="str">
        <f t="shared" si="11"/>
        <v/>
      </c>
    </row>
    <row r="244" spans="1:6" x14ac:dyDescent="0.3">
      <c r="A244" s="5">
        <f>IFERROR(INDEX(SALVADOS!$B$3:$B$9999,MATCH(B244,SALVADOS!$G$3:$G$9999,FALSE)),0)</f>
        <v>8282303279</v>
      </c>
      <c r="B244" s="4" t="str">
        <f>SALVADOS!G244</f>
        <v>RHJ4G86</v>
      </c>
      <c r="C244" s="18">
        <f>SUMIF(PAGTOS!$B$3:$B$9989,"="&amp;B244,PAGTOS!$F$3:$F$9989)</f>
        <v>-1547.3400000000001</v>
      </c>
      <c r="D244" s="9">
        <f>IFERROR(INDEX(VENDA!$J$3:$J$9999,MATCH(B244,VENDA!$C$3:$C$9999,FALSE)),0)</f>
        <v>7400</v>
      </c>
      <c r="E244" s="18">
        <f t="shared" si="10"/>
        <v>5852.66</v>
      </c>
      <c r="F244" s="27" t="str">
        <f t="shared" si="11"/>
        <v/>
      </c>
    </row>
    <row r="245" spans="1:6" x14ac:dyDescent="0.3">
      <c r="A245" s="5">
        <f>IFERROR(INDEX(SALVADOS!$B$3:$B$9999,MATCH(B245,SALVADOS!$G$3:$G$9999,FALSE)),0)</f>
        <v>8232300565</v>
      </c>
      <c r="B245" s="4" t="str">
        <f>SALVADOS!G245</f>
        <v>IRX7525</v>
      </c>
      <c r="C245" s="18">
        <f>SUMIF(PAGTOS!$B$3:$B$9989,"="&amp;B245,PAGTOS!$F$3:$F$9989)</f>
        <v>0</v>
      </c>
      <c r="D245" s="9">
        <f>IFERROR(INDEX(VENDA!$J$3:$J$9999,MATCH(B245,VENDA!$C$3:$C$9999,FALSE)),0)</f>
        <v>3900</v>
      </c>
      <c r="E245" s="18">
        <f t="shared" si="10"/>
        <v>3900</v>
      </c>
      <c r="F245" s="27" t="str">
        <f t="shared" si="11"/>
        <v/>
      </c>
    </row>
    <row r="246" spans="1:6" x14ac:dyDescent="0.3">
      <c r="A246" s="5">
        <f>IFERROR(INDEX(SALVADOS!$B$3:$B$9999,MATCH(B246,SALVADOS!$G$3:$G$9999,FALSE)),0)</f>
        <v>8232300496</v>
      </c>
      <c r="B246" s="4" t="str">
        <f>SALVADOS!G246</f>
        <v>AFQ8I96</v>
      </c>
      <c r="C246" s="18">
        <f>SUMIF(PAGTOS!$B$3:$B$9989,"="&amp;B246,PAGTOS!$F$3:$F$9989)</f>
        <v>-1475</v>
      </c>
      <c r="D246" s="9">
        <f>IFERROR(INDEX(VENDA!$J$3:$J$9999,MATCH(B246,VENDA!$C$3:$C$9999,FALSE)),0)</f>
        <v>2100</v>
      </c>
      <c r="E246" s="18">
        <f t="shared" si="10"/>
        <v>625</v>
      </c>
      <c r="F246" s="27" t="str">
        <f t="shared" si="11"/>
        <v/>
      </c>
    </row>
    <row r="247" spans="1:6" x14ac:dyDescent="0.3">
      <c r="A247" s="5">
        <f>IFERROR(INDEX(SALVADOS!$B$3:$B$9999,MATCH(B247,SALVADOS!$G$3:$G$9999,FALSE)),0)</f>
        <v>8282303160</v>
      </c>
      <c r="B247" s="4" t="str">
        <f>SALVADOS!G247</f>
        <v>DXZ7536</v>
      </c>
      <c r="C247" s="18">
        <f>SUMIF(PAGTOS!$B$3:$B$9989,"="&amp;B247,PAGTOS!$F$3:$F$9989)</f>
        <v>-254.8</v>
      </c>
      <c r="D247" s="9">
        <f>IFERROR(INDEX(VENDA!$J$3:$J$9999,MATCH(B247,VENDA!$C$3:$C$9999,FALSE)),0)</f>
        <v>8500</v>
      </c>
      <c r="E247" s="18">
        <f t="shared" si="10"/>
        <v>8245.2000000000007</v>
      </c>
      <c r="F247" s="27" t="str">
        <f t="shared" si="11"/>
        <v/>
      </c>
    </row>
    <row r="248" spans="1:6" x14ac:dyDescent="0.3">
      <c r="A248" s="5">
        <f>IFERROR(INDEX(SALVADOS!$B$3:$B$9999,MATCH(B248,SALVADOS!$G$3:$G$9999,FALSE)),0)</f>
        <v>8232300599</v>
      </c>
      <c r="B248" s="4" t="str">
        <f>SALVADOS!G248</f>
        <v>EFP1588</v>
      </c>
      <c r="C248" s="18">
        <f>SUMIF(PAGTOS!$B$3:$B$9989,"="&amp;B248,PAGTOS!$F$3:$F$9989)</f>
        <v>-1672.22</v>
      </c>
      <c r="D248" s="9">
        <f>IFERROR(INDEX(VENDA!$J$3:$J$9999,MATCH(B248,VENDA!$C$3:$C$9999,FALSE)),0)</f>
        <v>3400</v>
      </c>
      <c r="E248" s="18">
        <f t="shared" si="10"/>
        <v>1727.78</v>
      </c>
      <c r="F248" s="27" t="str">
        <f t="shared" si="11"/>
        <v/>
      </c>
    </row>
    <row r="249" spans="1:6" x14ac:dyDescent="0.3">
      <c r="A249" s="5">
        <f>IFERROR(INDEX(SALVADOS!$B$3:$B$9999,MATCH(B249,SALVADOS!$G$3:$G$9999,FALSE)),0)</f>
        <v>8232300562</v>
      </c>
      <c r="B249" s="4" t="str">
        <f>SALVADOS!G249</f>
        <v>LZN0E00</v>
      </c>
      <c r="C249" s="18">
        <f>SUMIF(PAGTOS!$B$3:$B$9989,"="&amp;B249,PAGTOS!$F$3:$F$9989)</f>
        <v>-1400</v>
      </c>
      <c r="D249" s="9">
        <f>IFERROR(INDEX(VENDA!$J$3:$J$9999,MATCH(B249,VENDA!$C$3:$C$9999,FALSE)),0)</f>
        <v>400</v>
      </c>
      <c r="E249" s="18">
        <f t="shared" si="10"/>
        <v>-1000</v>
      </c>
      <c r="F249" s="27" t="str">
        <f t="shared" si="11"/>
        <v>NEGATIVO</v>
      </c>
    </row>
    <row r="250" spans="1:6" x14ac:dyDescent="0.3">
      <c r="A250" s="5">
        <f>IFERROR(INDEX(SALVADOS!$B$3:$B$9999,MATCH(B250,SALVADOS!$G$3:$G$9999,FALSE)),0)</f>
        <v>8282301835</v>
      </c>
      <c r="B250" s="4" t="str">
        <f>SALVADOS!G250</f>
        <v>GPZ6080</v>
      </c>
      <c r="C250" s="18">
        <f>SUMIF(PAGTOS!$B$3:$B$9989,"="&amp;B250,PAGTOS!$F$3:$F$9989)</f>
        <v>-2641.21</v>
      </c>
      <c r="D250" s="9">
        <f>IFERROR(INDEX(VENDA!$J$3:$J$9999,MATCH(B250,VENDA!$C$3:$C$9999,FALSE)),0)</f>
        <v>8900</v>
      </c>
      <c r="E250" s="18">
        <f t="shared" si="10"/>
        <v>6258.79</v>
      </c>
      <c r="F250" s="27" t="str">
        <f t="shared" si="11"/>
        <v/>
      </c>
    </row>
    <row r="251" spans="1:6" x14ac:dyDescent="0.3">
      <c r="A251" s="5">
        <f>IFERROR(INDEX(SALVADOS!$B$3:$B$9999,MATCH(B251,SALVADOS!$G$3:$G$9999,FALSE)),0)</f>
        <v>8282304010</v>
      </c>
      <c r="B251" s="4" t="str">
        <f>SALVADOS!G251</f>
        <v>DBH2B02</v>
      </c>
      <c r="C251" s="18">
        <f>SUMIF(PAGTOS!$B$3:$B$9989,"="&amp;B251,PAGTOS!$F$3:$F$9989)</f>
        <v>-2534.54</v>
      </c>
      <c r="D251" s="9">
        <f>IFERROR(INDEX(VENDA!$J$3:$J$9999,MATCH(B251,VENDA!$C$3:$C$9999,FALSE)),0)</f>
        <v>1500</v>
      </c>
      <c r="E251" s="18">
        <f t="shared" si="10"/>
        <v>-1034.54</v>
      </c>
      <c r="F251" s="27" t="str">
        <f t="shared" si="11"/>
        <v>NEGATIVO</v>
      </c>
    </row>
    <row r="252" spans="1:6" x14ac:dyDescent="0.3">
      <c r="A252" s="5">
        <f>IFERROR(INDEX(SALVADOS!$B$3:$B$9999,MATCH(B252,SALVADOS!$G$3:$G$9999,FALSE)),0)</f>
        <v>8282303982</v>
      </c>
      <c r="B252" s="4" t="str">
        <f>SALVADOS!G252</f>
        <v>BVY1B53</v>
      </c>
      <c r="C252" s="18">
        <f>SUMIF(PAGTOS!$B$3:$B$9989,"="&amp;B252,PAGTOS!$F$3:$F$9989)</f>
        <v>0</v>
      </c>
      <c r="D252" s="9">
        <f>IFERROR(INDEX(VENDA!$J$3:$J$9999,MATCH(B252,VENDA!$C$3:$C$9999,FALSE)),0)</f>
        <v>0</v>
      </c>
      <c r="E252" s="18">
        <f t="shared" si="10"/>
        <v>0</v>
      </c>
      <c r="F252" s="27" t="str">
        <f t="shared" si="11"/>
        <v/>
      </c>
    </row>
    <row r="253" spans="1:6" x14ac:dyDescent="0.3">
      <c r="A253" s="5">
        <f>IFERROR(INDEX(SALVADOS!$B$3:$B$9999,MATCH(B253,SALVADOS!$G$3:$G$9999,FALSE)),0)</f>
        <v>8282303719</v>
      </c>
      <c r="B253" s="4" t="str">
        <f>SALVADOS!G253</f>
        <v>PDQ4C66</v>
      </c>
      <c r="C253" s="18">
        <f>SUMIF(PAGTOS!$B$3:$B$9989,"="&amp;B253,PAGTOS!$F$3:$F$9989)</f>
        <v>-5186.9399999999996</v>
      </c>
      <c r="D253" s="9">
        <f>IFERROR(INDEX(VENDA!$J$3:$J$9999,MATCH(B253,VENDA!$C$3:$C$9999,FALSE)),0)</f>
        <v>57000</v>
      </c>
      <c r="E253" s="18">
        <f t="shared" si="10"/>
        <v>51813.06</v>
      </c>
      <c r="F253" s="27" t="str">
        <f t="shared" si="11"/>
        <v/>
      </c>
    </row>
    <row r="254" spans="1:6" x14ac:dyDescent="0.3">
      <c r="A254" s="5">
        <f>IFERROR(INDEX(SALVADOS!$B$3:$B$9999,MATCH(B254,SALVADOS!$G$3:$G$9999,FALSE)),0)</f>
        <v>8282303979</v>
      </c>
      <c r="B254" s="4" t="str">
        <f>SALVADOS!G254</f>
        <v>FEY2B61</v>
      </c>
      <c r="C254" s="18">
        <f>SUMIF(PAGTOS!$B$3:$B$9989,"="&amp;B254,PAGTOS!$F$3:$F$9989)</f>
        <v>-2171.02</v>
      </c>
      <c r="D254" s="9">
        <f>IFERROR(INDEX(VENDA!$J$3:$J$9999,MATCH(B254,VENDA!$C$3:$C$9999,FALSE)),0)</f>
        <v>18500</v>
      </c>
      <c r="E254" s="18">
        <f t="shared" si="10"/>
        <v>16328.98</v>
      </c>
      <c r="F254" s="27" t="str">
        <f t="shared" si="11"/>
        <v/>
      </c>
    </row>
    <row r="255" spans="1:6" x14ac:dyDescent="0.3">
      <c r="A255" s="5">
        <f>IFERROR(INDEX(SALVADOS!$B$3:$B$9999,MATCH(B255,SALVADOS!$G$3:$G$9999,FALSE)),0)</f>
        <v>8232300177</v>
      </c>
      <c r="B255" s="4" t="str">
        <f>SALVADOS!G255</f>
        <v>REO4H81</v>
      </c>
      <c r="C255" s="18">
        <f>SUMIF(PAGTOS!$B$3:$B$9989,"="&amp;B255,PAGTOS!$F$3:$F$9989)</f>
        <v>-3104.6800000000003</v>
      </c>
      <c r="D255" s="9">
        <f>IFERROR(INDEX(VENDA!$J$3:$J$9999,MATCH(B255,VENDA!$C$3:$C$9999,FALSE)),0)</f>
        <v>8000</v>
      </c>
      <c r="E255" s="18">
        <f t="shared" si="10"/>
        <v>4895.32</v>
      </c>
      <c r="F255" s="27" t="str">
        <f t="shared" si="11"/>
        <v/>
      </c>
    </row>
    <row r="256" spans="1:6" x14ac:dyDescent="0.3">
      <c r="A256" s="5">
        <f>IFERROR(INDEX(SALVADOS!$B$3:$B$9999,MATCH(B256,SALVADOS!$G$3:$G$9999,FALSE)),0)</f>
        <v>8282304069</v>
      </c>
      <c r="B256" s="4" t="str">
        <f>SALVADOS!G256</f>
        <v>QGT1A05</v>
      </c>
      <c r="C256" s="18">
        <f>SUMIF(PAGTOS!$B$3:$B$9989,"="&amp;B256,PAGTOS!$F$3:$F$9989)</f>
        <v>-7498.0700000000006</v>
      </c>
      <c r="D256" s="9">
        <f>IFERROR(INDEX(VENDA!$J$3:$J$9999,MATCH(B256,VENDA!$C$3:$C$9999,FALSE)),0)</f>
        <v>51000</v>
      </c>
      <c r="E256" s="18">
        <f t="shared" si="10"/>
        <v>43501.93</v>
      </c>
      <c r="F256" s="27" t="str">
        <f t="shared" si="11"/>
        <v/>
      </c>
    </row>
    <row r="257" spans="1:6" x14ac:dyDescent="0.3">
      <c r="A257" s="5">
        <f>IFERROR(INDEX(SALVADOS!$B$3:$B$9999,MATCH(B257,SALVADOS!$G$3:$G$9999,FALSE)),0)</f>
        <v>8282303880</v>
      </c>
      <c r="B257" s="4" t="str">
        <f>SALVADOS!G257</f>
        <v>PFH2I32</v>
      </c>
      <c r="C257" s="18">
        <f>SUMIF(PAGTOS!$B$3:$B$9989,"="&amp;B257,PAGTOS!$F$3:$F$9989)</f>
        <v>-1928.07</v>
      </c>
      <c r="D257" s="9">
        <f>IFERROR(INDEX(VENDA!$J$3:$J$9999,MATCH(B257,VENDA!$C$3:$C$9999,FALSE)),0)</f>
        <v>0</v>
      </c>
      <c r="E257" s="18">
        <f t="shared" si="10"/>
        <v>-1928.07</v>
      </c>
      <c r="F257" s="27" t="str">
        <f t="shared" si="11"/>
        <v/>
      </c>
    </row>
    <row r="258" spans="1:6" x14ac:dyDescent="0.3">
      <c r="A258" s="5">
        <f>IFERROR(INDEX(SALVADOS!$B$3:$B$9999,MATCH(B258,SALVADOS!$G$3:$G$9999,FALSE)),0)</f>
        <v>8282304253</v>
      </c>
      <c r="B258" s="4" t="str">
        <f>SALVADOS!G258</f>
        <v>CJE8036</v>
      </c>
      <c r="C258" s="18">
        <f>SUMIF(PAGTOS!$B$3:$B$9989,"="&amp;B258,PAGTOS!$F$3:$F$9989)</f>
        <v>-1766.09</v>
      </c>
      <c r="D258" s="9">
        <f>IFERROR(INDEX(VENDA!$J$3:$J$9999,MATCH(B258,VENDA!$C$3:$C$9999,FALSE)),0)</f>
        <v>1800</v>
      </c>
      <c r="E258" s="18">
        <f t="shared" si="10"/>
        <v>33.910000000000082</v>
      </c>
      <c r="F258" s="27" t="str">
        <f t="shared" si="11"/>
        <v/>
      </c>
    </row>
    <row r="259" spans="1:6" x14ac:dyDescent="0.3">
      <c r="A259" s="5">
        <f>IFERROR(INDEX(SALVADOS!$B$3:$B$9999,MATCH(B259,SALVADOS!$G$3:$G$9999,FALSE)),0)</f>
        <v>8282304412</v>
      </c>
      <c r="B259" s="4" t="str">
        <f>SALVADOS!G259</f>
        <v>QBJ5193</v>
      </c>
      <c r="C259" s="18">
        <f>SUMIF(PAGTOS!$B$3:$B$9989,"="&amp;B259,PAGTOS!$F$3:$F$9989)</f>
        <v>-1523.02</v>
      </c>
      <c r="D259" s="9">
        <f>IFERROR(INDEX(VENDA!$J$3:$J$9999,MATCH(B259,VENDA!$C$3:$C$9999,FALSE)),0)</f>
        <v>16500</v>
      </c>
      <c r="E259" s="18">
        <f t="shared" si="10"/>
        <v>14976.98</v>
      </c>
      <c r="F259" s="27" t="str">
        <f t="shared" si="11"/>
        <v/>
      </c>
    </row>
    <row r="260" spans="1:6" x14ac:dyDescent="0.3">
      <c r="A260" s="5">
        <f>IFERROR(INDEX(SALVADOS!$B$3:$B$9999,MATCH(B260,SALVADOS!$G$3:$G$9999,FALSE)),0)</f>
        <v>8232300693</v>
      </c>
      <c r="B260" s="4" t="str">
        <f>SALVADOS!G260</f>
        <v>JJF6G81</v>
      </c>
      <c r="C260" s="18">
        <f>SUMIF(PAGTOS!$B$3:$B$9989,"="&amp;B260,PAGTOS!$F$3:$F$9989)</f>
        <v>-895.52</v>
      </c>
      <c r="D260" s="9">
        <f>IFERROR(INDEX(VENDA!$J$3:$J$9999,MATCH(B260,VENDA!$C$3:$C$9999,FALSE)),0)</f>
        <v>9000</v>
      </c>
      <c r="E260" s="18">
        <f t="shared" si="10"/>
        <v>8104.48</v>
      </c>
      <c r="F260" s="27" t="str">
        <f t="shared" si="11"/>
        <v/>
      </c>
    </row>
    <row r="261" spans="1:6" x14ac:dyDescent="0.3">
      <c r="A261" s="5">
        <f>IFERROR(INDEX(SALVADOS!$B$3:$B$9999,MATCH(B261,SALVADOS!$G$3:$G$9999,FALSE)),0)</f>
        <v>8282300788</v>
      </c>
      <c r="B261" s="4" t="str">
        <f>SALVADOS!G261</f>
        <v>CDQ7894</v>
      </c>
      <c r="C261" s="18">
        <f>SUMIF(PAGTOS!$B$3:$B$9989,"="&amp;B261,PAGTOS!$F$3:$F$9989)</f>
        <v>-2193.41</v>
      </c>
      <c r="D261" s="9">
        <f>IFERROR(INDEX(VENDA!$J$3:$J$9999,MATCH(B261,VENDA!$C$3:$C$9999,FALSE)),0)</f>
        <v>300</v>
      </c>
      <c r="E261" s="18">
        <f t="shared" si="10"/>
        <v>-1893.4099999999999</v>
      </c>
      <c r="F261" s="27" t="str">
        <f t="shared" si="11"/>
        <v>NEGATIVO</v>
      </c>
    </row>
    <row r="262" spans="1:6" x14ac:dyDescent="0.3">
      <c r="A262" s="5">
        <f>IFERROR(INDEX(SALVADOS!$B$3:$B$9999,MATCH(B262,SALVADOS!$G$3:$G$9999,FALSE)),0)</f>
        <v>8232300643</v>
      </c>
      <c r="B262" s="4" t="str">
        <f>SALVADOS!G262</f>
        <v>AUK5J19</v>
      </c>
      <c r="C262" s="18">
        <f>SUMIF(PAGTOS!$B$3:$B$9989,"="&amp;B262,PAGTOS!$F$3:$F$9989)</f>
        <v>-887.29</v>
      </c>
      <c r="D262" s="9">
        <f>IFERROR(INDEX(VENDA!$J$3:$J$9999,MATCH(B262,VENDA!$C$3:$C$9999,FALSE)),0)</f>
        <v>7000</v>
      </c>
      <c r="E262" s="18">
        <f t="shared" si="10"/>
        <v>6112.71</v>
      </c>
      <c r="F262" s="27" t="str">
        <f t="shared" si="11"/>
        <v/>
      </c>
    </row>
    <row r="263" spans="1:6" x14ac:dyDescent="0.3">
      <c r="A263" s="5">
        <f>IFERROR(INDEX(SALVADOS!$B$3:$B$9999,MATCH(B263,SALVADOS!$G$3:$G$9999,FALSE)),0)</f>
        <v>8282303844</v>
      </c>
      <c r="B263" s="4" t="str">
        <f>SALVADOS!G263</f>
        <v>INK9821</v>
      </c>
      <c r="C263" s="18">
        <f>SUMIF(PAGTOS!$B$3:$B$9989,"="&amp;B263,PAGTOS!$F$3:$F$9989)</f>
        <v>-329.8</v>
      </c>
      <c r="D263" s="9">
        <f>IFERROR(INDEX(VENDA!$J$3:$J$9999,MATCH(B263,VENDA!$C$3:$C$9999,FALSE)),0)</f>
        <v>6900</v>
      </c>
      <c r="E263" s="18">
        <f t="shared" si="10"/>
        <v>6570.2</v>
      </c>
      <c r="F263" s="27" t="str">
        <f t="shared" si="11"/>
        <v/>
      </c>
    </row>
    <row r="264" spans="1:6" x14ac:dyDescent="0.3">
      <c r="A264" s="5">
        <f>IFERROR(INDEX(SALVADOS!$B$3:$B$9999,MATCH(B264,SALVADOS!$G$3:$G$9999,FALSE)),0)</f>
        <v>8282304340</v>
      </c>
      <c r="B264" s="4" t="str">
        <f>SALVADOS!G264</f>
        <v>DCL1I89</v>
      </c>
      <c r="C264" s="18">
        <f>SUMIF(PAGTOS!$B$3:$B$9989,"="&amp;B264,PAGTOS!$F$3:$F$9989)</f>
        <v>-942.29</v>
      </c>
      <c r="D264" s="9">
        <f>IFERROR(INDEX(VENDA!$J$3:$J$9999,MATCH(B264,VENDA!$C$3:$C$9999,FALSE)),0)</f>
        <v>3500</v>
      </c>
      <c r="E264" s="18">
        <f t="shared" si="10"/>
        <v>2557.71</v>
      </c>
      <c r="F264" s="27" t="str">
        <f t="shared" si="11"/>
        <v/>
      </c>
    </row>
    <row r="265" spans="1:6" x14ac:dyDescent="0.3">
      <c r="A265" s="5">
        <f>IFERROR(INDEX(SALVADOS!$B$3:$B$9999,MATCH(B265,SALVADOS!$G$3:$G$9999,FALSE)),0)</f>
        <v>8282400164</v>
      </c>
      <c r="B265" s="4" t="str">
        <f>SALVADOS!G265</f>
        <v>EMV4E15</v>
      </c>
      <c r="C265" s="18">
        <f>SUMIF(PAGTOS!$B$3:$B$9989,"="&amp;B265,PAGTOS!$F$3:$F$9989)</f>
        <v>-782.06999999999994</v>
      </c>
      <c r="D265" s="9">
        <f>IFERROR(INDEX(VENDA!$J$3:$J$9999,MATCH(B265,VENDA!$C$3:$C$9999,FALSE)),0)</f>
        <v>25500</v>
      </c>
      <c r="E265" s="18">
        <f t="shared" ref="E265:E300" si="12">D265+C265</f>
        <v>24717.93</v>
      </c>
      <c r="F265" s="27" t="str">
        <f t="shared" ref="F265:F300" si="13">IF(AND(D265&gt;0,E265&lt;0),"NEGATIVO","")</f>
        <v/>
      </c>
    </row>
    <row r="266" spans="1:6" x14ac:dyDescent="0.3">
      <c r="A266" s="5">
        <f>IFERROR(INDEX(SALVADOS!$B$3:$B$9999,MATCH(B266,SALVADOS!$G$3:$G$9999,FALSE)),0)</f>
        <v>8282304317</v>
      </c>
      <c r="B266" s="4" t="str">
        <f>SALVADOS!G266</f>
        <v>SBI4G28</v>
      </c>
      <c r="C266" s="18">
        <f>SUMIF(PAGTOS!$B$3:$B$9989,"="&amp;B266,PAGTOS!$F$3:$F$9989)</f>
        <v>-1472.24</v>
      </c>
      <c r="D266" s="9">
        <f>IFERROR(INDEX(VENDA!$J$3:$J$9999,MATCH(B266,VENDA!$C$3:$C$9999,FALSE)),0)</f>
        <v>13400</v>
      </c>
      <c r="E266" s="18">
        <f t="shared" si="12"/>
        <v>11927.76</v>
      </c>
      <c r="F266" s="27" t="str">
        <f t="shared" si="13"/>
        <v/>
      </c>
    </row>
    <row r="267" spans="1:6" x14ac:dyDescent="0.3">
      <c r="A267" s="5">
        <f>IFERROR(INDEX(SALVADOS!$B$3:$B$9999,MATCH(B267,SALVADOS!$G$3:$G$9999,FALSE)),0)</f>
        <v>34</v>
      </c>
      <c r="B267" s="4" t="str">
        <f>SALVADOS!G267</f>
        <v>DSS9258</v>
      </c>
      <c r="C267" s="18">
        <f>SUMIF(PAGTOS!$B$3:$B$9989,"="&amp;B267,PAGTOS!$F$3:$F$9989)</f>
        <v>-942.29</v>
      </c>
      <c r="D267" s="9">
        <f>IFERROR(INDEX(VENDA!$J$3:$J$9999,MATCH(B267,VENDA!$C$3:$C$9999,FALSE)),0)</f>
        <v>7500</v>
      </c>
      <c r="E267" s="18">
        <f t="shared" si="12"/>
        <v>6557.71</v>
      </c>
      <c r="F267" s="27" t="str">
        <f t="shared" si="13"/>
        <v/>
      </c>
    </row>
    <row r="268" spans="1:6" x14ac:dyDescent="0.3">
      <c r="A268" s="5">
        <f>IFERROR(INDEX(SALVADOS!$B$3:$B$9999,MATCH(B268,SALVADOS!$G$3:$G$9999,FALSE)),0)</f>
        <v>8282304199</v>
      </c>
      <c r="B268" s="4" t="str">
        <f>SALVADOS!G268</f>
        <v>KFX0A35</v>
      </c>
      <c r="C268" s="18">
        <f>SUMIF(PAGTOS!$B$3:$B$9989,"="&amp;B268,PAGTOS!$F$3:$F$9989)</f>
        <v>-3750.9500000000003</v>
      </c>
      <c r="D268" s="9">
        <f>IFERROR(INDEX(VENDA!$J$3:$J$9999,MATCH(B268,VENDA!$C$3:$C$9999,FALSE)),0)</f>
        <v>20500</v>
      </c>
      <c r="E268" s="18">
        <f t="shared" si="12"/>
        <v>16749.05</v>
      </c>
      <c r="F268" s="27" t="str">
        <f t="shared" si="13"/>
        <v/>
      </c>
    </row>
    <row r="269" spans="1:6" x14ac:dyDescent="0.3">
      <c r="A269" s="5">
        <f>IFERROR(INDEX(SALVADOS!$B$3:$B$9999,MATCH(B269,SALVADOS!$G$3:$G$9999,FALSE)),0)</f>
        <v>8282400353</v>
      </c>
      <c r="B269" s="4" t="str">
        <f>SALVADOS!G269</f>
        <v>GBU0G97</v>
      </c>
      <c r="C269" s="18">
        <f>SUMIF(PAGTOS!$B$3:$B$9989,"="&amp;B269,PAGTOS!$F$3:$F$9989)</f>
        <v>-1439.48</v>
      </c>
      <c r="D269" s="9">
        <f>IFERROR(INDEX(VENDA!$J$3:$J$9999,MATCH(B269,VENDA!$C$3:$C$9999,FALSE)),0)</f>
        <v>7800</v>
      </c>
      <c r="E269" s="18">
        <f t="shared" si="12"/>
        <v>6360.52</v>
      </c>
      <c r="F269" s="27" t="str">
        <f t="shared" si="13"/>
        <v/>
      </c>
    </row>
    <row r="270" spans="1:6" x14ac:dyDescent="0.3">
      <c r="A270" s="5">
        <f>IFERROR(INDEX(SALVADOS!$B$3:$B$9999,MATCH(B270,SALVADOS!$G$3:$G$9999,FALSE)),0)</f>
        <v>8282400353</v>
      </c>
      <c r="B270" s="4" t="str">
        <f>SALVADOS!G270</f>
        <v>DFS9C43</v>
      </c>
      <c r="C270" s="18">
        <f>SUMIF(PAGTOS!$B$3:$B$9989,"="&amp;B270,PAGTOS!$F$3:$F$9989)</f>
        <v>-942.29</v>
      </c>
      <c r="D270" s="9">
        <f>IFERROR(INDEX(VENDA!$J$3:$J$9999,MATCH(B270,VENDA!$C$3:$C$9999,FALSE)),0)</f>
        <v>9300</v>
      </c>
      <c r="E270" s="18">
        <f t="shared" si="12"/>
        <v>8357.7099999999991</v>
      </c>
      <c r="F270" s="27" t="str">
        <f t="shared" si="13"/>
        <v/>
      </c>
    </row>
    <row r="271" spans="1:6" x14ac:dyDescent="0.3">
      <c r="A271" s="5">
        <f>IFERROR(INDEX(SALVADOS!$B$3:$B$9999,MATCH(B271,SALVADOS!$G$3:$G$9999,FALSE)),0)</f>
        <v>36</v>
      </c>
      <c r="B271" s="4" t="str">
        <f>SALVADOS!G271</f>
        <v>DIO5972</v>
      </c>
      <c r="C271" s="18">
        <f>SUMIF(PAGTOS!$B$3:$B$9989,"="&amp;B271,PAGTOS!$F$3:$F$9989)</f>
        <v>-2176.86</v>
      </c>
      <c r="D271" s="9">
        <f>IFERROR(INDEX(VENDA!$J$3:$J$9999,MATCH(B271,VENDA!$C$3:$C$9999,FALSE)),0)</f>
        <v>8500</v>
      </c>
      <c r="E271" s="18">
        <f t="shared" si="12"/>
        <v>6323.1399999999994</v>
      </c>
      <c r="F271" s="27" t="str">
        <f t="shared" si="13"/>
        <v/>
      </c>
    </row>
    <row r="272" spans="1:6" x14ac:dyDescent="0.3">
      <c r="A272" s="5">
        <f>IFERROR(INDEX(SALVADOS!$B$3:$B$9999,MATCH(B272,SALVADOS!$G$3:$G$9999,FALSE)),0)</f>
        <v>8282303717</v>
      </c>
      <c r="B272" s="4" t="str">
        <f>SALVADOS!G272</f>
        <v>MSA8A89</v>
      </c>
      <c r="C272" s="18">
        <f>SUMIF(PAGTOS!$B$3:$B$9989,"="&amp;B272,PAGTOS!$F$3:$F$9989)</f>
        <v>-1647.27</v>
      </c>
      <c r="D272" s="9">
        <f>IFERROR(INDEX(VENDA!$J$3:$J$9999,MATCH(B272,VENDA!$C$3:$C$9999,FALSE)),0)</f>
        <v>1300</v>
      </c>
      <c r="E272" s="18">
        <f t="shared" si="12"/>
        <v>-347.27</v>
      </c>
      <c r="F272" s="27" t="str">
        <f t="shared" si="13"/>
        <v>NEGATIVO</v>
      </c>
    </row>
    <row r="273" spans="1:6" x14ac:dyDescent="0.3">
      <c r="A273" s="5">
        <f>IFERROR(INDEX(SALVADOS!$B$3:$B$9999,MATCH(B273,SALVADOS!$G$3:$G$9999,FALSE)),0)</f>
        <v>44</v>
      </c>
      <c r="B273" s="4" t="str">
        <f>SALVADOS!G273</f>
        <v>OLO3933</v>
      </c>
      <c r="C273" s="18">
        <f>SUMIF(PAGTOS!$B$3:$B$9989,"="&amp;B273,PAGTOS!$F$3:$F$9989)</f>
        <v>-4330.1499999999996</v>
      </c>
      <c r="D273" s="9">
        <f>IFERROR(INDEX(VENDA!$J$3:$J$9999,MATCH(B273,VENDA!$C$3:$C$9999,FALSE)),0)</f>
        <v>4100</v>
      </c>
      <c r="E273" s="18">
        <f t="shared" si="12"/>
        <v>-230.14999999999964</v>
      </c>
      <c r="F273" s="27" t="str">
        <f t="shared" si="13"/>
        <v>NEGATIVO</v>
      </c>
    </row>
    <row r="274" spans="1:6" x14ac:dyDescent="0.3">
      <c r="A274" s="5">
        <f>IFERROR(INDEX(SALVADOS!$B$3:$B$9999,MATCH(B274,SALVADOS!$G$3:$G$9999,FALSE)),0)</f>
        <v>8282400561</v>
      </c>
      <c r="B274" s="4" t="str">
        <f>SALVADOS!G274</f>
        <v>PQL3484</v>
      </c>
      <c r="C274" s="18">
        <f>SUMIF(PAGTOS!$B$3:$B$9989,"="&amp;B274,PAGTOS!$F$3:$F$9989)</f>
        <v>-1276.44</v>
      </c>
      <c r="D274" s="9">
        <f>IFERROR(INDEX(VENDA!$J$3:$J$9999,MATCH(B274,VENDA!$C$3:$C$9999,FALSE)),0)</f>
        <v>5800</v>
      </c>
      <c r="E274" s="18">
        <f t="shared" si="12"/>
        <v>4523.5599999999995</v>
      </c>
      <c r="F274" s="27" t="str">
        <f t="shared" si="13"/>
        <v/>
      </c>
    </row>
    <row r="275" spans="1:6" x14ac:dyDescent="0.3">
      <c r="A275" s="5">
        <f>IFERROR(INDEX(SALVADOS!$B$3:$B$9999,MATCH(B275,SALVADOS!$G$3:$G$9999,FALSE)),0)</f>
        <v>8282400976</v>
      </c>
      <c r="B275" s="4" t="str">
        <f>SALVADOS!G275</f>
        <v>EUC1C71</v>
      </c>
      <c r="C275" s="18">
        <f>SUMIF(PAGTOS!$B$3:$B$9989,"="&amp;B275,PAGTOS!$F$3:$F$9989)</f>
        <v>-1915.27</v>
      </c>
      <c r="D275" s="9">
        <f>IFERROR(INDEX(VENDA!$J$3:$J$9999,MATCH(B275,VENDA!$C$3:$C$9999,FALSE)),0)</f>
        <v>8400</v>
      </c>
      <c r="E275" s="18">
        <f t="shared" si="12"/>
        <v>6484.73</v>
      </c>
      <c r="F275" s="27" t="str">
        <f t="shared" si="13"/>
        <v/>
      </c>
    </row>
    <row r="276" spans="1:6" x14ac:dyDescent="0.3">
      <c r="A276" s="5">
        <f>IFERROR(INDEX(SALVADOS!$B$3:$B$9999,MATCH(B276,SALVADOS!$G$3:$G$9999,FALSE)),0)</f>
        <v>8282401065</v>
      </c>
      <c r="B276" s="4" t="str">
        <f>SALVADOS!G276</f>
        <v>BAA9H98</v>
      </c>
      <c r="C276" s="18">
        <f>SUMIF(PAGTOS!$B$3:$B$9989,"="&amp;B276,PAGTOS!$F$3:$F$9989)</f>
        <v>-1895.9</v>
      </c>
      <c r="D276" s="9">
        <f>IFERROR(INDEX(VENDA!$J$3:$J$9999,MATCH(B276,VENDA!$C$3:$C$9999,FALSE)),0)</f>
        <v>0</v>
      </c>
      <c r="E276" s="18">
        <f t="shared" si="12"/>
        <v>-1895.9</v>
      </c>
      <c r="F276" s="27" t="str">
        <f t="shared" si="13"/>
        <v/>
      </c>
    </row>
    <row r="277" spans="1:6" x14ac:dyDescent="0.3">
      <c r="A277" s="5">
        <f>IFERROR(INDEX(SALVADOS!$B$3:$B$9999,MATCH(B277,SALVADOS!$G$3:$G$9999,FALSE)),0)</f>
        <v>8282400742</v>
      </c>
      <c r="B277" s="4" t="str">
        <f>SALVADOS!G277</f>
        <v>QVW1G86</v>
      </c>
      <c r="C277" s="18">
        <f>SUMIF(PAGTOS!$B$3:$B$9989,"="&amp;B277,PAGTOS!$F$3:$F$9989)</f>
        <v>-4159.05</v>
      </c>
      <c r="D277" s="9">
        <f>IFERROR(INDEX(VENDA!$J$3:$J$9999,MATCH(B277,VENDA!$C$3:$C$9999,FALSE)),0)</f>
        <v>62000</v>
      </c>
      <c r="E277" s="18">
        <f t="shared" si="12"/>
        <v>57840.95</v>
      </c>
      <c r="F277" s="27" t="str">
        <f t="shared" si="13"/>
        <v/>
      </c>
    </row>
    <row r="278" spans="1:6" x14ac:dyDescent="0.3">
      <c r="A278" s="5">
        <f>IFERROR(INDEX(SALVADOS!$B$3:$B$9999,MATCH(B278,SALVADOS!$G$3:$G$9999,FALSE)),0)</f>
        <v>8282400952</v>
      </c>
      <c r="B278" s="4" t="str">
        <f>SALVADOS!G278</f>
        <v>QNL1314</v>
      </c>
      <c r="C278" s="18">
        <f>SUMIF(PAGTOS!$B$3:$B$9989,"="&amp;B278,PAGTOS!$F$3:$F$9989)</f>
        <v>-2727.3</v>
      </c>
      <c r="D278" s="9">
        <f>IFERROR(INDEX(VENDA!$J$3:$J$9999,MATCH(B278,VENDA!$C$3:$C$9999,FALSE)),0)</f>
        <v>20000</v>
      </c>
      <c r="E278" s="18">
        <f t="shared" si="12"/>
        <v>17272.7</v>
      </c>
      <c r="F278" s="27" t="str">
        <f t="shared" si="13"/>
        <v/>
      </c>
    </row>
    <row r="279" spans="1:6" x14ac:dyDescent="0.3">
      <c r="A279" s="5">
        <f>IFERROR(INDEX(SALVADOS!$B$3:$B$9999,MATCH(B279,SALVADOS!$G$3:$G$9999,FALSE)),0)</f>
        <v>8282401071</v>
      </c>
      <c r="B279" s="4" t="str">
        <f>SALVADOS!G279</f>
        <v>PWC6453</v>
      </c>
      <c r="C279" s="18">
        <f>SUMIF(PAGTOS!$B$3:$B$9989,"="&amp;B279,PAGTOS!$F$3:$F$9989)</f>
        <v>-1993.46</v>
      </c>
      <c r="D279" s="9">
        <f>IFERROR(INDEX(VENDA!$J$3:$J$9999,MATCH(B279,VENDA!$C$3:$C$9999,FALSE)),0)</f>
        <v>5800</v>
      </c>
      <c r="E279" s="18">
        <f t="shared" si="12"/>
        <v>3806.54</v>
      </c>
      <c r="F279" s="27" t="str">
        <f t="shared" si="13"/>
        <v/>
      </c>
    </row>
    <row r="280" spans="1:6" x14ac:dyDescent="0.3">
      <c r="A280" s="5">
        <f>IFERROR(INDEX(SALVADOS!$B$3:$B$9999,MATCH(B280,SALVADOS!$G$3:$G$9999,FALSE)),0)</f>
        <v>8232400109</v>
      </c>
      <c r="B280" s="4" t="str">
        <f>SALVADOS!G280</f>
        <v>NGF5630</v>
      </c>
      <c r="C280" s="18">
        <f>SUMIF(PAGTOS!$B$3:$B$9989,"="&amp;B280,PAGTOS!$F$3:$F$9989)</f>
        <v>-1836.7</v>
      </c>
      <c r="D280" s="9">
        <f>IFERROR(INDEX(VENDA!$J$3:$J$9999,MATCH(B280,VENDA!$C$3:$C$9999,FALSE)),0)</f>
        <v>1500</v>
      </c>
      <c r="E280" s="18">
        <f t="shared" si="12"/>
        <v>-336.70000000000005</v>
      </c>
      <c r="F280" s="27" t="str">
        <f t="shared" si="13"/>
        <v>NEGATIVO</v>
      </c>
    </row>
    <row r="281" spans="1:6" x14ac:dyDescent="0.3">
      <c r="A281" s="5">
        <f>IFERROR(INDEX(SALVADOS!$B$3:$B$9999,MATCH(B281,SALVADOS!$G$3:$G$9999,FALSE)),0)</f>
        <v>8282400773</v>
      </c>
      <c r="B281" s="4" t="str">
        <f>SALVADOS!G281</f>
        <v>MDJ4786</v>
      </c>
      <c r="C281" s="18">
        <f>SUMIF(PAGTOS!$B$3:$B$9989,"="&amp;B281,PAGTOS!$F$3:$F$9989)</f>
        <v>-1036.6600000000001</v>
      </c>
      <c r="D281" s="9">
        <f>IFERROR(INDEX(VENDA!$J$3:$J$9999,MATCH(B281,VENDA!$C$3:$C$9999,FALSE)),0)</f>
        <v>3700</v>
      </c>
      <c r="E281" s="18">
        <f t="shared" si="12"/>
        <v>2663.34</v>
      </c>
      <c r="F281" s="27" t="str">
        <f t="shared" si="13"/>
        <v/>
      </c>
    </row>
    <row r="282" spans="1:6" x14ac:dyDescent="0.3">
      <c r="A282" s="5">
        <f>IFERROR(INDEX(SALVADOS!$B$3:$B$9999,MATCH(B282,SALVADOS!$G$3:$G$9999,FALSE)),0)</f>
        <v>8282401297</v>
      </c>
      <c r="B282" s="4" t="str">
        <f>SALVADOS!G282</f>
        <v>CXJ8468</v>
      </c>
      <c r="C282" s="18">
        <f>SUMIF(PAGTOS!$B$3:$B$9989,"="&amp;B282,PAGTOS!$F$3:$F$9989)</f>
        <v>-867.29</v>
      </c>
      <c r="D282" s="9">
        <f>IFERROR(INDEX(VENDA!$J$3:$J$9999,MATCH(B282,VENDA!$C$3:$C$9999,FALSE)),0)</f>
        <v>3900</v>
      </c>
      <c r="E282" s="18">
        <f t="shared" si="12"/>
        <v>3032.71</v>
      </c>
      <c r="F282" s="27" t="str">
        <f t="shared" si="13"/>
        <v/>
      </c>
    </row>
    <row r="283" spans="1:6" x14ac:dyDescent="0.3">
      <c r="A283" s="5">
        <f>IFERROR(INDEX(SALVADOS!$B$3:$B$9999,MATCH(B283,SALVADOS!$G$3:$G$9999,FALSE)),0)</f>
        <v>8282400001</v>
      </c>
      <c r="B283" s="4" t="str">
        <f>SALVADOS!G283</f>
        <v>RBB4G65</v>
      </c>
      <c r="C283" s="18">
        <f>SUMIF(PAGTOS!$B$3:$B$9989,"="&amp;B283,PAGTOS!$F$3:$F$9989)</f>
        <v>-7574.5299999999988</v>
      </c>
      <c r="D283" s="9">
        <f>IFERROR(INDEX(VENDA!$J$3:$J$9999,MATCH(B283,VENDA!$C$3:$C$9999,FALSE)),0)</f>
        <v>9000</v>
      </c>
      <c r="E283" s="18">
        <f t="shared" si="12"/>
        <v>1425.4700000000012</v>
      </c>
      <c r="F283" s="27" t="str">
        <f t="shared" si="13"/>
        <v/>
      </c>
    </row>
    <row r="284" spans="1:6" x14ac:dyDescent="0.3">
      <c r="A284" s="5">
        <f>IFERROR(INDEX(SALVADOS!$B$3:$B$9999,MATCH(B284,SALVADOS!$G$3:$G$9999,FALSE)),0)</f>
        <v>8282401052</v>
      </c>
      <c r="B284" s="4" t="str">
        <f>SALVADOS!G284</f>
        <v>SHK6B61</v>
      </c>
      <c r="C284" s="18">
        <f>SUMIF(PAGTOS!$B$3:$B$9989,"="&amp;B284,PAGTOS!$F$3:$F$9989)</f>
        <v>-887.29</v>
      </c>
      <c r="D284" s="9">
        <f>IFERROR(INDEX(VENDA!$J$3:$J$9999,MATCH(B284,VENDA!$C$3:$C$9999,FALSE)),0)</f>
        <v>11800</v>
      </c>
      <c r="E284" s="18">
        <f t="shared" si="12"/>
        <v>10912.71</v>
      </c>
      <c r="F284" s="27" t="str">
        <f t="shared" si="13"/>
        <v/>
      </c>
    </row>
    <row r="285" spans="1:6" x14ac:dyDescent="0.3">
      <c r="A285" s="5">
        <f>IFERROR(INDEX(SALVADOS!$B$3:$B$9999,MATCH(B285,SALVADOS!$G$3:$G$9999,FALSE)),0)</f>
        <v>8282401236</v>
      </c>
      <c r="B285" s="4" t="str">
        <f>SALVADOS!G285</f>
        <v>DGH7E81</v>
      </c>
      <c r="C285" s="18">
        <f>SUMIF(PAGTOS!$B$3:$B$9989,"="&amp;B285,PAGTOS!$F$3:$F$9989)</f>
        <v>-1839.58</v>
      </c>
      <c r="D285" s="9">
        <f>IFERROR(INDEX(VENDA!$J$3:$J$9999,MATCH(B285,VENDA!$C$3:$C$9999,FALSE)),0)</f>
        <v>3700</v>
      </c>
      <c r="E285" s="18">
        <f t="shared" si="12"/>
        <v>1860.42</v>
      </c>
      <c r="F285" s="27" t="str">
        <f t="shared" si="13"/>
        <v/>
      </c>
    </row>
    <row r="286" spans="1:6" x14ac:dyDescent="0.3">
      <c r="A286" s="5">
        <f>IFERROR(INDEX(SALVADOS!$B$3:$B$9999,MATCH(B286,SALVADOS!$G$3:$G$9999,FALSE)),0)</f>
        <v>8282401015</v>
      </c>
      <c r="B286" s="4" t="str">
        <f>SALVADOS!G286</f>
        <v>HMS9253</v>
      </c>
      <c r="C286" s="18">
        <f>SUMIF(PAGTOS!$B$3:$B$9989,"="&amp;B286,PAGTOS!$F$3:$F$9989)</f>
        <v>-1144.5</v>
      </c>
      <c r="D286" s="9">
        <f>IFERROR(INDEX(VENDA!$J$3:$J$9999,MATCH(B286,VENDA!$C$3:$C$9999,FALSE)),0)</f>
        <v>0</v>
      </c>
      <c r="E286" s="18">
        <f t="shared" si="12"/>
        <v>-1144.5</v>
      </c>
      <c r="F286" s="27" t="str">
        <f t="shared" si="13"/>
        <v/>
      </c>
    </row>
    <row r="287" spans="1:6" x14ac:dyDescent="0.3">
      <c r="A287" s="5">
        <f>IFERROR(INDEX(SALVADOS!$B$3:$B$9999,MATCH(B287,SALVADOS!$G$3:$G$9999,FALSE)),0)</f>
        <v>8282401416</v>
      </c>
      <c r="B287" s="4" t="str">
        <f>SALVADOS!G287</f>
        <v>PZU4992</v>
      </c>
      <c r="C287" s="18">
        <f>SUMIF(PAGTOS!$B$3:$B$9989,"="&amp;B287,PAGTOS!$F$3:$F$9989)</f>
        <v>-2152.08</v>
      </c>
      <c r="D287" s="9">
        <f>IFERROR(INDEX(VENDA!$J$3:$J$9999,MATCH(B287,VENDA!$C$3:$C$9999,FALSE)),0)</f>
        <v>6000</v>
      </c>
      <c r="E287" s="18">
        <f t="shared" si="12"/>
        <v>3847.92</v>
      </c>
      <c r="F287" s="27" t="str">
        <f t="shared" si="13"/>
        <v/>
      </c>
    </row>
    <row r="288" spans="1:6" x14ac:dyDescent="0.3">
      <c r="A288" s="5">
        <f>IFERROR(INDEX(SALVADOS!$B$3:$B$9999,MATCH(B288,SALVADOS!$G$3:$G$9999,FALSE)),0)</f>
        <v>8282401266</v>
      </c>
      <c r="B288" s="4" t="str">
        <f>SALVADOS!G288</f>
        <v>HGX8B58</v>
      </c>
      <c r="C288" s="18">
        <f>SUMIF(PAGTOS!$B$3:$B$9989,"="&amp;B288,PAGTOS!$F$3:$F$9989)</f>
        <v>-1396.97</v>
      </c>
      <c r="D288" s="9">
        <f>IFERROR(INDEX(VENDA!$J$3:$J$9999,MATCH(B288,VENDA!$C$3:$C$9999,FALSE)),0)</f>
        <v>0</v>
      </c>
      <c r="E288" s="18">
        <f t="shared" si="12"/>
        <v>-1396.97</v>
      </c>
      <c r="F288" s="27" t="str">
        <f t="shared" si="13"/>
        <v/>
      </c>
    </row>
    <row r="289" spans="1:6" x14ac:dyDescent="0.3">
      <c r="A289" s="5">
        <f>IFERROR(INDEX(SALVADOS!$B$3:$B$9999,MATCH(B289,SALVADOS!$G$3:$G$9999,FALSE)),0)</f>
        <v>8282401616</v>
      </c>
      <c r="B289" s="4" t="str">
        <f>SALVADOS!G289</f>
        <v>AXN1391</v>
      </c>
      <c r="C289" s="18">
        <f>SUMIF(PAGTOS!$B$3:$B$9989,"="&amp;B289,PAGTOS!$F$3:$F$9989)</f>
        <v>-1354.7700000000002</v>
      </c>
      <c r="D289" s="9">
        <f>IFERROR(INDEX(VENDA!$J$3:$J$9999,MATCH(B289,VENDA!$C$3:$C$9999,FALSE)),0)</f>
        <v>16500</v>
      </c>
      <c r="E289" s="18">
        <f t="shared" si="12"/>
        <v>15145.23</v>
      </c>
      <c r="F289" s="27" t="str">
        <f t="shared" si="13"/>
        <v/>
      </c>
    </row>
    <row r="290" spans="1:6" x14ac:dyDescent="0.3">
      <c r="A290" s="5">
        <f>IFERROR(INDEX(SALVADOS!$B$3:$B$9999,MATCH(B290,SALVADOS!$G$3:$G$9999,FALSE)),0)</f>
        <v>8232400180</v>
      </c>
      <c r="B290" s="4" t="str">
        <f>SALVADOS!G290</f>
        <v>MLU1158</v>
      </c>
      <c r="C290" s="18">
        <f>SUMIF(PAGTOS!$B$3:$B$9989,"="&amp;B290,PAGTOS!$F$3:$F$9989)</f>
        <v>-1398.12</v>
      </c>
      <c r="D290" s="9">
        <f>IFERROR(INDEX(VENDA!$J$3:$J$9999,MATCH(B290,VENDA!$C$3:$C$9999,FALSE)),0)</f>
        <v>15100</v>
      </c>
      <c r="E290" s="18">
        <f t="shared" si="12"/>
        <v>13701.880000000001</v>
      </c>
      <c r="F290" s="27" t="str">
        <f t="shared" si="13"/>
        <v/>
      </c>
    </row>
    <row r="291" spans="1:6" x14ac:dyDescent="0.3">
      <c r="A291" s="5">
        <f>IFERROR(INDEX(SALVADOS!$B$3:$B$9999,MATCH(B291,SALVADOS!$G$3:$G$9999,FALSE)),0)</f>
        <v>8282401481</v>
      </c>
      <c r="B291" s="4" t="str">
        <f>SALVADOS!G291</f>
        <v>ETQ4H59</v>
      </c>
      <c r="C291" s="18">
        <f>SUMIF(PAGTOS!$B$3:$B$9989,"="&amp;B291,PAGTOS!$F$3:$F$9989)</f>
        <v>-254.8</v>
      </c>
      <c r="D291" s="9">
        <f>IFERROR(INDEX(VENDA!$J$3:$J$9999,MATCH(B291,VENDA!$C$3:$C$9999,FALSE)),0)</f>
        <v>13200</v>
      </c>
      <c r="E291" s="18">
        <f t="shared" si="12"/>
        <v>12945.2</v>
      </c>
      <c r="F291" s="27" t="str">
        <f t="shared" si="13"/>
        <v/>
      </c>
    </row>
    <row r="292" spans="1:6" x14ac:dyDescent="0.3">
      <c r="A292" s="5">
        <f>IFERROR(INDEX(SALVADOS!$B$3:$B$9999,MATCH(B292,SALVADOS!$G$3:$G$9999,FALSE)),0)</f>
        <v>8282401274</v>
      </c>
      <c r="B292" s="4" t="str">
        <f>SALVADOS!G292</f>
        <v>FVR1A41</v>
      </c>
      <c r="C292" s="18">
        <f>SUMIF(PAGTOS!$B$3:$B$9989,"="&amp;B292,PAGTOS!$F$3:$F$9989)</f>
        <v>-612.49</v>
      </c>
      <c r="D292" s="9">
        <f>IFERROR(INDEX(VENDA!$J$3:$J$9999,MATCH(B292,VENDA!$C$3:$C$9999,FALSE)),0)</f>
        <v>50500</v>
      </c>
      <c r="E292" s="18">
        <f t="shared" si="12"/>
        <v>49887.51</v>
      </c>
      <c r="F292" s="27" t="str">
        <f t="shared" si="13"/>
        <v/>
      </c>
    </row>
    <row r="293" spans="1:6" x14ac:dyDescent="0.3">
      <c r="A293" s="5">
        <f>IFERROR(INDEX(SALVADOS!$B$3:$B$9999,MATCH(B293,SALVADOS!$G$3:$G$9999,FALSE)),0)</f>
        <v>8282401196</v>
      </c>
      <c r="B293" s="4" t="str">
        <f>SALVADOS!G293</f>
        <v>MTQ9I63</v>
      </c>
      <c r="C293" s="18">
        <f>SUMIF(PAGTOS!$B$3:$B$9989,"="&amp;B293,PAGTOS!$F$3:$F$9989)</f>
        <v>-1603.73</v>
      </c>
      <c r="D293" s="9">
        <f>IFERROR(INDEX(VENDA!$J$3:$J$9999,MATCH(B293,VENDA!$C$3:$C$9999,FALSE)),0)</f>
        <v>6000</v>
      </c>
      <c r="E293" s="18">
        <f t="shared" si="12"/>
        <v>4396.2700000000004</v>
      </c>
      <c r="F293" s="27" t="str">
        <f t="shared" si="13"/>
        <v/>
      </c>
    </row>
    <row r="294" spans="1:6" x14ac:dyDescent="0.3">
      <c r="A294" s="5">
        <f>IFERROR(INDEX(SALVADOS!$B$3:$B$9999,MATCH(B294,SALVADOS!$G$3:$G$9999,FALSE)),0)</f>
        <v>8282401710</v>
      </c>
      <c r="B294" s="4" t="str">
        <f>SALVADOS!G294</f>
        <v>DUU4A53</v>
      </c>
      <c r="C294" s="18">
        <f>SUMIF(PAGTOS!$B$3:$B$9989,"="&amp;B294,PAGTOS!$F$3:$F$9989)</f>
        <v>-632.49</v>
      </c>
      <c r="D294" s="9">
        <f>IFERROR(INDEX(VENDA!$J$3:$J$9999,MATCH(B294,VENDA!$C$3:$C$9999,FALSE)),0)</f>
        <v>5500</v>
      </c>
      <c r="E294" s="18">
        <f t="shared" si="12"/>
        <v>4867.51</v>
      </c>
      <c r="F294" s="27" t="str">
        <f t="shared" si="13"/>
        <v/>
      </c>
    </row>
    <row r="295" spans="1:6" x14ac:dyDescent="0.3">
      <c r="A295" s="5">
        <f>IFERROR(INDEX(SALVADOS!$B$3:$B$9999,MATCH(B295,SALVADOS!$G$3:$G$9999,FALSE)),0)</f>
        <v>8282402049</v>
      </c>
      <c r="B295" s="4" t="str">
        <f>SALVADOS!G295</f>
        <v>ACJ8A31</v>
      </c>
      <c r="C295" s="18">
        <f>SUMIF(PAGTOS!$B$3:$B$9989,"="&amp;B295,PAGTOS!$F$3:$F$9989)</f>
        <v>-1103.43</v>
      </c>
      <c r="D295" s="9">
        <f>IFERROR(INDEX(VENDA!$J$3:$J$9999,MATCH(B295,VENDA!$C$3:$C$9999,FALSE)),0)</f>
        <v>2100</v>
      </c>
      <c r="E295" s="18">
        <f t="shared" si="12"/>
        <v>996.56999999999994</v>
      </c>
      <c r="F295" s="27" t="str">
        <f t="shared" si="13"/>
        <v/>
      </c>
    </row>
    <row r="296" spans="1:6" x14ac:dyDescent="0.3">
      <c r="A296" s="5">
        <f>IFERROR(INDEX(SALVADOS!$B$3:$B$9999,MATCH(B296,SALVADOS!$G$3:$G$9999,FALSE)),0)</f>
        <v>116</v>
      </c>
      <c r="B296" s="4" t="str">
        <f>SALVADOS!G296</f>
        <v>FAM0C06</v>
      </c>
      <c r="C296" s="18">
        <f>SUMIF(PAGTOS!$B$3:$B$9989,"="&amp;B296,PAGTOS!$F$3:$F$9989)</f>
        <v>-612.49</v>
      </c>
      <c r="D296" s="9">
        <f>IFERROR(INDEX(VENDA!$J$3:$J$9999,MATCH(B296,VENDA!$C$3:$C$9999,FALSE)),0)</f>
        <v>8500</v>
      </c>
      <c r="E296" s="18">
        <f t="shared" si="12"/>
        <v>7887.51</v>
      </c>
      <c r="F296" s="27" t="str">
        <f t="shared" si="13"/>
        <v/>
      </c>
    </row>
    <row r="297" spans="1:6" x14ac:dyDescent="0.3">
      <c r="A297" s="5">
        <f>IFERROR(INDEX(SALVADOS!$B$3:$B$9999,MATCH(B297,SALVADOS!$G$3:$G$9999,FALSE)),0)</f>
        <v>8282402080</v>
      </c>
      <c r="B297" s="4" t="str">
        <f>SALVADOS!G297</f>
        <v>CXZ5324</v>
      </c>
      <c r="C297" s="18">
        <f>SUMIF(PAGTOS!$B$3:$B$9989,"="&amp;B297,PAGTOS!$F$3:$F$9989)</f>
        <v>-632.49</v>
      </c>
      <c r="D297" s="9">
        <f>IFERROR(INDEX(VENDA!$J$3:$J$9999,MATCH(B297,VENDA!$C$3:$C$9999,FALSE)),0)</f>
        <v>4500</v>
      </c>
      <c r="E297" s="18">
        <f t="shared" si="12"/>
        <v>3867.51</v>
      </c>
      <c r="F297" s="27" t="str">
        <f t="shared" si="13"/>
        <v/>
      </c>
    </row>
    <row r="298" spans="1:6" x14ac:dyDescent="0.3">
      <c r="A298" s="5">
        <f>IFERROR(INDEX(SALVADOS!$B$3:$B$9999,MATCH(B298,SALVADOS!$G$3:$G$9999,FALSE)),0)</f>
        <v>8282402073</v>
      </c>
      <c r="B298" s="4" t="str">
        <f>SALVADOS!G298</f>
        <v>ELC7H98</v>
      </c>
      <c r="C298" s="18">
        <f>SUMIF(PAGTOS!$B$3:$B$9989,"="&amp;B298,PAGTOS!$F$3:$F$9989)</f>
        <v>-2131</v>
      </c>
      <c r="D298" s="9">
        <f>IFERROR(INDEX(VENDA!$J$3:$J$9999,MATCH(B298,VENDA!$C$3:$C$9999,FALSE)),0)</f>
        <v>1500</v>
      </c>
      <c r="E298" s="18">
        <f t="shared" si="12"/>
        <v>-631</v>
      </c>
      <c r="F298" s="27" t="str">
        <f t="shared" si="13"/>
        <v>NEGATIVO</v>
      </c>
    </row>
    <row r="299" spans="1:6" x14ac:dyDescent="0.3">
      <c r="A299" s="5">
        <f>IFERROR(INDEX(SALVADOS!$B$3:$B$9999,MATCH(B299,SALVADOS!$G$3:$G$9999,FALSE)),0)</f>
        <v>8282401645</v>
      </c>
      <c r="B299" s="4" t="str">
        <f>SALVADOS!G299</f>
        <v>DYS7288</v>
      </c>
      <c r="C299" s="18">
        <f>SUMIF(PAGTOS!$B$3:$B$9989,"="&amp;B299,PAGTOS!$F$3:$F$9989)</f>
        <v>-254.8</v>
      </c>
      <c r="D299" s="9">
        <f>IFERROR(INDEX(VENDA!$J$3:$J$9999,MATCH(B299,VENDA!$C$3:$C$9999,FALSE)),0)</f>
        <v>5300</v>
      </c>
      <c r="E299" s="18">
        <f t="shared" si="12"/>
        <v>5045.2</v>
      </c>
      <c r="F299" s="27" t="str">
        <f t="shared" si="13"/>
        <v/>
      </c>
    </row>
    <row r="300" spans="1:6" x14ac:dyDescent="0.3">
      <c r="A300" s="5">
        <f>IFERROR(INDEX(SALVADOS!$B$3:$B$9999,MATCH(B300,SALVADOS!$G$3:$G$9999,FALSE)),0)</f>
        <v>8282402422</v>
      </c>
      <c r="B300" s="4" t="str">
        <f>SALVADOS!G300</f>
        <v>HJQ5D41</v>
      </c>
      <c r="C300" s="18">
        <f>SUMIF(PAGTOS!$B$3:$B$9989,"="&amp;B300,PAGTOS!$F$3:$F$9989)</f>
        <v>-1103.1600000000001</v>
      </c>
      <c r="D300" s="9">
        <f>IFERROR(INDEX(VENDA!$J$3:$J$9999,MATCH(B300,VENDA!$C$3:$C$9999,FALSE)),0)</f>
        <v>4550</v>
      </c>
      <c r="E300" s="18">
        <f t="shared" si="12"/>
        <v>3446.84</v>
      </c>
      <c r="F300" s="27" t="str">
        <f t="shared" si="13"/>
        <v/>
      </c>
    </row>
  </sheetData>
  <mergeCells count="3">
    <mergeCell ref="A1:B1"/>
    <mergeCell ref="E2:F2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836A-B6CB-46AA-AA8D-96A99BEE55AF}">
  <sheetPr codeName="Planilha7">
    <tabColor rgb="FF00B050"/>
  </sheetPr>
  <dimension ref="A1:N15"/>
  <sheetViews>
    <sheetView workbookViewId="0"/>
  </sheetViews>
  <sheetFormatPr defaultRowHeight="14.4" x14ac:dyDescent="0.3"/>
  <cols>
    <col min="1" max="1" width="26.5546875" bestFit="1" customWidth="1"/>
    <col min="2" max="2" width="9.44140625" style="2"/>
    <col min="4" max="4" width="9.5546875" bestFit="1" customWidth="1"/>
    <col min="5" max="5" width="9.5546875" customWidth="1"/>
    <col min="6" max="6" width="9.5546875" bestFit="1" customWidth="1"/>
    <col min="7" max="7" width="11.5546875" bestFit="1" customWidth="1"/>
    <col min="10" max="10" width="14.5546875" customWidth="1"/>
    <col min="11" max="11" width="9.5546875" customWidth="1"/>
    <col min="13" max="13" width="20.44140625" bestFit="1" customWidth="1"/>
  </cols>
  <sheetData>
    <row r="1" spans="1:14" x14ac:dyDescent="0.3">
      <c r="A1" t="s">
        <v>82</v>
      </c>
      <c r="D1" t="s">
        <v>102</v>
      </c>
      <c r="G1" t="s">
        <v>436</v>
      </c>
      <c r="J1" t="s">
        <v>435</v>
      </c>
      <c r="M1" t="s">
        <v>434</v>
      </c>
    </row>
    <row r="2" spans="1:14" x14ac:dyDescent="0.3">
      <c r="A2" s="103" t="s">
        <v>414</v>
      </c>
      <c r="B2" s="102">
        <f>SUM(B4:B13)</f>
        <v>310</v>
      </c>
      <c r="D2" s="101" t="s">
        <v>414</v>
      </c>
      <c r="E2" s="102">
        <f>SUM(E4:E6)</f>
        <v>359</v>
      </c>
      <c r="G2" s="101" t="s">
        <v>414</v>
      </c>
      <c r="H2" s="102">
        <f>SUM(H4:H7)</f>
        <v>310</v>
      </c>
      <c r="J2" s="101" t="s">
        <v>414</v>
      </c>
      <c r="K2" s="102">
        <f>SUM(K4:K6)</f>
        <v>310</v>
      </c>
      <c r="M2" s="103" t="s">
        <v>414</v>
      </c>
      <c r="N2" s="102">
        <f>SUM(N4:N13)</f>
        <v>364</v>
      </c>
    </row>
    <row r="3" spans="1:14" x14ac:dyDescent="0.3">
      <c r="K3" s="2"/>
    </row>
    <row r="4" spans="1:14" x14ac:dyDescent="0.3">
      <c r="A4" s="98" t="s">
        <v>404</v>
      </c>
      <c r="B4" s="2">
        <f>COUNTIF(SALVADOS!H:H,"="&amp;A4)</f>
        <v>0</v>
      </c>
      <c r="D4" t="s">
        <v>60</v>
      </c>
      <c r="E4" s="2">
        <f>COUNTIF(SALVADOS!L:L,"="&amp;D4)</f>
        <v>1</v>
      </c>
      <c r="G4" s="106" t="s">
        <v>96</v>
      </c>
      <c r="H4" s="107">
        <f>COUNTIF(SALVADOS!R:R,"="&amp;G4)</f>
        <v>67</v>
      </c>
      <c r="J4" s="114" t="s">
        <v>437</v>
      </c>
      <c r="K4" s="107">
        <f>COUNTIF('CONTROLE LEILOES'!P3:P102,"&gt;0")</f>
        <v>100</v>
      </c>
      <c r="M4" t="s">
        <v>425</v>
      </c>
      <c r="N4" s="2">
        <f>COUNTIF(VENDA!Q:Q,"="&amp;M4)</f>
        <v>38</v>
      </c>
    </row>
    <row r="5" spans="1:14" x14ac:dyDescent="0.3">
      <c r="A5" s="98" t="s">
        <v>405</v>
      </c>
      <c r="B5" s="2">
        <f>COUNTIF(SALVADOS!H:H,"="&amp;A5)</f>
        <v>3</v>
      </c>
      <c r="D5" s="98" t="s">
        <v>56</v>
      </c>
      <c r="E5" s="2">
        <f>COUNTIF(SALVADOS!L:L,"="&amp;D5)</f>
        <v>253</v>
      </c>
      <c r="G5" s="108" t="s">
        <v>97</v>
      </c>
      <c r="H5" s="109">
        <f>COUNTIF(SALVADOS!R:R,"="&amp;G5)</f>
        <v>207</v>
      </c>
      <c r="J5" t="s">
        <v>439</v>
      </c>
      <c r="K5" s="2">
        <f>COUNTIF('CONTROLE LEILOES'!G3:G102,"&gt;0")-K4</f>
        <v>0</v>
      </c>
      <c r="M5" t="s">
        <v>426</v>
      </c>
      <c r="N5" s="2">
        <f>COUNTIF(VENDA!Q:Q,"="&amp;M5)</f>
        <v>14</v>
      </c>
    </row>
    <row r="6" spans="1:14" x14ac:dyDescent="0.3">
      <c r="A6" s="98" t="s">
        <v>406</v>
      </c>
      <c r="B6" s="2">
        <f>COUNTIF(SALVADOS!H:H,"="&amp;A6)</f>
        <v>0</v>
      </c>
      <c r="D6" s="98" t="s">
        <v>55</v>
      </c>
      <c r="E6" s="2">
        <f>COUNTIF(SALVADOS!L:L,"="&amp;D6)</f>
        <v>105</v>
      </c>
      <c r="G6" s="110" t="s">
        <v>157</v>
      </c>
      <c r="H6" s="111">
        <f>COUNTIF(SALVADOS!R:R,"="&amp;G6)</f>
        <v>82</v>
      </c>
      <c r="J6" t="s">
        <v>440</v>
      </c>
      <c r="K6" s="2">
        <f>B2-K4-K5</f>
        <v>210</v>
      </c>
      <c r="M6" t="s">
        <v>427</v>
      </c>
      <c r="N6" s="2">
        <f>COUNTIF(VENDA!Q:Q,"="&amp;M6)</f>
        <v>0</v>
      </c>
    </row>
    <row r="7" spans="1:14" x14ac:dyDescent="0.3">
      <c r="A7" s="98" t="s">
        <v>407</v>
      </c>
      <c r="B7" s="2">
        <f>COUNTIF(SALVADOS!H:H,"="&amp;A7)</f>
        <v>4</v>
      </c>
      <c r="G7" s="112" t="s">
        <v>438</v>
      </c>
      <c r="H7" s="113">
        <f>B2-(H4+H5+H6)</f>
        <v>-46</v>
      </c>
      <c r="K7" s="2"/>
      <c r="M7" t="s">
        <v>428</v>
      </c>
      <c r="N7" s="2">
        <f>COUNTIF(VENDA!Q:Q,"="&amp;M7)</f>
        <v>0</v>
      </c>
    </row>
    <row r="8" spans="1:14" x14ac:dyDescent="0.3">
      <c r="A8" s="98" t="s">
        <v>408</v>
      </c>
      <c r="B8" s="2">
        <f>COUNTIF(SALVADOS!H:H,"="&amp;A8)</f>
        <v>2</v>
      </c>
      <c r="M8" t="s">
        <v>429</v>
      </c>
      <c r="N8" s="2">
        <f>COUNTIF(VENDA!Q:Q,"="&amp;M8)</f>
        <v>0</v>
      </c>
    </row>
    <row r="9" spans="1:14" x14ac:dyDescent="0.3">
      <c r="A9" s="98" t="s">
        <v>413</v>
      </c>
      <c r="B9" s="2">
        <f>COUNTIF(SALVADOS!H:H,"="&amp;A9)</f>
        <v>0</v>
      </c>
      <c r="M9" t="s">
        <v>430</v>
      </c>
      <c r="N9" s="2">
        <f>COUNTIF(VENDA!Q:Q,"="&amp;M9)</f>
        <v>0</v>
      </c>
    </row>
    <row r="10" spans="1:14" x14ac:dyDescent="0.3">
      <c r="A10" s="98" t="s">
        <v>409</v>
      </c>
      <c r="B10" s="2">
        <f>COUNTIF(SALVADOS!H:H,"="&amp;A10)</f>
        <v>2</v>
      </c>
      <c r="M10" t="s">
        <v>431</v>
      </c>
      <c r="N10" s="2">
        <f>COUNTIF(VENDA!Q:Q,"="&amp;M10)</f>
        <v>0</v>
      </c>
    </row>
    <row r="11" spans="1:14" x14ac:dyDescent="0.3">
      <c r="A11" s="98" t="s">
        <v>410</v>
      </c>
      <c r="B11" s="2">
        <f>COUNTIF(SALVADOS!H:H,"="&amp;A11)</f>
        <v>2</v>
      </c>
      <c r="M11" t="s">
        <v>432</v>
      </c>
      <c r="N11" s="2">
        <f>COUNTIF(VENDA!Q:Q,"="&amp;M11)</f>
        <v>3</v>
      </c>
    </row>
    <row r="12" spans="1:14" x14ac:dyDescent="0.3">
      <c r="A12" s="98" t="s">
        <v>411</v>
      </c>
      <c r="B12" s="2">
        <f>COUNTIF(SALVADOS!H:H,"="&amp;A12)</f>
        <v>24</v>
      </c>
      <c r="M12" t="s">
        <v>433</v>
      </c>
      <c r="N12" s="2">
        <f>COUNTIF(VENDA!Q:Q,"="&amp;M12)</f>
        <v>3</v>
      </c>
    </row>
    <row r="13" spans="1:14" x14ac:dyDescent="0.3">
      <c r="A13" s="99" t="s">
        <v>412</v>
      </c>
      <c r="B13" s="100">
        <f>COUNTIF(SALVADOS!H:H,"="&amp;A13)</f>
        <v>273</v>
      </c>
      <c r="M13" s="99" t="s">
        <v>412</v>
      </c>
      <c r="N13" s="100">
        <f>COUNTIF(VENDA!Q:Q,"="&amp;M13)</f>
        <v>306</v>
      </c>
    </row>
    <row r="15" spans="1:14" x14ac:dyDescent="0.3">
      <c r="A15" s="104" t="s">
        <v>415</v>
      </c>
      <c r="B15" s="105">
        <f>B2-B13</f>
        <v>37</v>
      </c>
      <c r="M15" s="104" t="s">
        <v>415</v>
      </c>
      <c r="N15" s="105">
        <f>N2-N13</f>
        <v>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2038-546E-441B-B6E0-59C45B4F82F3}">
  <sheetPr codeName="Planilha8"/>
  <dimension ref="E1:E14"/>
  <sheetViews>
    <sheetView zoomScale="130" zoomScaleNormal="130" workbookViewId="0">
      <selection activeCell="E1" sqref="E1"/>
    </sheetView>
  </sheetViews>
  <sheetFormatPr defaultRowHeight="14.4" x14ac:dyDescent="0.3"/>
  <cols>
    <col min="5" max="5" width="21.44140625" customWidth="1"/>
  </cols>
  <sheetData>
    <row r="1" spans="5:5" ht="21.6" thickBot="1" x14ac:dyDescent="0.45">
      <c r="E1" s="10">
        <f>SUM(E3:E14)</f>
        <v>0</v>
      </c>
    </row>
    <row r="2" spans="5:5" ht="15" thickBot="1" x14ac:dyDescent="0.35">
      <c r="E2" s="8"/>
    </row>
    <row r="3" spans="5:5" ht="15.6" x14ac:dyDescent="0.3">
      <c r="E3" s="92"/>
    </row>
    <row r="4" spans="5:5" ht="15.6" x14ac:dyDescent="0.3">
      <c r="E4" s="93"/>
    </row>
    <row r="5" spans="5:5" ht="15.6" x14ac:dyDescent="0.3">
      <c r="E5" s="93"/>
    </row>
    <row r="6" spans="5:5" ht="15.6" x14ac:dyDescent="0.3">
      <c r="E6" s="93"/>
    </row>
    <row r="7" spans="5:5" ht="15.6" x14ac:dyDescent="0.3">
      <c r="E7" s="93"/>
    </row>
    <row r="8" spans="5:5" ht="15.6" x14ac:dyDescent="0.3">
      <c r="E8" s="93"/>
    </row>
    <row r="9" spans="5:5" ht="15.6" x14ac:dyDescent="0.3">
      <c r="E9" s="93"/>
    </row>
    <row r="10" spans="5:5" ht="15.6" x14ac:dyDescent="0.3">
      <c r="E10" s="93"/>
    </row>
    <row r="11" spans="5:5" ht="15.6" x14ac:dyDescent="0.3">
      <c r="E11" s="93"/>
    </row>
    <row r="12" spans="5:5" ht="15.6" x14ac:dyDescent="0.3">
      <c r="E12" s="93"/>
    </row>
    <row r="13" spans="5:5" ht="15.6" x14ac:dyDescent="0.3">
      <c r="E13" s="93"/>
    </row>
    <row r="14" spans="5:5" ht="16.2" thickBot="1" x14ac:dyDescent="0.35">
      <c r="E14" s="9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9ADB-A934-4E7C-A88A-FCFC2E9AD6AF}">
  <sheetPr codeName="Planilha9"/>
  <dimension ref="A1:K350"/>
  <sheetViews>
    <sheetView workbookViewId="0">
      <pane ySplit="3" topLeftCell="A289" activePane="bottomLeft" state="frozen"/>
      <selection pane="bottomLeft" activeCell="A300" sqref="A300"/>
    </sheetView>
  </sheetViews>
  <sheetFormatPr defaultColWidth="9.44140625" defaultRowHeight="10.199999999999999" x14ac:dyDescent="0.2"/>
  <cols>
    <col min="1" max="1" width="12.44140625" style="89" customWidth="1"/>
    <col min="2" max="2" width="4.5546875" style="86" bestFit="1" customWidth="1"/>
    <col min="3" max="3" width="12.5546875" style="86" customWidth="1"/>
    <col min="4" max="4" width="33.5546875" style="86" bestFit="1" customWidth="1"/>
    <col min="5" max="5" width="12.44140625" style="89" customWidth="1"/>
    <col min="6" max="6" width="14.5546875" style="89" customWidth="1"/>
    <col min="7" max="7" width="9.44140625" style="89" bestFit="1" customWidth="1"/>
    <col min="8" max="8" width="9.44140625" style="86" bestFit="1" customWidth="1"/>
    <col min="9" max="9" width="10.5546875" style="89" customWidth="1"/>
    <col min="10" max="10" width="11.44140625" style="86" bestFit="1" customWidth="1"/>
    <col min="11" max="11" width="12.5546875" style="86" customWidth="1"/>
    <col min="12" max="16384" width="9.44140625" style="86"/>
  </cols>
  <sheetData>
    <row r="1" spans="1:11" x14ac:dyDescent="0.2">
      <c r="A1" s="121">
        <f>SUBTOTAL(3,A4:A9986)</f>
        <v>347</v>
      </c>
      <c r="C1" s="90">
        <f>SUM(C4:C9981)</f>
        <v>8466182.3299999945</v>
      </c>
      <c r="K1" s="90">
        <f>SUM(K4:K9981)</f>
        <v>3165025</v>
      </c>
    </row>
    <row r="3" spans="1:11" ht="20.399999999999999" x14ac:dyDescent="0.2">
      <c r="A3" s="133" t="s">
        <v>320</v>
      </c>
      <c r="B3" s="133" t="s">
        <v>321</v>
      </c>
      <c r="C3" s="133" t="s">
        <v>322</v>
      </c>
      <c r="D3" s="133" t="s">
        <v>323</v>
      </c>
      <c r="E3" s="133" t="s">
        <v>324</v>
      </c>
      <c r="F3" s="133" t="s">
        <v>325</v>
      </c>
      <c r="G3" s="133" t="s">
        <v>326</v>
      </c>
      <c r="H3" s="133" t="s">
        <v>1041</v>
      </c>
      <c r="I3" s="133" t="s">
        <v>329</v>
      </c>
      <c r="J3" s="133" t="s">
        <v>327</v>
      </c>
      <c r="K3" s="134" t="s">
        <v>328</v>
      </c>
    </row>
    <row r="4" spans="1:11" x14ac:dyDescent="0.2">
      <c r="A4" s="88">
        <f>SALVADOS!AA3</f>
        <v>44125</v>
      </c>
      <c r="B4" s="83">
        <f>SALVADOS!AB3</f>
        <v>181</v>
      </c>
      <c r="C4" s="84">
        <f>SALVADOS!AC3</f>
        <v>75000</v>
      </c>
      <c r="D4" s="85" t="str">
        <f>SALVADOS!F3</f>
        <v>LG ELETRONIC DO BRASIL LTDA</v>
      </c>
      <c r="E4" s="83">
        <f>SALVADOS!B3</f>
        <v>8282000242</v>
      </c>
      <c r="F4" s="91">
        <f>SALVADOS!J3</f>
        <v>1002806003734</v>
      </c>
      <c r="G4" s="84" t="str">
        <f>SALVADOS!G3</f>
        <v>PHY7170</v>
      </c>
      <c r="H4" s="87" t="str">
        <f>IF(_xlfn.XLOOKUP(G4,'CONTROLE LEILOES'!$C:$C,'CONTROLE LEILOES'!$P:$P)&gt;0,"SIM","NÃO")</f>
        <v>SIM</v>
      </c>
      <c r="I4" s="88">
        <f>'CONTROLE LEILOES'!P3</f>
        <v>44378</v>
      </c>
      <c r="J4" s="87" t="str">
        <f>SALVADOS!R3</f>
        <v>GRANDE</v>
      </c>
      <c r="K4" s="84">
        <f>IF('CONTROLE LEILOES'!P3=0,"",IF('CONTROLE LEILOES'!P3&gt;0,VENDA!J3,IF(J4="GRANDE",SALVADOS!K3*5%,SALVADOS!K3*35%)))</f>
        <v>8800</v>
      </c>
    </row>
    <row r="5" spans="1:11" x14ac:dyDescent="0.2">
      <c r="A5" s="88">
        <f>SALVADOS!AA4</f>
        <v>43444</v>
      </c>
      <c r="B5" s="83">
        <f>SALVADOS!AB4</f>
        <v>28</v>
      </c>
      <c r="C5" s="84">
        <f>SALVADOS!AC4</f>
        <v>18573</v>
      </c>
      <c r="D5" s="85" t="str">
        <f>SALVADOS!F4</f>
        <v>Eduardo Paulo</v>
      </c>
      <c r="E5" s="83">
        <f>SALVADOS!B4</f>
        <v>8281801472</v>
      </c>
      <c r="F5" s="91">
        <f>SALVADOS!J4</f>
        <v>1002806001621</v>
      </c>
      <c r="G5" s="84" t="str">
        <f>SALVADOS!G4</f>
        <v>MFJ2738</v>
      </c>
      <c r="H5" s="87" t="str">
        <f>IF(_xlfn.XLOOKUP(G5,'CONTROLE LEILOES'!$C:$C,'CONTROLE LEILOES'!$P:$P)&gt;0,"SIM","NÃO")</f>
        <v>SIM</v>
      </c>
      <c r="I5" s="88">
        <f>VENDA!I4</f>
        <v>43599</v>
      </c>
      <c r="J5" s="87" t="str">
        <f>SALVADOS!R4</f>
        <v>MEDIA</v>
      </c>
      <c r="K5" s="84">
        <f>IF('CONTROLE LEILOES'!P4=0,"",IF('CONTROLE LEILOES'!P4&gt;0,VENDA!J4,IF(J5="GRANDE",SALVADOS!K4*5%,SALVADOS!K4*35%)))</f>
        <v>5400</v>
      </c>
    </row>
    <row r="6" spans="1:11" x14ac:dyDescent="0.2">
      <c r="A6" s="88">
        <f>SALVADOS!AA5</f>
        <v>43467</v>
      </c>
      <c r="B6" s="83">
        <f>SALVADOS!AB5</f>
        <v>31</v>
      </c>
      <c r="C6" s="84">
        <f>SALVADOS!AC5</f>
        <v>18001</v>
      </c>
      <c r="D6" s="85" t="str">
        <f>SALVADOS!F5</f>
        <v>Carina dos Santos Goncalves</v>
      </c>
      <c r="E6" s="83">
        <f>SALVADOS!B5</f>
        <v>8281801723</v>
      </c>
      <c r="F6" s="91">
        <f>SALVADOS!J5</f>
        <v>1002806001957</v>
      </c>
      <c r="G6" s="84" t="str">
        <f>SALVADOS!G5</f>
        <v>DMQ9785</v>
      </c>
      <c r="H6" s="87" t="str">
        <f>IF(_xlfn.XLOOKUP(G6,'CONTROLE LEILOES'!$C:$C,'CONTROLE LEILOES'!$P:$P)&gt;0,"SIM","NÃO")</f>
        <v>SIM</v>
      </c>
      <c r="I6" s="88">
        <f>VENDA!I5</f>
        <v>43649</v>
      </c>
      <c r="J6" s="87" t="str">
        <f>SALVADOS!R5</f>
        <v>MEDIA</v>
      </c>
      <c r="K6" s="84">
        <f>IF('CONTROLE LEILOES'!P5=0,"",IF('CONTROLE LEILOES'!P5&gt;0,VENDA!J5,IF(J6="GRANDE",SALVADOS!K5*5%,SALVADOS!K5*35%)))</f>
        <v>6400</v>
      </c>
    </row>
    <row r="7" spans="1:11" x14ac:dyDescent="0.2">
      <c r="A7" s="88">
        <f>SALVADOS!AA6</f>
        <v>43473</v>
      </c>
      <c r="B7" s="83">
        <f>SALVADOS!AB6</f>
        <v>33</v>
      </c>
      <c r="C7" s="84">
        <f>SALVADOS!AC6</f>
        <v>38003</v>
      </c>
      <c r="D7" s="85" t="str">
        <f>SALVADOS!F6</f>
        <v>Simone Barbosa Almeida dos Santos</v>
      </c>
      <c r="E7" s="83">
        <f>SALVADOS!B6</f>
        <v>8281801797</v>
      </c>
      <c r="F7" s="91">
        <f>SALVADOS!J6</f>
        <v>1002806000238</v>
      </c>
      <c r="G7" s="84" t="str">
        <f>SALVADOS!G6</f>
        <v>FMI4233</v>
      </c>
      <c r="H7" s="87" t="str">
        <f>IF(_xlfn.XLOOKUP(G7,'CONTROLE LEILOES'!$C:$C,'CONTROLE LEILOES'!$P:$P)&gt;0,"SIM","NÃO")</f>
        <v>SIM</v>
      </c>
      <c r="I7" s="88">
        <f>VENDA!I6</f>
        <v>43593</v>
      </c>
      <c r="J7" s="87" t="str">
        <f>SALVADOS!R6</f>
        <v>MEDIA</v>
      </c>
      <c r="K7" s="84">
        <f>IF('CONTROLE LEILOES'!P6=0,"",IF('CONTROLE LEILOES'!P6&gt;0,VENDA!J6,IF(J7="GRANDE",SALVADOS!K6*5%,SALVADOS!K6*35%)))</f>
        <v>5000</v>
      </c>
    </row>
    <row r="8" spans="1:11" x14ac:dyDescent="0.2">
      <c r="A8" s="88">
        <f>SALVADOS!AA7</f>
        <v>43467</v>
      </c>
      <c r="B8" s="83">
        <f>SALVADOS!AB7</f>
        <v>30</v>
      </c>
      <c r="C8" s="84">
        <f>SALVADOS!AC7</f>
        <v>11578</v>
      </c>
      <c r="D8" s="85" t="str">
        <f>SALVADOS!F7</f>
        <v>Manoel da Silva Tolardo</v>
      </c>
      <c r="E8" s="83">
        <f>SALVADOS!B7</f>
        <v>8281802010</v>
      </c>
      <c r="F8" s="91">
        <f>SALVADOS!J7</f>
        <v>1002806000947</v>
      </c>
      <c r="G8" s="84" t="str">
        <f>SALVADOS!G7</f>
        <v>DAX8578</v>
      </c>
      <c r="H8" s="87" t="str">
        <f>IF(_xlfn.XLOOKUP(G8,'CONTROLE LEILOES'!$C:$C,'CONTROLE LEILOES'!$P:$P)&gt;0,"SIM","NÃO")</f>
        <v>SIM</v>
      </c>
      <c r="I8" s="88">
        <f>VENDA!I7</f>
        <v>43585</v>
      </c>
      <c r="J8" s="87" t="str">
        <f>SALVADOS!R7</f>
        <v>PEQUENA</v>
      </c>
      <c r="K8" s="84">
        <f>IF('CONTROLE LEILOES'!P7=0,"",IF('CONTROLE LEILOES'!P7&gt;0,VENDA!J7,IF(J8="GRANDE",SALVADOS!K7*5%,SALVADOS!K7*35%)))</f>
        <v>2800</v>
      </c>
    </row>
    <row r="9" spans="1:11" x14ac:dyDescent="0.2">
      <c r="A9" s="88">
        <f>SALVADOS!AA8</f>
        <v>43509</v>
      </c>
      <c r="B9" s="83">
        <f>SALVADOS!AB8</f>
        <v>37</v>
      </c>
      <c r="C9" s="84">
        <f>SALVADOS!AC8</f>
        <v>3696</v>
      </c>
      <c r="D9" s="85" t="str">
        <f>SALVADOS!F8</f>
        <v>DULCINEIA DE ALMEIDA CONCALVES</v>
      </c>
      <c r="E9" s="83">
        <f>SALVADOS!B8</f>
        <v>8281802022</v>
      </c>
      <c r="F9" s="91">
        <f>SALVADOS!J8</f>
        <v>1002806000840</v>
      </c>
      <c r="G9" s="84" t="str">
        <f>SALVADOS!G8</f>
        <v>HEN7844</v>
      </c>
      <c r="H9" s="87" t="str">
        <f>IF(_xlfn.XLOOKUP(G9,'CONTROLE LEILOES'!$C:$C,'CONTROLE LEILOES'!$P:$P)&gt;0,"SIM","NÃO")</f>
        <v>SIM</v>
      </c>
      <c r="I9" s="88">
        <f>VENDA!I8</f>
        <v>43593</v>
      </c>
      <c r="J9" s="87" t="str">
        <f>SALVADOS!R8</f>
        <v>PEQUENA</v>
      </c>
      <c r="K9" s="84">
        <f>IF('CONTROLE LEILOES'!P8=0,"",IF('CONTROLE LEILOES'!P8&gt;0,VENDA!J8,IF(J9="GRANDE",SALVADOS!K8*5%,SALVADOS!K8*35%)))</f>
        <v>1300</v>
      </c>
    </row>
    <row r="10" spans="1:11" x14ac:dyDescent="0.2">
      <c r="A10" s="88">
        <f>SALVADOS!AA9</f>
        <v>43509</v>
      </c>
      <c r="B10" s="83">
        <f>SALVADOS!AB9</f>
        <v>38</v>
      </c>
      <c r="C10" s="84">
        <f>SALVADOS!AC9</f>
        <v>16733</v>
      </c>
      <c r="D10" s="85" t="str">
        <f>SALVADOS!F9</f>
        <v xml:space="preserve">LORENA PERES DA PAIXAO   </v>
      </c>
      <c r="E10" s="83">
        <f>SALVADOS!B9</f>
        <v>8281802041</v>
      </c>
      <c r="F10" s="91">
        <f>SALVADOS!J9</f>
        <v>1002806002222</v>
      </c>
      <c r="G10" s="84" t="str">
        <f>SALVADOS!G9</f>
        <v>KAJ7032</v>
      </c>
      <c r="H10" s="87" t="str">
        <f>IF(_xlfn.XLOOKUP(G10,'CONTROLE LEILOES'!$C:$C,'CONTROLE LEILOES'!$P:$P)&gt;0,"SIM","NÃO")</f>
        <v>SIM</v>
      </c>
      <c r="I10" s="88">
        <f>VENDA!I9</f>
        <v>43607</v>
      </c>
      <c r="J10" s="87" t="str">
        <f>SALVADOS!R9</f>
        <v>PEQUENA</v>
      </c>
      <c r="K10" s="84">
        <f>IF('CONTROLE LEILOES'!P9=0,"",IF('CONTROLE LEILOES'!P9&gt;0,VENDA!J9,IF(J10="GRANDE",SALVADOS!K9*5%,SALVADOS!K9*35%)))</f>
        <v>4400</v>
      </c>
    </row>
    <row r="11" spans="1:11" x14ac:dyDescent="0.2">
      <c r="A11" s="88">
        <f>SALVADOS!AA10</f>
        <v>43467</v>
      </c>
      <c r="B11" s="83">
        <f>SALVADOS!AB10</f>
        <v>29</v>
      </c>
      <c r="C11" s="84">
        <f>SALVADOS!AC10</f>
        <v>9131</v>
      </c>
      <c r="D11" s="85" t="str">
        <f>SALVADOS!F10</f>
        <v>Fabio de Jesus Fernandes</v>
      </c>
      <c r="E11" s="83">
        <f>SALVADOS!B10</f>
        <v>8281802050</v>
      </c>
      <c r="F11" s="91">
        <f>SALVADOS!J10</f>
        <v>1002806001952</v>
      </c>
      <c r="G11" s="84" t="str">
        <f>SALVADOS!G10</f>
        <v>CNA4430</v>
      </c>
      <c r="H11" s="87" t="str">
        <f>IF(_xlfn.XLOOKUP(G11,'CONTROLE LEILOES'!$C:$C,'CONTROLE LEILOES'!$P:$P)&gt;0,"SIM","NÃO")</f>
        <v>SIM</v>
      </c>
      <c r="I11" s="88">
        <f>VENDA!I10</f>
        <v>43614</v>
      </c>
      <c r="J11" s="87" t="str">
        <f>SALVADOS!R10</f>
        <v>GRANDE</v>
      </c>
      <c r="K11" s="84">
        <f>IF('CONTROLE LEILOES'!P10=0,"",IF('CONTROLE LEILOES'!P10&gt;0,VENDA!J10,IF(J11="GRANDE",SALVADOS!K10*5%,SALVADOS!K10*35%)))</f>
        <v>600</v>
      </c>
    </row>
    <row r="12" spans="1:11" x14ac:dyDescent="0.2">
      <c r="A12" s="88">
        <f>SALVADOS!AA11</f>
        <v>43509</v>
      </c>
      <c r="B12" s="83">
        <f>SALVADOS!AB11</f>
        <v>39</v>
      </c>
      <c r="C12" s="84">
        <f>SALVADOS!AC11</f>
        <v>26845</v>
      </c>
      <c r="D12" s="85" t="str">
        <f>SALVADOS!F11</f>
        <v>Julio Cesar dos Santos Paulino</v>
      </c>
      <c r="E12" s="83">
        <f>SALVADOS!B11</f>
        <v>8281802130</v>
      </c>
      <c r="F12" s="91">
        <f>SALVADOS!J11</f>
        <v>1002806000844</v>
      </c>
      <c r="G12" s="84" t="str">
        <f>SALVADOS!G11</f>
        <v>ELQ3123</v>
      </c>
      <c r="H12" s="87" t="str">
        <f>IF(_xlfn.XLOOKUP(G12,'CONTROLE LEILOES'!$C:$C,'CONTROLE LEILOES'!$P:$P)&gt;0,"SIM","NÃO")</f>
        <v>SIM</v>
      </c>
      <c r="I12" s="88">
        <f>VENDA!I11</f>
        <v>43593</v>
      </c>
      <c r="J12" s="87" t="str">
        <f>SALVADOS!R11</f>
        <v>GRANDE</v>
      </c>
      <c r="K12" s="84">
        <f>IF('CONTROLE LEILOES'!P11=0,"",IF('CONTROLE LEILOES'!P11&gt;0,VENDA!J11,IF(J12="GRANDE",SALVADOS!K11*5%,SALVADOS!K11*35%)))</f>
        <v>5000</v>
      </c>
    </row>
    <row r="13" spans="1:11" x14ac:dyDescent="0.2">
      <c r="A13" s="88">
        <f>SALVADOS!AA12</f>
        <v>43501</v>
      </c>
      <c r="B13" s="83">
        <f>SALVADOS!AB12</f>
        <v>34</v>
      </c>
      <c r="C13" s="84">
        <f>SALVADOS!AC12</f>
        <v>10000</v>
      </c>
      <c r="D13" s="85" t="str">
        <f>SALVADOS!F12</f>
        <v xml:space="preserve">	ARMANDO JUCÉLIO CUNHA</v>
      </c>
      <c r="E13" s="83">
        <f>SALVADOS!B12</f>
        <v>8281802183</v>
      </c>
      <c r="F13" s="91">
        <f>SALVADOS!J12</f>
        <v>1002806001693</v>
      </c>
      <c r="G13" s="84" t="str">
        <f>SALVADOS!G12</f>
        <v>CNP7682</v>
      </c>
      <c r="H13" s="87" t="str">
        <f>IF(_xlfn.XLOOKUP(G13,'CONTROLE LEILOES'!$C:$C,'CONTROLE LEILOES'!$P:$P)&gt;0,"SIM","NÃO")</f>
        <v>SIM</v>
      </c>
      <c r="I13" s="88">
        <f>VENDA!I12</f>
        <v>43642</v>
      </c>
      <c r="J13" s="87" t="str">
        <f>SALVADOS!R12</f>
        <v>PEQUENA</v>
      </c>
      <c r="K13" s="84">
        <f>IF('CONTROLE LEILOES'!P12=0,"",IF('CONTROLE LEILOES'!P12&gt;0,VENDA!J12,IF(J13="GRANDE",SALVADOS!K12*5%,SALVADOS!K12*35%)))</f>
        <v>2700</v>
      </c>
    </row>
    <row r="14" spans="1:11" x14ac:dyDescent="0.2">
      <c r="A14" s="88">
        <f>SALVADOS!AA13</f>
        <v>43537</v>
      </c>
      <c r="B14" s="83">
        <f>SALVADOS!AB13</f>
        <v>42</v>
      </c>
      <c r="C14" s="84">
        <f>SALVADOS!AC13</f>
        <v>14677</v>
      </c>
      <c r="D14" s="85" t="str">
        <f>SALVADOS!F13</f>
        <v>ZELIA PEREIRA</v>
      </c>
      <c r="E14" s="83">
        <f>SALVADOS!B13</f>
        <v>8281802290</v>
      </c>
      <c r="F14" s="91">
        <f>SALVADOS!J13</f>
        <v>1002806001673</v>
      </c>
      <c r="G14" s="84" t="str">
        <f>SALVADOS!G13</f>
        <v>JJE1580</v>
      </c>
      <c r="H14" s="87" t="str">
        <f>IF(_xlfn.XLOOKUP(G14,'CONTROLE LEILOES'!$C:$C,'CONTROLE LEILOES'!$P:$P)&gt;0,"SIM","NÃO")</f>
        <v>SIM</v>
      </c>
      <c r="I14" s="88">
        <f>VENDA!I13</f>
        <v>43614</v>
      </c>
      <c r="J14" s="87" t="str">
        <f>SALVADOS!R13</f>
        <v>MEDIA</v>
      </c>
      <c r="K14" s="84">
        <f>IF('CONTROLE LEILOES'!P13=0,"",IF('CONTROLE LEILOES'!P13&gt;0,VENDA!J13,IF(J14="GRANDE",SALVADOS!K13*5%,SALVADOS!K13*35%)))</f>
        <v>1750</v>
      </c>
    </row>
    <row r="15" spans="1:11" x14ac:dyDescent="0.2">
      <c r="A15" s="88">
        <f>SALVADOS!AA14</f>
        <v>43502</v>
      </c>
      <c r="B15" s="83">
        <f>SALVADOS!AB14</f>
        <v>35</v>
      </c>
      <c r="C15" s="84">
        <f>SALVADOS!AC14</f>
        <v>10468</v>
      </c>
      <c r="D15" s="85" t="str">
        <f>SALVADOS!F14</f>
        <v>DARCIO DE SOUZA</v>
      </c>
      <c r="E15" s="83">
        <f>SALVADOS!B14</f>
        <v>8281802335</v>
      </c>
      <c r="F15" s="91">
        <f>SALVADOS!J14</f>
        <v>1002806002701</v>
      </c>
      <c r="G15" s="84" t="str">
        <f>SALVADOS!G14</f>
        <v>LBS9208</v>
      </c>
      <c r="H15" s="87" t="str">
        <f>IF(_xlfn.XLOOKUP(G15,'CONTROLE LEILOES'!$C:$C,'CONTROLE LEILOES'!$P:$P)&gt;0,"SIM","NÃO")</f>
        <v>SIM</v>
      </c>
      <c r="I15" s="88">
        <f>VENDA!I14</f>
        <v>43593</v>
      </c>
      <c r="J15" s="87" t="str">
        <f>SALVADOS!R14</f>
        <v>GRANDE</v>
      </c>
      <c r="K15" s="84">
        <f>IF('CONTROLE LEILOES'!P14=0,"",IF('CONTROLE LEILOES'!P14&gt;0,VENDA!J14,IF(J15="GRANDE",SALVADOS!K14*5%,SALVADOS!K14*35%)))</f>
        <v>1500</v>
      </c>
    </row>
    <row r="16" spans="1:11" x14ac:dyDescent="0.2">
      <c r="A16" s="88">
        <f>SALVADOS!AA15</f>
        <v>43521</v>
      </c>
      <c r="B16" s="83">
        <f>SALVADOS!AB15</f>
        <v>41</v>
      </c>
      <c r="C16" s="84">
        <f>SALVADOS!AC15</f>
        <v>34369</v>
      </c>
      <c r="D16" s="85" t="str">
        <f>SALVADOS!F15</f>
        <v>WILKER RAMON GERONIMO E SILVA</v>
      </c>
      <c r="E16" s="83">
        <f>SALVADOS!B15</f>
        <v>8281802389</v>
      </c>
      <c r="F16" s="91">
        <f>SALVADOS!J15</f>
        <v>1002806001433</v>
      </c>
      <c r="G16" s="84" t="str">
        <f>SALVADOS!G15</f>
        <v>PIH6385</v>
      </c>
      <c r="H16" s="87" t="str">
        <f>IF(_xlfn.XLOOKUP(G16,'CONTROLE LEILOES'!$C:$C,'CONTROLE LEILOES'!$P:$P)&gt;0,"SIM","NÃO")</f>
        <v>SIM</v>
      </c>
      <c r="I16" s="88">
        <f>VENDA!I15</f>
        <v>43585</v>
      </c>
      <c r="J16" s="87" t="str">
        <f>SALVADOS!R15</f>
        <v>MEDIA</v>
      </c>
      <c r="K16" s="84">
        <f>IF('CONTROLE LEILOES'!P15=0,"",IF('CONTROLE LEILOES'!P15&gt;0,VENDA!J15,IF(J16="GRANDE",SALVADOS!K15*5%,SALVADOS!K15*35%)))</f>
        <v>9200</v>
      </c>
    </row>
    <row r="17" spans="1:11" x14ac:dyDescent="0.2">
      <c r="A17" s="88">
        <f>SALVADOS!AA16</f>
        <v>43511</v>
      </c>
      <c r="B17" s="83">
        <f>SALVADOS!AB16</f>
        <v>40</v>
      </c>
      <c r="C17" s="84">
        <f>SALVADOS!AC16</f>
        <v>137977.91</v>
      </c>
      <c r="D17" s="85" t="str">
        <f>SALVADOS!F16</f>
        <v xml:space="preserve">	SEBASTIAO NERES RODRIGUES</v>
      </c>
      <c r="E17" s="83">
        <f>SALVADOS!B16</f>
        <v>8281900046</v>
      </c>
      <c r="F17" s="91">
        <f>SALVADOS!J16</f>
        <v>1002806001957</v>
      </c>
      <c r="G17" s="84" t="str">
        <f>SALVADOS!G16</f>
        <v>FDR1233</v>
      </c>
      <c r="H17" s="87" t="str">
        <f>IF(_xlfn.XLOOKUP(G17,'CONTROLE LEILOES'!$C:$C,'CONTROLE LEILOES'!$P:$P)&gt;0,"SIM","NÃO")</f>
        <v>SIM</v>
      </c>
      <c r="I17" s="88">
        <f>VENDA!I16</f>
        <v>43585</v>
      </c>
      <c r="J17" s="87" t="str">
        <f>SALVADOS!R16</f>
        <v>GRANDE</v>
      </c>
      <c r="K17" s="84">
        <f>IF('CONTROLE LEILOES'!P16=0,"",IF('CONTROLE LEILOES'!P16&gt;0,VENDA!J16,IF(J17="GRANDE",SALVADOS!K16*5%,SALVADOS!K16*35%)))</f>
        <v>3600</v>
      </c>
    </row>
    <row r="18" spans="1:11" x14ac:dyDescent="0.2">
      <c r="A18" s="88">
        <f>SALVADOS!AA17</f>
        <v>43509</v>
      </c>
      <c r="B18" s="83">
        <f>SALVADOS!AB17</f>
        <v>36</v>
      </c>
      <c r="C18" s="84">
        <f>SALVADOS!AC17</f>
        <v>6210</v>
      </c>
      <c r="D18" s="85" t="str">
        <f>SALVADOS!F17</f>
        <v>ALEX WITT DA SILVA</v>
      </c>
      <c r="E18" s="83">
        <f>SALVADOS!B17</f>
        <v>8281900047</v>
      </c>
      <c r="F18" s="91">
        <f>SALVADOS!J17</f>
        <v>1002806001700</v>
      </c>
      <c r="G18" s="84" t="str">
        <f>SALVADOS!G17</f>
        <v>MIE2755</v>
      </c>
      <c r="H18" s="87" t="str">
        <f>IF(_xlfn.XLOOKUP(G18,'CONTROLE LEILOES'!$C:$C,'CONTROLE LEILOES'!$P:$P)&gt;0,"SIM","NÃO")</f>
        <v>SIM</v>
      </c>
      <c r="I18" s="88">
        <f>VENDA!I17</f>
        <v>43623</v>
      </c>
      <c r="J18" s="87" t="str">
        <f>SALVADOS!R17</f>
        <v>MEDIA</v>
      </c>
      <c r="K18" s="84">
        <f>IF('CONTROLE LEILOES'!P17=0,"",IF('CONTROLE LEILOES'!P17&gt;0,VENDA!J17,IF(J18="GRANDE",SALVADOS!K17*5%,SALVADOS!K17*35%)))</f>
        <v>3600</v>
      </c>
    </row>
    <row r="19" spans="1:11" x14ac:dyDescent="0.2">
      <c r="A19" s="88">
        <f>SALVADOS!AA18</f>
        <v>43578</v>
      </c>
      <c r="B19" s="83">
        <f>SALVADOS!AB18</f>
        <v>47</v>
      </c>
      <c r="C19" s="84">
        <f>SALVADOS!AC18</f>
        <v>10835.69</v>
      </c>
      <c r="D19" s="85" t="str">
        <f>SALVADOS!F18</f>
        <v xml:space="preserve">	WILSON CARDOSO CELESTINO JUNIOR</v>
      </c>
      <c r="E19" s="83">
        <f>SALVADOS!B18</f>
        <v>8281802264</v>
      </c>
      <c r="F19" s="91">
        <f>SALVADOS!J18</f>
        <v>1002806001957</v>
      </c>
      <c r="G19" s="84" t="str">
        <f>SALVADOS!G18</f>
        <v>EQZ1176</v>
      </c>
      <c r="H19" s="87" t="str">
        <f>IF(_xlfn.XLOOKUP(G19,'CONTROLE LEILOES'!$C:$C,'CONTROLE LEILOES'!$P:$P)&gt;0,"SIM","NÃO")</f>
        <v>SIM</v>
      </c>
      <c r="I19" s="88">
        <f>VENDA!I18</f>
        <v>43614</v>
      </c>
      <c r="J19" s="87" t="str">
        <f>SALVADOS!R18</f>
        <v>MEDIA</v>
      </c>
      <c r="K19" s="84">
        <f>IF('CONTROLE LEILOES'!P18=0,"",IF('CONTROLE LEILOES'!P18&gt;0,VENDA!J18,IF(J19="GRANDE",SALVADOS!K18*5%,SALVADOS!K18*35%)))</f>
        <v>5600</v>
      </c>
    </row>
    <row r="20" spans="1:11" x14ac:dyDescent="0.2">
      <c r="A20" s="88">
        <f>SALVADOS!AA19</f>
        <v>43572</v>
      </c>
      <c r="B20" s="83">
        <f>SALVADOS!AB19</f>
        <v>45</v>
      </c>
      <c r="C20" s="84">
        <f>SALVADOS!AC19</f>
        <v>8000</v>
      </c>
      <c r="D20" s="85" t="str">
        <f>SALVADOS!F19</f>
        <v xml:space="preserve">	erica fernando santana</v>
      </c>
      <c r="E20" s="83">
        <f>SALVADOS!B19</f>
        <v>8281900079</v>
      </c>
      <c r="F20" s="91">
        <f>SALVADOS!J19</f>
        <v>1002806002511</v>
      </c>
      <c r="G20" s="84" t="str">
        <f>SALVADOS!G19</f>
        <v>CEU1331</v>
      </c>
      <c r="H20" s="87" t="str">
        <f>IF(_xlfn.XLOOKUP(G20,'CONTROLE LEILOES'!$C:$C,'CONTROLE LEILOES'!$P:$P)&gt;0,"SIM","NÃO")</f>
        <v>SIM</v>
      </c>
      <c r="I20" s="88">
        <f>VENDA!I19</f>
        <v>43609</v>
      </c>
      <c r="J20" s="87" t="str">
        <f>SALVADOS!R19</f>
        <v>MEDIA</v>
      </c>
      <c r="K20" s="84">
        <f>IF('CONTROLE LEILOES'!P19=0,"",IF('CONTROLE LEILOES'!P19&gt;0,VENDA!J19,IF(J20="GRANDE",SALVADOS!K19*5%,SALVADOS!K19*35%)))</f>
        <v>1400</v>
      </c>
    </row>
    <row r="21" spans="1:11" x14ac:dyDescent="0.2">
      <c r="A21" s="88">
        <f>SALVADOS!AA20</f>
        <v>43580</v>
      </c>
      <c r="B21" s="83">
        <f>SALVADOS!AB20</f>
        <v>48</v>
      </c>
      <c r="C21" s="84">
        <f>SALVADOS!AC20</f>
        <v>40000</v>
      </c>
      <c r="D21" s="85" t="str">
        <f>SALVADOS!F20</f>
        <v>SILVIO ASSUNÇÃO GONTIJO</v>
      </c>
      <c r="E21" s="83">
        <f>SALVADOS!B20</f>
        <v>8281900212</v>
      </c>
      <c r="F21" s="91">
        <f>SALVADOS!J20</f>
        <v>1002806002180</v>
      </c>
      <c r="G21" s="84" t="str">
        <f>SALVADOS!G20</f>
        <v>HLT8820</v>
      </c>
      <c r="H21" s="87" t="str">
        <f>IF(_xlfn.XLOOKUP(G21,'CONTROLE LEILOES'!$C:$C,'CONTROLE LEILOES'!$P:$P)&gt;0,"SIM","NÃO")</f>
        <v>SIM</v>
      </c>
      <c r="I21" s="88">
        <f>VENDA!I20</f>
        <v>43614</v>
      </c>
      <c r="J21" s="87" t="str">
        <f>SALVADOS!R20</f>
        <v>PEQUENA</v>
      </c>
      <c r="K21" s="84">
        <f>IF('CONTROLE LEILOES'!P20=0,"",IF('CONTROLE LEILOES'!P20&gt;0,VENDA!J20,IF(J21="GRANDE",SALVADOS!K20*5%,SALVADOS!K20*35%)))</f>
        <v>27500</v>
      </c>
    </row>
    <row r="22" spans="1:11" x14ac:dyDescent="0.2">
      <c r="A22" s="88">
        <f>SALVADOS!AA21</f>
        <v>43570</v>
      </c>
      <c r="B22" s="83">
        <f>SALVADOS!AB21</f>
        <v>44</v>
      </c>
      <c r="C22" s="84">
        <f>SALVADOS!AC21</f>
        <v>29604</v>
      </c>
      <c r="D22" s="85" t="str">
        <f>SALVADOS!F21</f>
        <v>RITA DE CASSIA NASCIMENTO</v>
      </c>
      <c r="E22" s="83">
        <f>SALVADOS!B21</f>
        <v>8281900336</v>
      </c>
      <c r="F22" s="91">
        <f>SALVADOS!J21</f>
        <v>1002806002353</v>
      </c>
      <c r="G22" s="84" t="str">
        <f>SALVADOS!G21</f>
        <v>DPL6700</v>
      </c>
      <c r="H22" s="87" t="str">
        <f>IF(_xlfn.XLOOKUP(G22,'CONTROLE LEILOES'!$C:$C,'CONTROLE LEILOES'!$P:$P)&gt;0,"SIM","NÃO")</f>
        <v>SIM</v>
      </c>
      <c r="I22" s="88">
        <f>VENDA!I21</f>
        <v>43658</v>
      </c>
      <c r="J22" s="87" t="str">
        <f>SALVADOS!R21</f>
        <v>PEQUENA</v>
      </c>
      <c r="K22" s="84">
        <f>IF('CONTROLE LEILOES'!P21=0,"",IF('CONTROLE LEILOES'!P21&gt;0,VENDA!J21,IF(J22="GRANDE",SALVADOS!K21*5%,SALVADOS!K21*35%)))</f>
        <v>12200</v>
      </c>
    </row>
    <row r="23" spans="1:11" x14ac:dyDescent="0.2">
      <c r="A23" s="88">
        <f>SALVADOS!AA22</f>
        <v>43578</v>
      </c>
      <c r="B23" s="83">
        <f>SALVADOS!AB22</f>
        <v>46</v>
      </c>
      <c r="C23" s="84">
        <f>SALVADOS!AC22</f>
        <v>7246</v>
      </c>
      <c r="D23" s="85" t="str">
        <f>SALVADOS!F22</f>
        <v xml:space="preserve">DANILO SALES  SILVA  </v>
      </c>
      <c r="E23" s="83">
        <f>SALVADOS!B22</f>
        <v>8281900552</v>
      </c>
      <c r="F23" s="91">
        <f>SALVADOS!J22</f>
        <v>1002806002363</v>
      </c>
      <c r="G23" s="84" t="str">
        <f>SALVADOS!G22</f>
        <v>FRL3825</v>
      </c>
      <c r="H23" s="87" t="str">
        <f>IF(_xlfn.XLOOKUP(G23,'CONTROLE LEILOES'!$C:$C,'CONTROLE LEILOES'!$P:$P)&gt;0,"SIM","NÃO")</f>
        <v>SIM</v>
      </c>
      <c r="I23" s="88">
        <f>VENDA!I22</f>
        <v>43609</v>
      </c>
      <c r="J23" s="87" t="str">
        <f>SALVADOS!R22</f>
        <v>GRANDE</v>
      </c>
      <c r="K23" s="84">
        <f>IF('CONTROLE LEILOES'!P22=0,"",IF('CONTROLE LEILOES'!P22&gt;0,VENDA!J22,IF(J23="GRANDE",SALVADOS!K22*5%,SALVADOS!K22*35%)))</f>
        <v>800</v>
      </c>
    </row>
    <row r="24" spans="1:11" x14ac:dyDescent="0.2">
      <c r="A24" s="88">
        <f>SALVADOS!AA23</f>
        <v>43581</v>
      </c>
      <c r="B24" s="83">
        <f>SALVADOS!AB23</f>
        <v>50</v>
      </c>
      <c r="C24" s="84">
        <f>SALVADOS!AC23</f>
        <v>16515</v>
      </c>
      <c r="D24" s="85" t="str">
        <f>SALVADOS!F23</f>
        <v>VANDERLEI DE JESUS SILVA</v>
      </c>
      <c r="E24" s="83">
        <f>SALVADOS!B23</f>
        <v>8281900586</v>
      </c>
      <c r="F24" s="91">
        <f>SALVADOS!J23</f>
        <v>1002806001952</v>
      </c>
      <c r="G24" s="84" t="str">
        <f>SALVADOS!G23</f>
        <v>DNS5814</v>
      </c>
      <c r="H24" s="87" t="str">
        <f>IF(_xlfn.XLOOKUP(G24,'CONTROLE LEILOES'!$C:$C,'CONTROLE LEILOES'!$P:$P)&gt;0,"SIM","NÃO")</f>
        <v>SIM</v>
      </c>
      <c r="I24" s="88">
        <f>VENDA!I23</f>
        <v>43637</v>
      </c>
      <c r="J24" s="87" t="str">
        <f>SALVADOS!R23</f>
        <v>MEDIA</v>
      </c>
      <c r="K24" s="84">
        <f>IF('CONTROLE LEILOES'!P23=0,"",IF('CONTROLE LEILOES'!P23&gt;0,VENDA!J23,IF(J24="GRANDE",SALVADOS!K23*5%,SALVADOS!K23*35%)))</f>
        <v>4400</v>
      </c>
    </row>
    <row r="25" spans="1:11" x14ac:dyDescent="0.2">
      <c r="A25" s="88">
        <f>SALVADOS!AA24</f>
        <v>43595</v>
      </c>
      <c r="B25" s="83">
        <f>SALVADOS!AB24</f>
        <v>52</v>
      </c>
      <c r="C25" s="84">
        <f>SALVADOS!AC24</f>
        <v>6940</v>
      </c>
      <c r="D25" s="85" t="str">
        <f>SALVADOS!F24</f>
        <v>NEILTON RIBEIRO SILVA</v>
      </c>
      <c r="E25" s="83">
        <f>SALVADOS!B24</f>
        <v>8281900598</v>
      </c>
      <c r="F25" s="91">
        <f>SALVADOS!J24</f>
        <v>1002806002968</v>
      </c>
      <c r="G25" s="84" t="str">
        <f>SALVADOS!G24</f>
        <v>PMY8955</v>
      </c>
      <c r="H25" s="87" t="str">
        <f>IF(_xlfn.XLOOKUP(G25,'CONTROLE LEILOES'!$C:$C,'CONTROLE LEILOES'!$P:$P)&gt;0,"SIM","NÃO")</f>
        <v>SIM</v>
      </c>
      <c r="I25" s="88">
        <f>VENDA!I24</f>
        <v>43630</v>
      </c>
      <c r="J25" s="87" t="str">
        <f>SALVADOS!R24</f>
        <v>PEQUENA</v>
      </c>
      <c r="K25" s="84">
        <f>IF('CONTROLE LEILOES'!P24=0,"",IF('CONTROLE LEILOES'!P24&gt;0,VENDA!J24,IF(J25="GRANDE",SALVADOS!K24*5%,SALVADOS!K24*35%)))</f>
        <v>3800</v>
      </c>
    </row>
    <row r="26" spans="1:11" x14ac:dyDescent="0.2">
      <c r="A26" s="88">
        <f>SALVADOS!AA25</f>
        <v>43614</v>
      </c>
      <c r="B26" s="83">
        <f>SALVADOS!AB25</f>
        <v>68</v>
      </c>
      <c r="C26" s="84">
        <f>SALVADOS!AC25</f>
        <v>25484</v>
      </c>
      <c r="D26" s="85" t="str">
        <f>SALVADOS!F25</f>
        <v>RAFAELA ALANA SAMOGY MEMCREMM</v>
      </c>
      <c r="E26" s="83">
        <f>SALVADOS!B25</f>
        <v>8281900820</v>
      </c>
      <c r="F26" s="91">
        <f>SALVADOS!J25</f>
        <v>1002806001957</v>
      </c>
      <c r="G26" s="84" t="str">
        <f>SALVADOS!G25</f>
        <v>PGJ7082</v>
      </c>
      <c r="H26" s="87" t="str">
        <f>IF(_xlfn.XLOOKUP(G26,'CONTROLE LEILOES'!$C:$C,'CONTROLE LEILOES'!$P:$P)&gt;0,"SIM","NÃO")</f>
        <v>SIM</v>
      </c>
      <c r="I26" s="88">
        <f>VENDA!I25</f>
        <v>43630</v>
      </c>
      <c r="J26" s="87" t="str">
        <f>SALVADOS!R25</f>
        <v>MEDIA</v>
      </c>
      <c r="K26" s="84">
        <f>IF('CONTROLE LEILOES'!P25=0,"",IF('CONTROLE LEILOES'!P25&gt;0,VENDA!J25,IF(J26="GRANDE",SALVADOS!K25*5%,SALVADOS!K25*35%)))</f>
        <v>10800</v>
      </c>
    </row>
    <row r="27" spans="1:11" x14ac:dyDescent="0.2">
      <c r="A27" s="88">
        <f>SALVADOS!AA26</f>
        <v>43607</v>
      </c>
      <c r="B27" s="83">
        <f>SALVADOS!AB26</f>
        <v>62</v>
      </c>
      <c r="C27" s="84">
        <f>SALVADOS!AC26</f>
        <v>19710</v>
      </c>
      <c r="D27" s="85" t="str">
        <f>SALVADOS!F26</f>
        <v xml:space="preserve">	JOSEFA MARIA DE M. FRANCO</v>
      </c>
      <c r="E27" s="83">
        <f>SALVADOS!B26</f>
        <v>8281900853</v>
      </c>
      <c r="F27" s="91">
        <f>SALVADOS!J26</f>
        <v>1002306000255</v>
      </c>
      <c r="G27" s="84" t="str">
        <f>SALVADOS!G26</f>
        <v>HFB0829</v>
      </c>
      <c r="H27" s="87" t="str">
        <f>IF(_xlfn.XLOOKUP(G27,'CONTROLE LEILOES'!$C:$C,'CONTROLE LEILOES'!$P:$P)&gt;0,"SIM","NÃO")</f>
        <v>SIM</v>
      </c>
      <c r="I27" s="88">
        <f>VENDA!I26</f>
        <v>43700</v>
      </c>
      <c r="J27" s="87" t="str">
        <f>SALVADOS!R26</f>
        <v>MEDIA</v>
      </c>
      <c r="K27" s="84">
        <f>IF('CONTROLE LEILOES'!P26=0,"",IF('CONTROLE LEILOES'!P26&gt;0,VENDA!J26,IF(J27="GRANDE",SALVADOS!K26*5%,SALVADOS!K26*35%)))</f>
        <v>10800</v>
      </c>
    </row>
    <row r="28" spans="1:11" x14ac:dyDescent="0.2">
      <c r="A28" s="88">
        <f>SALVADOS!AA27</f>
        <v>43656</v>
      </c>
      <c r="B28" s="83">
        <f>SALVADOS!AB27</f>
        <v>91</v>
      </c>
      <c r="C28" s="84">
        <f>SALVADOS!AC27</f>
        <v>5174.6099999999997</v>
      </c>
      <c r="D28" s="85" t="str">
        <f>SALVADOS!F27</f>
        <v xml:space="preserve">	JOSE PAULO SILVA RAMOS</v>
      </c>
      <c r="E28" s="83">
        <f>SALVADOS!B27</f>
        <v>8281901061</v>
      </c>
      <c r="F28" s="91">
        <f>SALVADOS!J27</f>
        <v>1002806001978</v>
      </c>
      <c r="G28" s="84" t="str">
        <f>SALVADOS!G27</f>
        <v>QKW9873</v>
      </c>
      <c r="H28" s="87" t="str">
        <f>IF(_xlfn.XLOOKUP(G28,'CONTROLE LEILOES'!$C:$C,'CONTROLE LEILOES'!$P:$P)&gt;0,"SIM","NÃO")</f>
        <v>SIM</v>
      </c>
      <c r="I28" s="88">
        <f>VENDA!I27</f>
        <v>43672</v>
      </c>
      <c r="J28" s="87" t="str">
        <f>SALVADOS!R27</f>
        <v>MEDIA</v>
      </c>
      <c r="K28" s="84">
        <f>IF('CONTROLE LEILOES'!P27=0,"",IF('CONTROLE LEILOES'!P27&gt;0,VENDA!J27,IF(J28="GRANDE",SALVADOS!K27*5%,SALVADOS!K27*35%)))</f>
        <v>3200</v>
      </c>
    </row>
    <row r="29" spans="1:11" x14ac:dyDescent="0.2">
      <c r="A29" s="88">
        <f>SALVADOS!AA28</f>
        <v>43635</v>
      </c>
      <c r="B29" s="83">
        <f>SALVADOS!AB28</f>
        <v>79</v>
      </c>
      <c r="C29" s="84">
        <f>SALVADOS!AC28</f>
        <v>11677.85</v>
      </c>
      <c r="D29" s="85" t="str">
        <f>SALVADOS!F28</f>
        <v xml:space="preserve">JOEL DE MEDEIROS  </v>
      </c>
      <c r="E29" s="83">
        <f>SALVADOS!B28</f>
        <v>8281901081</v>
      </c>
      <c r="F29" s="91">
        <f>SALVADOS!J28</f>
        <v>1002806002351</v>
      </c>
      <c r="G29" s="84" t="str">
        <f>SALVADOS!G28</f>
        <v>EFQ2514</v>
      </c>
      <c r="H29" s="87" t="str">
        <f>IF(_xlfn.XLOOKUP(G29,'CONTROLE LEILOES'!$C:$C,'CONTROLE LEILOES'!$P:$P)&gt;0,"SIM","NÃO")</f>
        <v>SIM</v>
      </c>
      <c r="I29" s="88">
        <f>VENDA!I28</f>
        <v>43665</v>
      </c>
      <c r="J29" s="87" t="str">
        <f>SALVADOS!R28</f>
        <v>MEDIA</v>
      </c>
      <c r="K29" s="84">
        <f>IF('CONTROLE LEILOES'!P28=0,"",IF('CONTROLE LEILOES'!P28&gt;0,VENDA!J28,IF(J29="GRANDE",SALVADOS!K28*5%,SALVADOS!K28*35%)))</f>
        <v>4400</v>
      </c>
    </row>
    <row r="30" spans="1:11" x14ac:dyDescent="0.2">
      <c r="A30" s="88">
        <f>SALVADOS!AA29</f>
        <v>43630</v>
      </c>
      <c r="B30" s="83">
        <f>SALVADOS!AB29</f>
        <v>76</v>
      </c>
      <c r="C30" s="84">
        <f>SALVADOS!AC29</f>
        <v>19341.84</v>
      </c>
      <c r="D30" s="85" t="str">
        <f>SALVADOS!F29</f>
        <v>MATHEUS VEDANA</v>
      </c>
      <c r="E30" s="83">
        <f>SALVADOS!B29</f>
        <v>8281901103</v>
      </c>
      <c r="F30" s="91">
        <f>SALVADOS!J29</f>
        <v>1002806001709</v>
      </c>
      <c r="G30" s="84" t="str">
        <f>SALVADOS!G29</f>
        <v>IUD9290</v>
      </c>
      <c r="H30" s="87" t="str">
        <f>IF(_xlfn.XLOOKUP(G30,'CONTROLE LEILOES'!$C:$C,'CONTROLE LEILOES'!$P:$P)&gt;0,"SIM","NÃO")</f>
        <v>SIM</v>
      </c>
      <c r="I30" s="88">
        <f>VENDA!I29</f>
        <v>43679</v>
      </c>
      <c r="J30" s="87" t="str">
        <f>SALVADOS!R29</f>
        <v>MEDIA</v>
      </c>
      <c r="K30" s="84">
        <f>IF('CONTROLE LEILOES'!P29=0,"",IF('CONTROLE LEILOES'!P29&gt;0,VENDA!J29,IF(J30="GRANDE",SALVADOS!K29*5%,SALVADOS!K29*35%)))</f>
        <v>6800</v>
      </c>
    </row>
    <row r="31" spans="1:11" x14ac:dyDescent="0.2">
      <c r="A31" s="88">
        <f>SALVADOS!AA30</f>
        <v>43656</v>
      </c>
      <c r="B31" s="83">
        <f>SALVADOS!AB30</f>
        <v>90</v>
      </c>
      <c r="C31" s="84">
        <f>SALVADOS!AC30</f>
        <v>13619</v>
      </c>
      <c r="D31" s="85" t="str">
        <f>SALVADOS!F30</f>
        <v>IZAURA DEJANIRA KAUFMANN</v>
      </c>
      <c r="E31" s="83">
        <f>SALVADOS!B30</f>
        <v>8281901161</v>
      </c>
      <c r="F31" s="91">
        <f>SALVADOS!J30</f>
        <v>1002806001621</v>
      </c>
      <c r="G31" s="84" t="str">
        <f>SALVADOS!G30</f>
        <v>DUI6935</v>
      </c>
      <c r="H31" s="87" t="str">
        <f>IF(_xlfn.XLOOKUP(G31,'CONTROLE LEILOES'!$C:$C,'CONTROLE LEILOES'!$P:$P)&gt;0,"SIM","NÃO")</f>
        <v>SIM</v>
      </c>
      <c r="I31" s="88">
        <f>VENDA!I30</f>
        <v>43700</v>
      </c>
      <c r="J31" s="87" t="str">
        <f>SALVADOS!R30</f>
        <v>MEDIA</v>
      </c>
      <c r="K31" s="84">
        <f>IF('CONTROLE LEILOES'!P30=0,"",IF('CONTROLE LEILOES'!P30&gt;0,VENDA!J30,IF(J31="GRANDE",SALVADOS!K30*5%,SALVADOS!K30*35%)))</f>
        <v>3600</v>
      </c>
    </row>
    <row r="32" spans="1:11" x14ac:dyDescent="0.2">
      <c r="A32" s="88">
        <f>SALVADOS!AA31</f>
        <v>43656</v>
      </c>
      <c r="B32" s="83">
        <f>SALVADOS!AB31</f>
        <v>88</v>
      </c>
      <c r="C32" s="84">
        <f>SALVADOS!AC31</f>
        <v>10869.84</v>
      </c>
      <c r="D32" s="85" t="str">
        <f>SALVADOS!F31</f>
        <v>NAYARA CASTELO BRANCO OLIVEIRA</v>
      </c>
      <c r="E32" s="83">
        <f>SALVADOS!B31</f>
        <v>8281901182</v>
      </c>
      <c r="F32" s="91">
        <f>SALVADOS!J31</f>
        <v>1002806003044</v>
      </c>
      <c r="G32" s="84" t="str">
        <f>SALVADOS!G31</f>
        <v>HCY6116</v>
      </c>
      <c r="H32" s="87" t="str">
        <f>IF(_xlfn.XLOOKUP(G32,'CONTROLE LEILOES'!$C:$C,'CONTROLE LEILOES'!$P:$P)&gt;0,"SIM","NÃO")</f>
        <v>SIM</v>
      </c>
      <c r="I32" s="88">
        <f>VENDA!I31</f>
        <v>43746</v>
      </c>
      <c r="J32" s="87" t="str">
        <f>SALVADOS!R31</f>
        <v>MEDIA</v>
      </c>
      <c r="K32" s="84">
        <f>IF('CONTROLE LEILOES'!P31=0,"",IF('CONTROLE LEILOES'!P31&gt;0,VENDA!J31,IF(J32="GRANDE",SALVADOS!K31*5%,SALVADOS!K31*35%)))</f>
        <v>2000</v>
      </c>
    </row>
    <row r="33" spans="1:11" x14ac:dyDescent="0.2">
      <c r="A33" s="88">
        <f>SALVADOS!AA32</f>
        <v>43705</v>
      </c>
      <c r="B33" s="83">
        <f>SALVADOS!AB32</f>
        <v>98</v>
      </c>
      <c r="C33" s="84">
        <f>SALVADOS!AC32</f>
        <v>18230.53</v>
      </c>
      <c r="D33" s="85" t="str">
        <f>SALVADOS!F32</f>
        <v>PRISCILLA DA CONCEIÇÃO PEREIRA MACEDO</v>
      </c>
      <c r="E33" s="83">
        <f>SALVADOS!B32</f>
        <v>8281901390</v>
      </c>
      <c r="F33" s="91">
        <f>SALVADOS!J32</f>
        <v>1002806003556</v>
      </c>
      <c r="G33" s="84" t="str">
        <f>SALVADOS!G32</f>
        <v>PYJ8584</v>
      </c>
      <c r="H33" s="87" t="str">
        <f>IF(_xlfn.XLOOKUP(G33,'CONTROLE LEILOES'!$C:$C,'CONTROLE LEILOES'!$P:$P)&gt;0,"SIM","NÃO")</f>
        <v>SIM</v>
      </c>
      <c r="I33" s="88">
        <f>VENDA!I32</f>
        <v>43735</v>
      </c>
      <c r="J33" s="87" t="str">
        <f>SALVADOS!R32</f>
        <v>MEDIA</v>
      </c>
      <c r="K33" s="84">
        <f>IF('CONTROLE LEILOES'!P32=0,"",IF('CONTROLE LEILOES'!P32&gt;0,VENDA!J32,IF(J33="GRANDE",SALVADOS!K32*5%,SALVADOS!K32*35%)))</f>
        <v>12500</v>
      </c>
    </row>
    <row r="34" spans="1:11" x14ac:dyDescent="0.2">
      <c r="A34" s="88">
        <f>SALVADOS!AA33</f>
        <v>43705</v>
      </c>
      <c r="B34" s="83">
        <f>SALVADOS!AB33</f>
        <v>97</v>
      </c>
      <c r="C34" s="84">
        <f>SALVADOS!AC33</f>
        <v>14116</v>
      </c>
      <c r="D34" s="85" t="str">
        <f>SALVADOS!F33</f>
        <v xml:space="preserve">MARIA SANDRA DA SILVA </v>
      </c>
      <c r="E34" s="83">
        <f>SALVADOS!B33</f>
        <v>8281901660</v>
      </c>
      <c r="F34" s="91">
        <f>SALVADOS!J33</f>
        <v>1002806001954</v>
      </c>
      <c r="G34" s="84" t="str">
        <f>SALVADOS!G33</f>
        <v>FAR8662</v>
      </c>
      <c r="H34" s="87" t="str">
        <f>IF(_xlfn.XLOOKUP(G34,'CONTROLE LEILOES'!$C:$C,'CONTROLE LEILOES'!$P:$P)&gt;0,"SIM","NÃO")</f>
        <v>SIM</v>
      </c>
      <c r="I34" s="88">
        <f>VENDA!I33</f>
        <v>43787</v>
      </c>
      <c r="J34" s="87" t="str">
        <f>SALVADOS!R33</f>
        <v>PEQUENA</v>
      </c>
      <c r="K34" s="84">
        <f>IF('CONTROLE LEILOES'!P33=0,"",IF('CONTROLE LEILOES'!P33&gt;0,VENDA!J33,IF(J34="GRANDE",SALVADOS!K33*5%,SALVADOS!K33*35%)))</f>
        <v>8200</v>
      </c>
    </row>
    <row r="35" spans="1:11" x14ac:dyDescent="0.2">
      <c r="A35" s="88">
        <f>SALVADOS!AA34</f>
        <v>43705</v>
      </c>
      <c r="B35" s="83">
        <f>SALVADOS!AB34</f>
        <v>99</v>
      </c>
      <c r="C35" s="84">
        <f>SALVADOS!AC34</f>
        <v>11000</v>
      </c>
      <c r="D35" s="85" t="str">
        <f>SALVADOS!F34</f>
        <v xml:space="preserve">JOSE JOAQUIM DA SILVA  </v>
      </c>
      <c r="E35" s="83">
        <f>SALVADOS!B34</f>
        <v>8281901656</v>
      </c>
      <c r="F35" s="91">
        <f>SALVADOS!J34</f>
        <v>1002806003045</v>
      </c>
      <c r="G35" s="84" t="str">
        <f>SALVADOS!G34</f>
        <v>JQU5132</v>
      </c>
      <c r="H35" s="87" t="str">
        <f>IF(_xlfn.XLOOKUP(G35,'CONTROLE LEILOES'!$C:$C,'CONTROLE LEILOES'!$P:$P)&gt;0,"SIM","NÃO")</f>
        <v>SIM</v>
      </c>
      <c r="I35" s="88">
        <f>VENDA!I34</f>
        <v>43819</v>
      </c>
      <c r="J35" s="87" t="str">
        <f>SALVADOS!R34</f>
        <v>MEDIA</v>
      </c>
      <c r="K35" s="84">
        <f>IF('CONTROLE LEILOES'!P34=0,"",IF('CONTROLE LEILOES'!P34&gt;0,VENDA!J34,IF(J35="GRANDE",SALVADOS!K34*5%,SALVADOS!K34*35%)))</f>
        <v>4000</v>
      </c>
    </row>
    <row r="36" spans="1:11" x14ac:dyDescent="0.2">
      <c r="A36" s="88">
        <f>SALVADOS!AA35</f>
        <v>43724</v>
      </c>
      <c r="B36" s="83">
        <f>SALVADOS!AB35</f>
        <v>102</v>
      </c>
      <c r="C36" s="84">
        <f>SALVADOS!AC35</f>
        <v>5155.59</v>
      </c>
      <c r="D36" s="85" t="str">
        <f>SALVADOS!F35</f>
        <v>LUCIENE S. DA SILVA LAURENTIS</v>
      </c>
      <c r="E36" s="83">
        <f>SALVADOS!B35</f>
        <v>8281901689</v>
      </c>
      <c r="F36" s="91">
        <f>SALVADOS!J35</f>
        <v>1002806002362</v>
      </c>
      <c r="G36" s="84" t="str">
        <f>SALVADOS!G35</f>
        <v>BJI4906</v>
      </c>
      <c r="H36" s="87" t="str">
        <f>IF(_xlfn.XLOOKUP(G36,'CONTROLE LEILOES'!$C:$C,'CONTROLE LEILOES'!$P:$P)&gt;0,"SIM","NÃO")</f>
        <v>SIM</v>
      </c>
      <c r="I36" s="88">
        <f>VENDA!I35</f>
        <v>43819</v>
      </c>
      <c r="J36" s="87" t="str">
        <f>SALVADOS!R35</f>
        <v>GRANDE</v>
      </c>
      <c r="K36" s="84">
        <f>IF('CONTROLE LEILOES'!P35=0,"",IF('CONTROLE LEILOES'!P35&gt;0,VENDA!J35,IF(J36="GRANDE",SALVADOS!K35*5%,SALVADOS!K35*35%)))</f>
        <v>175</v>
      </c>
    </row>
    <row r="37" spans="1:11" x14ac:dyDescent="0.2">
      <c r="A37" s="88">
        <f>SALVADOS!AA36</f>
        <v>43724</v>
      </c>
      <c r="B37" s="83">
        <f>SALVADOS!AB36</f>
        <v>103</v>
      </c>
      <c r="C37" s="84">
        <f>SALVADOS!AC36</f>
        <v>3599</v>
      </c>
      <c r="D37" s="85" t="str">
        <f>SALVADOS!F36</f>
        <v>GEOVANA MARIA DA SILVA</v>
      </c>
      <c r="E37" s="83">
        <f>SALVADOS!B36</f>
        <v>8281901799</v>
      </c>
      <c r="F37" s="91">
        <f>SALVADOS!J36</f>
        <v>1002806001952</v>
      </c>
      <c r="G37" s="84" t="str">
        <f>SALVADOS!G36</f>
        <v>CZZ1947</v>
      </c>
      <c r="H37" s="87" t="str">
        <f>IF(_xlfn.XLOOKUP(G37,'CONTROLE LEILOES'!$C:$C,'CONTROLE LEILOES'!$P:$P)&gt;0,"SIM","NÃO")</f>
        <v>SIM</v>
      </c>
      <c r="I37" s="88">
        <f>VENDA!I36</f>
        <v>43944</v>
      </c>
      <c r="J37" s="87" t="str">
        <f>SALVADOS!R36</f>
        <v>MEDIA</v>
      </c>
      <c r="K37" s="84">
        <f>IF('CONTROLE LEILOES'!P36=0,"",IF('CONTROLE LEILOES'!P36&gt;0,VENDA!J36,IF(J37="GRANDE",SALVADOS!K36*5%,SALVADOS!K36*35%)))</f>
        <v>1000</v>
      </c>
    </row>
    <row r="38" spans="1:11" x14ac:dyDescent="0.2">
      <c r="A38" s="88">
        <f>SALVADOS!AA37</f>
        <v>43782</v>
      </c>
      <c r="B38" s="83">
        <f>SALVADOS!AB37</f>
        <v>117</v>
      </c>
      <c r="C38" s="84">
        <f>SALVADOS!AC37</f>
        <v>27770</v>
      </c>
      <c r="D38" s="85" t="str">
        <f>SALVADOS!F37</f>
        <v>BRUNELLI MARIA FONSECA</v>
      </c>
      <c r="E38" s="83">
        <f>SALVADOS!B37</f>
        <v>8281901643</v>
      </c>
      <c r="F38" s="91">
        <f>SALVADOS!J37</f>
        <v>1002806002685</v>
      </c>
      <c r="G38" s="84" t="str">
        <f>SALVADOS!G37</f>
        <v>OOZ2491</v>
      </c>
      <c r="H38" s="87" t="str">
        <f>IF(_xlfn.XLOOKUP(G38,'CONTROLE LEILOES'!$C:$C,'CONTROLE LEILOES'!$P:$P)&gt;0,"SIM","NÃO")</f>
        <v>SIM</v>
      </c>
      <c r="I38" s="88">
        <f>VENDA!I37</f>
        <v>43780</v>
      </c>
      <c r="J38" s="87" t="str">
        <f>SALVADOS!R37</f>
        <v>MEDIA</v>
      </c>
      <c r="K38" s="84">
        <f>IF('CONTROLE LEILOES'!P37=0,"",IF('CONTROLE LEILOES'!P37&gt;0,VENDA!J37,IF(J38="GRANDE",SALVADOS!K37*5%,SALVADOS!K37*35%)))</f>
        <v>10300</v>
      </c>
    </row>
    <row r="39" spans="1:11" x14ac:dyDescent="0.2">
      <c r="A39" s="88">
        <f>SALVADOS!AA38</f>
        <v>43746</v>
      </c>
      <c r="B39" s="83">
        <f>SALVADOS!AB38</f>
        <v>108</v>
      </c>
      <c r="C39" s="84">
        <f>SALVADOS!AC38</f>
        <v>19355</v>
      </c>
      <c r="D39" s="85" t="str">
        <f>SALVADOS!F38</f>
        <v>LIRIO FAGANELO</v>
      </c>
      <c r="E39" s="83">
        <f>SALVADOS!B38</f>
        <v>8281902153</v>
      </c>
      <c r="F39" s="91">
        <f>SALVADOS!J38</f>
        <v>1002806002252</v>
      </c>
      <c r="G39" s="84" t="str">
        <f>SALVADOS!G38</f>
        <v>IKJ2930</v>
      </c>
      <c r="H39" s="87" t="str">
        <f>IF(_xlfn.XLOOKUP(G39,'CONTROLE LEILOES'!$C:$C,'CONTROLE LEILOES'!$P:$P)&gt;0,"SIM","NÃO")</f>
        <v>SIM</v>
      </c>
      <c r="I39" s="88">
        <f>VENDA!I38</f>
        <v>43775</v>
      </c>
      <c r="J39" s="87" t="str">
        <f>SALVADOS!R38</f>
        <v>MEDIA</v>
      </c>
      <c r="K39" s="84">
        <f>IF('CONTROLE LEILOES'!P38=0,"",IF('CONTROLE LEILOES'!P38&gt;0,VENDA!J38,IF(J39="GRANDE",SALVADOS!K38*5%,SALVADOS!K38*35%)))</f>
        <v>5400</v>
      </c>
    </row>
    <row r="40" spans="1:11" x14ac:dyDescent="0.2">
      <c r="A40" s="88">
        <f>SALVADOS!AA39</f>
        <v>43749</v>
      </c>
      <c r="B40" s="83">
        <f>SALVADOS!AB39</f>
        <v>109</v>
      </c>
      <c r="C40" s="84">
        <f>SALVADOS!AC39</f>
        <v>10578</v>
      </c>
      <c r="D40" s="85" t="str">
        <f>SALVADOS!F39</f>
        <v>LUCIANO NAKABAHI</v>
      </c>
      <c r="E40" s="83">
        <f>SALVADOS!B39</f>
        <v>8281902023</v>
      </c>
      <c r="F40" s="91">
        <f>SALVADOS!J39</f>
        <v>1002806003757</v>
      </c>
      <c r="G40" s="84" t="str">
        <f>SALVADOS!G39</f>
        <v>DIJ4430</v>
      </c>
      <c r="H40" s="87" t="str">
        <f>IF(_xlfn.XLOOKUP(G40,'CONTROLE LEILOES'!$C:$C,'CONTROLE LEILOES'!$P:$P)&gt;0,"SIM","NÃO")</f>
        <v>SIM</v>
      </c>
      <c r="I40" s="88">
        <f>VENDA!I39</f>
        <v>43769</v>
      </c>
      <c r="J40" s="87" t="str">
        <f>SALVADOS!R39</f>
        <v>MEDIA</v>
      </c>
      <c r="K40" s="84">
        <f>IF('CONTROLE LEILOES'!P39=0,"",IF('CONTROLE LEILOES'!P39&gt;0,VENDA!J39,IF(J40="GRANDE",SALVADOS!K39*5%,SALVADOS!K39*35%)))</f>
        <v>5200</v>
      </c>
    </row>
    <row r="41" spans="1:11" x14ac:dyDescent="0.2">
      <c r="A41" s="88">
        <f>SALVADOS!AA40</f>
        <v>43740</v>
      </c>
      <c r="B41" s="83">
        <f>SALVADOS!AB40</f>
        <v>104</v>
      </c>
      <c r="C41" s="84">
        <f>SALVADOS!AC40</f>
        <v>25003.759999999998</v>
      </c>
      <c r="D41" s="85" t="str">
        <f>SALVADOS!F40</f>
        <v>VENAURIA MARIA FERREIRA</v>
      </c>
      <c r="E41" s="83">
        <f>SALVADOS!B40</f>
        <v>8281901488</v>
      </c>
      <c r="F41" s="91">
        <f>SALVADOS!J40</f>
        <v>1002806003556</v>
      </c>
      <c r="G41" s="84" t="str">
        <f>SALVADOS!G40</f>
        <v>QDZ3215</v>
      </c>
      <c r="H41" s="87" t="str">
        <f>IF(_xlfn.XLOOKUP(G41,'CONTROLE LEILOES'!$C:$C,'CONTROLE LEILOES'!$P:$P)&gt;0,"SIM","NÃO")</f>
        <v>SIM</v>
      </c>
      <c r="I41" s="88">
        <f>VENDA!I40</f>
        <v>43787</v>
      </c>
      <c r="J41" s="87" t="str">
        <f>SALVADOS!R40</f>
        <v>MEDIA</v>
      </c>
      <c r="K41" s="84">
        <f>IF('CONTROLE LEILOES'!P40=0,"",IF('CONTROLE LEILOES'!P40&gt;0,VENDA!J40,IF(J41="GRANDE",SALVADOS!K40*5%,SALVADOS!K40*35%)))</f>
        <v>15800</v>
      </c>
    </row>
    <row r="42" spans="1:11" x14ac:dyDescent="0.2">
      <c r="A42" s="88">
        <f>SALVADOS!AA41</f>
        <v>43746</v>
      </c>
      <c r="B42" s="83">
        <f>SALVADOS!AB41</f>
        <v>107</v>
      </c>
      <c r="C42" s="84">
        <f>SALVADOS!AC41</f>
        <v>18769</v>
      </c>
      <c r="D42" s="85" t="str">
        <f>SALVADOS!F41</f>
        <v>FILIPE MATHEUS ROCHA DE ARAUJO</v>
      </c>
      <c r="E42" s="83">
        <f>SALVADOS!B41</f>
        <v>8281902161</v>
      </c>
      <c r="F42" s="91">
        <f>SALVADOS!J41</f>
        <v>1002806004087</v>
      </c>
      <c r="G42" s="84" t="str">
        <f>SALVADOS!G41</f>
        <v>JJT6869</v>
      </c>
      <c r="H42" s="87" t="str">
        <f>IF(_xlfn.XLOOKUP(G42,'CONTROLE LEILOES'!$C:$C,'CONTROLE LEILOES'!$P:$P)&gt;0,"SIM","NÃO")</f>
        <v>SIM</v>
      </c>
      <c r="I42" s="88">
        <f>VENDA!I41</f>
        <v>43873</v>
      </c>
      <c r="J42" s="87" t="str">
        <f>SALVADOS!R41</f>
        <v>PEQUENA</v>
      </c>
      <c r="K42" s="84">
        <f>IF('CONTROLE LEILOES'!P41=0,"",IF('CONTROLE LEILOES'!P41&gt;0,VENDA!J41,IF(J42="GRANDE",SALVADOS!K41*5%,SALVADOS!K41*35%)))</f>
        <v>9300</v>
      </c>
    </row>
    <row r="43" spans="1:11" x14ac:dyDescent="0.2">
      <c r="A43" s="88">
        <f>SALVADOS!AA42</f>
        <v>43774</v>
      </c>
      <c r="B43" s="83">
        <f>SALVADOS!AB42</f>
        <v>114</v>
      </c>
      <c r="C43" s="84">
        <f>SALVADOS!AC42</f>
        <v>4816</v>
      </c>
      <c r="D43" s="85" t="str">
        <f>SALVADOS!F42</f>
        <v>RUTH APARECIDA CORREA BARBOSA</v>
      </c>
      <c r="E43" s="83">
        <f>SALVADOS!B42</f>
        <v>8281902400</v>
      </c>
      <c r="F43" s="91">
        <f>SALVADOS!J42</f>
        <v>1002806003561</v>
      </c>
      <c r="G43" s="84" t="str">
        <f>SALVADOS!G42</f>
        <v>BLX4732</v>
      </c>
      <c r="H43" s="87" t="str">
        <f>IF(_xlfn.XLOOKUP(G43,'CONTROLE LEILOES'!$C:$C,'CONTROLE LEILOES'!$P:$P)&gt;0,"SIM","NÃO")</f>
        <v>SIM</v>
      </c>
      <c r="I43" s="88">
        <f>VENDA!I42</f>
        <v>43866</v>
      </c>
      <c r="J43" s="87" t="str">
        <f>SALVADOS!R42</f>
        <v>GRANDE</v>
      </c>
      <c r="K43" s="84">
        <f>IF('CONTROLE LEILOES'!P42=0,"",IF('CONTROLE LEILOES'!P42&gt;0,VENDA!J42,IF(J43="GRANDE",SALVADOS!K42*5%,SALVADOS!K42*35%)))</f>
        <v>100</v>
      </c>
    </row>
    <row r="44" spans="1:11" x14ac:dyDescent="0.2">
      <c r="A44" s="88">
        <f>SALVADOS!AA43</f>
        <v>43777</v>
      </c>
      <c r="B44" s="83">
        <f>SALVADOS!AB43</f>
        <v>115</v>
      </c>
      <c r="C44" s="84">
        <f>SALVADOS!AC43</f>
        <v>7703</v>
      </c>
      <c r="D44" s="85" t="str">
        <f>SALVADOS!F43</f>
        <v xml:space="preserve">JOAO YKIO INONE      </v>
      </c>
      <c r="E44" s="83">
        <f>SALVADOS!B43</f>
        <v>8281901679</v>
      </c>
      <c r="F44" s="91">
        <f>SALVADOS!J43</f>
        <v>1002806002682</v>
      </c>
      <c r="G44" s="84" t="str">
        <f>SALVADOS!G43</f>
        <v>CQK3717</v>
      </c>
      <c r="H44" s="87" t="str">
        <f>IF(_xlfn.XLOOKUP(G44,'CONTROLE LEILOES'!$C:$C,'CONTROLE LEILOES'!$P:$P)&gt;0,"SIM","NÃO")</f>
        <v>SIM</v>
      </c>
      <c r="I44" s="88">
        <f>VENDA!I43</f>
        <v>43893</v>
      </c>
      <c r="J44" s="87" t="str">
        <f>SALVADOS!R43</f>
        <v>GRANDE</v>
      </c>
      <c r="K44" s="84">
        <f>IF('CONTROLE LEILOES'!P43=0,"",IF('CONTROLE LEILOES'!P43&gt;0,VENDA!J43,IF(J44="GRANDE",SALVADOS!K43*5%,SALVADOS!K43*35%)))</f>
        <v>1600</v>
      </c>
    </row>
    <row r="45" spans="1:11" x14ac:dyDescent="0.2">
      <c r="A45" s="88">
        <f>SALVADOS!AA44</f>
        <v>43809</v>
      </c>
      <c r="B45" s="83">
        <f>SALVADOS!AB44</f>
        <v>127</v>
      </c>
      <c r="C45" s="84">
        <f>SALVADOS!AC44</f>
        <v>15500</v>
      </c>
      <c r="D45" s="85" t="str">
        <f>SALVADOS!F44</f>
        <v>LUNALDO MARCELO NOGUEIRA BANDEIRA</v>
      </c>
      <c r="E45" s="83">
        <f>SALVADOS!B44</f>
        <v>8281902606</v>
      </c>
      <c r="F45" s="91">
        <f>SALVADOS!J44</f>
        <v>1002806003841</v>
      </c>
      <c r="G45" s="84" t="str">
        <f>SALVADOS!G44</f>
        <v>JHD2061</v>
      </c>
      <c r="H45" s="87" t="str">
        <f>IF(_xlfn.XLOOKUP(G45,'CONTROLE LEILOES'!$C:$C,'CONTROLE LEILOES'!$P:$P)&gt;0,"SIM","NÃO")</f>
        <v>SIM</v>
      </c>
      <c r="I45" s="88">
        <f>VENDA!I44</f>
        <v>43893</v>
      </c>
      <c r="J45" s="87" t="str">
        <f>SALVADOS!R44</f>
        <v>MEDIA</v>
      </c>
      <c r="K45" s="84">
        <f>IF('CONTROLE LEILOES'!P44=0,"",IF('CONTROLE LEILOES'!P44&gt;0,VENDA!J44,IF(J45="GRANDE",SALVADOS!K44*5%,SALVADOS!K44*35%)))</f>
        <v>1500</v>
      </c>
    </row>
    <row r="46" spans="1:11" x14ac:dyDescent="0.2">
      <c r="A46" s="88">
        <f>SALVADOS!AA45</f>
        <v>43907</v>
      </c>
      <c r="B46" s="83">
        <f>SALVADOS!AB45</f>
        <v>152</v>
      </c>
      <c r="C46" s="84">
        <f>SALVADOS!AC45</f>
        <v>1347.81</v>
      </c>
      <c r="D46" s="85" t="str">
        <f>SALVADOS!F45</f>
        <v>RODRIGO ALVES DE MELO</v>
      </c>
      <c r="E46" s="83">
        <f>SALVADOS!B45</f>
        <v>8281902272</v>
      </c>
      <c r="F46" s="91">
        <f>SALVADOS!J45</f>
        <v>1002806004030</v>
      </c>
      <c r="G46" s="84" t="str">
        <f>SALVADOS!G45</f>
        <v>GVM6482</v>
      </c>
      <c r="H46" s="87" t="str">
        <f>IF(_xlfn.XLOOKUP(G46,'CONTROLE LEILOES'!$C:$C,'CONTROLE LEILOES'!$P:$P)&gt;0,"SIM","NÃO")</f>
        <v>SIM</v>
      </c>
      <c r="I46" s="88">
        <f>VENDA!I45</f>
        <v>43900</v>
      </c>
      <c r="J46" s="87" t="str">
        <f>SALVADOS!R45</f>
        <v>MEDIA</v>
      </c>
      <c r="K46" s="84">
        <f>IF('CONTROLE LEILOES'!P45=0,"",IF('CONTROLE LEILOES'!P45&gt;0,VENDA!J45,IF(J46="GRANDE",SALVADOS!K45*5%,SALVADOS!K45*35%)))</f>
        <v>1400</v>
      </c>
    </row>
    <row r="47" spans="1:11" x14ac:dyDescent="0.2">
      <c r="A47" s="88">
        <f>SALVADOS!AA46</f>
        <v>43812</v>
      </c>
      <c r="B47" s="83">
        <f>SALVADOS!AB46</f>
        <v>130</v>
      </c>
      <c r="C47" s="84">
        <f>SALVADOS!AC46</f>
        <v>16186</v>
      </c>
      <c r="D47" s="85" t="str">
        <f>SALVADOS!F46</f>
        <v>JULIO CESAR DA COSTA</v>
      </c>
      <c r="E47" s="83">
        <f>SALVADOS!B46</f>
        <v>8281902777</v>
      </c>
      <c r="F47" s="91">
        <f>SALVADOS!J46</f>
        <v>1002806004696</v>
      </c>
      <c r="G47" s="84" t="str">
        <f>SALVADOS!G46</f>
        <v>DNU1192</v>
      </c>
      <c r="H47" s="87" t="str">
        <f>IF(_xlfn.XLOOKUP(G47,'CONTROLE LEILOES'!$C:$C,'CONTROLE LEILOES'!$P:$P)&gt;0,"SIM","NÃO")</f>
        <v>SIM</v>
      </c>
      <c r="I47" s="88">
        <f>VENDA!I46</f>
        <v>43888</v>
      </c>
      <c r="J47" s="87" t="str">
        <f>SALVADOS!R46</f>
        <v>GRANDE</v>
      </c>
      <c r="K47" s="84">
        <f>IF('CONTROLE LEILOES'!P46=0,"",IF('CONTROLE LEILOES'!P46&gt;0,VENDA!J46,IF(J47="GRANDE",SALVADOS!K46*5%,SALVADOS!K46*35%)))</f>
        <v>1300</v>
      </c>
    </row>
    <row r="48" spans="1:11" x14ac:dyDescent="0.2">
      <c r="A48" s="88">
        <f>SALVADOS!AA47</f>
        <v>43829</v>
      </c>
      <c r="B48" s="83">
        <f>SALVADOS!AB47</f>
        <v>131</v>
      </c>
      <c r="C48" s="84">
        <f>SALVADOS!AC47</f>
        <v>10365</v>
      </c>
      <c r="D48" s="85" t="str">
        <f>SALVADOS!F47</f>
        <v>VANEUSA FATIMA DE ASSIS SILVA</v>
      </c>
      <c r="E48" s="83">
        <f>SALVADOS!B47</f>
        <v>8281902927</v>
      </c>
      <c r="F48" s="91">
        <f>SALVADOS!J47</f>
        <v>1002806002870</v>
      </c>
      <c r="G48" s="84" t="str">
        <f>SALVADOS!G47</f>
        <v>HDK7681</v>
      </c>
      <c r="H48" s="87" t="str">
        <f>IF(_xlfn.XLOOKUP(G48,'CONTROLE LEILOES'!$C:$C,'CONTROLE LEILOES'!$P:$P)&gt;0,"SIM","NÃO")</f>
        <v>SIM</v>
      </c>
      <c r="I48" s="88">
        <f>VENDA!I47</f>
        <v>43858</v>
      </c>
      <c r="J48" s="87" t="str">
        <f>SALVADOS!R47</f>
        <v>MEDIA</v>
      </c>
      <c r="K48" s="84">
        <f>IF('CONTROLE LEILOES'!P47=0,"",IF('CONTROLE LEILOES'!P47&gt;0,VENDA!J47,IF(J48="GRANDE",SALVADOS!K47*5%,SALVADOS!K47*35%)))</f>
        <v>2000</v>
      </c>
    </row>
    <row r="49" spans="1:11" x14ac:dyDescent="0.2">
      <c r="A49" s="88">
        <f>SALVADOS!AA48</f>
        <v>43837</v>
      </c>
      <c r="B49" s="83">
        <f>SALVADOS!AB48</f>
        <v>136</v>
      </c>
      <c r="C49" s="84">
        <f>SALVADOS!AC48</f>
        <v>15500</v>
      </c>
      <c r="D49" s="85" t="str">
        <f>SALVADOS!F48</f>
        <v>LIOMAR SOUZA DUTRA</v>
      </c>
      <c r="E49" s="83">
        <f>SALVADOS!B48</f>
        <v>8281902933</v>
      </c>
      <c r="F49" s="91">
        <f>SALVADOS!J48</f>
        <v>1002806004793</v>
      </c>
      <c r="G49" s="84" t="str">
        <f>SALVADOS!G48</f>
        <v>HSI2604</v>
      </c>
      <c r="H49" s="87" t="str">
        <f>IF(_xlfn.XLOOKUP(G49,'CONTROLE LEILOES'!$C:$C,'CONTROLE LEILOES'!$P:$P)&gt;0,"SIM","NÃO")</f>
        <v>SIM</v>
      </c>
      <c r="I49" s="88">
        <f>VENDA!I48</f>
        <v>43858</v>
      </c>
      <c r="J49" s="87" t="str">
        <f>SALVADOS!R48</f>
        <v>MEDIA</v>
      </c>
      <c r="K49" s="84">
        <f>IF('CONTROLE LEILOES'!P48=0,"",IF('CONTROLE LEILOES'!P48&gt;0,VENDA!J48,IF(J49="GRANDE",SALVADOS!K48*5%,SALVADOS!K48*35%)))</f>
        <v>9800</v>
      </c>
    </row>
    <row r="50" spans="1:11" x14ac:dyDescent="0.2">
      <c r="A50" s="88">
        <f>SALVADOS!AA49</f>
        <v>43829</v>
      </c>
      <c r="B50" s="83">
        <f>SALVADOS!AB49</f>
        <v>132</v>
      </c>
      <c r="C50" s="84">
        <f>SALVADOS!AC49</f>
        <v>16074</v>
      </c>
      <c r="D50" s="85" t="str">
        <f>SALVADOS!F49</f>
        <v>MARCO ANTONIO DE SOUZA</v>
      </c>
      <c r="E50" s="83">
        <f>SALVADOS!B49</f>
        <v>8281902901</v>
      </c>
      <c r="F50" s="91">
        <f>SALVADOS!J49</f>
        <v>1002806004030</v>
      </c>
      <c r="G50" s="84" t="str">
        <f>SALVADOS!G49</f>
        <v>DSN8666</v>
      </c>
      <c r="H50" s="87" t="str">
        <f>IF(_xlfn.XLOOKUP(G50,'CONTROLE LEILOES'!$C:$C,'CONTROLE LEILOES'!$P:$P)&gt;0,"SIM","NÃO")</f>
        <v>SIM</v>
      </c>
      <c r="I50" s="88">
        <f>VENDA!I49</f>
        <v>44586</v>
      </c>
      <c r="J50" s="87" t="str">
        <f>SALVADOS!R49</f>
        <v>PEQUENA</v>
      </c>
      <c r="K50" s="84">
        <f>IF('CONTROLE LEILOES'!P49=0,"",IF('CONTROLE LEILOES'!P49&gt;0,VENDA!J49,IF(J50="GRANDE",SALVADOS!K49*5%,SALVADOS!K49*35%)))</f>
        <v>5100</v>
      </c>
    </row>
    <row r="51" spans="1:11" x14ac:dyDescent="0.2">
      <c r="A51" s="88">
        <f>SALVADOS!AA50</f>
        <v>43882</v>
      </c>
      <c r="B51" s="83">
        <f>SALVADOS!AB50</f>
        <v>143</v>
      </c>
      <c r="C51" s="84">
        <f>SALVADOS!AC50</f>
        <v>11596</v>
      </c>
      <c r="D51" s="85" t="str">
        <f>SALVADOS!F50</f>
        <v>JOELSON FERREIRA VACONCELOS</v>
      </c>
      <c r="E51" s="83">
        <f>SALVADOS!B50</f>
        <v>8231900120</v>
      </c>
      <c r="F51" s="91">
        <f>SALVADOS!J50</f>
        <v>1002306000728</v>
      </c>
      <c r="G51" s="84" t="str">
        <f>SALVADOS!G50</f>
        <v>JQA6400</v>
      </c>
      <c r="H51" s="87" t="str">
        <f>IF(_xlfn.XLOOKUP(G51,'CONTROLE LEILOES'!$C:$C,'CONTROLE LEILOES'!$P:$P)&gt;0,"SIM","NÃO")</f>
        <v>SIM</v>
      </c>
      <c r="I51" s="88">
        <f>VENDA!I50</f>
        <v>43936</v>
      </c>
      <c r="J51" s="87" t="str">
        <f>SALVADOS!R50</f>
        <v>GRANDE</v>
      </c>
      <c r="K51" s="84">
        <f>IF('CONTROLE LEILOES'!P50=0,"",IF('CONTROLE LEILOES'!P50&gt;0,VENDA!J50,IF(J51="GRANDE",SALVADOS!K50*5%,SALVADOS!K50*35%)))</f>
        <v>1100</v>
      </c>
    </row>
    <row r="52" spans="1:11" x14ac:dyDescent="0.2">
      <c r="A52" s="88">
        <f>SALVADOS!AA51</f>
        <v>43882</v>
      </c>
      <c r="B52" s="83">
        <f>SALVADOS!AB51</f>
        <v>144</v>
      </c>
      <c r="C52" s="84">
        <f>SALVADOS!AC51</f>
        <v>19000</v>
      </c>
      <c r="D52" s="85" t="str">
        <f>SALVADOS!F51</f>
        <v>JOSE AMADEU OLIVEIRA</v>
      </c>
      <c r="E52" s="83">
        <f>SALVADOS!B51</f>
        <v>8232000001</v>
      </c>
      <c r="F52" s="91">
        <f>SALVADOS!J51</f>
        <v>1002306000693</v>
      </c>
      <c r="G52" s="84" t="str">
        <f>SALVADOS!G51</f>
        <v>ACK5999</v>
      </c>
      <c r="H52" s="87" t="str">
        <f>IF(_xlfn.XLOOKUP(G52,'CONTROLE LEILOES'!$C:$C,'CONTROLE LEILOES'!$P:$P)&gt;0,"SIM","NÃO")</f>
        <v>SIM</v>
      </c>
      <c r="I52" s="88">
        <f>VENDA!I51</f>
        <v>44369</v>
      </c>
      <c r="J52" s="87" t="str">
        <f>SALVADOS!R51</f>
        <v>MEDIA</v>
      </c>
      <c r="K52" s="84">
        <f>IF('CONTROLE LEILOES'!P51=0,"",IF('CONTROLE LEILOES'!P51&gt;0,VENDA!J51,IF(J52="GRANDE",SALVADOS!K51*5%,SALVADOS!K51*35%)))</f>
        <v>5600</v>
      </c>
    </row>
    <row r="53" spans="1:11" x14ac:dyDescent="0.2">
      <c r="A53" s="88">
        <f>SALVADOS!AA52</f>
        <v>43903</v>
      </c>
      <c r="B53" s="83">
        <f>SALVADOS!AB52</f>
        <v>148</v>
      </c>
      <c r="C53" s="84">
        <f>SALVADOS!AC52</f>
        <v>19256</v>
      </c>
      <c r="D53" s="85" t="str">
        <f>SALVADOS!F52</f>
        <v>Solange dos Santos</v>
      </c>
      <c r="E53" s="83">
        <f>SALVADOS!B52</f>
        <v>8282000029</v>
      </c>
      <c r="F53" s="91">
        <f>SALVADOS!J52</f>
        <v>1002806005725</v>
      </c>
      <c r="G53" s="84" t="str">
        <f>SALVADOS!G52</f>
        <v>MGR0039</v>
      </c>
      <c r="H53" s="87" t="str">
        <f>IF(_xlfn.XLOOKUP(G53,'CONTROLE LEILOES'!$C:$C,'CONTROLE LEILOES'!$P:$P)&gt;0,"SIM","NÃO")</f>
        <v>SIM</v>
      </c>
      <c r="I53" s="88">
        <f>VENDA!I52</f>
        <v>44133</v>
      </c>
      <c r="J53" s="87" t="str">
        <f>SALVADOS!R52</f>
        <v>MEDIA</v>
      </c>
      <c r="K53" s="84">
        <f>IF('CONTROLE LEILOES'!P52=0,"",IF('CONTROLE LEILOES'!P52&gt;0,VENDA!J52,IF(J53="GRANDE",SALVADOS!K52*5%,SALVADOS!K52*35%)))</f>
        <v>6800</v>
      </c>
    </row>
    <row r="54" spans="1:11" x14ac:dyDescent="0.2">
      <c r="A54" s="88">
        <f>SALVADOS!AA53</f>
        <v>43903</v>
      </c>
      <c r="B54" s="83">
        <f>SALVADOS!AB53</f>
        <v>149</v>
      </c>
      <c r="C54" s="84">
        <f>SALVADOS!AC53</f>
        <v>20675.13</v>
      </c>
      <c r="D54" s="85" t="str">
        <f>SALVADOS!F53</f>
        <v>OSVALDO SANTOS</v>
      </c>
      <c r="E54" s="83">
        <f>SALVADOS!B53</f>
        <v>8232000032</v>
      </c>
      <c r="F54" s="91">
        <f>SALVADOS!J53</f>
        <v>1002306000849</v>
      </c>
      <c r="G54" s="84" t="str">
        <f>SALVADOS!G53</f>
        <v>ENA6500</v>
      </c>
      <c r="H54" s="87" t="str">
        <f>IF(_xlfn.XLOOKUP(G54,'CONTROLE LEILOES'!$C:$C,'CONTROLE LEILOES'!$P:$P)&gt;0,"SIM","NÃO")</f>
        <v>SIM</v>
      </c>
      <c r="I54" s="88">
        <f>VENDA!I53</f>
        <v>44194</v>
      </c>
      <c r="J54" s="87" t="str">
        <f>SALVADOS!R53</f>
        <v>GRANDE</v>
      </c>
      <c r="K54" s="84">
        <f>IF('CONTROLE LEILOES'!P53=0,"",IF('CONTROLE LEILOES'!P53&gt;0,VENDA!J53,IF(J54="GRANDE",SALVADOS!K53*5%,SALVADOS!K53*35%)))</f>
        <v>2200</v>
      </c>
    </row>
    <row r="55" spans="1:11" x14ac:dyDescent="0.2">
      <c r="A55" s="88">
        <f>SALVADOS!AA54</f>
        <v>43895</v>
      </c>
      <c r="B55" s="83">
        <f>SALVADOS!AB54</f>
        <v>146</v>
      </c>
      <c r="C55" s="84">
        <f>SALVADOS!AC54</f>
        <v>3023</v>
      </c>
      <c r="D55" s="85" t="str">
        <f>SALVADOS!F54</f>
        <v>JAMIR PEREIRA</v>
      </c>
      <c r="E55" s="83">
        <f>SALVADOS!B54</f>
        <v>8282000189</v>
      </c>
      <c r="F55" s="91">
        <f>SALVADOS!J54</f>
        <v>1002806004030</v>
      </c>
      <c r="G55" s="84" t="str">
        <f>SALVADOS!G54</f>
        <v>GRG0871</v>
      </c>
      <c r="H55" s="87" t="str">
        <f>IF(_xlfn.XLOOKUP(G55,'CONTROLE LEILOES'!$C:$C,'CONTROLE LEILOES'!$P:$P)&gt;0,"SIM","NÃO")</f>
        <v>SIM</v>
      </c>
      <c r="I55" s="88">
        <f>VENDA!I54</f>
        <v>44208</v>
      </c>
      <c r="J55" s="87" t="str">
        <f>SALVADOS!R54</f>
        <v>MEDIA</v>
      </c>
      <c r="K55" s="84">
        <f>IF('CONTROLE LEILOES'!P54=0,"",IF('CONTROLE LEILOES'!P54&gt;0,VENDA!J54,IF(J55="GRANDE",SALVADOS!K54*5%,SALVADOS!K54*35%)))</f>
        <v>1700</v>
      </c>
    </row>
    <row r="56" spans="1:11" x14ac:dyDescent="0.2">
      <c r="A56" s="88">
        <f>SALVADOS!AA55</f>
        <v>43879</v>
      </c>
      <c r="B56" s="83">
        <f>SALVADOS!AB55</f>
        <v>140</v>
      </c>
      <c r="C56" s="84">
        <f>SALVADOS!AC55</f>
        <v>27348</v>
      </c>
      <c r="D56" s="85" t="str">
        <f>SALVADOS!F55</f>
        <v xml:space="preserve">	TELMA LOUIZE SEGANFREDO</v>
      </c>
      <c r="E56" s="83">
        <f>SALVADOS!B55</f>
        <v>8282000022</v>
      </c>
      <c r="F56" s="91">
        <f>SALVADOS!J55</f>
        <v>1002806003382</v>
      </c>
      <c r="G56" s="84" t="str">
        <f>SALVADOS!G55</f>
        <v>IWH2168</v>
      </c>
      <c r="H56" s="87" t="str">
        <f>IF(_xlfn.XLOOKUP(G56,'CONTROLE LEILOES'!$C:$C,'CONTROLE LEILOES'!$P:$P)&gt;0,"SIM","NÃO")</f>
        <v>SIM</v>
      </c>
      <c r="I56" s="88">
        <f>VENDA!I55</f>
        <v>43903</v>
      </c>
      <c r="J56" s="87" t="str">
        <f>SALVADOS!R55</f>
        <v>MEDIA</v>
      </c>
      <c r="K56" s="84">
        <f>IF('CONTROLE LEILOES'!P55=0,"",IF('CONTROLE LEILOES'!P55&gt;0,VENDA!J55,IF(J56="GRANDE",SALVADOS!K55*5%,SALVADOS!K55*35%)))</f>
        <v>8400</v>
      </c>
    </row>
    <row r="57" spans="1:11" x14ac:dyDescent="0.2">
      <c r="A57" s="88">
        <f>SALVADOS!AA56</f>
        <v>43881</v>
      </c>
      <c r="B57" s="83">
        <f>SALVADOS!AB56</f>
        <v>142</v>
      </c>
      <c r="C57" s="84">
        <f>SALVADOS!AC56</f>
        <v>25453</v>
      </c>
      <c r="D57" s="85" t="str">
        <f>SALVADOS!F56</f>
        <v xml:space="preserve">JOELMA ALEXANDRE LUCAS ESCUDEIRO	</v>
      </c>
      <c r="E57" s="83">
        <f>SALVADOS!B56</f>
        <v>8282000256</v>
      </c>
      <c r="F57" s="91">
        <f>SALVADOS!J56</f>
        <v>1002806003226</v>
      </c>
      <c r="G57" s="84" t="str">
        <f>SALVADOS!G56</f>
        <v>ELL3738</v>
      </c>
      <c r="H57" s="87" t="str">
        <f>IF(_xlfn.XLOOKUP(G57,'CONTROLE LEILOES'!$C:$C,'CONTROLE LEILOES'!$P:$P)&gt;0,"SIM","NÃO")</f>
        <v>SIM</v>
      </c>
      <c r="I57" s="88">
        <f>VENDA!I56</f>
        <v>43908</v>
      </c>
      <c r="J57" s="87" t="str">
        <f>SALVADOS!R56</f>
        <v>MEDIA</v>
      </c>
      <c r="K57" s="84">
        <f>IF('CONTROLE LEILOES'!P56=0,"",IF('CONTROLE LEILOES'!P56&gt;0,VENDA!J56,IF(J57="GRANDE",SALVADOS!K56*5%,SALVADOS!K56*35%)))</f>
        <v>11000</v>
      </c>
    </row>
    <row r="58" spans="1:11" x14ac:dyDescent="0.2">
      <c r="A58" s="88">
        <f>SALVADOS!AA57</f>
        <v>43880</v>
      </c>
      <c r="B58" s="83">
        <f>SALVADOS!AB57</f>
        <v>141</v>
      </c>
      <c r="C58" s="84">
        <f>SALVADOS!AC57</f>
        <v>22720</v>
      </c>
      <c r="D58" s="85" t="str">
        <f>SALVADOS!F57</f>
        <v>GERALDO DE SOUZA OLIVEIRA</v>
      </c>
      <c r="E58" s="83">
        <f>SALVADOS!B57</f>
        <v>8282000018</v>
      </c>
      <c r="F58" s="91">
        <f>SALVADOS!J57</f>
        <v>1002806003757</v>
      </c>
      <c r="G58" s="84" t="str">
        <f>SALVADOS!G57</f>
        <v>CYT3323</v>
      </c>
      <c r="H58" s="87" t="str">
        <f>IF(_xlfn.XLOOKUP(G58,'CONTROLE LEILOES'!$C:$C,'CONTROLE LEILOES'!$P:$P)&gt;0,"SIM","NÃO")</f>
        <v>SIM</v>
      </c>
      <c r="I58" s="88">
        <f>VENDA!I57</f>
        <v>44355</v>
      </c>
      <c r="J58" s="87" t="str">
        <f>SALVADOS!R57</f>
        <v>MEDIA</v>
      </c>
      <c r="K58" s="84">
        <f>IF('CONTROLE LEILOES'!P57=0,"",IF('CONTROLE LEILOES'!P57&gt;0,VENDA!J57,IF(J58="GRANDE",SALVADOS!K57*5%,SALVADOS!K57*35%)))</f>
        <v>5200</v>
      </c>
    </row>
    <row r="59" spans="1:11" x14ac:dyDescent="0.2">
      <c r="A59" s="88">
        <f>SALVADOS!AA58</f>
        <v>43903</v>
      </c>
      <c r="B59" s="83">
        <f>SALVADOS!AB58</f>
        <v>150</v>
      </c>
      <c r="C59" s="84">
        <f>SALVADOS!AC58</f>
        <v>940</v>
      </c>
      <c r="D59" s="85" t="str">
        <f>SALVADOS!F58</f>
        <v xml:space="preserve">	JOICE BORGES DO SANTOS</v>
      </c>
      <c r="E59" s="83">
        <f>SALVADOS!B58</f>
        <v>8282000217</v>
      </c>
      <c r="F59" s="91">
        <f>SALVADOS!J58</f>
        <v>1002806005554</v>
      </c>
      <c r="G59" s="84" t="str">
        <f>SALVADOS!G58</f>
        <v>HGT8554</v>
      </c>
      <c r="H59" s="87" t="str">
        <f>IF(_xlfn.XLOOKUP(G59,'CONTROLE LEILOES'!$C:$C,'CONTROLE LEILOES'!$P:$P)&gt;0,"SIM","NÃO")</f>
        <v>SIM</v>
      </c>
      <c r="I59" s="88">
        <f>VENDA!I58</f>
        <v>44701</v>
      </c>
      <c r="J59" s="87" t="str">
        <f>SALVADOS!R58</f>
        <v>PEQUENA</v>
      </c>
      <c r="K59" s="84">
        <f>IF('CONTROLE LEILOES'!P58=0,"",IF('CONTROLE LEILOES'!P58&gt;0,VENDA!J58,IF(J59="GRANDE",SALVADOS!K58*5%,SALVADOS!K58*35%)))</f>
        <v>1900</v>
      </c>
    </row>
    <row r="60" spans="1:11" x14ac:dyDescent="0.2">
      <c r="A60" s="88">
        <f>SALVADOS!AA59</f>
        <v>44084</v>
      </c>
      <c r="B60" s="83">
        <f>SALVADOS!AB59</f>
        <v>175</v>
      </c>
      <c r="C60" s="84">
        <f>SALVADOS!AC59</f>
        <v>23533</v>
      </c>
      <c r="D60" s="85" t="str">
        <f>SALVADOS!F59</f>
        <v>MARCOS ROBERTO MOREIRA BATISTA</v>
      </c>
      <c r="E60" s="83">
        <f>SALVADOS!B59</f>
        <v>8281903294</v>
      </c>
      <c r="F60" s="91">
        <f>SALVADOS!J59</f>
        <v>1002806004237</v>
      </c>
      <c r="G60" s="84" t="str">
        <f>SALVADOS!G59</f>
        <v>CHR1184</v>
      </c>
      <c r="H60" s="87" t="str">
        <f>IF(_xlfn.XLOOKUP(G60,'CONTROLE LEILOES'!$C:$C,'CONTROLE LEILOES'!$P:$P)&gt;0,"SIM","NÃO")</f>
        <v>SIM</v>
      </c>
      <c r="I60" s="88">
        <f>VENDA!I59</f>
        <v>44113</v>
      </c>
      <c r="J60" s="87" t="str">
        <f>SALVADOS!R59</f>
        <v>MEDIA</v>
      </c>
      <c r="K60" s="84">
        <f>IF('CONTROLE LEILOES'!P59=0,"",IF('CONTROLE LEILOES'!P59&gt;0,VENDA!J59,IF(J60="GRANDE",SALVADOS!K59*5%,SALVADOS!K59*35%)))</f>
        <v>6000</v>
      </c>
    </row>
    <row r="61" spans="1:11" x14ac:dyDescent="0.2">
      <c r="A61" s="88">
        <f>SALVADOS!AA60</f>
        <v>43906</v>
      </c>
      <c r="B61" s="83">
        <f>SALVADOS!AB60</f>
        <v>151</v>
      </c>
      <c r="C61" s="84">
        <f>SALVADOS!AC60</f>
        <v>2195</v>
      </c>
      <c r="D61" s="85" t="str">
        <f>SALVADOS!F60</f>
        <v>MICAEL DE MELO SILVA</v>
      </c>
      <c r="E61" s="83">
        <f>SALVADOS!B60</f>
        <v>8282000297</v>
      </c>
      <c r="F61" s="91">
        <f>SALVADOS!J60</f>
        <v>1002806004230</v>
      </c>
      <c r="G61" s="84" t="str">
        <f>SALVADOS!G60</f>
        <v>CPX5397</v>
      </c>
      <c r="H61" s="87" t="str">
        <f>IF(_xlfn.XLOOKUP(G61,'CONTROLE LEILOES'!$C:$C,'CONTROLE LEILOES'!$P:$P)&gt;0,"SIM","NÃO")</f>
        <v>SIM</v>
      </c>
      <c r="I61" s="88">
        <f>VENDA!I60</f>
        <v>44180</v>
      </c>
      <c r="J61" s="87" t="str">
        <f>SALVADOS!R60</f>
        <v>MEDIA</v>
      </c>
      <c r="K61" s="84">
        <f>IF('CONTROLE LEILOES'!P60=0,"",IF('CONTROLE LEILOES'!P60&gt;0,VENDA!J60,IF(J61="GRANDE",SALVADOS!K60*5%,SALVADOS!K60*35%)))</f>
        <v>1000</v>
      </c>
    </row>
    <row r="62" spans="1:11" x14ac:dyDescent="0.2">
      <c r="A62" s="88">
        <f>SALVADOS!AA61</f>
        <v>44015</v>
      </c>
      <c r="B62" s="83">
        <f>SALVADOS!AB61</f>
        <v>167</v>
      </c>
      <c r="C62" s="84">
        <f>SALVADOS!AC61</f>
        <v>16703.61</v>
      </c>
      <c r="D62" s="85" t="str">
        <f>SALVADOS!F61</f>
        <v xml:space="preserve">VITOR EMANUEL R ALVES LOPES      </v>
      </c>
      <c r="E62" s="83">
        <f>SALVADOS!B61</f>
        <v>8282000016</v>
      </c>
      <c r="F62" s="91">
        <f>SALVADOS!J61</f>
        <v>1002806004944</v>
      </c>
      <c r="G62" s="84" t="str">
        <f>SALVADOS!G61</f>
        <v>GZM4914</v>
      </c>
      <c r="H62" s="87" t="str">
        <f>IF(_xlfn.XLOOKUP(G62,'CONTROLE LEILOES'!$C:$C,'CONTROLE LEILOES'!$P:$P)&gt;0,"SIM","NÃO")</f>
        <v>SIM</v>
      </c>
      <c r="I62" s="88">
        <f>VENDA!I61</f>
        <v>44166</v>
      </c>
      <c r="J62" s="87" t="str">
        <f>SALVADOS!R61</f>
        <v>PEQUENA</v>
      </c>
      <c r="K62" s="84">
        <f>IF('CONTROLE LEILOES'!P61=0,"",IF('CONTROLE LEILOES'!P61&gt;0,VENDA!J61,IF(J62="GRANDE",SALVADOS!K61*5%,SALVADOS!K61*35%)))</f>
        <v>7900</v>
      </c>
    </row>
    <row r="63" spans="1:11" x14ac:dyDescent="0.2">
      <c r="A63" s="88">
        <f>SALVADOS!AA62</f>
        <v>43963</v>
      </c>
      <c r="B63" s="83">
        <f>SALVADOS!AB62</f>
        <v>162</v>
      </c>
      <c r="C63" s="84">
        <f>SALVADOS!AC62</f>
        <v>26889.31</v>
      </c>
      <c r="D63" s="85" t="str">
        <f>SALVADOS!F62</f>
        <v xml:space="preserve">DANIEL WILLIAM SALES DE MELO      </v>
      </c>
      <c r="E63" s="83">
        <f>SALVADOS!B62</f>
        <v>8282000308</v>
      </c>
      <c r="F63" s="91">
        <f>SALVADOS!J62</f>
        <v>1002806005414</v>
      </c>
      <c r="G63" s="84" t="str">
        <f>SALVADOS!G62</f>
        <v>NML3737</v>
      </c>
      <c r="H63" s="87" t="str">
        <f>IF(_xlfn.XLOOKUP(G63,'CONTROLE LEILOES'!$C:$C,'CONTROLE LEILOES'!$P:$P)&gt;0,"SIM","NÃO")</f>
        <v>SIM</v>
      </c>
      <c r="I63" s="88">
        <f>VENDA!I62</f>
        <v>44369</v>
      </c>
      <c r="J63" s="87" t="str">
        <f>SALVADOS!R62</f>
        <v>MEDIA</v>
      </c>
      <c r="K63" s="84">
        <f>IF('CONTROLE LEILOES'!P62=0,"",IF('CONTROLE LEILOES'!P62&gt;0,VENDA!J62,IF(J63="GRANDE",SALVADOS!K62*5%,SALVADOS!K62*35%)))</f>
        <v>12800</v>
      </c>
    </row>
    <row r="64" spans="1:11" x14ac:dyDescent="0.2">
      <c r="A64" s="88">
        <f>SALVADOS!AA63</f>
        <v>43944</v>
      </c>
      <c r="B64" s="83">
        <f>SALVADOS!AB63</f>
        <v>160</v>
      </c>
      <c r="C64" s="84">
        <f>SALVADOS!AC63</f>
        <v>16190</v>
      </c>
      <c r="D64" s="85" t="str">
        <f>SALVADOS!F63</f>
        <v>PATRICIA DA SILVA GAMA DE SOUZA</v>
      </c>
      <c r="E64" s="83">
        <f>SALVADOS!B63</f>
        <v>8232000084</v>
      </c>
      <c r="F64" s="91">
        <f>SALVADOS!J63</f>
        <v>1002306000474</v>
      </c>
      <c r="G64" s="84" t="str">
        <f>SALVADOS!G63</f>
        <v>ILW7880</v>
      </c>
      <c r="H64" s="87" t="str">
        <f>IF(_xlfn.XLOOKUP(G64,'CONTROLE LEILOES'!$C:$C,'CONTROLE LEILOES'!$P:$P)&gt;0,"SIM","NÃO")</f>
        <v>SIM</v>
      </c>
      <c r="I64" s="88">
        <f>VENDA!I63</f>
        <v>44154</v>
      </c>
      <c r="J64" s="87" t="str">
        <f>SALVADOS!R63</f>
        <v>GRANDE</v>
      </c>
      <c r="K64" s="84">
        <f>IF('CONTROLE LEILOES'!P63=0,"",IF('CONTROLE LEILOES'!P63&gt;0,VENDA!J63,IF(J64="GRANDE",SALVADOS!K63*5%,SALVADOS!K63*35%)))</f>
        <v>4600</v>
      </c>
    </row>
    <row r="65" spans="1:11" x14ac:dyDescent="0.2">
      <c r="A65" s="88">
        <f>SALVADOS!AA64</f>
        <v>43944</v>
      </c>
      <c r="B65" s="83">
        <f>SALVADOS!AB64</f>
        <v>159</v>
      </c>
      <c r="C65" s="84">
        <f>SALVADOS!AC64</f>
        <v>116098</v>
      </c>
      <c r="D65" s="85" t="str">
        <f>SALVADOS!F64</f>
        <v>GENIVALDO DOS SANTOS</v>
      </c>
      <c r="E65" s="83">
        <f>SALVADOS!B64</f>
        <v>8282000480</v>
      </c>
      <c r="F65" s="91">
        <f>SALVADOS!J64</f>
        <v>1002806006011</v>
      </c>
      <c r="G65" s="84" t="str">
        <f>SALVADOS!G64</f>
        <v>ONU9588</v>
      </c>
      <c r="H65" s="87" t="str">
        <f>IF(_xlfn.XLOOKUP(G65,'CONTROLE LEILOES'!$C:$C,'CONTROLE LEILOES'!$P:$P)&gt;0,"SIM","NÃO")</f>
        <v>SIM</v>
      </c>
      <c r="I65" s="88">
        <f>VENDA!I64</f>
        <v>44112</v>
      </c>
      <c r="J65" s="87" t="str">
        <f>SALVADOS!R64</f>
        <v>MEDIA</v>
      </c>
      <c r="K65" s="84">
        <f>IF('CONTROLE LEILOES'!P64=0,"",IF('CONTROLE LEILOES'!P64&gt;0,VENDA!J64,IF(J65="GRANDE",SALVADOS!K64*5%,SALVADOS!K64*35%)))</f>
        <v>81000</v>
      </c>
    </row>
    <row r="66" spans="1:11" x14ac:dyDescent="0.2">
      <c r="A66" s="88">
        <f>SALVADOS!AA65</f>
        <v>43976</v>
      </c>
      <c r="B66" s="83">
        <f>SALVADOS!AB65</f>
        <v>164</v>
      </c>
      <c r="C66" s="84">
        <f>SALVADOS!AC65</f>
        <v>17300</v>
      </c>
      <c r="D66" s="85" t="str">
        <f>SALVADOS!F65</f>
        <v>EDMILSON MORETTO</v>
      </c>
      <c r="E66" s="83">
        <f>SALVADOS!B65</f>
        <v>8282000733</v>
      </c>
      <c r="F66" s="91">
        <f>SALVADOS!J65</f>
        <v>1002806004113</v>
      </c>
      <c r="G66" s="84" t="str">
        <f>SALVADOS!G65</f>
        <v>BEM0774</v>
      </c>
      <c r="H66" s="87" t="str">
        <f>IF(_xlfn.XLOOKUP(G66,'CONTROLE LEILOES'!$C:$C,'CONTROLE LEILOES'!$P:$P)&gt;0,"SIM","NÃO")</f>
        <v>SIM</v>
      </c>
      <c r="I66" s="88">
        <f>VENDA!I65</f>
        <v>44180</v>
      </c>
      <c r="J66" s="87" t="str">
        <f>SALVADOS!R65</f>
        <v>MEDIA</v>
      </c>
      <c r="K66" s="84">
        <f>IF('CONTROLE LEILOES'!P65=0,"",IF('CONTROLE LEILOES'!P65&gt;0,VENDA!J65,IF(J66="GRANDE",SALVADOS!K65*5%,SALVADOS!K65*35%)))</f>
        <v>9200</v>
      </c>
    </row>
    <row r="67" spans="1:11" x14ac:dyDescent="0.2">
      <c r="A67" s="88">
        <f>SALVADOS!AA66</f>
        <v>44035</v>
      </c>
      <c r="B67" s="83">
        <f>SALVADOS!AB66</f>
        <v>168</v>
      </c>
      <c r="C67" s="84">
        <f>SALVADOS!AC66</f>
        <v>5046.3999999999996</v>
      </c>
      <c r="D67" s="85" t="str">
        <f>SALVADOS!F66</f>
        <v>MARIA  JOSE SANTOS DE SOUZA</v>
      </c>
      <c r="E67" s="83">
        <f>SALVADOS!B66</f>
        <v>8282000903</v>
      </c>
      <c r="F67" s="91">
        <f>SALVADOS!J66</f>
        <v>1002806004230</v>
      </c>
      <c r="G67" s="84" t="str">
        <f>SALVADOS!G66</f>
        <v>AMZ5649</v>
      </c>
      <c r="H67" s="87" t="str">
        <f>IF(_xlfn.XLOOKUP(G67,'CONTROLE LEILOES'!$C:$C,'CONTROLE LEILOES'!$P:$P)&gt;0,"SIM","NÃO")</f>
        <v>SIM</v>
      </c>
      <c r="I67" s="88">
        <f>VENDA!I66</f>
        <v>44166</v>
      </c>
      <c r="J67" s="87" t="str">
        <f>SALVADOS!R66</f>
        <v>MEDIA</v>
      </c>
      <c r="K67" s="84">
        <f>IF('CONTROLE LEILOES'!P66=0,"",IF('CONTROLE LEILOES'!P66&gt;0,VENDA!J66,IF(J67="GRANDE",SALVADOS!K66*5%,SALVADOS!K66*35%)))</f>
        <v>3800</v>
      </c>
    </row>
    <row r="68" spans="1:11" x14ac:dyDescent="0.2">
      <c r="A68" s="88">
        <f>SALVADOS!AA67</f>
        <v>44035</v>
      </c>
      <c r="B68" s="83">
        <f>SALVADOS!AB67</f>
        <v>169</v>
      </c>
      <c r="C68" s="84">
        <f>SALVADOS!AC67</f>
        <v>6890.71</v>
      </c>
      <c r="D68" s="85" t="str">
        <f>SALVADOS!F67</f>
        <v>ROBSON DE FRANCA SILVA</v>
      </c>
      <c r="E68" s="83">
        <f>SALVADOS!B67</f>
        <v>8282000903</v>
      </c>
      <c r="F68" s="91">
        <f>SALVADOS!J67</f>
        <v>1002806004230</v>
      </c>
      <c r="G68" s="84" t="str">
        <f>SALVADOS!G67</f>
        <v>CJJ7221</v>
      </c>
      <c r="H68" s="87" t="str">
        <f>IF(_xlfn.XLOOKUP(G68,'CONTROLE LEILOES'!$C:$C,'CONTROLE LEILOES'!$P:$P)&gt;0,"SIM","NÃO")</f>
        <v>SIM</v>
      </c>
      <c r="I68" s="88">
        <f>VENDA!I67</f>
        <v>44334</v>
      </c>
      <c r="J68" s="87" t="str">
        <f>SALVADOS!R67</f>
        <v>GRANDE</v>
      </c>
      <c r="K68" s="84">
        <f>IF('CONTROLE LEILOES'!P67=0,"",IF('CONTROLE LEILOES'!P67&gt;0,VENDA!J67,IF(J68="GRANDE",SALVADOS!K67*5%,SALVADOS!K67*35%)))</f>
        <v>1400</v>
      </c>
    </row>
    <row r="69" spans="1:11" x14ac:dyDescent="0.2">
      <c r="A69" s="88">
        <f>SALVADOS!AA68</f>
        <v>44035</v>
      </c>
      <c r="B69" s="83">
        <f>SALVADOS!AB68</f>
        <v>170</v>
      </c>
      <c r="C69" s="84">
        <f>SALVADOS!AC68</f>
        <v>39071.769999999997</v>
      </c>
      <c r="D69" s="85" t="str">
        <f>SALVADOS!F68</f>
        <v>ELAINE GONÇALVES DA SILVA</v>
      </c>
      <c r="E69" s="83">
        <f>SALVADOS!B68</f>
        <v>8231900036</v>
      </c>
      <c r="F69" s="91">
        <f>SALVADOS!J68</f>
        <v>1002306000693</v>
      </c>
      <c r="G69" s="84" t="str">
        <f>SALVADOS!G68</f>
        <v>DLA1938</v>
      </c>
      <c r="H69" s="87" t="str">
        <f>IF(_xlfn.XLOOKUP(G69,'CONTROLE LEILOES'!$C:$C,'CONTROLE LEILOES'!$P:$P)&gt;0,"SIM","NÃO")</f>
        <v>SIM</v>
      </c>
      <c r="I69" s="88">
        <f>VENDA!I68</f>
        <v>44133</v>
      </c>
      <c r="J69" s="87" t="str">
        <f>SALVADOS!R68</f>
        <v>MEDIA</v>
      </c>
      <c r="K69" s="84">
        <f>IF('CONTROLE LEILOES'!P68=0,"",IF('CONTROLE LEILOES'!P68&gt;0,VENDA!J68,IF(J69="GRANDE",SALVADOS!K68*5%,SALVADOS!K68*35%)))</f>
        <v>18300</v>
      </c>
    </row>
    <row r="70" spans="1:11" x14ac:dyDescent="0.2">
      <c r="A70" s="88">
        <f>SALVADOS!AA69</f>
        <v>44049</v>
      </c>
      <c r="B70" s="83">
        <f>SALVADOS!AB69</f>
        <v>171</v>
      </c>
      <c r="C70" s="84">
        <f>SALVADOS!AC69</f>
        <v>3232</v>
      </c>
      <c r="D70" s="85" t="str">
        <f>SALVADOS!F69</f>
        <v>JOSIANE LOPES GONÇALVES</v>
      </c>
      <c r="E70" s="83">
        <f>SALVADOS!B69</f>
        <v>8282000829</v>
      </c>
      <c r="F70" s="91">
        <f>SALVADOS!J69</f>
        <v>1002806007021</v>
      </c>
      <c r="G70" s="84" t="str">
        <f>SALVADOS!G69</f>
        <v>QVD0B92</v>
      </c>
      <c r="H70" s="87" t="str">
        <f>IF(_xlfn.XLOOKUP(G70,'CONTROLE LEILOES'!$C:$C,'CONTROLE LEILOES'!$P:$P)&gt;0,"SIM","NÃO")</f>
        <v>SIM</v>
      </c>
      <c r="I70" s="88">
        <f>VENDA!I69</f>
        <v>44112</v>
      </c>
      <c r="J70" s="87" t="str">
        <f>SALVADOS!R69</f>
        <v>MEDIA</v>
      </c>
      <c r="K70" s="84">
        <f>IF('CONTROLE LEILOES'!P69=0,"",IF('CONTROLE LEILOES'!P69&gt;0,VENDA!J69,IF(J70="GRANDE",SALVADOS!K69*5%,SALVADOS!K69*35%)))</f>
        <v>2500</v>
      </c>
    </row>
    <row r="71" spans="1:11" x14ac:dyDescent="0.2">
      <c r="A71" s="88">
        <f>SALVADOS!AA70</f>
        <v>44067</v>
      </c>
      <c r="B71" s="83">
        <f>SALVADOS!AB70</f>
        <v>172</v>
      </c>
      <c r="C71" s="84">
        <f>SALVADOS!AC70</f>
        <v>11863.33</v>
      </c>
      <c r="D71" s="85" t="str">
        <f>SALVADOS!F70</f>
        <v>CELSO RIBEIRO AGUIAR</v>
      </c>
      <c r="E71" s="83">
        <f>SALVADOS!B70</f>
        <v>8282000956</v>
      </c>
      <c r="F71" s="91">
        <f>SALVADOS!J70</f>
        <v>1002806004236</v>
      </c>
      <c r="G71" s="84" t="str">
        <f>SALVADOS!G70</f>
        <v>EUN0976</v>
      </c>
      <c r="H71" s="87" t="str">
        <f>IF(_xlfn.XLOOKUP(G71,'CONTROLE LEILOES'!$C:$C,'CONTROLE LEILOES'!$P:$P)&gt;0,"SIM","NÃO")</f>
        <v>SIM</v>
      </c>
      <c r="I71" s="88">
        <f>VENDA!I70</f>
        <v>44112</v>
      </c>
      <c r="J71" s="87" t="str">
        <f>SALVADOS!R70</f>
        <v>MEDIA</v>
      </c>
      <c r="K71" s="84">
        <f>IF('CONTROLE LEILOES'!P70=0,"",IF('CONTROLE LEILOES'!P70&gt;0,VENDA!J70,IF(J71="GRANDE",SALVADOS!K70*5%,SALVADOS!K70*35%)))</f>
        <v>7500</v>
      </c>
    </row>
    <row r="72" spans="1:11" x14ac:dyDescent="0.2">
      <c r="A72" s="88">
        <f>SALVADOS!AA71</f>
        <v>44067</v>
      </c>
      <c r="B72" s="83">
        <f>SALVADOS!AB71</f>
        <v>173</v>
      </c>
      <c r="C72" s="84">
        <f>SALVADOS!AC71</f>
        <v>43238</v>
      </c>
      <c r="D72" s="85" t="str">
        <f>SALVADOS!F71</f>
        <v>JOSE CARDOSO DA SILVA</v>
      </c>
      <c r="E72" s="83">
        <f>SALVADOS!B71</f>
        <v>8282000943</v>
      </c>
      <c r="F72" s="91">
        <f>SALVADOS!J71</f>
        <v>1002806005452</v>
      </c>
      <c r="G72" s="84" t="str">
        <f>SALVADOS!G71</f>
        <v>FVY8510</v>
      </c>
      <c r="H72" s="87" t="str">
        <f>IF(_xlfn.XLOOKUP(G72,'CONTROLE LEILOES'!$C:$C,'CONTROLE LEILOES'!$P:$P)&gt;0,"SIM","NÃO")</f>
        <v>SIM</v>
      </c>
      <c r="I72" s="88">
        <f>VENDA!I71</f>
        <v>44166</v>
      </c>
      <c r="J72" s="87" t="str">
        <f>SALVADOS!R71</f>
        <v>PEQUENA</v>
      </c>
      <c r="K72" s="84">
        <f>IF('CONTROLE LEILOES'!P71=0,"",IF('CONTROLE LEILOES'!P71&gt;0,VENDA!J71,IF(J72="GRANDE",SALVADOS!K71*5%,SALVADOS!K71*35%)))</f>
        <v>28000</v>
      </c>
    </row>
    <row r="73" spans="1:11" x14ac:dyDescent="0.2">
      <c r="A73" s="88">
        <f>SALVADOS!AA72</f>
        <v>44119</v>
      </c>
      <c r="B73" s="83">
        <f>SALVADOS!AB72</f>
        <v>179</v>
      </c>
      <c r="C73" s="84">
        <f>SALVADOS!AC72</f>
        <v>21137</v>
      </c>
      <c r="D73" s="85" t="str">
        <f>SALVADOS!F72</f>
        <v>ELIANE MARTINEZ</v>
      </c>
      <c r="E73" s="83">
        <f>SALVADOS!B72</f>
        <v>8282000950</v>
      </c>
      <c r="F73" s="91">
        <f>SALVADOS!J72</f>
        <v>1002806005748</v>
      </c>
      <c r="G73" s="84" t="str">
        <f>SALVADOS!G72</f>
        <v>AXA0887</v>
      </c>
      <c r="H73" s="87" t="str">
        <f>IF(_xlfn.XLOOKUP(G73,'CONTROLE LEILOES'!$C:$C,'CONTROLE LEILOES'!$P:$P)&gt;0,"SIM","NÃO")</f>
        <v>SIM</v>
      </c>
      <c r="I73" s="88">
        <f>VENDA!I72</f>
        <v>44295</v>
      </c>
      <c r="J73" s="87" t="str">
        <f>SALVADOS!R72</f>
        <v>MEDIA</v>
      </c>
      <c r="K73" s="84">
        <f>IF('CONTROLE LEILOES'!P72=0,"",IF('CONTROLE LEILOES'!P72&gt;0,VENDA!J72,IF(J73="GRANDE",SALVADOS!K72*5%,SALVADOS!K72*35%)))</f>
        <v>5900</v>
      </c>
    </row>
    <row r="74" spans="1:11" x14ac:dyDescent="0.2">
      <c r="A74" s="88">
        <f>SALVADOS!AA73</f>
        <v>44084</v>
      </c>
      <c r="B74" s="83">
        <f>SALVADOS!AB73</f>
        <v>174</v>
      </c>
      <c r="C74" s="84">
        <f>SALVADOS!AC73</f>
        <v>11382.68</v>
      </c>
      <c r="D74" s="85" t="str">
        <f>SALVADOS!F73</f>
        <v>RUTEMBERG PEREIRA DE SOUZA</v>
      </c>
      <c r="E74" s="83">
        <f>SALVADOS!B73</f>
        <v>8282000269</v>
      </c>
      <c r="F74" s="91">
        <f>SALVADOS!J73</f>
        <v>1002806004232</v>
      </c>
      <c r="G74" s="84" t="str">
        <f>SALVADOS!G73</f>
        <v>DYH2395</v>
      </c>
      <c r="H74" s="87" t="str">
        <f>IF(_xlfn.XLOOKUP(G74,'CONTROLE LEILOES'!$C:$C,'CONTROLE LEILOES'!$P:$P)&gt;0,"SIM","NÃO")</f>
        <v>SIM</v>
      </c>
      <c r="I74" s="88">
        <f>VENDA!I73</f>
        <v>44173</v>
      </c>
      <c r="J74" s="87" t="str">
        <f>SALVADOS!R73</f>
        <v>MEDIA</v>
      </c>
      <c r="K74" s="84">
        <f>IF('CONTROLE LEILOES'!P73=0,"",IF('CONTROLE LEILOES'!P73&gt;0,VENDA!J73,IF(J74="GRANDE",SALVADOS!K73*5%,SALVADOS!K73*35%)))</f>
        <v>4800</v>
      </c>
    </row>
    <row r="75" spans="1:11" x14ac:dyDescent="0.2">
      <c r="A75" s="88">
        <f>SALVADOS!AA74</f>
        <v>44091</v>
      </c>
      <c r="B75" s="83">
        <f>SALVADOS!AB74</f>
        <v>177</v>
      </c>
      <c r="C75" s="84">
        <f>SALVADOS!AC74</f>
        <v>1800</v>
      </c>
      <c r="D75" s="85" t="str">
        <f>SALVADOS!F74</f>
        <v xml:space="preserve">	JOSE NILTON NEVES DE SOUZA</v>
      </c>
      <c r="E75" s="83">
        <f>SALVADOS!B74</f>
        <v>8282001220</v>
      </c>
      <c r="F75" s="91">
        <f>SALVADOS!J74</f>
        <v>1002806007819</v>
      </c>
      <c r="G75" s="84" t="str">
        <f>SALVADOS!G74</f>
        <v>BYN0656</v>
      </c>
      <c r="H75" s="87" t="str">
        <f>IF(_xlfn.XLOOKUP(G75,'CONTROLE LEILOES'!$C:$C,'CONTROLE LEILOES'!$P:$P)&gt;0,"SIM","NÃO")</f>
        <v>SIM</v>
      </c>
      <c r="I75" s="88">
        <f>VENDA!I74</f>
        <v>44257</v>
      </c>
      <c r="J75" s="87" t="str">
        <f>SALVADOS!R74</f>
        <v>MEDIA</v>
      </c>
      <c r="K75" s="84">
        <f>IF('CONTROLE LEILOES'!P74=0,"",IF('CONTROLE LEILOES'!P74&gt;0,VENDA!J74,IF(J75="GRANDE",SALVADOS!K74*5%,SALVADOS!K74*35%)))</f>
        <v>1200</v>
      </c>
    </row>
    <row r="76" spans="1:11" x14ac:dyDescent="0.2">
      <c r="A76" s="88">
        <f>SALVADOS!AA75</f>
        <v>44112</v>
      </c>
      <c r="B76" s="83">
        <f>SALVADOS!AB75</f>
        <v>178</v>
      </c>
      <c r="C76" s="84">
        <f>SALVADOS!AC75</f>
        <v>17331.53</v>
      </c>
      <c r="D76" s="85" t="str">
        <f>SALVADOS!F75</f>
        <v>AMANDA MARIA DE LACERDA</v>
      </c>
      <c r="E76" s="83">
        <f>SALVADOS!B75</f>
        <v>8232000138</v>
      </c>
      <c r="F76" s="91">
        <f>SALVADOS!J75</f>
        <v>1002306000812</v>
      </c>
      <c r="G76" s="84" t="str">
        <f>SALVADOS!G75</f>
        <v>JKD8504</v>
      </c>
      <c r="H76" s="87" t="str">
        <f>IF(_xlfn.XLOOKUP(G76,'CONTROLE LEILOES'!$C:$C,'CONTROLE LEILOES'!$P:$P)&gt;0,"SIM","NÃO")</f>
        <v>SIM</v>
      </c>
      <c r="I76" s="88">
        <f>VENDA!I75</f>
        <v>44204</v>
      </c>
      <c r="J76" s="87" t="str">
        <f>SALVADOS!R75</f>
        <v>MEDIA</v>
      </c>
      <c r="K76" s="84">
        <f>IF('CONTROLE LEILOES'!P75=0,"",IF('CONTROLE LEILOES'!P75&gt;0,VENDA!J75,IF(J76="GRANDE",SALVADOS!K75*5%,SALVADOS!K75*35%)))</f>
        <v>9200</v>
      </c>
    </row>
    <row r="77" spans="1:11" x14ac:dyDescent="0.2">
      <c r="A77" s="88">
        <f>SALVADOS!AA76</f>
        <v>44119</v>
      </c>
      <c r="B77" s="83">
        <f>SALVADOS!AB76</f>
        <v>180</v>
      </c>
      <c r="C77" s="84">
        <f>SALVADOS!AC76</f>
        <v>16138</v>
      </c>
      <c r="D77" s="85" t="str">
        <f>SALVADOS!F76</f>
        <v xml:space="preserve">	MAURICEIA M. DA SILVA</v>
      </c>
      <c r="E77" s="83">
        <f>SALVADOS!B76</f>
        <v>8282001174</v>
      </c>
      <c r="F77" s="91">
        <f>SALVADOS!J76</f>
        <v>1002806007820</v>
      </c>
      <c r="G77" s="84" t="str">
        <f>SALVADOS!G76</f>
        <v>EEG4467</v>
      </c>
      <c r="H77" s="87" t="str">
        <f>IF(_xlfn.XLOOKUP(G77,'CONTROLE LEILOES'!$C:$C,'CONTROLE LEILOES'!$P:$P)&gt;0,"SIM","NÃO")</f>
        <v>SIM</v>
      </c>
      <c r="I77" s="88">
        <f>VENDA!I76</f>
        <v>44378</v>
      </c>
      <c r="J77" s="87" t="str">
        <f>SALVADOS!R76</f>
        <v>MEDIA</v>
      </c>
      <c r="K77" s="84">
        <f>IF('CONTROLE LEILOES'!P76=0,"",IF('CONTROLE LEILOES'!P76&gt;0,VENDA!J76,IF(J77="GRANDE",SALVADOS!K76*5%,SALVADOS!K76*35%)))</f>
        <v>11000</v>
      </c>
    </row>
    <row r="78" spans="1:11" x14ac:dyDescent="0.2">
      <c r="A78" s="88">
        <f>SALVADOS!AA77</f>
        <v>44188</v>
      </c>
      <c r="B78" s="83">
        <f>SALVADOS!AB77</f>
        <v>201</v>
      </c>
      <c r="C78" s="84">
        <f>SALVADOS!AC77</f>
        <v>1174.04</v>
      </c>
      <c r="D78" s="85" t="str">
        <f>SALVADOS!F77</f>
        <v>GUILHERME RODRIGUES DA SILVA</v>
      </c>
      <c r="E78" s="83">
        <f>SALVADOS!B77</f>
        <v>8282001290</v>
      </c>
      <c r="F78" s="91">
        <f>SALVADOS!J77</f>
        <v>1002806004949</v>
      </c>
      <c r="G78" s="84" t="str">
        <f>SALVADOS!G77</f>
        <v>EUO7130</v>
      </c>
      <c r="H78" s="87" t="str">
        <f>IF(_xlfn.XLOOKUP(G78,'CONTROLE LEILOES'!$C:$C,'CONTROLE LEILOES'!$P:$P)&gt;0,"SIM","NÃO")</f>
        <v>SIM</v>
      </c>
      <c r="I78" s="88">
        <f>VENDA!I77</f>
        <v>44334</v>
      </c>
      <c r="J78" s="87" t="str">
        <f>SALVADOS!R77</f>
        <v>MEDIA</v>
      </c>
      <c r="K78" s="84">
        <f>IF('CONTROLE LEILOES'!P77=0,"",IF('CONTROLE LEILOES'!P77&gt;0,VENDA!J77,IF(J78="GRANDE",SALVADOS!K77*5%,SALVADOS!K77*35%)))</f>
        <v>6700</v>
      </c>
    </row>
    <row r="79" spans="1:11" x14ac:dyDescent="0.2">
      <c r="A79" s="88">
        <f>SALVADOS!AA78</f>
        <v>44134</v>
      </c>
      <c r="B79" s="83">
        <f>SALVADOS!AB78</f>
        <v>184</v>
      </c>
      <c r="C79" s="84">
        <f>SALVADOS!AC78</f>
        <v>19258</v>
      </c>
      <c r="D79" s="85" t="str">
        <f>SALVADOS!F78</f>
        <v>AMANDA MOURINO DE FARACO</v>
      </c>
      <c r="E79" s="83">
        <f>SALVADOS!B78</f>
        <v>8282001428</v>
      </c>
      <c r="F79" s="91">
        <f>SALVADOS!J78</f>
        <v>1002806008081</v>
      </c>
      <c r="G79" s="84" t="str">
        <f>SALVADOS!G78</f>
        <v>OLR6189</v>
      </c>
      <c r="H79" s="87" t="str">
        <f>IF(_xlfn.XLOOKUP(G79,'CONTROLE LEILOES'!$C:$C,'CONTROLE LEILOES'!$P:$P)&gt;0,"SIM","NÃO")</f>
        <v>SIM</v>
      </c>
      <c r="I79" s="88">
        <f>VENDA!I78</f>
        <v>44194</v>
      </c>
      <c r="J79" s="87" t="str">
        <f>SALVADOS!R78</f>
        <v>MEDIA</v>
      </c>
      <c r="K79" s="84">
        <f>IF('CONTROLE LEILOES'!P78=0,"",IF('CONTROLE LEILOES'!P78&gt;0,VENDA!J78,IF(J79="GRANDE",SALVADOS!K78*5%,SALVADOS!K78*35%)))</f>
        <v>11000</v>
      </c>
    </row>
    <row r="80" spans="1:11" x14ac:dyDescent="0.2">
      <c r="A80" s="88">
        <f>SALVADOS!AA79</f>
        <v>44151</v>
      </c>
      <c r="B80" s="83">
        <f>SALVADOS!AB79</f>
        <v>187</v>
      </c>
      <c r="C80" s="84">
        <f>SALVADOS!AC79</f>
        <v>26293</v>
      </c>
      <c r="D80" s="85" t="str">
        <f>SALVADOS!F79</f>
        <v>RODRIGO TAVARES DE ALMEIDA BENTO</v>
      </c>
      <c r="E80" s="83">
        <f>SALVADOS!B79</f>
        <v>8282001485</v>
      </c>
      <c r="F80" s="91">
        <f>SALVADOS!J79</f>
        <v>1002806007823</v>
      </c>
      <c r="G80" s="84" t="str">
        <f>SALVADOS!G79</f>
        <v>ETR0311</v>
      </c>
      <c r="H80" s="87" t="str">
        <f>IF(_xlfn.XLOOKUP(G80,'CONTROLE LEILOES'!$C:$C,'CONTROLE LEILOES'!$P:$P)&gt;0,"SIM","NÃO")</f>
        <v>SIM</v>
      </c>
      <c r="I80" s="88">
        <f>VENDA!I79</f>
        <v>44180</v>
      </c>
      <c r="J80" s="87" t="str">
        <f>SALVADOS!R79</f>
        <v>PEQUENA</v>
      </c>
      <c r="K80" s="84">
        <f>IF('CONTROLE LEILOES'!P79=0,"",IF('CONTROLE LEILOES'!P79&gt;0,VENDA!J79,IF(J80="GRANDE",SALVADOS!K79*5%,SALVADOS!K79*35%)))</f>
        <v>19400</v>
      </c>
    </row>
    <row r="81" spans="1:11" x14ac:dyDescent="0.2">
      <c r="A81" s="88">
        <f>SALVADOS!AA80</f>
        <v>44151</v>
      </c>
      <c r="B81" s="83">
        <f>SALVADOS!AB80</f>
        <v>188</v>
      </c>
      <c r="C81" s="84">
        <f>SALVADOS!AC80</f>
        <v>4359</v>
      </c>
      <c r="D81" s="85" t="str">
        <f>SALVADOS!F80</f>
        <v>MARGOT DOS REIS COSTA</v>
      </c>
      <c r="E81" s="83">
        <f>SALVADOS!B80</f>
        <v>8282001464</v>
      </c>
      <c r="F81" s="91">
        <f>SALVADOS!J80</f>
        <v>1002806008081</v>
      </c>
      <c r="G81" s="84" t="str">
        <f>SALVADOS!G80</f>
        <v>HGM2F89</v>
      </c>
      <c r="H81" s="87" t="str">
        <f>IF(_xlfn.XLOOKUP(G81,'CONTROLE LEILOES'!$C:$C,'CONTROLE LEILOES'!$P:$P)&gt;0,"SIM","NÃO")</f>
        <v>SIM</v>
      </c>
      <c r="I81" s="88">
        <f>VENDA!I80</f>
        <v>44180</v>
      </c>
      <c r="J81" s="87" t="str">
        <f>SALVADOS!R80</f>
        <v>MEDIA</v>
      </c>
      <c r="K81" s="84">
        <f>IF('CONTROLE LEILOES'!P80=0,"",IF('CONTROLE LEILOES'!P80&gt;0,VENDA!J80,IF(J81="GRANDE",SALVADOS!K80*5%,SALVADOS!K80*35%)))</f>
        <v>3600</v>
      </c>
    </row>
    <row r="82" spans="1:11" x14ac:dyDescent="0.2">
      <c r="A82" s="88">
        <f>SALVADOS!AA81</f>
        <v>44158</v>
      </c>
      <c r="B82" s="83">
        <f>SALVADOS!AB81</f>
        <v>192</v>
      </c>
      <c r="C82" s="84">
        <f>SALVADOS!AC81</f>
        <v>2987.04</v>
      </c>
      <c r="D82" s="85" t="str">
        <f>SALVADOS!F81</f>
        <v>FRANCIELE CARINE RISSADI DA TRINDADE</v>
      </c>
      <c r="E82" s="83">
        <f>SALVADOS!B81</f>
        <v>8282001539</v>
      </c>
      <c r="F82" s="91">
        <f>SALVADOS!J81</f>
        <v>1002806008395</v>
      </c>
      <c r="G82" s="84" t="str">
        <f>SALVADOS!G81</f>
        <v>MBR0278</v>
      </c>
      <c r="H82" s="87" t="str">
        <f>IF(_xlfn.XLOOKUP(G82,'CONTROLE LEILOES'!$C:$C,'CONTROLE LEILOES'!$P:$P)&gt;0,"SIM","NÃO")</f>
        <v>SIM</v>
      </c>
      <c r="I82" s="88">
        <f>VENDA!I81</f>
        <v>44194</v>
      </c>
      <c r="J82" s="87" t="str">
        <f>SALVADOS!R81</f>
        <v>MEDIA</v>
      </c>
      <c r="K82" s="84">
        <f>IF('CONTROLE LEILOES'!P81=0,"",IF('CONTROLE LEILOES'!P81&gt;0,VENDA!J81,IF(J82="GRANDE",SALVADOS!K81*5%,SALVADOS!K81*35%)))</f>
        <v>1800</v>
      </c>
    </row>
    <row r="83" spans="1:11" x14ac:dyDescent="0.2">
      <c r="A83" s="88">
        <f>SALVADOS!AA82</f>
        <v>44187</v>
      </c>
      <c r="B83" s="83">
        <f>SALVADOS!AB82</f>
        <v>197</v>
      </c>
      <c r="C83" s="84">
        <f>SALVADOS!AC82</f>
        <v>41696</v>
      </c>
      <c r="D83" s="85" t="str">
        <f>SALVADOS!F82</f>
        <v>EZEQUIEL CARVALHO</v>
      </c>
      <c r="E83" s="83">
        <f>SALVADOS!B82</f>
        <v>8282001570</v>
      </c>
      <c r="F83" s="91">
        <f>SALVADOS!J82</f>
        <v>1002806008092</v>
      </c>
      <c r="G83" s="84" t="str">
        <f>SALVADOS!G82</f>
        <v>FSO8244</v>
      </c>
      <c r="H83" s="87" t="str">
        <f>IF(_xlfn.XLOOKUP(G83,'CONTROLE LEILOES'!$C:$C,'CONTROLE LEILOES'!$P:$P)&gt;0,"SIM","NÃO")</f>
        <v>SIM</v>
      </c>
      <c r="I83" s="88">
        <f>VENDA!I82</f>
        <v>44236</v>
      </c>
      <c r="J83" s="87" t="str">
        <f>SALVADOS!R82</f>
        <v>GRANDE</v>
      </c>
      <c r="K83" s="84">
        <f>IF('CONTROLE LEILOES'!P82=0,"",IF('CONTROLE LEILOES'!P82&gt;0,VENDA!J82,IF(J83="GRANDE",SALVADOS!K82*5%,SALVADOS!K82*35%)))</f>
        <v>7000</v>
      </c>
    </row>
    <row r="84" spans="1:11" x14ac:dyDescent="0.2">
      <c r="A84" s="88">
        <f>SALVADOS!AA83</f>
        <v>44187</v>
      </c>
      <c r="B84" s="83">
        <f>SALVADOS!AB83</f>
        <v>200</v>
      </c>
      <c r="C84" s="84">
        <f>SALVADOS!AC83</f>
        <v>29396</v>
      </c>
      <c r="D84" s="85" t="str">
        <f>SALVADOS!F83</f>
        <v>CLAUDIA WALERIA ARAUJO FERREIRA</v>
      </c>
      <c r="E84" s="83">
        <f>SALVADOS!B83</f>
        <v>8282001585</v>
      </c>
      <c r="F84" s="91">
        <f>SALVADOS!J83</f>
        <v>1002806007021</v>
      </c>
      <c r="G84" s="84" t="str">
        <f>SALVADOS!G83</f>
        <v>PYS3724</v>
      </c>
      <c r="H84" s="87" t="str">
        <f>IF(_xlfn.XLOOKUP(G84,'CONTROLE LEILOES'!$C:$C,'CONTROLE LEILOES'!$P:$P)&gt;0,"SIM","NÃO")</f>
        <v>SIM</v>
      </c>
      <c r="I84" s="88">
        <f>VENDA!I83</f>
        <v>44257</v>
      </c>
      <c r="J84" s="87" t="str">
        <f>SALVADOS!R83</f>
        <v>MEDIA</v>
      </c>
      <c r="K84" s="84">
        <f>IF('CONTROLE LEILOES'!P83=0,"",IF('CONTROLE LEILOES'!P83&gt;0,VENDA!J83,IF(J84="GRANDE",SALVADOS!K83*5%,SALVADOS!K83*35%)))</f>
        <v>19200</v>
      </c>
    </row>
    <row r="85" spans="1:11" x14ac:dyDescent="0.2">
      <c r="A85" s="88">
        <f>SALVADOS!AA84</f>
        <v>44194</v>
      </c>
      <c r="B85" s="83">
        <f>SALVADOS!AB84</f>
        <v>203</v>
      </c>
      <c r="C85" s="84">
        <f>SALVADOS!AC84</f>
        <v>36464</v>
      </c>
      <c r="D85" s="85" t="str">
        <f>SALVADOS!F84</f>
        <v>BRUNO DANTAS GUEDES</v>
      </c>
      <c r="E85" s="83">
        <f>SALVADOS!B84</f>
        <v>8232000221</v>
      </c>
      <c r="F85" s="91">
        <f>SALVADOS!J84</f>
        <v>1002306001478</v>
      </c>
      <c r="G85" s="84" t="str">
        <f>SALVADOS!G84</f>
        <v>PBA1659</v>
      </c>
      <c r="H85" s="87" t="str">
        <f>IF(_xlfn.XLOOKUP(G85,'CONTROLE LEILOES'!$C:$C,'CONTROLE LEILOES'!$P:$P)&gt;0,"SIM","NÃO")</f>
        <v>SIM</v>
      </c>
      <c r="I85" s="88">
        <f>VENDA!I84</f>
        <v>44301</v>
      </c>
      <c r="J85" s="87" t="str">
        <f>SALVADOS!R84</f>
        <v>MEDIA</v>
      </c>
      <c r="K85" s="84">
        <f>IF('CONTROLE LEILOES'!P84=0,"",IF('CONTROLE LEILOES'!P84&gt;0,VENDA!J84,IF(J85="GRANDE",SALVADOS!K84*5%,SALVADOS!K84*35%)))</f>
        <v>20900</v>
      </c>
    </row>
    <row r="86" spans="1:11" x14ac:dyDescent="0.2">
      <c r="A86" s="88">
        <f>SALVADOS!AA85</f>
        <v>44215</v>
      </c>
      <c r="B86" s="83">
        <f>SALVADOS!AB85</f>
        <v>208</v>
      </c>
      <c r="C86" s="84">
        <f>SALVADOS!AC85</f>
        <v>14922.15</v>
      </c>
      <c r="D86" s="85" t="str">
        <f>SALVADOS!F85</f>
        <v>VALMIR GOMES DA SILVA</v>
      </c>
      <c r="E86" s="83">
        <f>SALVADOS!B85</f>
        <v>8282001664</v>
      </c>
      <c r="F86" s="91">
        <f>SALVADOS!J85</f>
        <v>1002806007820</v>
      </c>
      <c r="G86" s="84" t="str">
        <f>SALVADOS!G85</f>
        <v>DQV5281</v>
      </c>
      <c r="H86" s="87" t="str">
        <f>IF(_xlfn.XLOOKUP(G86,'CONTROLE LEILOES'!$C:$C,'CONTROLE LEILOES'!$P:$P)&gt;0,"SIM","NÃO")</f>
        <v>SIM</v>
      </c>
      <c r="I86" s="88">
        <f>VENDA!I85</f>
        <v>44257</v>
      </c>
      <c r="J86" s="87" t="str">
        <f>SALVADOS!R85</f>
        <v>MEDIA</v>
      </c>
      <c r="K86" s="84">
        <f>IF('CONTROLE LEILOES'!P85=0,"",IF('CONTROLE LEILOES'!P85&gt;0,VENDA!J85,IF(J86="GRANDE",SALVADOS!K85*5%,SALVADOS!K85*35%)))</f>
        <v>7600</v>
      </c>
    </row>
    <row r="87" spans="1:11" x14ac:dyDescent="0.2">
      <c r="A87" s="88">
        <f>SALVADOS!AA86</f>
        <v>44194</v>
      </c>
      <c r="B87" s="83">
        <f>SALVADOS!AB86</f>
        <v>202</v>
      </c>
      <c r="C87" s="84">
        <f>SALVADOS!AC86</f>
        <v>19443.2</v>
      </c>
      <c r="D87" s="85" t="str">
        <f>SALVADOS!F86</f>
        <v>ALAN DA SILVA ARAUJO</v>
      </c>
      <c r="E87" s="83">
        <f>SALVADOS!B86</f>
        <v>8282001677</v>
      </c>
      <c r="F87" s="91">
        <f>SALVADOS!J86</f>
        <v>1002806005482</v>
      </c>
      <c r="G87" s="84" t="str">
        <f>SALVADOS!G86</f>
        <v>ERA9270</v>
      </c>
      <c r="H87" s="87" t="str">
        <f>IF(_xlfn.XLOOKUP(G87,'CONTROLE LEILOES'!$C:$C,'CONTROLE LEILOES'!$P:$P)&gt;0,"SIM","NÃO")</f>
        <v>SIM</v>
      </c>
      <c r="I87" s="88">
        <f>VENDA!I86</f>
        <v>44274</v>
      </c>
      <c r="J87" s="87" t="str">
        <f>SALVADOS!R86</f>
        <v>MEDIA</v>
      </c>
      <c r="K87" s="84">
        <f>IF('CONTROLE LEILOES'!P86=0,"",IF('CONTROLE LEILOES'!P86&gt;0,VENDA!J86,IF(J87="GRANDE",SALVADOS!K86*5%,SALVADOS!K86*35%)))</f>
        <v>14000</v>
      </c>
    </row>
    <row r="88" spans="1:11" x14ac:dyDescent="0.2">
      <c r="A88" s="88">
        <f>SALVADOS!AA87</f>
        <v>44378</v>
      </c>
      <c r="B88" s="83">
        <f>SALVADOS!AB87</f>
        <v>252</v>
      </c>
      <c r="C88" s="84">
        <f>SALVADOS!AC87</f>
        <v>16382</v>
      </c>
      <c r="D88" s="85" t="str">
        <f>SALVADOS!F87</f>
        <v>VALDETE PEREIRA DOS S. DE OLIVEIRA</v>
      </c>
      <c r="E88" s="83">
        <f>SALVADOS!B87</f>
        <v>8282001572</v>
      </c>
      <c r="F88" s="91">
        <f>SALVADOS!J87</f>
        <v>1002806006343</v>
      </c>
      <c r="G88" s="84" t="str">
        <f>SALVADOS!G87</f>
        <v>MRR3H72</v>
      </c>
      <c r="H88" s="87" t="str">
        <f>IF(_xlfn.XLOOKUP(G88,'CONTROLE LEILOES'!$C:$C,'CONTROLE LEILOES'!$P:$P)&gt;0,"SIM","NÃO")</f>
        <v>SIM</v>
      </c>
      <c r="I88" s="88">
        <f>VENDA!I87</f>
        <v>44550</v>
      </c>
      <c r="J88" s="87" t="str">
        <f>SALVADOS!R87</f>
        <v>GRANDE</v>
      </c>
      <c r="K88" s="84">
        <f>IF('CONTROLE LEILOES'!P87=0,"",IF('CONTROLE LEILOES'!P87&gt;0,VENDA!J87,IF(J88="GRANDE",SALVADOS!K87*5%,SALVADOS!K87*35%)))</f>
        <v>3000</v>
      </c>
    </row>
    <row r="89" spans="1:11" x14ac:dyDescent="0.2">
      <c r="A89" s="88">
        <f>SALVADOS!AA88</f>
        <v>44215</v>
      </c>
      <c r="B89" s="83">
        <f>SALVADOS!AB88</f>
        <v>209</v>
      </c>
      <c r="C89" s="84">
        <f>SALVADOS!AC88</f>
        <v>8071</v>
      </c>
      <c r="D89" s="85" t="str">
        <f>SALVADOS!F88</f>
        <v>LUZIA RODRIGUES PEREIRA</v>
      </c>
      <c r="E89" s="83">
        <f>SALVADOS!B88</f>
        <v>8282001733</v>
      </c>
      <c r="F89" s="91">
        <f>SALVADOS!J88</f>
        <v>1002806005686</v>
      </c>
      <c r="G89" s="84" t="str">
        <f>SALVADOS!G88</f>
        <v>GYO8488</v>
      </c>
      <c r="H89" s="87" t="str">
        <f>IF(_xlfn.XLOOKUP(G89,'CONTROLE LEILOES'!$C:$C,'CONTROLE LEILOES'!$P:$P)&gt;0,"SIM","NÃO")</f>
        <v>SIM</v>
      </c>
      <c r="I89" s="88">
        <f>VENDA!I88</f>
        <v>44369</v>
      </c>
      <c r="J89" s="87" t="str">
        <f>SALVADOS!R88</f>
        <v>MEDIA</v>
      </c>
      <c r="K89" s="84">
        <f>IF('CONTROLE LEILOES'!P88=0,"",IF('CONTROLE LEILOES'!P88&gt;0,VENDA!J88,IF(J89="GRANDE",SALVADOS!K88*5%,SALVADOS!K88*35%)))</f>
        <v>2600</v>
      </c>
    </row>
    <row r="90" spans="1:11" x14ac:dyDescent="0.2">
      <c r="A90" s="88">
        <f>SALVADOS!AA89</f>
        <v>44225</v>
      </c>
      <c r="B90" s="83">
        <f>SALVADOS!AB89</f>
        <v>213</v>
      </c>
      <c r="C90" s="84">
        <f>SALVADOS!AC89</f>
        <v>17256</v>
      </c>
      <c r="D90" s="85" t="str">
        <f>SALVADOS!F89</f>
        <v>DANIEL CONTESSA</v>
      </c>
      <c r="E90" s="83">
        <f>SALVADOS!B89</f>
        <v>8282001874</v>
      </c>
      <c r="F90" s="91">
        <f>SALVADOS!J89</f>
        <v>1002806006023</v>
      </c>
      <c r="G90" s="84" t="str">
        <f>SALVADOS!G89</f>
        <v>BXL0487</v>
      </c>
      <c r="H90" s="87" t="str">
        <f>IF(_xlfn.XLOOKUP(G90,'CONTROLE LEILOES'!$C:$C,'CONTROLE LEILOES'!$P:$P)&gt;0,"SIM","NÃO")</f>
        <v>SIM</v>
      </c>
      <c r="I90" s="88">
        <f>VENDA!I89</f>
        <v>44572</v>
      </c>
      <c r="J90" s="87" t="str">
        <f>SALVADOS!R89</f>
        <v>GRANDE</v>
      </c>
      <c r="K90" s="84">
        <f>IF('CONTROLE LEILOES'!P89=0,"",IF('CONTROLE LEILOES'!P89&gt;0,VENDA!J89,IF(J90="GRANDE",SALVADOS!K89*5%,SALVADOS!K89*35%)))</f>
        <v>12500</v>
      </c>
    </row>
    <row r="91" spans="1:11" x14ac:dyDescent="0.2">
      <c r="A91" s="88">
        <f>SALVADOS!AA90</f>
        <v>44274</v>
      </c>
      <c r="B91" s="83">
        <f>SALVADOS!AB90</f>
        <v>223</v>
      </c>
      <c r="C91" s="84">
        <f>SALVADOS!AC90</f>
        <v>13268</v>
      </c>
      <c r="D91" s="85" t="str">
        <f>SALVADOS!F90</f>
        <v>ALAIDE RODRIGUES NUNES</v>
      </c>
      <c r="E91" s="83">
        <f>SALVADOS!B90</f>
        <v>8282002039</v>
      </c>
      <c r="F91" s="91">
        <f>SALVADOS!J90</f>
        <v>1002806006710</v>
      </c>
      <c r="G91" s="84" t="str">
        <f>SALVADOS!G90</f>
        <v>DHT7835</v>
      </c>
      <c r="H91" s="87" t="str">
        <f>IF(_xlfn.XLOOKUP(G91,'CONTROLE LEILOES'!$C:$C,'CONTROLE LEILOES'!$P:$P)&gt;0,"SIM","NÃO")</f>
        <v>SIM</v>
      </c>
      <c r="I91" s="88">
        <f>VENDA!I90</f>
        <v>44315</v>
      </c>
      <c r="J91" s="87" t="str">
        <f>SALVADOS!R90</f>
        <v>MEDIA</v>
      </c>
      <c r="K91" s="84">
        <f>IF('CONTROLE LEILOES'!P90=0,"",IF('CONTROLE LEILOES'!P90&gt;0,VENDA!J90,IF(J91="GRANDE",SALVADOS!K90*5%,SALVADOS!K90*35%)))</f>
        <v>8300</v>
      </c>
    </row>
    <row r="92" spans="1:11" x14ac:dyDescent="0.2">
      <c r="A92" s="88">
        <f>SALVADOS!AA91</f>
        <v>44259</v>
      </c>
      <c r="B92" s="83">
        <f>SALVADOS!AB91</f>
        <v>214</v>
      </c>
      <c r="C92" s="84">
        <f>SALVADOS!AC91</f>
        <v>23672.06</v>
      </c>
      <c r="D92" s="85" t="str">
        <f>SALVADOS!F91</f>
        <v>ADRIANA HURKE DOS SANTOS</v>
      </c>
      <c r="E92" s="83">
        <f>SALVADOS!B91</f>
        <v>8282100063</v>
      </c>
      <c r="F92" s="91">
        <f>SALVADOS!J91</f>
        <v>1002806007823</v>
      </c>
      <c r="G92" s="84" t="str">
        <f>SALVADOS!G91</f>
        <v>OQS4189</v>
      </c>
      <c r="H92" s="87" t="str">
        <f>IF(_xlfn.XLOOKUP(G92,'CONTROLE LEILOES'!$C:$C,'CONTROLE LEILOES'!$P:$P)&gt;0,"SIM","NÃO")</f>
        <v>SIM</v>
      </c>
      <c r="I92" s="88">
        <f>VENDA!I91</f>
        <v>44294</v>
      </c>
      <c r="J92" s="87" t="str">
        <f>SALVADOS!R91</f>
        <v>PEQUENA</v>
      </c>
      <c r="K92" s="84">
        <f>IF('CONTROLE LEILOES'!P91=0,"",IF('CONTROLE LEILOES'!P91&gt;0,VENDA!J91,IF(J92="GRANDE",SALVADOS!K91*5%,SALVADOS!K91*35%)))</f>
        <v>14700</v>
      </c>
    </row>
    <row r="93" spans="1:11" x14ac:dyDescent="0.2">
      <c r="A93" s="88">
        <f>SALVADOS!AA92</f>
        <v>44306</v>
      </c>
      <c r="B93" s="83">
        <f>SALVADOS!AB92</f>
        <v>229</v>
      </c>
      <c r="C93" s="84">
        <f>SALVADOS!AC92</f>
        <v>8522.85</v>
      </c>
      <c r="D93" s="85" t="str">
        <f>SALVADOS!F92</f>
        <v>JORGE DALZOTTO</v>
      </c>
      <c r="E93" s="83">
        <f>SALVADOS!B92</f>
        <v>8282100011</v>
      </c>
      <c r="F93" s="91">
        <f>SALVADOS!J92</f>
        <v>1002806008338</v>
      </c>
      <c r="G93" s="84" t="str">
        <f>SALVADOS!G92</f>
        <v>BCZ6J53</v>
      </c>
      <c r="H93" s="87" t="str">
        <f>IF(_xlfn.XLOOKUP(G93,'CONTROLE LEILOES'!$C:$C,'CONTROLE LEILOES'!$P:$P)&gt;0,"SIM","NÃO")</f>
        <v>SIM</v>
      </c>
      <c r="I93" s="88">
        <f>VENDA!I92</f>
        <v>44566</v>
      </c>
      <c r="J93" s="87" t="str">
        <f>SALVADOS!R92</f>
        <v>GRANDE</v>
      </c>
      <c r="K93" s="84">
        <f>IF('CONTROLE LEILOES'!P92=0,"",IF('CONTROLE LEILOES'!P92&gt;0,VENDA!J92,IF(J93="GRANDE",SALVADOS!K92*5%,SALVADOS!K92*35%)))</f>
        <v>2200</v>
      </c>
    </row>
    <row r="94" spans="1:11" x14ac:dyDescent="0.2">
      <c r="A94" s="88">
        <f>SALVADOS!AA93</f>
        <v>44292</v>
      </c>
      <c r="B94" s="83">
        <f>SALVADOS!AB93</f>
        <v>226</v>
      </c>
      <c r="C94" s="84">
        <f>SALVADOS!AC93</f>
        <v>11123.31</v>
      </c>
      <c r="D94" s="85" t="str">
        <f>SALVADOS!F93</f>
        <v>IVAN DANTAS MANTOS</v>
      </c>
      <c r="E94" s="83">
        <f>SALVADOS!B93</f>
        <v>8282002045</v>
      </c>
      <c r="F94" s="91">
        <f>SALVADOS!J93</f>
        <v>1002806008376</v>
      </c>
      <c r="G94" s="84" t="str">
        <f>SALVADOS!G93</f>
        <v>DLP6349</v>
      </c>
      <c r="H94" s="87" t="str">
        <f>IF(_xlfn.XLOOKUP(G94,'CONTROLE LEILOES'!$C:$C,'CONTROLE LEILOES'!$P:$P)&gt;0,"SIM","NÃO")</f>
        <v>SIM</v>
      </c>
      <c r="I94" s="88">
        <f>VENDA!I93</f>
        <v>44308</v>
      </c>
      <c r="J94" s="87" t="str">
        <f>SALVADOS!R93</f>
        <v>PEQUENA</v>
      </c>
      <c r="K94" s="84">
        <f>IF('CONTROLE LEILOES'!P93=0,"",IF('CONTROLE LEILOES'!P93&gt;0,VENDA!J93,IF(J94="GRANDE",SALVADOS!K93*5%,SALVADOS!K93*35%)))</f>
        <v>5200</v>
      </c>
    </row>
    <row r="95" spans="1:11" x14ac:dyDescent="0.2">
      <c r="A95" s="88">
        <f>SALVADOS!AA94</f>
        <v>44306</v>
      </c>
      <c r="B95" s="83">
        <f>SALVADOS!AB94</f>
        <v>227</v>
      </c>
      <c r="C95" s="84">
        <f>SALVADOS!AC94</f>
        <v>12966</v>
      </c>
      <c r="D95" s="85" t="str">
        <f>SALVADOS!F94</f>
        <v>GILMARA SANTOS PACHECO</v>
      </c>
      <c r="E95" s="83">
        <f>SALVADOS!B94</f>
        <v>8282100253</v>
      </c>
      <c r="F95" s="91">
        <f>SALVADOS!J94</f>
        <v>1002806007819</v>
      </c>
      <c r="G95" s="84" t="str">
        <f>SALVADOS!G94</f>
        <v>DMS2518</v>
      </c>
      <c r="H95" s="87" t="str">
        <f>IF(_xlfn.XLOOKUP(G95,'CONTROLE LEILOES'!$C:$C,'CONTROLE LEILOES'!$P:$P)&gt;0,"SIM","NÃO")</f>
        <v>SIM</v>
      </c>
      <c r="I95" s="88">
        <f>VENDA!I94</f>
        <v>44355</v>
      </c>
      <c r="J95" s="87" t="str">
        <f>SALVADOS!R94</f>
        <v>MEDIA</v>
      </c>
      <c r="K95" s="84">
        <f>IF('CONTROLE LEILOES'!P94=0,"",IF('CONTROLE LEILOES'!P94&gt;0,VENDA!J94,IF(J95="GRANDE",SALVADOS!K94*5%,SALVADOS!K94*35%)))</f>
        <v>3800</v>
      </c>
    </row>
    <row r="96" spans="1:11" x14ac:dyDescent="0.2">
      <c r="A96" s="88">
        <f>SALVADOS!AA95</f>
        <v>44364</v>
      </c>
      <c r="B96" s="83">
        <f>SALVADOS!AB95</f>
        <v>241</v>
      </c>
      <c r="C96" s="84">
        <f>SALVADOS!AC95</f>
        <v>3938.77</v>
      </c>
      <c r="D96" s="85" t="str">
        <f>SALVADOS!F95</f>
        <v>NILDA ALVES P. GONÇALVES</v>
      </c>
      <c r="E96" s="83">
        <f>SALVADOS!B95</f>
        <v>8282100136</v>
      </c>
      <c r="F96" s="91">
        <f>SALVADOS!J95</f>
        <v>1002806008081</v>
      </c>
      <c r="G96" s="84" t="str">
        <f>SALVADOS!G95</f>
        <v>HDC4822</v>
      </c>
      <c r="H96" s="87" t="str">
        <f>IF(_xlfn.XLOOKUP(G96,'CONTROLE LEILOES'!$C:$C,'CONTROLE LEILOES'!$P:$P)&gt;0,"SIM","NÃO")</f>
        <v>SIM</v>
      </c>
      <c r="I96" s="88">
        <f>VENDA!I95</f>
        <v>45055</v>
      </c>
      <c r="J96" s="87" t="str">
        <f>SALVADOS!R95</f>
        <v>GRANDE</v>
      </c>
      <c r="K96" s="84">
        <f>IF('CONTROLE LEILOES'!P95=0,"",IF('CONTROLE LEILOES'!P95&gt;0,VENDA!J95,IF(J96="GRANDE",SALVADOS!K95*5%,SALVADOS!K95*35%)))</f>
        <v>800</v>
      </c>
    </row>
    <row r="97" spans="1:11" x14ac:dyDescent="0.2">
      <c r="A97" s="88">
        <f>SALVADOS!AA96</f>
        <v>44306</v>
      </c>
      <c r="B97" s="83">
        <f>SALVADOS!AB96</f>
        <v>228</v>
      </c>
      <c r="C97" s="84">
        <f>SALVADOS!AC96</f>
        <v>18990</v>
      </c>
      <c r="D97" s="85" t="str">
        <f>SALVADOS!F96</f>
        <v>JOHNNY HEBERTON TEIXEIRA</v>
      </c>
      <c r="E97" s="83">
        <f>SALVADOS!B96</f>
        <v>8282100365</v>
      </c>
      <c r="F97" s="91">
        <f>SALVADOS!J96</f>
        <v>1002806007823</v>
      </c>
      <c r="G97" s="84" t="str">
        <f>SALVADOS!G96</f>
        <v>EUK0494</v>
      </c>
      <c r="H97" s="87" t="str">
        <f>IF(_xlfn.XLOOKUP(G97,'CONTROLE LEILOES'!$C:$C,'CONTROLE LEILOES'!$P:$P)&gt;0,"SIM","NÃO")</f>
        <v>SIM</v>
      </c>
      <c r="I97" s="88">
        <f>VENDA!I96</f>
        <v>44355</v>
      </c>
      <c r="J97" s="87" t="str">
        <f>SALVADOS!R96</f>
        <v>MEDIA</v>
      </c>
      <c r="K97" s="84">
        <f>IF('CONTROLE LEILOES'!P96=0,"",IF('CONTROLE LEILOES'!P96&gt;0,VENDA!J96,IF(J97="GRANDE",SALVADOS!K96*5%,SALVADOS!K96*35%)))</f>
        <v>10400</v>
      </c>
    </row>
    <row r="98" spans="1:11" x14ac:dyDescent="0.2">
      <c r="A98" s="88">
        <f>SALVADOS!AA97</f>
        <v>44364</v>
      </c>
      <c r="B98" s="83">
        <f>SALVADOS!AB97</f>
        <v>240</v>
      </c>
      <c r="C98" s="84">
        <f>SALVADOS!AC97</f>
        <v>22941</v>
      </c>
      <c r="D98" s="85" t="str">
        <f>SALVADOS!F97</f>
        <v>FRANCISCO XAVIER SANTANA</v>
      </c>
      <c r="E98" s="83">
        <f>SALVADOS!B97</f>
        <v>8282100254</v>
      </c>
      <c r="F98" s="91">
        <f>SALVADOS!J97</f>
        <v>1002806008081</v>
      </c>
      <c r="G98" s="84" t="str">
        <f>SALVADOS!G97</f>
        <v>HDI0486</v>
      </c>
      <c r="H98" s="87" t="str">
        <f>IF(_xlfn.XLOOKUP(G98,'CONTROLE LEILOES'!$C:$C,'CONTROLE LEILOES'!$P:$P)&gt;0,"SIM","NÃO")</f>
        <v>SIM</v>
      </c>
      <c r="I98" s="88">
        <f>VENDA!I97</f>
        <v>44432</v>
      </c>
      <c r="J98" s="87" t="str">
        <f>SALVADOS!R97</f>
        <v>GRANDE</v>
      </c>
      <c r="K98" s="84">
        <f>IF('CONTROLE LEILOES'!P97=0,"",IF('CONTROLE LEILOES'!P97&gt;0,VENDA!J97,IF(J98="GRANDE",SALVADOS!K97*5%,SALVADOS!K97*35%)))</f>
        <v>7100</v>
      </c>
    </row>
    <row r="99" spans="1:11" x14ac:dyDescent="0.2">
      <c r="A99" s="88">
        <f>SALVADOS!AA98</f>
        <v>44319</v>
      </c>
      <c r="B99" s="83">
        <f>SALVADOS!AB98</f>
        <v>233</v>
      </c>
      <c r="C99" s="84">
        <f>SALVADOS!AC98</f>
        <v>17869</v>
      </c>
      <c r="D99" s="85" t="str">
        <f>SALVADOS!F98</f>
        <v>AILSON ALVES DE SOUZA</v>
      </c>
      <c r="E99" s="83">
        <f>SALVADOS!B98</f>
        <v>8232100012</v>
      </c>
      <c r="F99" s="91">
        <f>SALVADOS!J98</f>
        <v>1002306001330</v>
      </c>
      <c r="G99" s="84" t="str">
        <f>SALVADOS!G98</f>
        <v>GVJ1703</v>
      </c>
      <c r="H99" s="87" t="str">
        <f>IF(_xlfn.XLOOKUP(G99,'CONTROLE LEILOES'!$C:$C,'CONTROLE LEILOES'!$P:$P)&gt;0,"SIM","NÃO")</f>
        <v>SIM</v>
      </c>
      <c r="I99" s="88">
        <f>VENDA!I98</f>
        <v>44467</v>
      </c>
      <c r="J99" s="87" t="str">
        <f>SALVADOS!R98</f>
        <v>GRANDE</v>
      </c>
      <c r="K99" s="84">
        <f>IF('CONTROLE LEILOES'!P98=0,"",IF('CONTROLE LEILOES'!P98&gt;0,VENDA!J98,IF(J99="GRANDE",SALVADOS!K98*5%,SALVADOS!K98*35%)))</f>
        <v>2000</v>
      </c>
    </row>
    <row r="100" spans="1:11" x14ac:dyDescent="0.2">
      <c r="A100" s="88">
        <f>SALVADOS!AA99</f>
        <v>44319</v>
      </c>
      <c r="B100" s="83">
        <f>SALVADOS!AB99</f>
        <v>234</v>
      </c>
      <c r="C100" s="84">
        <f>SALVADOS!AC99</f>
        <v>3995.53</v>
      </c>
      <c r="D100" s="85" t="str">
        <f>SALVADOS!F99</f>
        <v>CLAUDIO TSUNEDO HASHIMOTO</v>
      </c>
      <c r="E100" s="83">
        <f>SALVADOS!B99</f>
        <v>8282100430</v>
      </c>
      <c r="F100" s="91">
        <f>SALVADOS!J99</f>
        <v>1002806008737</v>
      </c>
      <c r="G100" s="84" t="str">
        <f>SALVADOS!G99</f>
        <v>AWC3F46</v>
      </c>
      <c r="H100" s="87" t="str">
        <f>IF(_xlfn.XLOOKUP(G100,'CONTROLE LEILOES'!$C:$C,'CONTROLE LEILOES'!$P:$P)&gt;0,"SIM","NÃO")</f>
        <v>SIM</v>
      </c>
      <c r="I100" s="88">
        <f>VENDA!I99</f>
        <v>44378</v>
      </c>
      <c r="J100" s="87" t="str">
        <f>SALVADOS!R99</f>
        <v>PEQUENA</v>
      </c>
      <c r="K100" s="84">
        <f>IF('CONTROLE LEILOES'!P99=0,"",IF('CONTROLE LEILOES'!P99&gt;0,VENDA!J99,IF(J100="GRANDE",SALVADOS!K99*5%,SALVADOS!K99*35%)))</f>
        <v>2600</v>
      </c>
    </row>
    <row r="101" spans="1:11" x14ac:dyDescent="0.2">
      <c r="A101" s="88">
        <f>SALVADOS!AA100</f>
        <v>44319</v>
      </c>
      <c r="B101" s="83">
        <f>SALVADOS!AB100</f>
        <v>235</v>
      </c>
      <c r="C101" s="84">
        <f>SALVADOS!AC100</f>
        <v>6910.54</v>
      </c>
      <c r="D101" s="85" t="str">
        <f>SALVADOS!F100</f>
        <v>SILVANA ALVES DOS SANTOS</v>
      </c>
      <c r="E101" s="83">
        <f>SALVADOS!B100</f>
        <v>8282100463</v>
      </c>
      <c r="F101" s="91">
        <f>SALVADOS!J100</f>
        <v>1002806007221</v>
      </c>
      <c r="G101" s="84" t="str">
        <f>SALVADOS!G100</f>
        <v>ESQ8216</v>
      </c>
      <c r="H101" s="87" t="str">
        <f>IF(_xlfn.XLOOKUP(G101,'CONTROLE LEILOES'!$C:$C,'CONTROLE LEILOES'!$P:$P)&gt;0,"SIM","NÃO")</f>
        <v>SIM</v>
      </c>
      <c r="I101" s="88">
        <f>VENDA!I100</f>
        <v>44427</v>
      </c>
      <c r="J101" s="87" t="str">
        <f>SALVADOS!R100</f>
        <v>PEQUENA</v>
      </c>
      <c r="K101" s="84">
        <f>IF('CONTROLE LEILOES'!P100=0,"",IF('CONTROLE LEILOES'!P100&gt;0,VENDA!J100,IF(J101="GRANDE",SALVADOS!K100*5%,SALVADOS!K100*35%)))</f>
        <v>6000</v>
      </c>
    </row>
    <row r="102" spans="1:11" x14ac:dyDescent="0.2">
      <c r="A102" s="88">
        <f>SALVADOS!AA101</f>
        <v>44336</v>
      </c>
      <c r="B102" s="83">
        <f>SALVADOS!AB101</f>
        <v>238</v>
      </c>
      <c r="C102" s="84">
        <f>SALVADOS!AC101</f>
        <v>10742</v>
      </c>
      <c r="D102" s="85" t="str">
        <f>SALVADOS!F101</f>
        <v>JOSE CARLOS BISPO DOS SANTOS</v>
      </c>
      <c r="E102" s="83">
        <f>SALVADOS!B101</f>
        <v>8282100470</v>
      </c>
      <c r="F102" s="91">
        <f>SALVADOS!J101</f>
        <v>1002806008737</v>
      </c>
      <c r="G102" s="84" t="str">
        <f>SALVADOS!G101</f>
        <v>ABY0532</v>
      </c>
      <c r="H102" s="87" t="str">
        <f>IF(_xlfn.XLOOKUP(G102,'CONTROLE LEILOES'!$C:$C,'CONTROLE LEILOES'!$P:$P)&gt;0,"SIM","NÃO")</f>
        <v>SIM</v>
      </c>
      <c r="I102" s="88">
        <f>VENDA!I101</f>
        <v>44469</v>
      </c>
      <c r="J102" s="87" t="str">
        <f>SALVADOS!R101</f>
        <v>MEDIA</v>
      </c>
      <c r="K102" s="84">
        <f>IF('CONTROLE LEILOES'!P101=0,"",IF('CONTROLE LEILOES'!P101&gt;0,VENDA!J101,IF(J102="GRANDE",SALVADOS!K101*5%,SALVADOS!K101*35%)))</f>
        <v>4300</v>
      </c>
    </row>
    <row r="103" spans="1:11" x14ac:dyDescent="0.2">
      <c r="A103" s="88">
        <f>SALVADOS!AA102</f>
        <v>44379</v>
      </c>
      <c r="B103" s="83">
        <f>SALVADOS!AB102</f>
        <v>253</v>
      </c>
      <c r="C103" s="84">
        <f>SALVADOS!AC102</f>
        <v>6496</v>
      </c>
      <c r="D103" s="85" t="str">
        <f>SALVADOS!F102</f>
        <v>JOSE BATISTA DOS SANTOS</v>
      </c>
      <c r="E103" s="83">
        <f>SALVADOS!B102</f>
        <v>8282100600</v>
      </c>
      <c r="F103" s="91" t="str">
        <f>SALVADOS!J102</f>
        <v xml:space="preserve">1002806007820	</v>
      </c>
      <c r="G103" s="84" t="str">
        <f>SALVADOS!G102</f>
        <v>DIH4546</v>
      </c>
      <c r="H103" s="87" t="str">
        <f>IF(_xlfn.XLOOKUP(G103,'CONTROLE LEILOES'!$C:$C,'CONTROLE LEILOES'!$P:$P)&gt;0,"SIM","NÃO")</f>
        <v>SIM</v>
      </c>
      <c r="I103" s="88">
        <f>VENDA!I102</f>
        <v>44432</v>
      </c>
      <c r="J103" s="87" t="str">
        <f>SALVADOS!R102</f>
        <v>MEDIA</v>
      </c>
      <c r="K103" s="84">
        <f>IF('CONTROLE LEILOES'!P102=0,"",IF('CONTROLE LEILOES'!P102&gt;0,VENDA!J102,IF(J103="GRANDE",SALVADOS!K102*5%,SALVADOS!K102*35%)))</f>
        <v>4500</v>
      </c>
    </row>
    <row r="104" spans="1:11" x14ac:dyDescent="0.2">
      <c r="A104" s="88">
        <f>SALVADOS!AA103</f>
        <v>44364</v>
      </c>
      <c r="B104" s="83">
        <f>SALVADOS!AB103</f>
        <v>242</v>
      </c>
      <c r="C104" s="84">
        <f>SALVADOS!AC103</f>
        <v>17434</v>
      </c>
      <c r="D104" s="85" t="str">
        <f>SALVADOS!F103</f>
        <v>MARINA DA CONSOLACAO SILVA ROCHA</v>
      </c>
      <c r="E104" s="83">
        <f>SALVADOS!B103</f>
        <v>8282100681</v>
      </c>
      <c r="F104" s="91" t="str">
        <f>SALVADOS!J103</f>
        <v xml:space="preserve">	1002806007574	</v>
      </c>
      <c r="G104" s="84" t="str">
        <f>SALVADOS!G103</f>
        <v>MNW8058</v>
      </c>
      <c r="H104" s="87" t="str">
        <f>IF(_xlfn.XLOOKUP(G104,'CONTROLE LEILOES'!$C:$C,'CONTROLE LEILOES'!$P:$P)&gt;0,"SIM","NÃO")</f>
        <v>SIM</v>
      </c>
      <c r="I104" s="88">
        <f>VENDA!I103</f>
        <v>44404</v>
      </c>
      <c r="J104" s="87" t="str">
        <f>SALVADOS!R103</f>
        <v>MEDIA</v>
      </c>
      <c r="K104" s="84">
        <f>IF('CONTROLE LEILOES'!P103=0,"",IF('CONTROLE LEILOES'!P103&gt;0,VENDA!J103,IF(J104="GRANDE",SALVADOS!K103*5%,SALVADOS!K103*35%)))</f>
        <v>8600</v>
      </c>
    </row>
    <row r="105" spans="1:11" x14ac:dyDescent="0.2">
      <c r="A105" s="88">
        <f>SALVADOS!AA104</f>
        <v>44392</v>
      </c>
      <c r="B105" s="83">
        <f>SALVADOS!AB104</f>
        <v>257</v>
      </c>
      <c r="C105" s="84">
        <f>SALVADOS!AC104</f>
        <v>3600</v>
      </c>
      <c r="D105" s="85" t="str">
        <f>SALVADOS!F104</f>
        <v>ANA CAROLINA ESCHER</v>
      </c>
      <c r="E105" s="83">
        <f>SALVADOS!B104</f>
        <v>8282100717</v>
      </c>
      <c r="F105" s="91">
        <f>SALVADOS!J104</f>
        <v>1002806007570</v>
      </c>
      <c r="G105" s="84" t="str">
        <f>SALVADOS!G104</f>
        <v>MCH2875</v>
      </c>
      <c r="H105" s="87" t="str">
        <f>IF(_xlfn.XLOOKUP(G105,'CONTROLE LEILOES'!$C:$C,'CONTROLE LEILOES'!$P:$P)&gt;0,"SIM","NÃO")</f>
        <v>SIM</v>
      </c>
      <c r="I105" s="88">
        <f>VENDA!I104</f>
        <v>44469</v>
      </c>
      <c r="J105" s="87" t="str">
        <f>SALVADOS!R104</f>
        <v>MEDIA</v>
      </c>
      <c r="K105" s="84">
        <f>IF('CONTROLE LEILOES'!P104=0,"",IF('CONTROLE LEILOES'!P104&gt;0,VENDA!J104,IF(J105="GRANDE",SALVADOS!K104*5%,SALVADOS!K104*35%)))</f>
        <v>2500</v>
      </c>
    </row>
    <row r="106" spans="1:11" x14ac:dyDescent="0.2">
      <c r="A106" s="88">
        <f>SALVADOS!AA105</f>
        <v>44399</v>
      </c>
      <c r="B106" s="83">
        <f>SALVADOS!AB105</f>
        <v>258</v>
      </c>
      <c r="C106" s="84">
        <f>SALVADOS!AC105</f>
        <v>75693.679999999993</v>
      </c>
      <c r="D106" s="85" t="str">
        <f>SALVADOS!F105</f>
        <v>GLAUCIA MOREIRA DUARTE</v>
      </c>
      <c r="E106" s="83">
        <f>SALVADOS!B105</f>
        <v>8282100681</v>
      </c>
      <c r="F106" s="91" t="str">
        <f>SALVADOS!J105</f>
        <v xml:space="preserve">1002806007574	</v>
      </c>
      <c r="G106" s="84" t="str">
        <f>SALVADOS!G105</f>
        <v>PYQ8207</v>
      </c>
      <c r="H106" s="87" t="str">
        <f>IF(_xlfn.XLOOKUP(G106,'CONTROLE LEILOES'!$C:$C,'CONTROLE LEILOES'!$P:$P)&gt;0,"SIM","NÃO")</f>
        <v>SIM</v>
      </c>
      <c r="I106" s="88">
        <f>VENDA!I105</f>
        <v>44449</v>
      </c>
      <c r="J106" s="87" t="str">
        <f>SALVADOS!R105</f>
        <v>MEDIA</v>
      </c>
      <c r="K106" s="84">
        <f>IF('CONTROLE LEILOES'!P105=0,"",IF('CONTROLE LEILOES'!P105&gt;0,VENDA!J105,IF(J106="GRANDE",SALVADOS!K105*5%,SALVADOS!K105*35%)))</f>
        <v>50600</v>
      </c>
    </row>
    <row r="107" spans="1:11" x14ac:dyDescent="0.2">
      <c r="A107" s="88">
        <f>SALVADOS!AA106</f>
        <v>44378</v>
      </c>
      <c r="B107" s="83">
        <f>SALVADOS!AB106</f>
        <v>254</v>
      </c>
      <c r="C107" s="84">
        <f>SALVADOS!AC106</f>
        <v>5718.21</v>
      </c>
      <c r="D107" s="85" t="str">
        <f>SALVADOS!F106</f>
        <v>ISABEL PESSOLI</v>
      </c>
      <c r="E107" s="83">
        <f>SALVADOS!B106</f>
        <v>8282100702</v>
      </c>
      <c r="F107" s="91" t="str">
        <f>SALVADOS!J106</f>
        <v xml:space="preserve">1002806009961	</v>
      </c>
      <c r="G107" s="84" t="str">
        <f>SALVADOS!G106</f>
        <v>ARZ7542</v>
      </c>
      <c r="H107" s="87" t="str">
        <f>IF(_xlfn.XLOOKUP(G107,'CONTROLE LEILOES'!$C:$C,'CONTROLE LEILOES'!$P:$P)&gt;0,"SIM","NÃO")</f>
        <v>SIM</v>
      </c>
      <c r="I107" s="88">
        <f>VENDA!I106</f>
        <v>44616</v>
      </c>
      <c r="J107" s="87" t="str">
        <f>SALVADOS!R106</f>
        <v>MEDIA</v>
      </c>
      <c r="K107" s="84">
        <f>IF('CONTROLE LEILOES'!P106=0,"",IF('CONTROLE LEILOES'!P106&gt;0,VENDA!J106,IF(J107="GRANDE",SALVADOS!K106*5%,SALVADOS!K106*35%)))</f>
        <v>7000</v>
      </c>
    </row>
    <row r="108" spans="1:11" x14ac:dyDescent="0.2">
      <c r="A108" s="88">
        <f>SALVADOS!AA107</f>
        <v>44417</v>
      </c>
      <c r="B108" s="83">
        <f>SALVADOS!AB107</f>
        <v>262</v>
      </c>
      <c r="C108" s="84">
        <f>SALVADOS!AC107</f>
        <v>26591</v>
      </c>
      <c r="D108" s="85" t="str">
        <f>SALVADOS!F107</f>
        <v>GUSTAVO PEREIRA MACHRY</v>
      </c>
      <c r="E108" s="83">
        <f>SALVADOS!B107</f>
        <v>8282100709</v>
      </c>
      <c r="F108" s="91" t="str">
        <f>SALVADOS!J107</f>
        <v xml:space="preserve">1002806007578	</v>
      </c>
      <c r="G108" s="84" t="str">
        <f>SALVADOS!G107</f>
        <v>KRO8063</v>
      </c>
      <c r="H108" s="87" t="str">
        <f>IF(_xlfn.XLOOKUP(G108,'CONTROLE LEILOES'!$C:$C,'CONTROLE LEILOES'!$P:$P)&gt;0,"SIM","NÃO")</f>
        <v>SIM</v>
      </c>
      <c r="I108" s="88">
        <f>VENDA!I107</f>
        <v>44469</v>
      </c>
      <c r="J108" s="87" t="str">
        <f>SALVADOS!R107</f>
        <v>MEDIA</v>
      </c>
      <c r="K108" s="84">
        <f>IF('CONTROLE LEILOES'!P107=0,"",IF('CONTROLE LEILOES'!P107&gt;0,VENDA!J107,IF(J108="GRANDE",SALVADOS!K107*5%,SALVADOS!K107*35%)))</f>
        <v>16300</v>
      </c>
    </row>
    <row r="109" spans="1:11" x14ac:dyDescent="0.2">
      <c r="A109" s="88">
        <f>SALVADOS!AA108</f>
        <v>44399</v>
      </c>
      <c r="B109" s="83">
        <f>SALVADOS!AB108</f>
        <v>259</v>
      </c>
      <c r="C109" s="84">
        <f>SALVADOS!AC108</f>
        <v>1069.6099999999999</v>
      </c>
      <c r="D109" s="85" t="str">
        <f>SALVADOS!F108</f>
        <v xml:space="preserve">	MICHAEL DE LIMA PALAZON</v>
      </c>
      <c r="E109" s="83">
        <f>SALVADOS!B108</f>
        <v>8282100752</v>
      </c>
      <c r="F109" s="91">
        <f>SALVADOS!J108</f>
        <v>1002806010518</v>
      </c>
      <c r="G109" s="84" t="str">
        <f>SALVADOS!G108</f>
        <v>DPN5E22</v>
      </c>
      <c r="H109" s="87" t="str">
        <f>IF(_xlfn.XLOOKUP(G109,'CONTROLE LEILOES'!$C:$C,'CONTROLE LEILOES'!$P:$P)&gt;0,"SIM","NÃO")</f>
        <v>SIM</v>
      </c>
      <c r="I109" s="88">
        <f>VENDA!I108</f>
        <v>44467</v>
      </c>
      <c r="J109" s="87" t="str">
        <f>SALVADOS!R108</f>
        <v>MEDIA</v>
      </c>
      <c r="K109" s="84">
        <f>IF('CONTROLE LEILOES'!P108=0,"",IF('CONTROLE LEILOES'!P108&gt;0,VENDA!J108,IF(J109="GRANDE",SALVADOS!K108*5%,SALVADOS!K108*35%)))</f>
        <v>19100</v>
      </c>
    </row>
    <row r="110" spans="1:11" x14ac:dyDescent="0.2">
      <c r="A110" s="88">
        <f>SALVADOS!AA109</f>
        <v>44414</v>
      </c>
      <c r="B110" s="83">
        <f>SALVADOS!AB109</f>
        <v>265</v>
      </c>
      <c r="C110" s="84">
        <f>SALVADOS!AC109</f>
        <v>20173</v>
      </c>
      <c r="D110" s="85" t="str">
        <f>SALVADOS!F109</f>
        <v>TATIANA LOPES DA COSTA</v>
      </c>
      <c r="E110" s="83">
        <f>SALVADOS!B109</f>
        <v>8282100798</v>
      </c>
      <c r="F110" s="91">
        <f>SALVADOS!J109</f>
        <v>1002806008373</v>
      </c>
      <c r="G110" s="84" t="str">
        <f>SALVADOS!G109</f>
        <v>NUB8783</v>
      </c>
      <c r="H110" s="87" t="str">
        <f>IF(_xlfn.XLOOKUP(G110,'CONTROLE LEILOES'!$C:$C,'CONTROLE LEILOES'!$P:$P)&gt;0,"SIM","NÃO")</f>
        <v>SIM</v>
      </c>
      <c r="I110" s="88">
        <f>VENDA!I109</f>
        <v>44482</v>
      </c>
      <c r="J110" s="87" t="str">
        <f>SALVADOS!R109</f>
        <v>PEQUENA</v>
      </c>
      <c r="K110" s="84">
        <f>IF('CONTROLE LEILOES'!P109=0,"",IF('CONTROLE LEILOES'!P109&gt;0,VENDA!J109,IF(J110="GRANDE",SALVADOS!K109*5%,SALVADOS!K109*35%)))</f>
        <v>15000</v>
      </c>
    </row>
    <row r="111" spans="1:11" x14ac:dyDescent="0.2">
      <c r="A111" s="88">
        <f>SALVADOS!AA110</f>
        <v>44406</v>
      </c>
      <c r="B111" s="83">
        <f>SALVADOS!AB110</f>
        <v>261</v>
      </c>
      <c r="C111" s="84">
        <f>SALVADOS!AC110</f>
        <v>5421</v>
      </c>
      <c r="D111" s="85" t="str">
        <f>SALVADOS!F110</f>
        <v>EDSON BATISTA DE SOUZA</v>
      </c>
      <c r="E111" s="83">
        <f>SALVADOS!B110</f>
        <v>8282100855</v>
      </c>
      <c r="F111" s="91" t="str">
        <f>SALVADOS!J110</f>
        <v xml:space="preserve">1002306001330	</v>
      </c>
      <c r="G111" s="84" t="str">
        <f>SALVADOS!G110</f>
        <v>DIB2902</v>
      </c>
      <c r="H111" s="87" t="str">
        <f>IF(_xlfn.XLOOKUP(G111,'CONTROLE LEILOES'!$C:$C,'CONTROLE LEILOES'!$P:$P)&gt;0,"SIM","NÃO")</f>
        <v>SIM</v>
      </c>
      <c r="I111" s="88">
        <f>VENDA!I110</f>
        <v>44449</v>
      </c>
      <c r="J111" s="87" t="str">
        <f>SALVADOS!R110</f>
        <v>MEDIA</v>
      </c>
      <c r="K111" s="84">
        <f>IF('CONTROLE LEILOES'!P110=0,"",IF('CONTROLE LEILOES'!P110&gt;0,VENDA!J110,IF(J111="GRANDE",SALVADOS!K110*5%,SALVADOS!K110*35%)))</f>
        <v>3200</v>
      </c>
    </row>
    <row r="112" spans="1:11" x14ac:dyDescent="0.2">
      <c r="A112" s="88">
        <f>SALVADOS!AA111</f>
        <v>44414</v>
      </c>
      <c r="B112" s="83">
        <f>SALVADOS!AB111</f>
        <v>267</v>
      </c>
      <c r="C112" s="84">
        <f>SALVADOS!AC111</f>
        <v>10022</v>
      </c>
      <c r="D112" s="85" t="str">
        <f>SALVADOS!F111</f>
        <v>MARCUS ROGER DE CARVALHO FERREIRA</v>
      </c>
      <c r="E112" s="83">
        <f>SALVADOS!B111</f>
        <v>8232100104</v>
      </c>
      <c r="F112" s="91" t="str">
        <f>SALVADOS!J111</f>
        <v xml:space="preserve">1002306002084	</v>
      </c>
      <c r="G112" s="84" t="str">
        <f>SALVADOS!G111</f>
        <v>AHI5636</v>
      </c>
      <c r="H112" s="87" t="str">
        <f>IF(_xlfn.XLOOKUP(G112,'CONTROLE LEILOES'!$C:$C,'CONTROLE LEILOES'!$P:$P)&gt;0,"SIM","NÃO")</f>
        <v>SIM</v>
      </c>
      <c r="I112" s="88">
        <f>VENDA!I111</f>
        <v>44550</v>
      </c>
      <c r="J112" s="87" t="str">
        <f>SALVADOS!R111</f>
        <v>GRANDE</v>
      </c>
      <c r="K112" s="84">
        <f>IF('CONTROLE LEILOES'!P111=0,"",IF('CONTROLE LEILOES'!P111&gt;0,VENDA!J111,IF(J112="GRANDE",SALVADOS!K111*5%,SALVADOS!K111*35%)))</f>
        <v>1600</v>
      </c>
    </row>
    <row r="113" spans="1:11" x14ac:dyDescent="0.2">
      <c r="A113" s="88">
        <f>SALVADOS!AA112</f>
        <v>44406</v>
      </c>
      <c r="B113" s="83">
        <f>SALVADOS!AB112</f>
        <v>263</v>
      </c>
      <c r="C113" s="84">
        <f>SALVADOS!AC112</f>
        <v>6582</v>
      </c>
      <c r="D113" s="85" t="str">
        <f>SALVADOS!F112</f>
        <v>ADILSON RODRIGUES VIEIRA</v>
      </c>
      <c r="E113" s="83">
        <f>SALVADOS!B112</f>
        <v>8282100871</v>
      </c>
      <c r="F113" s="91" t="str">
        <f>SALVADOS!J112</f>
        <v xml:space="preserve">1002806008531	</v>
      </c>
      <c r="G113" s="84" t="str">
        <f>SALVADOS!G112</f>
        <v>MPG7F16</v>
      </c>
      <c r="H113" s="87" t="str">
        <f>IF(_xlfn.XLOOKUP(G113,'CONTROLE LEILOES'!$C:$C,'CONTROLE LEILOES'!$P:$P)&gt;0,"SIM","NÃO")</f>
        <v>SIM</v>
      </c>
      <c r="I113" s="88">
        <f>VENDA!I112</f>
        <v>44434</v>
      </c>
      <c r="J113" s="87" t="str">
        <f>SALVADOS!R112</f>
        <v>MEDIA</v>
      </c>
      <c r="K113" s="84">
        <f>IF('CONTROLE LEILOES'!P112=0,"",IF('CONTROLE LEILOES'!P112&gt;0,VENDA!J112,IF(J113="GRANDE",SALVADOS!K112*5%,SALVADOS!K112*35%)))</f>
        <v>2800</v>
      </c>
    </row>
    <row r="114" spans="1:11" x14ac:dyDescent="0.2">
      <c r="A114" s="88">
        <f>SALVADOS!AA113</f>
        <v>44447</v>
      </c>
      <c r="B114" s="83">
        <f>SALVADOS!AB113</f>
        <v>269</v>
      </c>
      <c r="C114" s="84">
        <f>SALVADOS!AC113</f>
        <v>11932.49</v>
      </c>
      <c r="D114" s="85" t="str">
        <f>SALVADOS!F113</f>
        <v>BRUNO LEANDRO COSTA</v>
      </c>
      <c r="E114" s="83">
        <f>SALVADOS!B113</f>
        <v>8282100591</v>
      </c>
      <c r="F114" s="91" t="str">
        <f>SALVADOS!J113</f>
        <v xml:space="preserve">1002806008665	</v>
      </c>
      <c r="G114" s="84" t="str">
        <f>SALVADOS!G113</f>
        <v>OWO9C35</v>
      </c>
      <c r="H114" s="87" t="str">
        <f>IF(_xlfn.XLOOKUP(G114,'CONTROLE LEILOES'!$C:$C,'CONTROLE LEILOES'!$P:$P)&gt;0,"SIM","NÃO")</f>
        <v>SIM</v>
      </c>
      <c r="I114" s="88">
        <f>VENDA!I113</f>
        <v>44775</v>
      </c>
      <c r="J114" s="87" t="str">
        <f>SALVADOS!R113</f>
        <v>MEDIA</v>
      </c>
      <c r="K114" s="84">
        <f>IF('CONTROLE LEILOES'!P113=0,"",IF('CONTROLE LEILOES'!P113&gt;0,VENDA!J113,IF(J114="GRANDE",SALVADOS!K113*5%,SALVADOS!K113*35%)))</f>
        <v>2500</v>
      </c>
    </row>
    <row r="115" spans="1:11" x14ac:dyDescent="0.2">
      <c r="A115" s="88">
        <f>SALVADOS!AA114</f>
        <v>44475</v>
      </c>
      <c r="B115" s="83">
        <f>SALVADOS!AB114</f>
        <v>282</v>
      </c>
      <c r="C115" s="84">
        <f>SALVADOS!AC114</f>
        <v>18058.72</v>
      </c>
      <c r="D115" s="85" t="str">
        <f>SALVADOS!F114</f>
        <v>RICARDO FRANCISCO SIQUEIRA</v>
      </c>
      <c r="E115" s="83">
        <f>SALVADOS!B114</f>
        <v>8282100988</v>
      </c>
      <c r="F115" s="91" t="str">
        <f>SALVADOS!J114</f>
        <v xml:space="preserve">1002806007925	</v>
      </c>
      <c r="G115" s="84" t="str">
        <f>SALVADOS!G114</f>
        <v>DJA8H10</v>
      </c>
      <c r="H115" s="87" t="str">
        <f>IF(_xlfn.XLOOKUP(G115,'CONTROLE LEILOES'!$C:$C,'CONTROLE LEILOES'!$P:$P)&gt;0,"SIM","NÃO")</f>
        <v>SIM</v>
      </c>
      <c r="I115" s="88">
        <f>VENDA!I114</f>
        <v>44603</v>
      </c>
      <c r="J115" s="87" t="str">
        <f>SALVADOS!R114</f>
        <v>MEDIA</v>
      </c>
      <c r="K115" s="84">
        <f>IF('CONTROLE LEILOES'!P114=0,"",IF('CONTROLE LEILOES'!P114&gt;0,VENDA!J114,IF(J115="GRANDE",SALVADOS!K114*5%,SALVADOS!K114*35%)))</f>
        <v>7800</v>
      </c>
    </row>
    <row r="116" spans="1:11" x14ac:dyDescent="0.2">
      <c r="A116" s="88">
        <f>SALVADOS!AA115</f>
        <v>44431</v>
      </c>
      <c r="B116" s="83">
        <f>SALVADOS!AB115</f>
        <v>268</v>
      </c>
      <c r="C116" s="84">
        <f>SALVADOS!AC115</f>
        <v>8246</v>
      </c>
      <c r="D116" s="85" t="str">
        <f>SALVADOS!F115</f>
        <v>GELCIMINA BENELLI</v>
      </c>
      <c r="E116" s="83">
        <f>SALVADOS!B115</f>
        <v>8282100970</v>
      </c>
      <c r="F116" s="91" t="str">
        <f>SALVADOS!J115</f>
        <v xml:space="preserve">1002806008433	</v>
      </c>
      <c r="G116" s="84" t="str">
        <f>SALVADOS!G115</f>
        <v>IKX4759</v>
      </c>
      <c r="H116" s="87" t="str">
        <f>IF(_xlfn.XLOOKUP(G116,'CONTROLE LEILOES'!$C:$C,'CONTROLE LEILOES'!$P:$P)&gt;0,"SIM","NÃO")</f>
        <v>SIM</v>
      </c>
      <c r="I116" s="88">
        <f>VENDA!I115</f>
        <v>44505</v>
      </c>
      <c r="J116" s="87" t="str">
        <f>SALVADOS!R115</f>
        <v>MEDIA</v>
      </c>
      <c r="K116" s="84">
        <f>IF('CONTROLE LEILOES'!P115=0,"",IF('CONTROLE LEILOES'!P115&gt;0,VENDA!J115,IF(J116="GRANDE",SALVADOS!K115*5%,SALVADOS!K115*35%)))</f>
        <v>3000</v>
      </c>
    </row>
    <row r="117" spans="1:11" x14ac:dyDescent="0.2">
      <c r="A117" s="88">
        <f>SALVADOS!AA116</f>
        <v>44475</v>
      </c>
      <c r="B117" s="83">
        <f>SALVADOS!AB116</f>
        <v>279</v>
      </c>
      <c r="C117" s="84">
        <f>SALVADOS!AC116</f>
        <v>6304.27</v>
      </c>
      <c r="D117" s="85" t="str">
        <f>SALVADOS!F116</f>
        <v>OTAVIO SANTOS ZAMITH</v>
      </c>
      <c r="E117" s="83">
        <f>SALVADOS!B116</f>
        <v>8282101031</v>
      </c>
      <c r="F117" s="91" t="str">
        <f>SALVADOS!J116</f>
        <v xml:space="preserve">	1002806008620	</v>
      </c>
      <c r="G117" s="84" t="str">
        <f>SALVADOS!G116</f>
        <v>FEX6274</v>
      </c>
      <c r="H117" s="87" t="str">
        <f>IF(_xlfn.XLOOKUP(G117,'CONTROLE LEILOES'!$C:$C,'CONTROLE LEILOES'!$P:$P)&gt;0,"SIM","NÃO")</f>
        <v>SIM</v>
      </c>
      <c r="I117" s="88">
        <f>VENDA!I116</f>
        <v>44540</v>
      </c>
      <c r="J117" s="87" t="str">
        <f>SALVADOS!R116</f>
        <v>MEDIA</v>
      </c>
      <c r="K117" s="84">
        <f>IF('CONTROLE LEILOES'!P116=0,"",IF('CONTROLE LEILOES'!P116&gt;0,VENDA!J116,IF(J117="GRANDE",SALVADOS!K116*5%,SALVADOS!K116*35%)))</f>
        <v>20500</v>
      </c>
    </row>
    <row r="118" spans="1:11" x14ac:dyDescent="0.2">
      <c r="A118" s="88">
        <f>SALVADOS!AA117</f>
        <v>44503</v>
      </c>
      <c r="B118" s="83">
        <f>SALVADOS!AB117</f>
        <v>286</v>
      </c>
      <c r="C118" s="84">
        <f>SALVADOS!AC117</f>
        <v>2855</v>
      </c>
      <c r="D118" s="85" t="str">
        <f>SALVADOS!F117</f>
        <v>RAFAELA DA SILVA COSTA</v>
      </c>
      <c r="E118" s="83">
        <f>SALVADOS!B117</f>
        <v>8282101382</v>
      </c>
      <c r="F118" s="91">
        <f>SALVADOS!J117</f>
        <v>1002806008402</v>
      </c>
      <c r="G118" s="84" t="str">
        <f>SALVADOS!G117</f>
        <v>DEO9252</v>
      </c>
      <c r="H118" s="87" t="str">
        <f>IF(_xlfn.XLOOKUP(G118,'CONTROLE LEILOES'!$C:$C,'CONTROLE LEILOES'!$P:$P)&gt;0,"SIM","NÃO")</f>
        <v>SIM</v>
      </c>
      <c r="I118" s="88">
        <f>VENDA!I117</f>
        <v>44566</v>
      </c>
      <c r="J118" s="87" t="str">
        <f>SALVADOS!R117</f>
        <v>MEDIA</v>
      </c>
      <c r="K118" s="84">
        <f>IF('CONTROLE LEILOES'!P117=0,"",IF('CONTROLE LEILOES'!P117&gt;0,VENDA!J117,IF(J118="GRANDE",SALVADOS!K117*5%,SALVADOS!K117*35%)))</f>
        <v>1700</v>
      </c>
    </row>
    <row r="119" spans="1:11" x14ac:dyDescent="0.2">
      <c r="A119" s="88">
        <f>SALVADOS!AA118</f>
        <v>44503</v>
      </c>
      <c r="B119" s="83">
        <f>SALVADOS!AB118</f>
        <v>287</v>
      </c>
      <c r="C119" s="84">
        <f>SALVADOS!AC118</f>
        <v>7342</v>
      </c>
      <c r="D119" s="85" t="str">
        <f>SALVADOS!F118</f>
        <v>TEREZA RUTH SILVA FARIAS</v>
      </c>
      <c r="E119" s="83">
        <f>SALVADOS!B118</f>
        <v>8282100884</v>
      </c>
      <c r="F119" s="91" t="str">
        <f>SALVADOS!J118</f>
        <v xml:space="preserve">	1002806009340	</v>
      </c>
      <c r="G119" s="84" t="str">
        <f>SALVADOS!G118</f>
        <v>PMV5597</v>
      </c>
      <c r="H119" s="87" t="str">
        <f>IF(_xlfn.XLOOKUP(G119,'CONTROLE LEILOES'!$C:$C,'CONTROLE LEILOES'!$P:$P)&gt;0,"SIM","NÃO")</f>
        <v>SIM</v>
      </c>
      <c r="I119" s="88">
        <f>VENDA!I118</f>
        <v>45132</v>
      </c>
      <c r="J119" s="87" t="str">
        <f>SALVADOS!R118</f>
        <v>PEQUENA</v>
      </c>
      <c r="K119" s="84">
        <f>IF('CONTROLE LEILOES'!P118=0,"",IF('CONTROLE LEILOES'!P118&gt;0,VENDA!J118,IF(J119="GRANDE",SALVADOS!K118*5%,SALVADOS!K118*35%)))</f>
        <v>3400</v>
      </c>
    </row>
    <row r="120" spans="1:11" x14ac:dyDescent="0.2">
      <c r="A120" s="88">
        <f>SALVADOS!AA119</f>
        <v>44510</v>
      </c>
      <c r="B120" s="83">
        <f>SALVADOS!AB119</f>
        <v>289</v>
      </c>
      <c r="C120" s="84">
        <f>SALVADOS!AC119</f>
        <v>46953</v>
      </c>
      <c r="D120" s="85" t="str">
        <f>SALVADOS!F119</f>
        <v>MIRIAN DAIANE DA SILVA VALERIUS</v>
      </c>
      <c r="E120" s="83">
        <f>SALVADOS!B119</f>
        <v>8282101396</v>
      </c>
      <c r="F120" s="91" t="str">
        <f>SALVADOS!J119</f>
        <v xml:space="preserve">1002806008546	</v>
      </c>
      <c r="G120" s="84" t="str">
        <f>SALVADOS!G119</f>
        <v>PZL2167</v>
      </c>
      <c r="H120" s="87" t="str">
        <f>IF(_xlfn.XLOOKUP(G120,'CONTROLE LEILOES'!$C:$C,'CONTROLE LEILOES'!$P:$P)&gt;0,"SIM","NÃO")</f>
        <v>SIM</v>
      </c>
      <c r="I120" s="88">
        <f>VENDA!I119</f>
        <v>44544</v>
      </c>
      <c r="J120" s="87" t="str">
        <f>SALVADOS!R119</f>
        <v>MEDIA</v>
      </c>
      <c r="K120" s="84">
        <f>IF('CONTROLE LEILOES'!P119=0,"",IF('CONTROLE LEILOES'!P119&gt;0,VENDA!J119,IF(J120="GRANDE",SALVADOS!K119*5%,SALVADOS!K119*35%)))</f>
        <v>19900</v>
      </c>
    </row>
    <row r="121" spans="1:11" x14ac:dyDescent="0.2">
      <c r="A121" s="88">
        <f>SALVADOS!AA120</f>
        <v>44531</v>
      </c>
      <c r="B121" s="83">
        <f>SALVADOS!AB120</f>
        <v>292</v>
      </c>
      <c r="C121" s="84">
        <f>SALVADOS!AC120</f>
        <v>25599.8</v>
      </c>
      <c r="D121" s="85" t="str">
        <f>SALVADOS!F120</f>
        <v>KEURIY JULIANA NUNES DA SILVA</v>
      </c>
      <c r="E121" s="83">
        <f>SALVADOS!B120</f>
        <v>8232100197</v>
      </c>
      <c r="F121" s="91" t="str">
        <f>SALVADOS!J120</f>
        <v xml:space="preserve">	1002306002437	</v>
      </c>
      <c r="G121" s="84" t="str">
        <f>SALVADOS!G120</f>
        <v>NNB5115</v>
      </c>
      <c r="H121" s="87" t="str">
        <f>IF(_xlfn.XLOOKUP(G121,'CONTROLE LEILOES'!$C:$C,'CONTROLE LEILOES'!$P:$P)&gt;0,"SIM","NÃO")</f>
        <v>SIM</v>
      </c>
      <c r="I121" s="88">
        <f>VENDA!I120</f>
        <v>44616</v>
      </c>
      <c r="J121" s="87" t="str">
        <f>SALVADOS!R120</f>
        <v>MEDIA</v>
      </c>
      <c r="K121" s="84">
        <f>IF('CONTROLE LEILOES'!P120=0,"",IF('CONTROLE LEILOES'!P120&gt;0,VENDA!J120,IF(J121="GRANDE",SALVADOS!K120*5%,SALVADOS!K120*35%)))</f>
        <v>9500</v>
      </c>
    </row>
    <row r="122" spans="1:11" x14ac:dyDescent="0.2">
      <c r="A122" s="88">
        <f>SALVADOS!AA121</f>
        <v>44533</v>
      </c>
      <c r="B122" s="83">
        <f>SALVADOS!AB121</f>
        <v>293</v>
      </c>
      <c r="C122" s="84">
        <f>SALVADOS!AC121</f>
        <v>11624.84</v>
      </c>
      <c r="D122" s="85" t="str">
        <f>SALVADOS!F121</f>
        <v>CAROLINA APARECIDA VENTURA</v>
      </c>
      <c r="E122" s="83">
        <f>SALVADOS!B121</f>
        <v>8282101562</v>
      </c>
      <c r="F122" s="91">
        <f>SALVADOS!J121</f>
        <v>1002806009541</v>
      </c>
      <c r="G122" s="84" t="str">
        <f>SALVADOS!G121</f>
        <v>LYP8869</v>
      </c>
      <c r="H122" s="87" t="str">
        <f>IF(_xlfn.XLOOKUP(G122,'CONTROLE LEILOES'!$C:$C,'CONTROLE LEILOES'!$P:$P)&gt;0,"SIM","NÃO")</f>
        <v>SIM</v>
      </c>
      <c r="I122" s="88">
        <f>VENDA!I121</f>
        <v>44644</v>
      </c>
      <c r="J122" s="87" t="str">
        <f>SALVADOS!R121</f>
        <v>MEDIA</v>
      </c>
      <c r="K122" s="84">
        <f>IF('CONTROLE LEILOES'!P121=0,"",IF('CONTROLE LEILOES'!P121&gt;0,VENDA!J121,IF(J122="GRANDE",SALVADOS!K121*5%,SALVADOS!K121*35%)))</f>
        <v>2000</v>
      </c>
    </row>
    <row r="123" spans="1:11" x14ac:dyDescent="0.2">
      <c r="A123" s="88">
        <f>SALVADOS!AA122</f>
        <v>44540</v>
      </c>
      <c r="B123" s="83">
        <f>SALVADOS!AB122</f>
        <v>295</v>
      </c>
      <c r="C123" s="84">
        <f>SALVADOS!AC122</f>
        <v>3004</v>
      </c>
      <c r="D123" s="85" t="str">
        <f>SALVADOS!F122</f>
        <v>JAILSON DE MOURA MELO</v>
      </c>
      <c r="E123" s="83">
        <f>SALVADOS!B122</f>
        <v>8282101670</v>
      </c>
      <c r="F123" s="91">
        <f>SALVADOS!J122</f>
        <v>1002806010164</v>
      </c>
      <c r="G123" s="84" t="str">
        <f>SALVADOS!G122</f>
        <v>EHU3F85</v>
      </c>
      <c r="H123" s="87" t="str">
        <f>IF(_xlfn.XLOOKUP(G123,'CONTROLE LEILOES'!$C:$C,'CONTROLE LEILOES'!$P:$P)&gt;0,"SIM","NÃO")</f>
        <v>SIM</v>
      </c>
      <c r="I123" s="88">
        <f>VENDA!I122</f>
        <v>44582</v>
      </c>
      <c r="J123" s="87" t="str">
        <f>SALVADOS!R122</f>
        <v>MEDIA</v>
      </c>
      <c r="K123" s="84">
        <f>IF('CONTROLE LEILOES'!P122=0,"",IF('CONTROLE LEILOES'!P122&gt;0,VENDA!J122,IF(J123="GRANDE",SALVADOS!K122*5%,SALVADOS!K122*35%)))</f>
        <v>5400</v>
      </c>
    </row>
    <row r="124" spans="1:11" x14ac:dyDescent="0.2">
      <c r="A124" s="88">
        <f>SALVADOS!AA123</f>
        <v>44533</v>
      </c>
      <c r="B124" s="83">
        <f>SALVADOS!AB123</f>
        <v>294</v>
      </c>
      <c r="C124" s="84">
        <f>SALVADOS!AC123</f>
        <v>18070.71</v>
      </c>
      <c r="D124" s="85" t="str">
        <f>SALVADOS!F123</f>
        <v>MOISES DE MELO</v>
      </c>
      <c r="E124" s="83">
        <f>SALVADOS!B123</f>
        <v>8282101499</v>
      </c>
      <c r="F124" s="91">
        <f>SALVADOS!J123</f>
        <v>1002806008338</v>
      </c>
      <c r="G124" s="84" t="str">
        <f>SALVADOS!G123</f>
        <v>ATH6855</v>
      </c>
      <c r="H124" s="87" t="str">
        <f>IF(_xlfn.XLOOKUP(G124,'CONTROLE LEILOES'!$C:$C,'CONTROLE LEILOES'!$P:$P)&gt;0,"SIM","NÃO")</f>
        <v>SIM</v>
      </c>
      <c r="I124" s="88">
        <f>VENDA!I123</f>
        <v>44572</v>
      </c>
      <c r="J124" s="87" t="str">
        <f>SALVADOS!R123</f>
        <v>PEQUENA</v>
      </c>
      <c r="K124" s="84">
        <f>IF('CONTROLE LEILOES'!P123=0,"",IF('CONTROLE LEILOES'!P123&gt;0,VENDA!J123,IF(J124="GRANDE",SALVADOS!K123*5%,SALVADOS!K123*35%)))</f>
        <v>9000</v>
      </c>
    </row>
    <row r="125" spans="1:11" x14ac:dyDescent="0.2">
      <c r="A125" s="88">
        <f>SALVADOS!AA124</f>
        <v>44594</v>
      </c>
      <c r="B125" s="83">
        <f>SALVADOS!AB124</f>
        <v>306</v>
      </c>
      <c r="C125" s="84">
        <f>SALVADOS!AC124</f>
        <v>36213.760000000002</v>
      </c>
      <c r="D125" s="85" t="str">
        <f>SALVADOS!F124</f>
        <v>WALDEMAR DE OLIVEIRA SILVA JUNIOR</v>
      </c>
      <c r="E125" s="83">
        <f>SALVADOS!B124</f>
        <v>8282101820</v>
      </c>
      <c r="F125" s="91" t="str">
        <f>SALVADOS!J124</f>
        <v xml:space="preserve">1002806009078	</v>
      </c>
      <c r="G125" s="84" t="str">
        <f>SALVADOS!G124</f>
        <v>HEE9839</v>
      </c>
      <c r="H125" s="87" t="str">
        <f>IF(_xlfn.XLOOKUP(G125,'CONTROLE LEILOES'!$C:$C,'CONTROLE LEILOES'!$P:$P)&gt;0,"SIM","NÃO")</f>
        <v>SIM</v>
      </c>
      <c r="I125" s="88">
        <f>VENDA!I124</f>
        <v>44915</v>
      </c>
      <c r="J125" s="87" t="str">
        <f>SALVADOS!R124</f>
        <v>MEDIA</v>
      </c>
      <c r="K125" s="84">
        <f>IF('CONTROLE LEILOES'!P124=0,"",IF('CONTROLE LEILOES'!P124&gt;0,VENDA!J124,IF(J125="GRANDE",SALVADOS!K124*5%,SALVADOS!K124*35%)))</f>
        <v>13400</v>
      </c>
    </row>
    <row r="126" spans="1:11" x14ac:dyDescent="0.2">
      <c r="A126" s="88">
        <f>SALVADOS!AA125</f>
        <v>44627</v>
      </c>
      <c r="B126" s="83">
        <f>SALVADOS!AB125</f>
        <v>312</v>
      </c>
      <c r="C126" s="84">
        <f>SALVADOS!AC125</f>
        <v>20430.599999999999</v>
      </c>
      <c r="D126" s="85" t="str">
        <f>SALVADOS!F125</f>
        <v>EDSON ANTONIO DE OLIVEIRA</v>
      </c>
      <c r="E126" s="83">
        <f>SALVADOS!B125</f>
        <v>8232100264</v>
      </c>
      <c r="F126" s="91" t="str">
        <f>SALVADOS!J125</f>
        <v xml:space="preserve">	1002306002407	</v>
      </c>
      <c r="G126" s="84" t="str">
        <f>SALVADOS!G125</f>
        <v>ODI1G18</v>
      </c>
      <c r="H126" s="87" t="str">
        <f>IF(_xlfn.XLOOKUP(G126,'CONTROLE LEILOES'!$C:$C,'CONTROLE LEILOES'!$P:$P)&gt;0,"SIM","NÃO")</f>
        <v>SIM</v>
      </c>
      <c r="I126" s="88">
        <f>VENDA!I125</f>
        <v>44649</v>
      </c>
      <c r="J126" s="87" t="str">
        <f>SALVADOS!R125</f>
        <v>MEDIA</v>
      </c>
      <c r="K126" s="84">
        <f>IF('CONTROLE LEILOES'!P125=0,"",IF('CONTROLE LEILOES'!P125&gt;0,VENDA!J125,IF(J126="GRANDE",SALVADOS!K125*5%,SALVADOS!K125*35%)))</f>
        <v>11600</v>
      </c>
    </row>
    <row r="127" spans="1:11" x14ac:dyDescent="0.2">
      <c r="A127" s="88">
        <f>SALVADOS!AA126</f>
        <v>44627</v>
      </c>
      <c r="B127" s="83">
        <f>SALVADOS!AB126</f>
        <v>314</v>
      </c>
      <c r="C127" s="84">
        <f>SALVADOS!AC126</f>
        <v>24622</v>
      </c>
      <c r="D127" s="85" t="str">
        <f>SALVADOS!F126</f>
        <v>SISTEL MANUTENÇÃO CONT. ENGENHARIA</v>
      </c>
      <c r="E127" s="83">
        <f>SALVADOS!B126</f>
        <v>8282101974</v>
      </c>
      <c r="F127" s="91" t="str">
        <f>SALVADOS!J126</f>
        <v xml:space="preserve">1002806012160	</v>
      </c>
      <c r="G127" s="84" t="str">
        <f>SALVADOS!G126</f>
        <v>AWB4B84</v>
      </c>
      <c r="H127" s="87" t="str">
        <f>IF(_xlfn.XLOOKUP(G127,'CONTROLE LEILOES'!$C:$C,'CONTROLE LEILOES'!$P:$P)&gt;0,"SIM","NÃO")</f>
        <v>SIM</v>
      </c>
      <c r="I127" s="88">
        <f>VENDA!I126</f>
        <v>44663</v>
      </c>
      <c r="J127" s="87" t="str">
        <f>SALVADOS!R126</f>
        <v>PEQUENA</v>
      </c>
      <c r="K127" s="84">
        <f>IF('CONTROLE LEILOES'!P126=0,"",IF('CONTROLE LEILOES'!P126&gt;0,VENDA!J126,IF(J127="GRANDE",SALVADOS!K126*5%,SALVADOS!K126*35%)))</f>
        <v>10600</v>
      </c>
    </row>
    <row r="128" spans="1:11" x14ac:dyDescent="0.2">
      <c r="A128" s="88">
        <f>SALVADOS!AA127</f>
        <v>44636</v>
      </c>
      <c r="B128" s="83">
        <f>SALVADOS!AB127</f>
        <v>319</v>
      </c>
      <c r="C128" s="84">
        <f>SALVADOS!AC127</f>
        <v>6151</v>
      </c>
      <c r="D128" s="85" t="str">
        <f>SALVADOS!F127</f>
        <v>ODOIR MORENO MATURANA JUNIOR</v>
      </c>
      <c r="E128" s="83">
        <f>SALVADOS!B127</f>
        <v>8282102161</v>
      </c>
      <c r="F128" s="91" t="str">
        <f>SALVADOS!J127</f>
        <v xml:space="preserve">1002806010310	</v>
      </c>
      <c r="G128" s="84" t="str">
        <f>SALVADOS!G127</f>
        <v>EKI0966</v>
      </c>
      <c r="H128" s="87" t="str">
        <f>IF(_xlfn.XLOOKUP(G128,'CONTROLE LEILOES'!$C:$C,'CONTROLE LEILOES'!$P:$P)&gt;0,"SIM","NÃO")</f>
        <v>SIM</v>
      </c>
      <c r="I128" s="88">
        <f>VENDA!I127</f>
        <v>44671</v>
      </c>
      <c r="J128" s="87" t="str">
        <f>SALVADOS!R127</f>
        <v>PEQUENA</v>
      </c>
      <c r="K128" s="84">
        <f>IF('CONTROLE LEILOES'!P127=0,"",IF('CONTROLE LEILOES'!P127&gt;0,VENDA!J127,IF(J128="GRANDE",SALVADOS!K127*5%,SALVADOS!K127*35%)))</f>
        <v>7600</v>
      </c>
    </row>
    <row r="129" spans="1:11" x14ac:dyDescent="0.2">
      <c r="A129" s="88">
        <f>SALVADOS!AA128</f>
        <v>44627</v>
      </c>
      <c r="B129" s="83">
        <f>SALVADOS!AB128</f>
        <v>310</v>
      </c>
      <c r="C129" s="84">
        <f>SALVADOS!AC128</f>
        <v>33783.379999999997</v>
      </c>
      <c r="D129" s="85" t="str">
        <f>SALVADOS!F128</f>
        <v xml:space="preserve">	JOSE MARIA CORREA</v>
      </c>
      <c r="E129" s="83">
        <f>SALVADOS!B128</f>
        <v>8282102025</v>
      </c>
      <c r="F129" s="91" t="str">
        <f>SALVADOS!J128</f>
        <v xml:space="preserve">1002806013144	</v>
      </c>
      <c r="G129" s="84" t="str">
        <f>SALVADOS!G128</f>
        <v>NXX6121</v>
      </c>
      <c r="H129" s="87" t="str">
        <f>IF(_xlfn.XLOOKUP(G129,'CONTROLE LEILOES'!$C:$C,'CONTROLE LEILOES'!$P:$P)&gt;0,"SIM","NÃO")</f>
        <v>SIM</v>
      </c>
      <c r="I129" s="88">
        <f>VENDA!I128</f>
        <v>44649</v>
      </c>
      <c r="J129" s="87" t="str">
        <f>SALVADOS!R128</f>
        <v>MEDIA</v>
      </c>
      <c r="K129" s="84">
        <f>IF('CONTROLE LEILOES'!P128=0,"",IF('CONTROLE LEILOES'!P128&gt;0,VENDA!J128,IF(J129="GRANDE",SALVADOS!K128*5%,SALVADOS!K128*35%)))</f>
        <v>20400</v>
      </c>
    </row>
    <row r="130" spans="1:11" x14ac:dyDescent="0.2">
      <c r="A130" s="88">
        <f>SALVADOS!AA129</f>
        <v>44601</v>
      </c>
      <c r="B130" s="83">
        <f>SALVADOS!AB129</f>
        <v>308</v>
      </c>
      <c r="C130" s="84">
        <f>SALVADOS!AC129</f>
        <v>64143</v>
      </c>
      <c r="D130" s="85" t="str">
        <f>SALVADOS!F129</f>
        <v>MATHEUS SILVA PICOLOMINI</v>
      </c>
      <c r="E130" s="83">
        <f>SALVADOS!B129</f>
        <v>8282102128</v>
      </c>
      <c r="F130" s="91">
        <f>SALVADOS!J129</f>
        <v>1002806010160</v>
      </c>
      <c r="G130" s="84" t="str">
        <f>SALVADOS!G129</f>
        <v>PGZ2A62</v>
      </c>
      <c r="H130" s="87" t="str">
        <f>IF(_xlfn.XLOOKUP(G130,'CONTROLE LEILOES'!$C:$C,'CONTROLE LEILOES'!$P:$P)&gt;0,"SIM","NÃO")</f>
        <v>SIM</v>
      </c>
      <c r="I130" s="88">
        <f>VENDA!I129</f>
        <v>45055</v>
      </c>
      <c r="J130" s="87" t="str">
        <f>SALVADOS!R129</f>
        <v>PEQUENA</v>
      </c>
      <c r="K130" s="84">
        <f>IF('CONTROLE LEILOES'!P129=0,"",IF('CONTROLE LEILOES'!P129&gt;0,VENDA!J129,IF(J130="GRANDE",SALVADOS!K129*5%,SALVADOS!K129*35%)))</f>
        <v>41000</v>
      </c>
    </row>
    <row r="131" spans="1:11" x14ac:dyDescent="0.2">
      <c r="A131" s="88">
        <f>SALVADOS!AA130</f>
        <v>44636</v>
      </c>
      <c r="B131" s="83">
        <f>SALVADOS!AB130</f>
        <v>318</v>
      </c>
      <c r="C131" s="84">
        <f>SALVADOS!AC130</f>
        <v>37422.21</v>
      </c>
      <c r="D131" s="85" t="str">
        <f>SALVADOS!F130</f>
        <v>MARLUCE DE C. ALMEIDA M. NUNES</v>
      </c>
      <c r="E131" s="83">
        <f>SALVADOS!B130</f>
        <v>8282102037</v>
      </c>
      <c r="F131" s="91" t="str">
        <f>SALVADOS!J130</f>
        <v xml:space="preserve">1002806010979	</v>
      </c>
      <c r="G131" s="84" t="str">
        <f>SALVADOS!G130</f>
        <v>JVU1638</v>
      </c>
      <c r="H131" s="87" t="str">
        <f>IF(_xlfn.XLOOKUP(G131,'CONTROLE LEILOES'!$C:$C,'CONTROLE LEILOES'!$P:$P)&gt;0,"SIM","NÃO")</f>
        <v>SIM</v>
      </c>
      <c r="I131" s="88">
        <f>VENDA!I130</f>
        <v>44671</v>
      </c>
      <c r="J131" s="87" t="str">
        <f>SALVADOS!R130</f>
        <v>MEDIA</v>
      </c>
      <c r="K131" s="84">
        <f>IF('CONTROLE LEILOES'!P130=0,"",IF('CONTROLE LEILOES'!P130&gt;0,VENDA!J130,IF(J131="GRANDE",SALVADOS!K130*5%,SALVADOS!K130*35%)))</f>
        <v>14000</v>
      </c>
    </row>
    <row r="132" spans="1:11" x14ac:dyDescent="0.2">
      <c r="A132" s="88">
        <f>SALVADOS!AA131</f>
        <v>44643</v>
      </c>
      <c r="B132" s="83">
        <f>SALVADOS!AB131</f>
        <v>320</v>
      </c>
      <c r="C132" s="84">
        <f>SALVADOS!AC131</f>
        <v>33838.26</v>
      </c>
      <c r="D132" s="85" t="str">
        <f>SALVADOS!F131</f>
        <v xml:space="preserve">JOSE IRANDIR SANTOS	</v>
      </c>
      <c r="E132" s="83">
        <f>SALVADOS!B131</f>
        <v>8282200040</v>
      </c>
      <c r="F132" s="91" t="str">
        <f>SALVADOS!J131</f>
        <v xml:space="preserve">	1002806010333	</v>
      </c>
      <c r="G132" s="84" t="str">
        <f>SALVADOS!G131</f>
        <v>EUE1788</v>
      </c>
      <c r="H132" s="87" t="str">
        <f>IF(_xlfn.XLOOKUP(G132,'CONTROLE LEILOES'!$C:$C,'CONTROLE LEILOES'!$P:$P)&gt;0,"SIM","NÃO")</f>
        <v>SIM</v>
      </c>
      <c r="I132" s="88">
        <f>VENDA!I131</f>
        <v>44754</v>
      </c>
      <c r="J132" s="87" t="str">
        <f>SALVADOS!R131</f>
        <v>PEQUENA</v>
      </c>
      <c r="K132" s="84">
        <f>IF('CONTROLE LEILOES'!P131=0,"",IF('CONTROLE LEILOES'!P131&gt;0,VENDA!J131,IF(J132="GRANDE",SALVADOS!K131*5%,SALVADOS!K131*35%)))</f>
        <v>12500</v>
      </c>
    </row>
    <row r="133" spans="1:11" x14ac:dyDescent="0.2">
      <c r="A133" s="88">
        <f>SALVADOS!AA132</f>
        <v>44627</v>
      </c>
      <c r="B133" s="83">
        <f>SALVADOS!AB132</f>
        <v>311</v>
      </c>
      <c r="C133" s="84">
        <f>SALVADOS!AC132</f>
        <v>38026</v>
      </c>
      <c r="D133" s="85" t="str">
        <f>SALVADOS!F132</f>
        <v xml:space="preserve">	ANDERSON DE SOUZA ROCHA</v>
      </c>
      <c r="E133" s="83">
        <f>SALVADOS!B132</f>
        <v>8232200008</v>
      </c>
      <c r="F133" s="91" t="str">
        <f>SALVADOS!J132</f>
        <v xml:space="preserve">1002306002866	</v>
      </c>
      <c r="G133" s="84" t="str">
        <f>SALVADOS!G132</f>
        <v>HNV7132</v>
      </c>
      <c r="H133" s="87" t="str">
        <f>IF(_xlfn.XLOOKUP(G133,'CONTROLE LEILOES'!$C:$C,'CONTROLE LEILOES'!$P:$P)&gt;0,"SIM","NÃO")</f>
        <v>SIM</v>
      </c>
      <c r="I133" s="88">
        <f>VENDA!I132</f>
        <v>44658</v>
      </c>
      <c r="J133" s="87" t="str">
        <f>SALVADOS!R132</f>
        <v>GRANDE</v>
      </c>
      <c r="K133" s="84">
        <f>IF('CONTROLE LEILOES'!P132=0,"",IF('CONTROLE LEILOES'!P132&gt;0,VENDA!J132,IF(J133="GRANDE",SALVADOS!K132*5%,SALVADOS!K132*35%)))</f>
        <v>12200</v>
      </c>
    </row>
    <row r="134" spans="1:11" x14ac:dyDescent="0.2">
      <c r="A134" s="88">
        <f>SALVADOS!AA133</f>
        <v>44627</v>
      </c>
      <c r="B134" s="83">
        <f>SALVADOS!AB133</f>
        <v>313</v>
      </c>
      <c r="C134" s="84">
        <f>SALVADOS!AC133</f>
        <v>12662</v>
      </c>
      <c r="D134" s="85" t="str">
        <f>SALVADOS!F133</f>
        <v>MATILDE APARECIDA FERNANDES</v>
      </c>
      <c r="E134" s="83">
        <f>SALVADOS!B133</f>
        <v>8282200062</v>
      </c>
      <c r="F134" s="91" t="str">
        <f>SALVADOS!J133</f>
        <v xml:space="preserve">	1002806010164	</v>
      </c>
      <c r="G134" s="84" t="str">
        <f>SALVADOS!G133</f>
        <v>DAP8348</v>
      </c>
      <c r="H134" s="87" t="str">
        <f>IF(_xlfn.XLOOKUP(G134,'CONTROLE LEILOES'!$C:$C,'CONTROLE LEILOES'!$P:$P)&gt;0,"SIM","NÃO")</f>
        <v>SIM</v>
      </c>
      <c r="I134" s="88">
        <f>VENDA!I133</f>
        <v>45016</v>
      </c>
      <c r="J134" s="87" t="str">
        <f>SALVADOS!R133</f>
        <v>MEDIA</v>
      </c>
      <c r="K134" s="84">
        <f>IF('CONTROLE LEILOES'!P133=0,"",IF('CONTROLE LEILOES'!P133&gt;0,VENDA!J133,IF(J134="GRANDE",SALVADOS!K133*5%,SALVADOS!K133*35%)))</f>
        <v>1600</v>
      </c>
    </row>
    <row r="135" spans="1:11" x14ac:dyDescent="0.2">
      <c r="A135" s="88">
        <f>SALVADOS!AA134</f>
        <v>44627</v>
      </c>
      <c r="B135" s="83">
        <f>SALVADOS!AB134</f>
        <v>315</v>
      </c>
      <c r="C135" s="84">
        <f>SALVADOS!AC134</f>
        <v>47624.41</v>
      </c>
      <c r="D135" s="85" t="str">
        <f>SALVADOS!F134</f>
        <v>MADALENA NUNES DE FRANCA RAMOS</v>
      </c>
      <c r="E135" s="83">
        <f>SALVADOS!B134</f>
        <v>8232100323</v>
      </c>
      <c r="F135" s="91" t="str">
        <f>SALVADOS!J134</f>
        <v xml:space="preserve">1002306003256	</v>
      </c>
      <c r="G135" s="84" t="str">
        <f>SALVADOS!G134</f>
        <v>QTR1038</v>
      </c>
      <c r="H135" s="87" t="str">
        <f>IF(_xlfn.XLOOKUP(G135,'CONTROLE LEILOES'!$C:$C,'CONTROLE LEILOES'!$P:$P)&gt;0,"SIM","NÃO")</f>
        <v>SIM</v>
      </c>
      <c r="I135" s="88">
        <f>VENDA!I134</f>
        <v>44649</v>
      </c>
      <c r="J135" s="87" t="str">
        <f>SALVADOS!R134</f>
        <v>MEDIA</v>
      </c>
      <c r="K135" s="84">
        <f>IF('CONTROLE LEILOES'!P134=0,"",IF('CONTROLE LEILOES'!P134&gt;0,VENDA!J134,IF(J135="GRANDE",SALVADOS!K134*5%,SALVADOS!K134*35%)))</f>
        <v>25000</v>
      </c>
    </row>
    <row r="136" spans="1:11" x14ac:dyDescent="0.2">
      <c r="A136" s="88">
        <f>SALVADOS!AA135</f>
        <v>44649</v>
      </c>
      <c r="B136" s="83">
        <f>SALVADOS!AB135</f>
        <v>324</v>
      </c>
      <c r="C136" s="84">
        <f>SALVADOS!AC135</f>
        <v>28112</v>
      </c>
      <c r="D136" s="85" t="str">
        <f>SALVADOS!F135</f>
        <v>JOSE CARLOS DE MELO</v>
      </c>
      <c r="E136" s="83">
        <f>SALVADOS!B135</f>
        <v>8282102041</v>
      </c>
      <c r="F136" s="91" t="str">
        <f>SALVADOS!J135</f>
        <v xml:space="preserve">1002806012625	</v>
      </c>
      <c r="G136" s="84" t="str">
        <f>SALVADOS!G135</f>
        <v>NJT1161</v>
      </c>
      <c r="H136" s="87" t="str">
        <f>IF(_xlfn.XLOOKUP(G136,'CONTROLE LEILOES'!$C:$C,'CONTROLE LEILOES'!$P:$P)&gt;0,"SIM","NÃO")</f>
        <v>SIM</v>
      </c>
      <c r="I136" s="88">
        <f>VENDA!I135</f>
        <v>44721</v>
      </c>
      <c r="J136" s="87" t="str">
        <f>SALVADOS!R135</f>
        <v>MEDIA</v>
      </c>
      <c r="K136" s="84">
        <f>IF('CONTROLE LEILOES'!P135=0,"",IF('CONTROLE LEILOES'!P135&gt;0,VENDA!J135,IF(J136="GRANDE",SALVADOS!K135*5%,SALVADOS!K135*35%)))</f>
        <v>8500</v>
      </c>
    </row>
    <row r="137" spans="1:11" x14ac:dyDescent="0.2">
      <c r="A137" s="88">
        <f>SALVADOS!AA136</f>
        <v>44627</v>
      </c>
      <c r="B137" s="83">
        <f>SALVADOS!AB136</f>
        <v>316</v>
      </c>
      <c r="C137" s="84">
        <f>SALVADOS!AC136</f>
        <v>15925.61</v>
      </c>
      <c r="D137" s="85" t="str">
        <f>SALVADOS!F136</f>
        <v>AURICELIA DA SILVA BARROS FERREIRA</v>
      </c>
      <c r="E137" s="83">
        <f>SALVADOS!B136</f>
        <v>8282200192</v>
      </c>
      <c r="F137" s="91" t="str">
        <f>SALVADOS!J136</f>
        <v xml:space="preserve">1002806010160	</v>
      </c>
      <c r="G137" s="84" t="str">
        <f>SALVADOS!G136</f>
        <v>AVG0071</v>
      </c>
      <c r="H137" s="87" t="str">
        <f>IF(_xlfn.XLOOKUP(G137,'CONTROLE LEILOES'!$C:$C,'CONTROLE LEILOES'!$P:$P)&gt;0,"SIM","NÃO")</f>
        <v>SIM</v>
      </c>
      <c r="I137" s="88">
        <f>VENDA!I136</f>
        <v>44649</v>
      </c>
      <c r="J137" s="87" t="str">
        <f>SALVADOS!R136</f>
        <v>PEQUENA</v>
      </c>
      <c r="K137" s="84">
        <f>IF('CONTROLE LEILOES'!P136=0,"",IF('CONTROLE LEILOES'!P136&gt;0,VENDA!J136,IF(J137="GRANDE",SALVADOS!K136*5%,SALVADOS!K136*35%)))</f>
        <v>8400</v>
      </c>
    </row>
    <row r="138" spans="1:11" x14ac:dyDescent="0.2">
      <c r="A138" s="88">
        <f>SALVADOS!AA137</f>
        <v>44678</v>
      </c>
      <c r="B138" s="83">
        <f>SALVADOS!AB137</f>
        <v>334</v>
      </c>
      <c r="C138" s="84">
        <f>SALVADOS!AC137</f>
        <v>35094</v>
      </c>
      <c r="D138" s="85" t="str">
        <f>SALVADOS!F137</f>
        <v>ELICEIA MARIA CALADO</v>
      </c>
      <c r="E138" s="83">
        <f>SALVADOS!B137</f>
        <v>8282102048</v>
      </c>
      <c r="F138" s="91" t="str">
        <f>SALVADOS!J137</f>
        <v xml:space="preserve">1002806010427	</v>
      </c>
      <c r="G138" s="84" t="str">
        <f>SALVADOS!G137</f>
        <v>PUP9390</v>
      </c>
      <c r="H138" s="87" t="str">
        <f>IF(_xlfn.XLOOKUP(G138,'CONTROLE LEILOES'!$C:$C,'CONTROLE LEILOES'!$P:$P)&gt;0,"SIM","NÃO")</f>
        <v>SIM</v>
      </c>
      <c r="I138" s="88">
        <f>VENDA!I137</f>
        <v>45005</v>
      </c>
      <c r="J138" s="87" t="str">
        <f>SALVADOS!R137</f>
        <v>MEDIA</v>
      </c>
      <c r="K138" s="84">
        <f>IF('CONTROLE LEILOES'!P137=0,"",IF('CONTROLE LEILOES'!P137&gt;0,VENDA!J137,IF(J138="GRANDE",SALVADOS!K137*5%,SALVADOS!K137*35%)))</f>
        <v>15900</v>
      </c>
    </row>
    <row r="139" spans="1:11" x14ac:dyDescent="0.2">
      <c r="A139" s="88">
        <f>SALVADOS!AA138</f>
        <v>44649</v>
      </c>
      <c r="B139" s="83">
        <f>SALVADOS!AB138</f>
        <v>323</v>
      </c>
      <c r="C139" s="84">
        <f>SALVADOS!AC138</f>
        <v>15520.43</v>
      </c>
      <c r="D139" s="85" t="str">
        <f>SALVADOS!F138</f>
        <v>ADEMIR ANTONIO MARTINS</v>
      </c>
      <c r="E139" s="83">
        <f>SALVADOS!B138</f>
        <v>8282200385</v>
      </c>
      <c r="F139" s="91" t="str">
        <f>SALVADOS!J138</f>
        <v xml:space="preserve">1002806010164	</v>
      </c>
      <c r="G139" s="84" t="str">
        <f>SALVADOS!G138</f>
        <v>DFT6516</v>
      </c>
      <c r="H139" s="87" t="str">
        <f>IF(_xlfn.XLOOKUP(G139,'CONTROLE LEILOES'!$C:$C,'CONTROLE LEILOES'!$P:$P)&gt;0,"SIM","NÃO")</f>
        <v>SIM</v>
      </c>
      <c r="I139" s="88">
        <f>VENDA!I138</f>
        <v>45083</v>
      </c>
      <c r="J139" s="87" t="str">
        <f>SALVADOS!R138</f>
        <v>MEDIA</v>
      </c>
      <c r="K139" s="84">
        <f>IF('CONTROLE LEILOES'!P138=0,"",IF('CONTROLE LEILOES'!P138&gt;0,VENDA!J138,IF(J139="GRANDE",SALVADOS!K138*5%,SALVADOS!K138*35%)))</f>
        <v>2200</v>
      </c>
    </row>
    <row r="140" spans="1:11" x14ac:dyDescent="0.2">
      <c r="A140" s="88">
        <f>SALVADOS!AA139</f>
        <v>44664</v>
      </c>
      <c r="B140" s="83">
        <f>SALVADOS!AB139</f>
        <v>331</v>
      </c>
      <c r="C140" s="84">
        <f>SALVADOS!AC139</f>
        <v>9154.01</v>
      </c>
      <c r="D140" s="85" t="str">
        <f>SALVADOS!F139</f>
        <v>THAIS CRSITINA DE JESUS SILVA</v>
      </c>
      <c r="E140" s="83">
        <f>SALVADOS!B139</f>
        <v>8282200269</v>
      </c>
      <c r="F140" s="91" t="str">
        <f>SALVADOS!J139</f>
        <v xml:space="preserve">	1002806010375	</v>
      </c>
      <c r="G140" s="84" t="str">
        <f>SALVADOS!G139</f>
        <v>EZM6F91</v>
      </c>
      <c r="H140" s="87" t="str">
        <f>IF(_xlfn.XLOOKUP(G140,'CONTROLE LEILOES'!$C:$C,'CONTROLE LEILOES'!$P:$P)&gt;0,"SIM","NÃO")</f>
        <v>SIM</v>
      </c>
      <c r="I140" s="88">
        <f>VENDA!I139</f>
        <v>44705</v>
      </c>
      <c r="J140" s="87" t="str">
        <f>SALVADOS!R139</f>
        <v>GRANDE</v>
      </c>
      <c r="K140" s="84">
        <f>IF('CONTROLE LEILOES'!P139=0,"",IF('CONTROLE LEILOES'!P139&gt;0,VENDA!J139,IF(J140="GRANDE",SALVADOS!K139*5%,SALVADOS!K139*35%)))</f>
        <v>5600</v>
      </c>
    </row>
    <row r="141" spans="1:11" x14ac:dyDescent="0.2">
      <c r="A141" s="88">
        <f>SALVADOS!AA140</f>
        <v>44671</v>
      </c>
      <c r="B141" s="83">
        <f>SALVADOS!AB140</f>
        <v>332</v>
      </c>
      <c r="C141" s="84">
        <f>SALVADOS!AC140</f>
        <v>9587</v>
      </c>
      <c r="D141" s="85" t="str">
        <f>SALVADOS!F140</f>
        <v>DAVID WILLIAN CARDOSO MOREIRA</v>
      </c>
      <c r="E141" s="83">
        <f>SALVADOS!B140</f>
        <v>8282200548</v>
      </c>
      <c r="F141" s="91" t="str">
        <f>SALVADOS!J140</f>
        <v xml:space="preserve">1002806012160	</v>
      </c>
      <c r="G141" s="84" t="str">
        <f>SALVADOS!G140</f>
        <v>DJZ0808</v>
      </c>
      <c r="H141" s="87" t="str">
        <f>IF(_xlfn.XLOOKUP(G141,'CONTROLE LEILOES'!$C:$C,'CONTROLE LEILOES'!$P:$P)&gt;0,"SIM","NÃO")</f>
        <v>SIM</v>
      </c>
      <c r="I141" s="88">
        <f>VENDA!I140</f>
        <v>44706</v>
      </c>
      <c r="J141" s="87" t="str">
        <f>SALVADOS!R140</f>
        <v>MEDIA</v>
      </c>
      <c r="K141" s="84">
        <f>IF('CONTROLE LEILOES'!P140=0,"",IF('CONTROLE LEILOES'!P140&gt;0,VENDA!J140,IF(J141="GRANDE",SALVADOS!K140*5%,SALVADOS!K140*35%)))</f>
        <v>6300</v>
      </c>
    </row>
    <row r="142" spans="1:11" x14ac:dyDescent="0.2">
      <c r="A142" s="88">
        <f>SALVADOS!AA141</f>
        <v>44678</v>
      </c>
      <c r="B142" s="83">
        <f>SALVADOS!AB141</f>
        <v>333</v>
      </c>
      <c r="C142" s="84">
        <f>SALVADOS!AC141</f>
        <v>14290</v>
      </c>
      <c r="D142" s="85" t="str">
        <f>SALVADOS!F141</f>
        <v>ELCIO BERTOZZI DE SOUZA</v>
      </c>
      <c r="E142" s="83">
        <f>SALVADOS!B141</f>
        <v>8282200600</v>
      </c>
      <c r="F142" s="91" t="str">
        <f>SALVADOS!J141</f>
        <v xml:space="preserve">	1002806010164	</v>
      </c>
      <c r="G142" s="84" t="str">
        <f>SALVADOS!G141</f>
        <v>DDB0103</v>
      </c>
      <c r="H142" s="87" t="str">
        <f>IF(_xlfn.XLOOKUP(G142,'CONTROLE LEILOES'!$C:$C,'CONTROLE LEILOES'!$P:$P)&gt;0,"SIM","NÃO")</f>
        <v>SIM</v>
      </c>
      <c r="I142" s="88">
        <f>VENDA!I141</f>
        <v>44708</v>
      </c>
      <c r="J142" s="87" t="str">
        <f>SALVADOS!R141</f>
        <v>MEDIA</v>
      </c>
      <c r="K142" s="84">
        <f>IF('CONTROLE LEILOES'!P141=0,"",IF('CONTROLE LEILOES'!P141&gt;0,VENDA!J141,IF(J142="GRANDE",SALVADOS!K141*5%,SALVADOS!K141*35%)))</f>
        <v>11200</v>
      </c>
    </row>
    <row r="143" spans="1:11" x14ac:dyDescent="0.2">
      <c r="A143" s="88">
        <f>SALVADOS!AA142</f>
        <v>44764</v>
      </c>
      <c r="B143" s="83">
        <f>SALVADOS!AB142</f>
        <v>360</v>
      </c>
      <c r="C143" s="84">
        <f>SALVADOS!AC142</f>
        <v>1369.93</v>
      </c>
      <c r="D143" s="85" t="str">
        <f>SALVADOS!F142</f>
        <v>JOSE DO CARMO SILVA</v>
      </c>
      <c r="E143" s="83">
        <f>SALVADOS!B142</f>
        <v>8282200336</v>
      </c>
      <c r="F143" s="91">
        <f>SALVADOS!J142</f>
        <v>1002806011084</v>
      </c>
      <c r="G143" s="84" t="str">
        <f>SALVADOS!G142</f>
        <v>KNY0706</v>
      </c>
      <c r="H143" s="87" t="str">
        <f>IF(_xlfn.XLOOKUP(G143,'CONTROLE LEILOES'!$C:$C,'CONTROLE LEILOES'!$P:$P)&gt;0,"SIM","NÃO")</f>
        <v>SIM</v>
      </c>
      <c r="I143" s="88">
        <f>VENDA!I142</f>
        <v>44838</v>
      </c>
      <c r="J143" s="87" t="str">
        <f>SALVADOS!R142</f>
        <v>GRANDE</v>
      </c>
      <c r="K143" s="84">
        <f>IF('CONTROLE LEILOES'!P142=0,"",IF('CONTROLE LEILOES'!P142&gt;0,VENDA!J142,IF(J143="GRANDE",SALVADOS!K142*5%,SALVADOS!K142*35%)))</f>
        <v>4600</v>
      </c>
    </row>
    <row r="144" spans="1:11" x14ac:dyDescent="0.2">
      <c r="A144" s="88">
        <f>SALVADOS!AA143</f>
        <v>44706</v>
      </c>
      <c r="B144" s="83">
        <f>SALVADOS!AB143</f>
        <v>340</v>
      </c>
      <c r="C144" s="84">
        <f>SALVADOS!AC143</f>
        <v>37552</v>
      </c>
      <c r="D144" s="85" t="str">
        <f>SALVADOS!F143</f>
        <v>KATESILENE FERNANDES DA SILVA</v>
      </c>
      <c r="E144" s="83">
        <f>SALVADOS!B143</f>
        <v>8282102003</v>
      </c>
      <c r="F144" s="91">
        <f>SALVADOS!J143</f>
        <v>1002806011425</v>
      </c>
      <c r="G144" s="84" t="str">
        <f>SALVADOS!G143</f>
        <v>PJS5388</v>
      </c>
      <c r="H144" s="87" t="str">
        <f>IF(_xlfn.XLOOKUP(G144,'CONTROLE LEILOES'!$C:$C,'CONTROLE LEILOES'!$P:$P)&gt;0,"SIM","NÃO")</f>
        <v>SIM</v>
      </c>
      <c r="I144" s="88">
        <f>VENDA!I143</f>
        <v>44754</v>
      </c>
      <c r="J144" s="87" t="str">
        <f>SALVADOS!R143</f>
        <v>MEDIA</v>
      </c>
      <c r="K144" s="84">
        <f>IF('CONTROLE LEILOES'!P143=0,"",IF('CONTROLE LEILOES'!P143&gt;0,VENDA!J143,IF(J144="GRANDE",SALVADOS!K143*5%,SALVADOS!K143*35%)))</f>
        <v>12000</v>
      </c>
    </row>
    <row r="145" spans="1:11" x14ac:dyDescent="0.2">
      <c r="A145" s="88">
        <f>SALVADOS!AA144</f>
        <v>44720</v>
      </c>
      <c r="B145" s="83">
        <f>SALVADOS!AB144</f>
        <v>348</v>
      </c>
      <c r="C145" s="84">
        <f>SALVADOS!AC144</f>
        <v>15540.81</v>
      </c>
      <c r="D145" s="85" t="str">
        <f>SALVADOS!F144</f>
        <v>LUIZ CARLOS ALVES PEREIRA</v>
      </c>
      <c r="E145" s="83">
        <f>SALVADOS!B144</f>
        <v>8232200118</v>
      </c>
      <c r="F145" s="91" t="str">
        <f>SALVADOS!J144</f>
        <v xml:space="preserve">	1002306003260	</v>
      </c>
      <c r="G145" s="84" t="str">
        <f>SALVADOS!G144</f>
        <v>HEX7E40</v>
      </c>
      <c r="H145" s="87" t="str">
        <f>IF(_xlfn.XLOOKUP(G145,'CONTROLE LEILOES'!$C:$C,'CONTROLE LEILOES'!$P:$P)&gt;0,"SIM","NÃO")</f>
        <v>SIM</v>
      </c>
      <c r="I145" s="88">
        <f>VENDA!I144</f>
        <v>44754</v>
      </c>
      <c r="J145" s="87" t="str">
        <f>SALVADOS!R144</f>
        <v>PEQUENA</v>
      </c>
      <c r="K145" s="84">
        <f>IF('CONTROLE LEILOES'!P144=0,"",IF('CONTROLE LEILOES'!P144&gt;0,VENDA!J144,IF(J145="GRANDE",SALVADOS!K144*5%,SALVADOS!K144*35%)))</f>
        <v>21400</v>
      </c>
    </row>
    <row r="146" spans="1:11" x14ac:dyDescent="0.2">
      <c r="A146" s="88">
        <f>SALVADOS!AA145</f>
        <v>44713</v>
      </c>
      <c r="B146" s="83">
        <f>SALVADOS!AB145</f>
        <v>342</v>
      </c>
      <c r="C146" s="84">
        <f>SALVADOS!AC145</f>
        <v>37155</v>
      </c>
      <c r="D146" s="85" t="str">
        <f>SALVADOS!F145</f>
        <v>IRACEMA DA SILVA SANTOS</v>
      </c>
      <c r="E146" s="83" t="str">
        <f>SALVADOS!B145</f>
        <v xml:space="preserve">8282200764	</v>
      </c>
      <c r="F146" s="91">
        <f>SALVADOS!J145</f>
        <v>1002806010333</v>
      </c>
      <c r="G146" s="84" t="str">
        <f>SALVADOS!G145</f>
        <v>FRB1348</v>
      </c>
      <c r="H146" s="87" t="str">
        <f>IF(_xlfn.XLOOKUP(G146,'CONTROLE LEILOES'!$C:$C,'CONTROLE LEILOES'!$P:$P)&gt;0,"SIM","NÃO")</f>
        <v>SIM</v>
      </c>
      <c r="I146" s="88">
        <f>VENDA!I145</f>
        <v>44750</v>
      </c>
      <c r="J146" s="87" t="str">
        <f>SALVADOS!R145</f>
        <v>MEDIA</v>
      </c>
      <c r="K146" s="84">
        <f>IF('CONTROLE LEILOES'!P145=0,"",IF('CONTROLE LEILOES'!P145&gt;0,VENDA!J145,IF(J146="GRANDE",SALVADOS!K145*5%,SALVADOS!K145*35%)))</f>
        <v>14000</v>
      </c>
    </row>
    <row r="147" spans="1:11" x14ac:dyDescent="0.2">
      <c r="A147" s="88">
        <f>SALVADOS!AA146</f>
        <v>44713</v>
      </c>
      <c r="B147" s="83">
        <f>SALVADOS!AB146</f>
        <v>341</v>
      </c>
      <c r="C147" s="84">
        <f>SALVADOS!AC146</f>
        <v>30440</v>
      </c>
      <c r="D147" s="85" t="str">
        <f>SALVADOS!F146</f>
        <v>DANIELE DE ARAUJO CAMPOS</v>
      </c>
      <c r="E147" s="83">
        <f>SALVADOS!B146</f>
        <v>8282200809</v>
      </c>
      <c r="F147" s="91" t="str">
        <f>SALVADOS!J146</f>
        <v xml:space="preserve">	1002806014069	</v>
      </c>
      <c r="G147" s="84" t="str">
        <f>SALVADOS!G146</f>
        <v>HOB6325</v>
      </c>
      <c r="H147" s="87" t="str">
        <f>IF(_xlfn.XLOOKUP(G147,'CONTROLE LEILOES'!$C:$C,'CONTROLE LEILOES'!$P:$P)&gt;0,"SIM","NÃO")</f>
        <v>SIM</v>
      </c>
      <c r="I147" s="88">
        <f>VENDA!I146</f>
        <v>44754</v>
      </c>
      <c r="J147" s="87" t="str">
        <f>SALVADOS!R146</f>
        <v>MEDIA</v>
      </c>
      <c r="K147" s="84">
        <f>IF('CONTROLE LEILOES'!P146=0,"",IF('CONTROLE LEILOES'!P146&gt;0,VENDA!J146,IF(J147="GRANDE",SALVADOS!K146*5%,SALVADOS!K146*35%)))</f>
        <v>13000</v>
      </c>
    </row>
    <row r="148" spans="1:11" x14ac:dyDescent="0.2">
      <c r="A148" s="88">
        <f>SALVADOS!AA147</f>
        <v>44735</v>
      </c>
      <c r="B148" s="83">
        <f>SALVADOS!AB147</f>
        <v>350</v>
      </c>
      <c r="C148" s="84">
        <f>SALVADOS!AC147</f>
        <v>33085.910000000003</v>
      </c>
      <c r="D148" s="85" t="str">
        <f>SALVADOS!F147</f>
        <v>GUILHERME VICENTE SOUZA</v>
      </c>
      <c r="E148" s="83">
        <f>SALVADOS!B147</f>
        <v>8282200526</v>
      </c>
      <c r="F148" s="91">
        <f>SALVADOS!J147</f>
        <v>1002806010447</v>
      </c>
      <c r="G148" s="84" t="str">
        <f>SALVADOS!G147</f>
        <v>KPD5D18</v>
      </c>
      <c r="H148" s="87" t="str">
        <f>IF(_xlfn.XLOOKUP(G148,'CONTROLE LEILOES'!$C:$C,'CONTROLE LEILOES'!$P:$P)&gt;0,"SIM","NÃO")</f>
        <v>SIM</v>
      </c>
      <c r="I148" s="88">
        <f>VENDA!I147</f>
        <v>45482</v>
      </c>
      <c r="J148" s="87" t="str">
        <f>SALVADOS!R147</f>
        <v>GRANDE</v>
      </c>
      <c r="K148" s="84">
        <f>IF('CONTROLE LEILOES'!P147=0,"",IF('CONTROLE LEILOES'!P147&gt;0,VENDA!J147,IF(J148="GRANDE",SALVADOS!K147*5%,SALVADOS!K147*35%)))</f>
        <v>2000</v>
      </c>
    </row>
    <row r="149" spans="1:11" x14ac:dyDescent="0.2">
      <c r="A149" s="88">
        <f>SALVADOS!AA148</f>
        <v>44720</v>
      </c>
      <c r="B149" s="83">
        <f>SALVADOS!AB148</f>
        <v>349</v>
      </c>
      <c r="C149" s="84">
        <f>SALVADOS!AC148</f>
        <v>22000</v>
      </c>
      <c r="D149" s="85" t="str">
        <f>SALVADOS!F148</f>
        <v xml:space="preserve">ADAUTO ANTONIO RIBEIRO CARDOSO	</v>
      </c>
      <c r="E149" s="83">
        <f>SALVADOS!B148</f>
        <v>8282100462</v>
      </c>
      <c r="F149" s="91" t="str">
        <f>SALVADOS!J148</f>
        <v xml:space="preserve">1002806007021	</v>
      </c>
      <c r="G149" s="84" t="str">
        <f>SALVADOS!G148</f>
        <v>LPZ1881</v>
      </c>
      <c r="H149" s="87" t="str">
        <f>IF(_xlfn.XLOOKUP(G149,'CONTROLE LEILOES'!$C:$C,'CONTROLE LEILOES'!$P:$P)&gt;0,"SIM","NÃO")</f>
        <v>SIM</v>
      </c>
      <c r="I149" s="88">
        <f>VENDA!I148</f>
        <v>44915</v>
      </c>
      <c r="J149" s="87" t="str">
        <f>SALVADOS!R148</f>
        <v>GRANDE</v>
      </c>
      <c r="K149" s="84">
        <f>IF('CONTROLE LEILOES'!P148=0,"",IF('CONTROLE LEILOES'!P148&gt;0,VENDA!J148,IF(J149="GRANDE",SALVADOS!K148*5%,SALVADOS!K148*35%)))</f>
        <v>4000</v>
      </c>
    </row>
    <row r="150" spans="1:11" x14ac:dyDescent="0.2">
      <c r="A150" s="88">
        <f>SALVADOS!AA149</f>
        <v>44767</v>
      </c>
      <c r="B150" s="83">
        <f>SALVADOS!AB149</f>
        <v>361</v>
      </c>
      <c r="C150" s="84">
        <f>SALVADOS!AC149</f>
        <v>13014.2</v>
      </c>
      <c r="D150" s="85" t="str">
        <f>SALVADOS!F149</f>
        <v>KAREN LETICIA DE OLIVEIRA</v>
      </c>
      <c r="E150" s="83">
        <f>SALVADOS!B149</f>
        <v>8282200705</v>
      </c>
      <c r="F150" s="91" t="str">
        <f>SALVADOS!J149</f>
        <v xml:space="preserve">	1002806012169	</v>
      </c>
      <c r="G150" s="84" t="str">
        <f>SALVADOS!G149</f>
        <v>IMY0381</v>
      </c>
      <c r="H150" s="87" t="str">
        <f>IF(_xlfn.XLOOKUP(G150,'CONTROLE LEILOES'!$C:$C,'CONTROLE LEILOES'!$P:$P)&gt;0,"SIM","NÃO")</f>
        <v>SIM</v>
      </c>
      <c r="I150" s="88">
        <f>VENDA!I149</f>
        <v>45076</v>
      </c>
      <c r="J150" s="87" t="str">
        <f>SALVADOS!R149</f>
        <v>GRANDE</v>
      </c>
      <c r="K150" s="84">
        <f>IF('CONTROLE LEILOES'!P149=0,"",IF('CONTROLE LEILOES'!P149&gt;0,VENDA!J149,IF(J150="GRANDE",SALVADOS!K149*5%,SALVADOS!K149*35%)))</f>
        <v>2700</v>
      </c>
    </row>
    <row r="151" spans="1:11" x14ac:dyDescent="0.2">
      <c r="A151" s="88">
        <f>SALVADOS!AA150</f>
        <v>44741</v>
      </c>
      <c r="B151" s="83">
        <f>SALVADOS!AB150</f>
        <v>352</v>
      </c>
      <c r="C151" s="84">
        <f>SALVADOS!AC150</f>
        <v>34859</v>
      </c>
      <c r="D151" s="85" t="str">
        <f>SALVADOS!F150</f>
        <v>ALINE GARIBALDI FONSECA</v>
      </c>
      <c r="E151" s="83">
        <f>SALVADOS!B150</f>
        <v>8282200705</v>
      </c>
      <c r="F151" s="91">
        <f>SALVADOS!J150</f>
        <v>1002806012169</v>
      </c>
      <c r="G151" s="84" t="str">
        <f>SALVADOS!G150</f>
        <v>IWG6F83</v>
      </c>
      <c r="H151" s="87" t="str">
        <f>IF(_xlfn.XLOOKUP(G151,'CONTROLE LEILOES'!$C:$C,'CONTROLE LEILOES'!$P:$P)&gt;0,"SIM","NÃO")</f>
        <v>SIM</v>
      </c>
      <c r="I151" s="88">
        <f>VENDA!I150</f>
        <v>45034</v>
      </c>
      <c r="J151" s="87" t="str">
        <f>SALVADOS!R150</f>
        <v>MEDIA</v>
      </c>
      <c r="K151" s="84">
        <f>IF('CONTROLE LEILOES'!P150=0,"",IF('CONTROLE LEILOES'!P150&gt;0,VENDA!J150,IF(J151="GRANDE",SALVADOS!K150*5%,SALVADOS!K150*35%)))</f>
        <v>5600</v>
      </c>
    </row>
    <row r="152" spans="1:11" x14ac:dyDescent="0.2">
      <c r="A152" s="88">
        <f>SALVADOS!AA151</f>
        <v>44785</v>
      </c>
      <c r="B152" s="83">
        <f>SALVADOS!AB151</f>
        <v>365</v>
      </c>
      <c r="C152" s="84">
        <f>SALVADOS!AC151</f>
        <v>12020.09</v>
      </c>
      <c r="D152" s="85" t="str">
        <f>SALVADOS!F151</f>
        <v>TEREZA CRISTINA DE SOUZA LOPES</v>
      </c>
      <c r="E152" s="83">
        <f>SALVADOS!B151</f>
        <v>8282201007</v>
      </c>
      <c r="F152" s="91" t="str">
        <f>SALVADOS!J151</f>
        <v xml:space="preserve">	1002806013247	</v>
      </c>
      <c r="G152" s="84" t="str">
        <f>SALVADOS!G151</f>
        <v>PVG2I80</v>
      </c>
      <c r="H152" s="87" t="str">
        <f>IF(_xlfn.XLOOKUP(G152,'CONTROLE LEILOES'!$C:$C,'CONTROLE LEILOES'!$P:$P)&gt;0,"SIM","NÃO")</f>
        <v>SIM</v>
      </c>
      <c r="I152" s="88">
        <f>VENDA!I151</f>
        <v>44887</v>
      </c>
      <c r="J152" s="87" t="str">
        <f>SALVADOS!R151</f>
        <v>MEDIA</v>
      </c>
      <c r="K152" s="84">
        <f>IF('CONTROLE LEILOES'!P151=0,"",IF('CONTROLE LEILOES'!P151&gt;0,VENDA!J151,IF(J152="GRANDE",SALVADOS!K151*5%,SALVADOS!K151*35%)))</f>
        <v>14800</v>
      </c>
    </row>
    <row r="153" spans="1:11" x14ac:dyDescent="0.2">
      <c r="A153" s="88">
        <f>SALVADOS!AA152</f>
        <v>44748</v>
      </c>
      <c r="B153" s="83">
        <f>SALVADOS!AB152</f>
        <v>353</v>
      </c>
      <c r="C153" s="84">
        <f>SALVADOS!AC152</f>
        <v>23533</v>
      </c>
      <c r="D153" s="85" t="str">
        <f>SALVADOS!F152</f>
        <v>Flavia Novak</v>
      </c>
      <c r="E153" s="83">
        <f>SALVADOS!B152</f>
        <v>8232200181</v>
      </c>
      <c r="F153" s="91">
        <f>SALVADOS!J152</f>
        <v>1002306003542</v>
      </c>
      <c r="G153" s="84" t="str">
        <f>SALVADOS!G152</f>
        <v>ADN8688</v>
      </c>
      <c r="H153" s="87" t="str">
        <f>IF(_xlfn.XLOOKUP(G153,'CONTROLE LEILOES'!$C:$C,'CONTROLE LEILOES'!$P:$P)&gt;0,"SIM","NÃO")</f>
        <v>SIM</v>
      </c>
      <c r="I153" s="88">
        <f>VENDA!I152</f>
        <v>44838</v>
      </c>
      <c r="J153" s="87" t="str">
        <f>SALVADOS!R152</f>
        <v>PEQUENA</v>
      </c>
      <c r="K153" s="84">
        <f>IF('CONTROLE LEILOES'!P152=0,"",IF('CONTROLE LEILOES'!P152&gt;0,VENDA!J152,IF(J153="GRANDE",SALVADOS!K152*5%,SALVADOS!K152*35%)))</f>
        <v>9700</v>
      </c>
    </row>
    <row r="154" spans="1:11" x14ac:dyDescent="0.2">
      <c r="A154" s="88">
        <f>SALVADOS!AA153</f>
        <v>44755</v>
      </c>
      <c r="B154" s="83">
        <f>SALVADOS!AB153</f>
        <v>354</v>
      </c>
      <c r="C154" s="84">
        <f>SALVADOS!AC153</f>
        <v>27923</v>
      </c>
      <c r="D154" s="85" t="str">
        <f>SALVADOS!F153</f>
        <v>OTACILIO MUNIZ MOURA</v>
      </c>
      <c r="E154" s="83">
        <f>SALVADOS!B153</f>
        <v>8232200191</v>
      </c>
      <c r="F154" s="91" t="str">
        <f>SALVADOS!J153</f>
        <v xml:space="preserve">1002306003328	</v>
      </c>
      <c r="G154" s="84" t="str">
        <f>SALVADOS!G153</f>
        <v>EYL0305</v>
      </c>
      <c r="H154" s="87" t="str">
        <f>IF(_xlfn.XLOOKUP(G154,'CONTROLE LEILOES'!$C:$C,'CONTROLE LEILOES'!$P:$P)&gt;0,"SIM","NÃO")</f>
        <v>SIM</v>
      </c>
      <c r="I154" s="88">
        <f>VENDA!I153</f>
        <v>44803</v>
      </c>
      <c r="J154" s="87" t="str">
        <f>SALVADOS!R153</f>
        <v>MEDIA</v>
      </c>
      <c r="K154" s="84">
        <f>IF('CONTROLE LEILOES'!P153=0,"",IF('CONTROLE LEILOES'!P153&gt;0,VENDA!J153,IF(J154="GRANDE",SALVADOS!K153*5%,SALVADOS!K153*35%)))</f>
        <v>9400</v>
      </c>
    </row>
    <row r="155" spans="1:11" x14ac:dyDescent="0.2">
      <c r="A155" s="88">
        <f>SALVADOS!AA154</f>
        <v>44776</v>
      </c>
      <c r="B155" s="83">
        <f>SALVADOS!AB154</f>
        <v>362</v>
      </c>
      <c r="C155" s="84">
        <f>SALVADOS!AC154</f>
        <v>16189</v>
      </c>
      <c r="D155" s="85" t="str">
        <f>SALVADOS!F154</f>
        <v>LUANA TABORDA RISSA</v>
      </c>
      <c r="E155" s="83">
        <f>SALVADOS!B154</f>
        <v>8282201191</v>
      </c>
      <c r="F155" s="91">
        <f>SALVADOS!J154</f>
        <v>1002806012256</v>
      </c>
      <c r="G155" s="84" t="str">
        <f>SALVADOS!G154</f>
        <v>ALI9499</v>
      </c>
      <c r="H155" s="87" t="str">
        <f>IF(_xlfn.XLOOKUP(G155,'CONTROLE LEILOES'!$C:$C,'CONTROLE LEILOES'!$P:$P)&gt;0,"SIM","NÃO")</f>
        <v>SIM</v>
      </c>
      <c r="I155" s="88">
        <f>VENDA!I154</f>
        <v>44936</v>
      </c>
      <c r="J155" s="87" t="str">
        <f>SALVADOS!R154</f>
        <v>MEDIA</v>
      </c>
      <c r="K155" s="84">
        <f>IF('CONTROLE LEILOES'!P154=0,"",IF('CONTROLE LEILOES'!P154&gt;0,VENDA!J154,IF(J155="GRANDE",SALVADOS!K154*5%,SALVADOS!K154*35%)))</f>
        <v>3600</v>
      </c>
    </row>
    <row r="156" spans="1:11" x14ac:dyDescent="0.2">
      <c r="A156" s="88">
        <f>SALVADOS!AA155</f>
        <v>44785</v>
      </c>
      <c r="B156" s="83">
        <f>SALVADOS!AB155</f>
        <v>364</v>
      </c>
      <c r="C156" s="84">
        <f>SALVADOS!AC155</f>
        <v>23800</v>
      </c>
      <c r="D156" s="85" t="str">
        <f>SALVADOS!F155</f>
        <v>JORGE TEIXEIRA DOS SANTOS</v>
      </c>
      <c r="E156" s="83">
        <f>SALVADOS!B155</f>
        <v>8232200195</v>
      </c>
      <c r="F156" s="91">
        <f>SALVADOS!J155</f>
        <v>1002306003204</v>
      </c>
      <c r="G156" s="84" t="str">
        <f>SALVADOS!G155</f>
        <v>JWV0J47</v>
      </c>
      <c r="H156" s="87" t="str">
        <f>IF(_xlfn.XLOOKUP(G156,'CONTROLE LEILOES'!$C:$C,'CONTROLE LEILOES'!$P:$P)&gt;0,"SIM","NÃO")</f>
        <v>SIM</v>
      </c>
      <c r="I156" s="88">
        <f>VENDA!I155</f>
        <v>44852</v>
      </c>
      <c r="J156" s="87" t="str">
        <f>SALVADOS!R155</f>
        <v>MEDIA</v>
      </c>
      <c r="K156" s="84">
        <f>IF('CONTROLE LEILOES'!P155=0,"",IF('CONTROLE LEILOES'!P155&gt;0,VENDA!J155,IF(J156="GRANDE",SALVADOS!K155*5%,SALVADOS!K155*35%)))</f>
        <v>6800</v>
      </c>
    </row>
    <row r="157" spans="1:11" x14ac:dyDescent="0.2">
      <c r="A157" s="88">
        <f>SALVADOS!AA156</f>
        <v>44785</v>
      </c>
      <c r="B157" s="83">
        <f>SALVADOS!AB156</f>
        <v>366</v>
      </c>
      <c r="C157" s="84">
        <f>SALVADOS!AC156</f>
        <v>11494.64</v>
      </c>
      <c r="D157" s="85" t="str">
        <f>SALVADOS!F156</f>
        <v>PATRICIA APARECIDA ALBUQUERQUE DE PAULA</v>
      </c>
      <c r="E157" s="83">
        <f>SALVADOS!B156</f>
        <v>8282201463</v>
      </c>
      <c r="F157" s="91" t="str">
        <f>SALVADOS!J156</f>
        <v xml:space="preserve">1002806013484	</v>
      </c>
      <c r="G157" s="84" t="str">
        <f>SALVADOS!G156</f>
        <v>CKL4I43</v>
      </c>
      <c r="H157" s="87" t="str">
        <f>IF(_xlfn.XLOOKUP(G157,'CONTROLE LEILOES'!$C:$C,'CONTROLE LEILOES'!$P:$P)&gt;0,"SIM","NÃO")</f>
        <v>SIM</v>
      </c>
      <c r="I157" s="88">
        <f>VENDA!I156</f>
        <v>44873</v>
      </c>
      <c r="J157" s="87" t="str">
        <f>SALVADOS!R156</f>
        <v>MEDIA</v>
      </c>
      <c r="K157" s="84">
        <f>IF('CONTROLE LEILOES'!P156=0,"",IF('CONTROLE LEILOES'!P156&gt;0,VENDA!J156,IF(J157="GRANDE",SALVADOS!K156*5%,SALVADOS!K156*35%)))</f>
        <v>2000</v>
      </c>
    </row>
    <row r="158" spans="1:11" x14ac:dyDescent="0.2">
      <c r="A158" s="88">
        <f>SALVADOS!AA157</f>
        <v>44818</v>
      </c>
      <c r="B158" s="83">
        <f>SALVADOS!AB157</f>
        <v>368</v>
      </c>
      <c r="C158" s="84">
        <f>SALVADOS!AC157</f>
        <v>32492.57</v>
      </c>
      <c r="D158" s="85" t="str">
        <f>SALVADOS!F157</f>
        <v>DENIS RODRIGUES XAVIER</v>
      </c>
      <c r="E158" s="83">
        <f>SALVADOS!B157</f>
        <v>8282201485</v>
      </c>
      <c r="F158" s="91">
        <f>SALVADOS!J157</f>
        <v>1002306002673</v>
      </c>
      <c r="G158" s="84" t="str">
        <f>SALVADOS!G157</f>
        <v>OTM1208</v>
      </c>
      <c r="H158" s="87" t="str">
        <f>IF(_xlfn.XLOOKUP(G158,'CONTROLE LEILOES'!$C:$C,'CONTROLE LEILOES'!$P:$P)&gt;0,"SIM","NÃO")</f>
        <v>SIM</v>
      </c>
      <c r="I158" s="88">
        <f>VENDA!I157</f>
        <v>45370</v>
      </c>
      <c r="J158" s="87" t="str">
        <f>SALVADOS!R157</f>
        <v>GRANDE</v>
      </c>
      <c r="K158" s="84">
        <f>IF('CONTROLE LEILOES'!P157=0,"",IF('CONTROLE LEILOES'!P157&gt;0,VENDA!J157,IF(J158="GRANDE",SALVADOS!K157*5%,SALVADOS!K157*35%)))</f>
        <v>5200</v>
      </c>
    </row>
    <row r="159" spans="1:11" x14ac:dyDescent="0.2">
      <c r="A159" s="88">
        <f>SALVADOS!AA158</f>
        <v>44797</v>
      </c>
      <c r="B159" s="83">
        <f>SALVADOS!AB158</f>
        <v>367</v>
      </c>
      <c r="C159" s="84">
        <f>SALVADOS!AC158</f>
        <v>17721.13</v>
      </c>
      <c r="D159" s="85" t="str">
        <f>SALVADOS!F158</f>
        <v>KALINKA GOMES NUNES FERREIRA</v>
      </c>
      <c r="E159" s="83">
        <f>SALVADOS!B158</f>
        <v>8282201408</v>
      </c>
      <c r="F159" s="91">
        <f>SALVADOS!J158</f>
        <v>1002806014763</v>
      </c>
      <c r="G159" s="84" t="str">
        <f>SALVADOS!G158</f>
        <v>DSU0746</v>
      </c>
      <c r="H159" s="87" t="str">
        <f>IF(_xlfn.XLOOKUP(G159,'CONTROLE LEILOES'!$C:$C,'CONTROLE LEILOES'!$P:$P)&gt;0,"SIM","NÃO")</f>
        <v>SIM</v>
      </c>
      <c r="I159" s="88">
        <f>VENDA!I158</f>
        <v>44992</v>
      </c>
      <c r="J159" s="87" t="str">
        <f>SALVADOS!R158</f>
        <v>GRANDE</v>
      </c>
      <c r="K159" s="84">
        <f>IF('CONTROLE LEILOES'!P158=0,"",IF('CONTROLE LEILOES'!P158&gt;0,VENDA!J158,IF(J159="GRANDE",SALVADOS!K158*5%,SALVADOS!K158*35%)))</f>
        <v>4900</v>
      </c>
    </row>
    <row r="160" spans="1:11" x14ac:dyDescent="0.2">
      <c r="A160" s="88">
        <f>SALVADOS!AA159</f>
        <v>44832</v>
      </c>
      <c r="B160" s="83">
        <f>SALVADOS!AB159</f>
        <v>370</v>
      </c>
      <c r="C160" s="84">
        <f>SALVADOS!AC159</f>
        <v>11755.88</v>
      </c>
      <c r="D160" s="85" t="str">
        <f>SALVADOS!F159</f>
        <v>ELCIO JACOB</v>
      </c>
      <c r="E160" s="83">
        <f>SALVADOS!B159</f>
        <v>8282201861</v>
      </c>
      <c r="F160" s="91">
        <f>SALVADOS!J159</f>
        <v>1002806015964</v>
      </c>
      <c r="G160" s="84" t="str">
        <f>SALVADOS!G159</f>
        <v>DTT6B11</v>
      </c>
      <c r="H160" s="87" t="str">
        <f>IF(_xlfn.XLOOKUP(G160,'CONTROLE LEILOES'!$C:$C,'CONTROLE LEILOES'!$P:$P)&gt;0,"SIM","NÃO")</f>
        <v>SIM</v>
      </c>
      <c r="I160" s="88">
        <f>VENDA!I159</f>
        <v>44950</v>
      </c>
      <c r="J160" s="87" t="str">
        <f>SALVADOS!R159</f>
        <v>PEQUENA</v>
      </c>
      <c r="K160" s="84">
        <f>IF('CONTROLE LEILOES'!P159=0,"",IF('CONTROLE LEILOES'!P159&gt;0,VENDA!J159,IF(J160="GRANDE",SALVADOS!K159*5%,SALVADOS!K159*35%)))</f>
        <v>19500</v>
      </c>
    </row>
    <row r="161" spans="1:11" x14ac:dyDescent="0.2">
      <c r="A161" s="88">
        <f>SALVADOS!AA160</f>
        <v>44832</v>
      </c>
      <c r="B161" s="83">
        <f>SALVADOS!AB160</f>
        <v>371</v>
      </c>
      <c r="C161" s="84">
        <f>SALVADOS!AC160</f>
        <v>8680</v>
      </c>
      <c r="D161" s="85" t="str">
        <f>SALVADOS!F160</f>
        <v>LUCIANO CABRAL DA SILVA</v>
      </c>
      <c r="E161" s="83">
        <f>SALVADOS!B160</f>
        <v>8282201671</v>
      </c>
      <c r="F161" s="91" t="str">
        <f>SALVADOS!J160</f>
        <v xml:space="preserve">	1002806015335	</v>
      </c>
      <c r="G161" s="84" t="str">
        <f>SALVADOS!G160</f>
        <v>CFA3362</v>
      </c>
      <c r="H161" s="87" t="str">
        <f>IF(_xlfn.XLOOKUP(G161,'CONTROLE LEILOES'!$C:$C,'CONTROLE LEILOES'!$P:$P)&gt;0,"SIM","NÃO")</f>
        <v>SIM</v>
      </c>
      <c r="I161" s="88">
        <f>VENDA!I160</f>
        <v>44943</v>
      </c>
      <c r="J161" s="87" t="str">
        <f>SALVADOS!R160</f>
        <v>GRANDE</v>
      </c>
      <c r="K161" s="84">
        <f>IF('CONTROLE LEILOES'!P160=0,"",IF('CONTROLE LEILOES'!P160&gt;0,VENDA!J160,IF(J161="GRANDE",SALVADOS!K160*5%,SALVADOS!K160*35%)))</f>
        <v>800</v>
      </c>
    </row>
    <row r="162" spans="1:11" x14ac:dyDescent="0.2">
      <c r="A162" s="88">
        <f>SALVADOS!AA161</f>
        <v>44854</v>
      </c>
      <c r="B162" s="83">
        <f>SALVADOS!AB161</f>
        <v>376</v>
      </c>
      <c r="C162" s="84">
        <f>SALVADOS!AC161</f>
        <v>39417</v>
      </c>
      <c r="D162" s="85" t="str">
        <f>SALVADOS!F161</f>
        <v>CARLOS EDUARDO POLLI SILVEIRA</v>
      </c>
      <c r="E162" s="83">
        <f>SALVADOS!B161</f>
        <v>8232200344</v>
      </c>
      <c r="F162" s="91">
        <f>SALVADOS!J161</f>
        <v>1002306003750</v>
      </c>
      <c r="G162" s="84" t="str">
        <f>SALVADOS!G161</f>
        <v>AXF5993</v>
      </c>
      <c r="H162" s="87" t="str">
        <f>IF(_xlfn.XLOOKUP(G162,'CONTROLE LEILOES'!$C:$C,'CONTROLE LEILOES'!$P:$P)&gt;0,"SIM","NÃO")</f>
        <v>SIM</v>
      </c>
      <c r="I162" s="88">
        <f>VENDA!I161</f>
        <v>44896</v>
      </c>
      <c r="J162" s="87" t="str">
        <f>SALVADOS!R161</f>
        <v>MEDIA</v>
      </c>
      <c r="K162" s="84">
        <f>IF('CONTROLE LEILOES'!P161=0,"",IF('CONTROLE LEILOES'!P161&gt;0,VENDA!J161,IF(J162="GRANDE",SALVADOS!K161*5%,SALVADOS!K161*35%)))</f>
        <v>17000</v>
      </c>
    </row>
    <row r="163" spans="1:11" x14ac:dyDescent="0.2">
      <c r="A163" s="88">
        <f>SALVADOS!AA162</f>
        <v>44882</v>
      </c>
      <c r="B163" s="83">
        <f>SALVADOS!AB162</f>
        <v>382</v>
      </c>
      <c r="C163" s="84">
        <f>SALVADOS!AC162</f>
        <v>10610</v>
      </c>
      <c r="D163" s="85" t="str">
        <f>SALVADOS!F162</f>
        <v>DENNER DE FARIA AMANTINO</v>
      </c>
      <c r="E163" s="83">
        <f>SALVADOS!B162</f>
        <v>8282202160</v>
      </c>
      <c r="F163" s="91" t="str">
        <f>SALVADOS!J162</f>
        <v xml:space="preserve">1002806016489	</v>
      </c>
      <c r="G163" s="84" t="str">
        <f>SALVADOS!G162</f>
        <v>PWW3079</v>
      </c>
      <c r="H163" s="87" t="str">
        <f>IF(_xlfn.XLOOKUP(G163,'CONTROLE LEILOES'!$C:$C,'CONTROLE LEILOES'!$P:$P)&gt;0,"SIM","NÃO")</f>
        <v>SIM</v>
      </c>
      <c r="I163" s="88">
        <f>VENDA!I162</f>
        <v>44924</v>
      </c>
      <c r="J163" s="87" t="str">
        <f>SALVADOS!R162</f>
        <v>PEQUENA</v>
      </c>
      <c r="K163" s="84">
        <f>IF('CONTROLE LEILOES'!P162=0,"",IF('CONTROLE LEILOES'!P162&gt;0,VENDA!J162,IF(J163="GRANDE",SALVADOS!K162*5%,SALVADOS!K162*35%)))</f>
        <v>4400</v>
      </c>
    </row>
    <row r="164" spans="1:11" x14ac:dyDescent="0.2">
      <c r="A164" s="88">
        <f>SALVADOS!AA163</f>
        <v>44882</v>
      </c>
      <c r="B164" s="83">
        <f>SALVADOS!AB163</f>
        <v>379</v>
      </c>
      <c r="C164" s="84">
        <f>SALVADOS!AC163</f>
        <v>19671</v>
      </c>
      <c r="D164" s="85" t="str">
        <f>SALVADOS!F163</f>
        <v>ENIVALDO DA COSTA MEIRELLES</v>
      </c>
      <c r="E164" s="83">
        <f>SALVADOS!B163</f>
        <v>8232200370</v>
      </c>
      <c r="F164" s="91" t="str">
        <f>SALVADOS!J163</f>
        <v xml:space="preserve">1002306004278	</v>
      </c>
      <c r="G164" s="84" t="str">
        <f>SALVADOS!G163</f>
        <v>JHA8615</v>
      </c>
      <c r="H164" s="87" t="str">
        <f>IF(_xlfn.XLOOKUP(G164,'CONTROLE LEILOES'!$C:$C,'CONTROLE LEILOES'!$P:$P)&gt;0,"SIM","NÃO")</f>
        <v>SIM</v>
      </c>
      <c r="I164" s="88">
        <f>VENDA!I163</f>
        <v>44936</v>
      </c>
      <c r="J164" s="87" t="str">
        <f>SALVADOS!R163</f>
        <v>MEDIA</v>
      </c>
      <c r="K164" s="84">
        <f>IF('CONTROLE LEILOES'!P163=0,"",IF('CONTROLE LEILOES'!P163&gt;0,VENDA!J163,IF(J164="GRANDE",SALVADOS!K163*5%,SALVADOS!K163*35%)))</f>
        <v>5800</v>
      </c>
    </row>
    <row r="165" spans="1:11" x14ac:dyDescent="0.2">
      <c r="A165" s="88">
        <f>SALVADOS!AA164</f>
        <v>44881</v>
      </c>
      <c r="B165" s="83">
        <f>SALVADOS!AB164</f>
        <v>378</v>
      </c>
      <c r="C165" s="84">
        <f>SALVADOS!AC164</f>
        <v>31602</v>
      </c>
      <c r="D165" s="85" t="str">
        <f>SALVADOS!F164</f>
        <v>MAYCON DOUGLAS MEDALHA</v>
      </c>
      <c r="E165" s="83">
        <f>SALVADOS!B164</f>
        <v>8282202313</v>
      </c>
      <c r="F165" s="91">
        <f>SALVADOS!J164</f>
        <v>1002806014355</v>
      </c>
      <c r="G165" s="84" t="str">
        <f>SALVADOS!G164</f>
        <v>EIX1595</v>
      </c>
      <c r="H165" s="87" t="str">
        <f>IF(_xlfn.XLOOKUP(G165,'CONTROLE LEILOES'!$C:$C,'CONTROLE LEILOES'!$P:$P)&gt;0,"SIM","NÃO")</f>
        <v>SIM</v>
      </c>
      <c r="I165" s="88">
        <f>VENDA!I164</f>
        <v>44915</v>
      </c>
      <c r="J165" s="87" t="str">
        <f>SALVADOS!R164</f>
        <v>MEDIA</v>
      </c>
      <c r="K165" s="84">
        <f>IF('CONTROLE LEILOES'!P164=0,"",IF('CONTROLE LEILOES'!P164&gt;0,VENDA!J164,IF(J165="GRANDE",SALVADOS!K164*5%,SALVADOS!K164*35%)))</f>
        <v>8500</v>
      </c>
    </row>
    <row r="166" spans="1:11" x14ac:dyDescent="0.2">
      <c r="A166" s="88">
        <f>SALVADOS!AA165</f>
        <v>44985</v>
      </c>
      <c r="B166" s="83">
        <f>SALVADOS!AB165</f>
        <v>417</v>
      </c>
      <c r="C166" s="84">
        <f>SALVADOS!AC165</f>
        <v>11521</v>
      </c>
      <c r="D166" s="85" t="str">
        <f>SALVADOS!F165</f>
        <v>CAROLINE ALVES BATISTA</v>
      </c>
      <c r="E166" s="83">
        <f>SALVADOS!B165</f>
        <v>8282202087</v>
      </c>
      <c r="F166" s="91">
        <f>SALVADOS!J165</f>
        <v>1002806012186</v>
      </c>
      <c r="G166" s="84" t="str">
        <f>SALVADOS!G165</f>
        <v>MZB3G27</v>
      </c>
      <c r="H166" s="87" t="str">
        <f>IF(_xlfn.XLOOKUP(G166,'CONTROLE LEILOES'!$C:$C,'CONTROLE LEILOES'!$P:$P)&gt;0,"SIM","NÃO")</f>
        <v>SIM</v>
      </c>
      <c r="I166" s="88">
        <f>VENDA!I165</f>
        <v>45238</v>
      </c>
      <c r="J166" s="87" t="str">
        <f>SALVADOS!R165</f>
        <v>GRANDE</v>
      </c>
      <c r="K166" s="84">
        <f>IF('CONTROLE LEILOES'!P165=0,"",IF('CONTROLE LEILOES'!P165&gt;0,VENDA!J165,IF(J166="GRANDE",SALVADOS!K165*5%,SALVADOS!K165*35%)))</f>
        <v>400</v>
      </c>
    </row>
    <row r="167" spans="1:11" x14ac:dyDescent="0.2">
      <c r="A167" s="88">
        <f>SALVADOS!AA166</f>
        <v>44887</v>
      </c>
      <c r="B167" s="83">
        <f>SALVADOS!AB166</f>
        <v>384</v>
      </c>
      <c r="C167" s="84">
        <f>SALVADOS!AC166</f>
        <v>8175</v>
      </c>
      <c r="D167" s="85" t="str">
        <f>SALVADOS!F166</f>
        <v>CICERO PEREIRA MEDEIROS</v>
      </c>
      <c r="E167" s="83">
        <f>SALVADOS!B166</f>
        <v>8282202345</v>
      </c>
      <c r="F167" s="91">
        <f>SALVADOS!J166</f>
        <v>1002806014907</v>
      </c>
      <c r="G167" s="84" t="str">
        <f>SALVADOS!G166</f>
        <v>EDY4H63</v>
      </c>
      <c r="H167" s="87" t="str">
        <f>IF(_xlfn.XLOOKUP(G167,'CONTROLE LEILOES'!$C:$C,'CONTROLE LEILOES'!$P:$P)&gt;0,"SIM","NÃO")</f>
        <v>SIM</v>
      </c>
      <c r="I167" s="88">
        <f>VENDA!I166</f>
        <v>44929</v>
      </c>
      <c r="J167" s="87" t="str">
        <f>SALVADOS!R166</f>
        <v>MEDIA</v>
      </c>
      <c r="K167" s="84">
        <f>IF('CONTROLE LEILOES'!P166=0,"",IF('CONTROLE LEILOES'!P166&gt;0,VENDA!J166,IF(J167="GRANDE",SALVADOS!K166*5%,SALVADOS!K166*35%)))</f>
        <v>3000</v>
      </c>
    </row>
    <row r="168" spans="1:11" x14ac:dyDescent="0.2">
      <c r="A168" s="88">
        <f>SALVADOS!AA167</f>
        <v>44883</v>
      </c>
      <c r="B168" s="83">
        <f>SALVADOS!AB167</f>
        <v>381</v>
      </c>
      <c r="C168" s="84">
        <f>SALVADOS!AC167</f>
        <v>12226</v>
      </c>
      <c r="D168" s="85" t="str">
        <f>SALVADOS!F167</f>
        <v>ANDRESSA SILVA OLIVEIRA</v>
      </c>
      <c r="E168" s="83">
        <f>SALVADOS!B167</f>
        <v>8282202063</v>
      </c>
      <c r="F168" s="91">
        <f>SALVADOS!J167</f>
        <v>1002806012625</v>
      </c>
      <c r="G168" s="84" t="str">
        <f>SALVADOS!G167</f>
        <v>RAS9H27</v>
      </c>
      <c r="H168" s="87" t="str">
        <f>IF(_xlfn.XLOOKUP(G168,'CONTROLE LEILOES'!$C:$C,'CONTROLE LEILOES'!$P:$P)&gt;0,"SIM","NÃO")</f>
        <v>SIM</v>
      </c>
      <c r="I168" s="88">
        <f>VENDA!I167</f>
        <v>45005</v>
      </c>
      <c r="J168" s="87" t="str">
        <f>SALVADOS!R167</f>
        <v>PEQUENA</v>
      </c>
      <c r="K168" s="84">
        <f>IF('CONTROLE LEILOES'!P167=0,"",IF('CONTROLE LEILOES'!P167&gt;0,VENDA!J167,IF(J168="GRANDE",SALVADOS!K167*5%,SALVADOS!K167*35%)))</f>
        <v>6600</v>
      </c>
    </row>
    <row r="169" spans="1:11" x14ac:dyDescent="0.2">
      <c r="A169" s="88">
        <f>SALVADOS!AA168</f>
        <v>45204</v>
      </c>
      <c r="B169" s="83">
        <f>SALVADOS!AB168</f>
        <v>395</v>
      </c>
      <c r="C169" s="84">
        <f>SALVADOS!AC168</f>
        <v>60550</v>
      </c>
      <c r="D169" s="85" t="str">
        <f>SALVADOS!F168</f>
        <v xml:space="preserve">CABLES CHICOTES ELETRICOS ESPECIAIS   </v>
      </c>
      <c r="E169" s="83">
        <f>SALVADOS!B168</f>
        <v>8282202101</v>
      </c>
      <c r="F169" s="91">
        <f>SALVADOS!J168</f>
        <v>1002806013247</v>
      </c>
      <c r="G169" s="84" t="str">
        <f>SALVADOS!G168</f>
        <v>RMD9H73</v>
      </c>
      <c r="H169" s="87" t="str">
        <f>IF(_xlfn.XLOOKUP(G169,'CONTROLE LEILOES'!$C:$C,'CONTROLE LEILOES'!$P:$P)&gt;0,"SIM","NÃO")</f>
        <v>SIM</v>
      </c>
      <c r="I169" s="88">
        <f>VENDA!I168</f>
        <v>44992</v>
      </c>
      <c r="J169" s="87" t="str">
        <f>SALVADOS!R168</f>
        <v>MEDIA</v>
      </c>
      <c r="K169" s="84">
        <f>IF('CONTROLE LEILOES'!P168=0,"",IF('CONTROLE LEILOES'!P168&gt;0,VENDA!J168,IF(J169="GRANDE",SALVADOS!K168*5%,SALVADOS!K168*35%)))</f>
        <v>24500</v>
      </c>
    </row>
    <row r="170" spans="1:11" x14ac:dyDescent="0.2">
      <c r="A170" s="88">
        <f>SALVADOS!AA169</f>
        <v>0</v>
      </c>
      <c r="B170" s="83">
        <f>SALVADOS!AB169</f>
        <v>0</v>
      </c>
      <c r="C170" s="84">
        <f>SALVADOS!AC169</f>
        <v>0</v>
      </c>
      <c r="D170" s="85" t="str">
        <f>SALVADOS!F169</f>
        <v>SIDNEI FELIX DE OLIVEIRA</v>
      </c>
      <c r="E170" s="83">
        <f>SALVADOS!B169</f>
        <v>8232200381</v>
      </c>
      <c r="F170" s="91">
        <f>SALVADOS!J169</f>
        <v>1002306005075</v>
      </c>
      <c r="G170" s="84" t="str">
        <f>SALVADOS!G169</f>
        <v>BXJ3706</v>
      </c>
      <c r="H170" s="87" t="str">
        <f>IF(_xlfn.XLOOKUP(G170,'CONTROLE LEILOES'!$C:$C,'CONTROLE LEILOES'!$P:$P)&gt;0,"SIM","NÃO")</f>
        <v>NÃO</v>
      </c>
      <c r="I170" s="88" t="str">
        <f>VENDA!I169</f>
        <v/>
      </c>
      <c r="J170" s="87">
        <f>SALVADOS!R169</f>
        <v>0</v>
      </c>
      <c r="K170" s="84" t="str">
        <f>IF('CONTROLE LEILOES'!P169=0,"",IF('CONTROLE LEILOES'!P169&gt;0,VENDA!J169,IF(J170="GRANDE",SALVADOS!K169*5%,SALVADOS!K169*35%)))</f>
        <v/>
      </c>
    </row>
    <row r="171" spans="1:11" x14ac:dyDescent="0.2">
      <c r="A171" s="88">
        <f>SALVADOS!AA170</f>
        <v>44883</v>
      </c>
      <c r="B171" s="83">
        <f>SALVADOS!AB170</f>
        <v>380</v>
      </c>
      <c r="C171" s="84">
        <f>SALVADOS!AC170</f>
        <v>3546</v>
      </c>
      <c r="D171" s="85" t="str">
        <f>SALVADOS!F170</f>
        <v>VICTOR HENRIQUE DE SOUZA BISPO</v>
      </c>
      <c r="E171" s="83">
        <f>SALVADOS!B170</f>
        <v>8282202409</v>
      </c>
      <c r="F171" s="91">
        <f>SALVADOS!J170</f>
        <v>1002806014764</v>
      </c>
      <c r="G171" s="84" t="str">
        <f>SALVADOS!G170</f>
        <v>CGO8F74</v>
      </c>
      <c r="H171" s="87" t="str">
        <f>IF(_xlfn.XLOOKUP(G171,'CONTROLE LEILOES'!$C:$C,'CONTROLE LEILOES'!$P:$P)&gt;0,"SIM","NÃO")</f>
        <v>SIM</v>
      </c>
      <c r="I171" s="88">
        <f>VENDA!I170</f>
        <v>44929</v>
      </c>
      <c r="J171" s="87" t="str">
        <f>SALVADOS!R170</f>
        <v>MEDIA</v>
      </c>
      <c r="K171" s="84">
        <f>IF('CONTROLE LEILOES'!P170=0,"",IF('CONTROLE LEILOES'!P170&gt;0,VENDA!J170,IF(J171="GRANDE",SALVADOS!K170*5%,SALVADOS!K170*35%)))</f>
        <v>1000</v>
      </c>
    </row>
    <row r="172" spans="1:11" x14ac:dyDescent="0.2">
      <c r="A172" s="88">
        <f>SALVADOS!AA171</f>
        <v>44904</v>
      </c>
      <c r="B172" s="83">
        <f>SALVADOS!AB171</f>
        <v>390</v>
      </c>
      <c r="C172" s="84">
        <f>SALVADOS!AC171</f>
        <v>27405.56</v>
      </c>
      <c r="D172" s="85" t="str">
        <f>SALVADOS!F171</f>
        <v>CLEIDE APARECIDA ALVES</v>
      </c>
      <c r="E172" s="83">
        <f>SALVADOS!B171</f>
        <v>8232200396</v>
      </c>
      <c r="F172" s="91">
        <f>SALVADOS!J171</f>
        <v>1002306003259</v>
      </c>
      <c r="G172" s="84" t="str">
        <f>SALVADOS!G171</f>
        <v>NWJ6925</v>
      </c>
      <c r="H172" s="87" t="str">
        <f>IF(_xlfn.XLOOKUP(G172,'CONTROLE LEILOES'!$C:$C,'CONTROLE LEILOES'!$P:$P)&gt;0,"SIM","NÃO")</f>
        <v>NÃO</v>
      </c>
      <c r="I172" s="88" t="str">
        <f>VENDA!I171</f>
        <v/>
      </c>
      <c r="J172" s="87" t="str">
        <f>SALVADOS!R171</f>
        <v>MEDIA</v>
      </c>
      <c r="K172" s="84" t="str">
        <f>IF('CONTROLE LEILOES'!P171=0,"",IF('CONTROLE LEILOES'!P171&gt;0,VENDA!J171,IF(J172="GRANDE",SALVADOS!K171*5%,SALVADOS!K171*35%)))</f>
        <v/>
      </c>
    </row>
    <row r="173" spans="1:11" x14ac:dyDescent="0.2">
      <c r="A173" s="88">
        <f>SALVADOS!AA172</f>
        <v>44937</v>
      </c>
      <c r="B173" s="83">
        <f>SALVADOS!AB172</f>
        <v>396</v>
      </c>
      <c r="C173" s="84">
        <f>SALVADOS!AC172</f>
        <v>7088</v>
      </c>
      <c r="D173" s="85" t="str">
        <f>SALVADOS!F172</f>
        <v xml:space="preserve">LARISSA MAISA V. FERREIRA  </v>
      </c>
      <c r="E173" s="83">
        <f>SALVADOS!B172</f>
        <v>8282202160</v>
      </c>
      <c r="F173" s="91">
        <f>SALVADOS!J172</f>
        <v>1002806016489</v>
      </c>
      <c r="G173" s="84" t="str">
        <f>SALVADOS!G172</f>
        <v>GUZ3302</v>
      </c>
      <c r="H173" s="87" t="str">
        <f>IF(_xlfn.XLOOKUP(G173,'CONTROLE LEILOES'!$C:$C,'CONTROLE LEILOES'!$P:$P)&gt;0,"SIM","NÃO")</f>
        <v>SIM</v>
      </c>
      <c r="I173" s="88">
        <f>VENDA!I172</f>
        <v>45005</v>
      </c>
      <c r="J173" s="87" t="str">
        <f>SALVADOS!R172</f>
        <v>PEQUENA</v>
      </c>
      <c r="K173" s="84">
        <f>IF('CONTROLE LEILOES'!P172=0,"",IF('CONTROLE LEILOES'!P172&gt;0,VENDA!J172,IF(J173="GRANDE",SALVADOS!K172*5%,SALVADOS!K172*35%)))</f>
        <v>5100</v>
      </c>
    </row>
    <row r="174" spans="1:11" x14ac:dyDescent="0.2">
      <c r="A174" s="88">
        <f>SALVADOS!AA173</f>
        <v>44883</v>
      </c>
      <c r="B174" s="83">
        <f>SALVADOS!AB173</f>
        <v>383</v>
      </c>
      <c r="C174" s="84">
        <f>SALVADOS!AC173</f>
        <v>45908</v>
      </c>
      <c r="D174" s="85" t="str">
        <f>SALVADOS!F173</f>
        <v xml:space="preserve">ADRIANO DE BRITO SOUZA </v>
      </c>
      <c r="E174" s="83">
        <f>SALVADOS!B173</f>
        <v>8282202324</v>
      </c>
      <c r="F174" s="91">
        <f>SALVADOS!J173</f>
        <v>1002806014752</v>
      </c>
      <c r="G174" s="84" t="str">
        <f>SALVADOS!G173</f>
        <v>OYW6277</v>
      </c>
      <c r="H174" s="87" t="str">
        <f>IF(_xlfn.XLOOKUP(G174,'CONTROLE LEILOES'!$C:$C,'CONTROLE LEILOES'!$P:$P)&gt;0,"SIM","NÃO")</f>
        <v>SIM</v>
      </c>
      <c r="I174" s="88">
        <f>VENDA!I173</f>
        <v>44918</v>
      </c>
      <c r="J174" s="87" t="str">
        <f>SALVADOS!R173</f>
        <v>MEDIA</v>
      </c>
      <c r="K174" s="84">
        <f>IF('CONTROLE LEILOES'!P173=0,"",IF('CONTROLE LEILOES'!P173&gt;0,VENDA!J173,IF(J174="GRANDE",SALVADOS!K173*5%,SALVADOS!K173*35%)))</f>
        <v>16500</v>
      </c>
    </row>
    <row r="175" spans="1:11" x14ac:dyDescent="0.2">
      <c r="A175" s="88">
        <f>SALVADOS!AA174</f>
        <v>44929</v>
      </c>
      <c r="B175" s="83">
        <f>SALVADOS!AB174</f>
        <v>394</v>
      </c>
      <c r="C175" s="84">
        <f>SALVADOS!AC174</f>
        <v>43748</v>
      </c>
      <c r="D175" s="85" t="str">
        <f>SALVADOS!F174</f>
        <v>ROSIMAR BATISTA DA SILVA</v>
      </c>
      <c r="E175" s="83">
        <f>SALVADOS!B174</f>
        <v>8232200462</v>
      </c>
      <c r="F175" s="91" t="str">
        <f>SALVADOS!J174</f>
        <v xml:space="preserve">1002306004144	</v>
      </c>
      <c r="G175" s="84" t="str">
        <f>SALVADOS!G174</f>
        <v>OXO1G28</v>
      </c>
      <c r="H175" s="87" t="str">
        <f>IF(_xlfn.XLOOKUP(G175,'CONTROLE LEILOES'!$C:$C,'CONTROLE LEILOES'!$P:$P)&gt;0,"SIM","NÃO")</f>
        <v>SIM</v>
      </c>
      <c r="I175" s="88">
        <f>VENDA!I174</f>
        <v>44971</v>
      </c>
      <c r="J175" s="87" t="str">
        <f>SALVADOS!R174</f>
        <v>GRANDE</v>
      </c>
      <c r="K175" s="84">
        <f>IF('CONTROLE LEILOES'!P174=0,"",IF('CONTROLE LEILOES'!P174&gt;0,VENDA!J174,IF(J175="GRANDE",SALVADOS!K174*5%,SALVADOS!K174*35%)))</f>
        <v>7200</v>
      </c>
    </row>
    <row r="176" spans="1:11" x14ac:dyDescent="0.2">
      <c r="A176" s="88">
        <f>SALVADOS!AA175</f>
        <v>44958</v>
      </c>
      <c r="B176" s="83">
        <f>SALVADOS!AB175</f>
        <v>408</v>
      </c>
      <c r="C176" s="84">
        <f>SALVADOS!AC175</f>
        <v>8010.17</v>
      </c>
      <c r="D176" s="85" t="str">
        <f>SALVADOS!F175</f>
        <v>MAIARA DE CASSIA TOLEDO</v>
      </c>
      <c r="E176" s="83">
        <f>SALVADOS!B175</f>
        <v>8282202822</v>
      </c>
      <c r="F176" s="91" t="str">
        <f>SALVADOS!J175</f>
        <v xml:space="preserve">1002806016011	</v>
      </c>
      <c r="G176" s="84" t="str">
        <f>SALVADOS!G175</f>
        <v>EHR8722</v>
      </c>
      <c r="H176" s="87" t="str">
        <f>IF(_xlfn.XLOOKUP(G176,'CONTROLE LEILOES'!$C:$C,'CONTROLE LEILOES'!$P:$P)&gt;0,"SIM","NÃO")</f>
        <v>SIM</v>
      </c>
      <c r="I176" s="88">
        <f>VENDA!I175</f>
        <v>45056</v>
      </c>
      <c r="J176" s="87" t="str">
        <f>SALVADOS!R175</f>
        <v>PEQUENA</v>
      </c>
      <c r="K176" s="84">
        <f>IF('CONTROLE LEILOES'!P175=0,"",IF('CONTROLE LEILOES'!P175&gt;0,VENDA!J175,IF(J176="GRANDE",SALVADOS!K175*5%,SALVADOS!K175*35%)))</f>
        <v>4200</v>
      </c>
    </row>
    <row r="177" spans="1:11" x14ac:dyDescent="0.2">
      <c r="A177" s="88">
        <f>SALVADOS!AA176</f>
        <v>44972</v>
      </c>
      <c r="B177" s="83">
        <f>SALVADOS!AB176</f>
        <v>415</v>
      </c>
      <c r="C177" s="84">
        <f>SALVADOS!AC176</f>
        <v>5810</v>
      </c>
      <c r="D177" s="85" t="str">
        <f>SALVADOS!F176</f>
        <v>Daniel Vaz</v>
      </c>
      <c r="E177" s="83">
        <f>SALVADOS!B176</f>
        <v>8232200484</v>
      </c>
      <c r="F177" s="91" t="str">
        <f>SALVADOS!J176</f>
        <v xml:space="preserve">	1002306005524	</v>
      </c>
      <c r="G177" s="84" t="str">
        <f>SALVADOS!G176</f>
        <v>APU7H92</v>
      </c>
      <c r="H177" s="87" t="str">
        <f>IF(_xlfn.XLOOKUP(G177,'CONTROLE LEILOES'!$C:$C,'CONTROLE LEILOES'!$P:$P)&gt;0,"SIM","NÃO")</f>
        <v>SIM</v>
      </c>
      <c r="I177" s="88">
        <f>VENDA!I176</f>
        <v>45005</v>
      </c>
      <c r="J177" s="87" t="str">
        <f>SALVADOS!R176</f>
        <v>PEQUENA</v>
      </c>
      <c r="K177" s="84">
        <f>IF('CONTROLE LEILOES'!P176=0,"",IF('CONTROLE LEILOES'!P176&gt;0,VENDA!J176,IF(J177="GRANDE",SALVADOS!K176*5%,SALVADOS!K176*35%)))</f>
        <v>2300</v>
      </c>
    </row>
    <row r="178" spans="1:11" x14ac:dyDescent="0.2">
      <c r="A178" s="88">
        <f>SALVADOS!AA177</f>
        <v>44973</v>
      </c>
      <c r="B178" s="83">
        <f>SALVADOS!AB177</f>
        <v>416</v>
      </c>
      <c r="C178" s="84">
        <f>SALVADOS!AC177</f>
        <v>45698</v>
      </c>
      <c r="D178" s="85" t="str">
        <f>SALVADOS!F177</f>
        <v>ROSANGELA LOPES DE SOUZA</v>
      </c>
      <c r="E178" s="83">
        <f>SALVADOS!B177</f>
        <v>8282300045</v>
      </c>
      <c r="F178" s="91">
        <f>SALVADOS!J177</f>
        <v>1002806014763</v>
      </c>
      <c r="G178" s="84" t="str">
        <f>SALVADOS!G177</f>
        <v>GCN1291</v>
      </c>
      <c r="H178" s="87" t="str">
        <f>IF(_xlfn.XLOOKUP(G178,'CONTROLE LEILOES'!$C:$C,'CONTROLE LEILOES'!$P:$P)&gt;0,"SIM","NÃO")</f>
        <v>SIM</v>
      </c>
      <c r="I178" s="88">
        <f>VENDA!I177</f>
        <v>45027</v>
      </c>
      <c r="J178" s="87" t="str">
        <f>SALVADOS!R177</f>
        <v>PEQUENA</v>
      </c>
      <c r="K178" s="84">
        <f>IF('CONTROLE LEILOES'!P177=0,"",IF('CONTROLE LEILOES'!P177&gt;0,VENDA!J177,IF(J178="GRANDE",SALVADOS!K177*5%,SALVADOS!K177*35%)))</f>
        <v>23000</v>
      </c>
    </row>
    <row r="179" spans="1:11" x14ac:dyDescent="0.2">
      <c r="A179" s="88">
        <f>SALVADOS!AA178</f>
        <v>44994</v>
      </c>
      <c r="B179" s="83">
        <f>SALVADOS!AB178</f>
        <v>422</v>
      </c>
      <c r="C179" s="84">
        <f>SALVADOS!AC178</f>
        <v>30748.53</v>
      </c>
      <c r="D179" s="85" t="str">
        <f>SALVADOS!F178</f>
        <v>ADRIANA VALERIO BARBOSA DOS SANTOS</v>
      </c>
      <c r="E179" s="83">
        <f>SALVADOS!B178</f>
        <v>8282203051</v>
      </c>
      <c r="F179" s="91" t="str">
        <f>SALVADOS!J178</f>
        <v xml:space="preserve">1002806015801	</v>
      </c>
      <c r="G179" s="84" t="str">
        <f>SALVADOS!G178</f>
        <v>EIU8871</v>
      </c>
      <c r="H179" s="87" t="str">
        <f>IF(_xlfn.XLOOKUP(G179,'CONTROLE LEILOES'!$C:$C,'CONTROLE LEILOES'!$P:$P)&gt;0,"SIM","NÃO")</f>
        <v>SIM</v>
      </c>
      <c r="I179" s="88">
        <f>VENDA!I178</f>
        <v>45030</v>
      </c>
      <c r="J179" s="87" t="str">
        <f>SALVADOS!R178</f>
        <v>PEQUENA</v>
      </c>
      <c r="K179" s="84">
        <f>IF('CONTROLE LEILOES'!P178=0,"",IF('CONTROLE LEILOES'!P178&gt;0,VENDA!J178,IF(J179="GRANDE",SALVADOS!K178*5%,SALVADOS!K178*35%)))</f>
        <v>13000</v>
      </c>
    </row>
    <row r="180" spans="1:11" x14ac:dyDescent="0.2">
      <c r="A180" s="88">
        <f>SALVADOS!AA179</f>
        <v>45035</v>
      </c>
      <c r="B180" s="83">
        <f>SALVADOS!AB179</f>
        <v>440</v>
      </c>
      <c r="C180" s="84">
        <f>SALVADOS!AC179</f>
        <v>69269.53</v>
      </c>
      <c r="D180" s="85" t="str">
        <f>SALVADOS!F179</f>
        <v>EDINEI ALMEIDA FREIRE</v>
      </c>
      <c r="E180" s="83">
        <f>SALVADOS!B179</f>
        <v>8282300057</v>
      </c>
      <c r="F180" s="91">
        <f>SALVADOS!J179</f>
        <v>1002806014763</v>
      </c>
      <c r="G180" s="84" t="str">
        <f>SALVADOS!G179</f>
        <v>GIZ6H63</v>
      </c>
      <c r="H180" s="87" t="str">
        <f>IF(_xlfn.XLOOKUP(G180,'CONTROLE LEILOES'!$C:$C,'CONTROLE LEILOES'!$P:$P)&gt;0,"SIM","NÃO")</f>
        <v>SIM</v>
      </c>
      <c r="I180" s="88">
        <f>VENDA!I179</f>
        <v>45527</v>
      </c>
      <c r="J180" s="87" t="str">
        <f>SALVADOS!R179</f>
        <v>PEQUENA</v>
      </c>
      <c r="K180" s="84">
        <f>IF('CONTROLE LEILOES'!P179=0,"",IF('CONTROLE LEILOES'!P179&gt;0,VENDA!J179,IF(J180="GRANDE",SALVADOS!K179*5%,SALVADOS!K179*35%)))</f>
        <v>26000</v>
      </c>
    </row>
    <row r="181" spans="1:11" x14ac:dyDescent="0.2">
      <c r="A181" s="88">
        <f>SALVADOS!AA180</f>
        <v>44972</v>
      </c>
      <c r="B181" s="83">
        <f>SALVADOS!AB180</f>
        <v>413</v>
      </c>
      <c r="C181" s="84">
        <f>SALVADOS!AC180</f>
        <v>34749</v>
      </c>
      <c r="D181" s="85" t="str">
        <f>SALVADOS!F180</f>
        <v>RISOLEIDE CAVALCANTI MACHADO</v>
      </c>
      <c r="E181" s="83">
        <f>SALVADOS!B180</f>
        <v>8282202973</v>
      </c>
      <c r="F181" s="91" t="str">
        <f>SALVADOS!J180</f>
        <v xml:space="preserve">1002806015454	</v>
      </c>
      <c r="G181" s="84" t="str">
        <f>SALVADOS!G180</f>
        <v>FBM7I29</v>
      </c>
      <c r="H181" s="87" t="str">
        <f>IF(_xlfn.XLOOKUP(G181,'CONTROLE LEILOES'!$C:$C,'CONTROLE LEILOES'!$P:$P)&gt;0,"SIM","NÃO")</f>
        <v>SIM</v>
      </c>
      <c r="I181" s="88">
        <f>VENDA!I180</f>
        <v>44999</v>
      </c>
      <c r="J181" s="87" t="str">
        <f>SALVADOS!R180</f>
        <v>PEQUENA</v>
      </c>
      <c r="K181" s="84">
        <f>IF('CONTROLE LEILOES'!P180=0,"",IF('CONTROLE LEILOES'!P180&gt;0,VENDA!J180,IF(J181="GRANDE",SALVADOS!K180*5%,SALVADOS!K180*35%)))</f>
        <v>15500</v>
      </c>
    </row>
    <row r="182" spans="1:11" x14ac:dyDescent="0.2">
      <c r="A182" s="88">
        <f>SALVADOS!AA181</f>
        <v>44994</v>
      </c>
      <c r="B182" s="83">
        <f>SALVADOS!AB181</f>
        <v>423</v>
      </c>
      <c r="C182" s="84">
        <f>SALVADOS!AC181</f>
        <v>7501</v>
      </c>
      <c r="D182" s="85" t="str">
        <f>SALVADOS!F181</f>
        <v>EDUARDO FIGUEIREDO DOS S JUNIOR</v>
      </c>
      <c r="E182" s="83">
        <f>SALVADOS!B181</f>
        <v>8282203177</v>
      </c>
      <c r="F182" s="91" t="str">
        <f>SALVADOS!J181</f>
        <v xml:space="preserve">	1002806014923	</v>
      </c>
      <c r="G182" s="84" t="str">
        <f>SALVADOS!G181</f>
        <v>HND1348</v>
      </c>
      <c r="H182" s="87" t="str">
        <f>IF(_xlfn.XLOOKUP(G182,'CONTROLE LEILOES'!$C:$C,'CONTROLE LEILOES'!$P:$P)&gt;0,"SIM","NÃO")</f>
        <v>SIM</v>
      </c>
      <c r="I182" s="88">
        <f>VENDA!I181</f>
        <v>45412</v>
      </c>
      <c r="J182" s="87" t="str">
        <f>SALVADOS!R181</f>
        <v>GRANDE</v>
      </c>
      <c r="K182" s="84">
        <f>IF('CONTROLE LEILOES'!P181=0,"",IF('CONTROLE LEILOES'!P181&gt;0,VENDA!J181,IF(J182="GRANDE",SALVADOS!K181*5%,SALVADOS!K181*35%)))</f>
        <v>1600</v>
      </c>
    </row>
    <row r="183" spans="1:11" x14ac:dyDescent="0.2">
      <c r="A183" s="88">
        <f>SALVADOS!AA182</f>
        <v>44995</v>
      </c>
      <c r="B183" s="83">
        <f>SALVADOS!AB182</f>
        <v>424</v>
      </c>
      <c r="C183" s="84">
        <f>SALVADOS!AC182</f>
        <v>15917</v>
      </c>
      <c r="D183" s="85" t="str">
        <f>SALVADOS!F182</f>
        <v>KARINA JULIANA GODOI</v>
      </c>
      <c r="E183" s="83">
        <f>SALVADOS!B182</f>
        <v>8282203111</v>
      </c>
      <c r="F183" s="91">
        <f>SALVADOS!J182</f>
        <v>1002806016481</v>
      </c>
      <c r="G183" s="84" t="str">
        <f>SALVADOS!G182</f>
        <v>EDF0318</v>
      </c>
      <c r="H183" s="87" t="str">
        <f>IF(_xlfn.XLOOKUP(G183,'CONTROLE LEILOES'!$C:$C,'CONTROLE LEILOES'!$P:$P)&gt;0,"SIM","NÃO")</f>
        <v>SIM</v>
      </c>
      <c r="I183" s="88">
        <f>VENDA!I182</f>
        <v>45063</v>
      </c>
      <c r="J183" s="87" t="str">
        <f>SALVADOS!R182</f>
        <v>GRANDE</v>
      </c>
      <c r="K183" s="84">
        <f>IF('CONTROLE LEILOES'!P182=0,"",IF('CONTROLE LEILOES'!P182&gt;0,VENDA!J182,IF(J183="GRANDE",SALVADOS!K182*5%,SALVADOS!K182*35%)))</f>
        <v>1200</v>
      </c>
    </row>
    <row r="184" spans="1:11" x14ac:dyDescent="0.2">
      <c r="A184" s="88">
        <f>SALVADOS!AA183</f>
        <v>44986</v>
      </c>
      <c r="B184" s="83">
        <f>SALVADOS!AB183</f>
        <v>420</v>
      </c>
      <c r="C184" s="84">
        <f>SALVADOS!AC183</f>
        <v>15237</v>
      </c>
      <c r="D184" s="85" t="str">
        <f>SALVADOS!F183</f>
        <v xml:space="preserve">	Marcos Roberto Provevezi</v>
      </c>
      <c r="E184" s="83">
        <f>SALVADOS!B183</f>
        <v>8232200554</v>
      </c>
      <c r="F184" s="91" t="str">
        <f>SALVADOS!J183</f>
        <v xml:space="preserve">1002306005514	</v>
      </c>
      <c r="G184" s="84" t="str">
        <f>SALVADOS!G183</f>
        <v>RLO3J12</v>
      </c>
      <c r="H184" s="87" t="str">
        <f>IF(_xlfn.XLOOKUP(G184,'CONTROLE LEILOES'!$C:$C,'CONTROLE LEILOES'!$P:$P)&gt;0,"SIM","NÃO")</f>
        <v>SIM</v>
      </c>
      <c r="I184" s="88">
        <f>VENDA!I183</f>
        <v>45048</v>
      </c>
      <c r="J184" s="87" t="str">
        <f>SALVADOS!R183</f>
        <v>PEQUENA</v>
      </c>
      <c r="K184" s="84">
        <f>IF('CONTROLE LEILOES'!P183=0,"",IF('CONTROLE LEILOES'!P183&gt;0,VENDA!J183,IF(J184="GRANDE",SALVADOS!K183*5%,SALVADOS!K183*35%)))</f>
        <v>12300</v>
      </c>
    </row>
    <row r="185" spans="1:11" x14ac:dyDescent="0.2">
      <c r="A185" s="88">
        <f>SALVADOS!AA184</f>
        <v>44987</v>
      </c>
      <c r="B185" s="83">
        <f>SALVADOS!AB184</f>
        <v>419</v>
      </c>
      <c r="C185" s="84">
        <f>SALVADOS!AC184</f>
        <v>6622</v>
      </c>
      <c r="D185" s="85" t="str">
        <f>SALVADOS!F184</f>
        <v>MIRIAN DA COSTA RODRIGUES</v>
      </c>
      <c r="E185" s="83">
        <f>SALVADOS!B184</f>
        <v>8282300176</v>
      </c>
      <c r="F185" s="91">
        <f>SALVADOS!J184</f>
        <v>1002806015386</v>
      </c>
      <c r="G185" s="84" t="str">
        <f>SALVADOS!G184</f>
        <v>HAB3878</v>
      </c>
      <c r="H185" s="87" t="str">
        <f>IF(_xlfn.XLOOKUP(G185,'CONTROLE LEILOES'!$C:$C,'CONTROLE LEILOES'!$P:$P)&gt;0,"SIM","NÃO")</f>
        <v>SIM</v>
      </c>
      <c r="I185" s="88">
        <f>VENDA!I184</f>
        <v>45022</v>
      </c>
      <c r="J185" s="87" t="str">
        <f>SALVADOS!R184</f>
        <v>MEDIA</v>
      </c>
      <c r="K185" s="84">
        <f>IF('CONTROLE LEILOES'!P184=0,"",IF('CONTROLE LEILOES'!P184&gt;0,VENDA!J184,IF(J185="GRANDE",SALVADOS!K184*5%,SALVADOS!K184*35%)))</f>
        <v>3600</v>
      </c>
    </row>
    <row r="186" spans="1:11" x14ac:dyDescent="0.2">
      <c r="A186" s="88">
        <f>SALVADOS!AA185</f>
        <v>45106</v>
      </c>
      <c r="B186" s="83">
        <f>SALVADOS!AB185</f>
        <v>466</v>
      </c>
      <c r="C186" s="84">
        <f>SALVADOS!AC185</f>
        <v>39651.53</v>
      </c>
      <c r="D186" s="85" t="str">
        <f>SALVADOS!F185</f>
        <v>CREUZA OLIVEIRA TEIXEIRA</v>
      </c>
      <c r="E186" s="83">
        <f>SALVADOS!B185</f>
        <v>8282203116</v>
      </c>
      <c r="F186" s="91" t="str">
        <f>SALVADOS!J185</f>
        <v xml:space="preserve">1002806017724	</v>
      </c>
      <c r="G186" s="84" t="str">
        <f>SALVADOS!G185</f>
        <v>QNM7392</v>
      </c>
      <c r="H186" s="87" t="str">
        <f>IF(_xlfn.XLOOKUP(G186,'CONTROLE LEILOES'!$C:$C,'CONTROLE LEILOES'!$P:$P)&gt;0,"SIM","NÃO")</f>
        <v>SIM</v>
      </c>
      <c r="I186" s="88">
        <f>VENDA!I185</f>
        <v>45412</v>
      </c>
      <c r="J186" s="87" t="str">
        <f>SALVADOS!R185</f>
        <v>MEDIA</v>
      </c>
      <c r="K186" s="84">
        <f>IF('CONTROLE LEILOES'!P185=0,"",IF('CONTROLE LEILOES'!P185&gt;0,VENDA!J185,IF(J186="GRANDE",SALVADOS!K185*5%,SALVADOS!K185*35%)))</f>
        <v>11600</v>
      </c>
    </row>
    <row r="187" spans="1:11" x14ac:dyDescent="0.2">
      <c r="A187" s="88">
        <f>SALVADOS!AA186</f>
        <v>45033</v>
      </c>
      <c r="B187" s="83">
        <f>SALVADOS!AB186</f>
        <v>435</v>
      </c>
      <c r="C187" s="84">
        <f>SALVADOS!AC186</f>
        <v>16618</v>
      </c>
      <c r="D187" s="85" t="str">
        <f>SALVADOS!F186</f>
        <v>ELAINE DA SILVA PEREIRA</v>
      </c>
      <c r="E187" s="83">
        <f>SALVADOS!B186</f>
        <v>8232300020</v>
      </c>
      <c r="F187" s="91">
        <f>SALVADOS!J186</f>
        <v>1002306005191</v>
      </c>
      <c r="G187" s="84" t="str">
        <f>SALVADOS!G186</f>
        <v>HHE8429</v>
      </c>
      <c r="H187" s="87" t="str">
        <f>IF(_xlfn.XLOOKUP(G187,'CONTROLE LEILOES'!$C:$C,'CONTROLE LEILOES'!$P:$P)&gt;0,"SIM","NÃO")</f>
        <v>SIM</v>
      </c>
      <c r="I187" s="88">
        <f>VENDA!I186</f>
        <v>45111</v>
      </c>
      <c r="J187" s="87" t="str">
        <f>SALVADOS!R186</f>
        <v>PEQUENA</v>
      </c>
      <c r="K187" s="84">
        <f>IF('CONTROLE LEILOES'!P186=0,"",IF('CONTROLE LEILOES'!P186&gt;0,VENDA!J186,IF(J187="GRANDE",SALVADOS!K186*5%,SALVADOS!K186*35%)))</f>
        <v>8000</v>
      </c>
    </row>
    <row r="188" spans="1:11" x14ac:dyDescent="0.2">
      <c r="A188" s="88">
        <f>SALVADOS!AA187</f>
        <v>44993</v>
      </c>
      <c r="B188" s="83">
        <f>SALVADOS!AB187</f>
        <v>421</v>
      </c>
      <c r="C188" s="84">
        <f>SALVADOS!AC187</f>
        <v>27777.13</v>
      </c>
      <c r="D188" s="85" t="str">
        <f>SALVADOS!F187</f>
        <v>CRISTIANE MARIA DE LIMA</v>
      </c>
      <c r="E188" s="83">
        <f>SALVADOS!B187</f>
        <v>8282300094</v>
      </c>
      <c r="F188" s="91" t="str">
        <f>SALVADOS!J187</f>
        <v xml:space="preserve">1002806014752	</v>
      </c>
      <c r="G188" s="84" t="str">
        <f>SALVADOS!G187</f>
        <v>FFE7C96</v>
      </c>
      <c r="H188" s="87" t="str">
        <f>IF(_xlfn.XLOOKUP(G188,'CONTROLE LEILOES'!$C:$C,'CONTROLE LEILOES'!$P:$P)&gt;0,"SIM","NÃO")</f>
        <v>SIM</v>
      </c>
      <c r="I188" s="88">
        <f>VENDA!I187</f>
        <v>45044</v>
      </c>
      <c r="J188" s="87" t="str">
        <f>SALVADOS!R187</f>
        <v>MEDIA</v>
      </c>
      <c r="K188" s="84">
        <f>IF('CONTROLE LEILOES'!P187=0,"",IF('CONTROLE LEILOES'!P187&gt;0,VENDA!J187,IF(J188="GRANDE",SALVADOS!K187*5%,SALVADOS!K187*35%)))</f>
        <v>15200</v>
      </c>
    </row>
    <row r="189" spans="1:11" x14ac:dyDescent="0.2">
      <c r="A189" s="88">
        <f>SALVADOS!AA188</f>
        <v>45021</v>
      </c>
      <c r="B189" s="83">
        <f>SALVADOS!AB188</f>
        <v>433</v>
      </c>
      <c r="C189" s="84">
        <f>SALVADOS!AC188</f>
        <v>20372.55</v>
      </c>
      <c r="D189" s="85" t="str">
        <f>SALVADOS!F188</f>
        <v>FRANCISCO DOS SANTOS MARTINS</v>
      </c>
      <c r="E189" s="83">
        <f>SALVADOS!B188</f>
        <v>8282300539</v>
      </c>
      <c r="F189" s="91" t="str">
        <f>SALVADOS!J188</f>
        <v xml:space="preserve">1002806014764	</v>
      </c>
      <c r="G189" s="84" t="str">
        <f>SALVADOS!G188</f>
        <v>EMX0575</v>
      </c>
      <c r="H189" s="87" t="str">
        <f>IF(_xlfn.XLOOKUP(G189,'CONTROLE LEILOES'!$C:$C,'CONTROLE LEILOES'!$P:$P)&gt;0,"SIM","NÃO")</f>
        <v>SIM</v>
      </c>
      <c r="I189" s="88">
        <f>VENDA!I188</f>
        <v>45069</v>
      </c>
      <c r="J189" s="87" t="str">
        <f>SALVADOS!R188</f>
        <v>MEDIA</v>
      </c>
      <c r="K189" s="84">
        <f>IF('CONTROLE LEILOES'!P188=0,"",IF('CONTROLE LEILOES'!P188&gt;0,VENDA!J188,IF(J189="GRANDE",SALVADOS!K188*5%,SALVADOS!K188*35%)))</f>
        <v>9500</v>
      </c>
    </row>
    <row r="190" spans="1:11" x14ac:dyDescent="0.2">
      <c r="A190" s="88">
        <f>SALVADOS!AA189</f>
        <v>45096</v>
      </c>
      <c r="B190" s="83">
        <f>SALVADOS!AB189</f>
        <v>465</v>
      </c>
      <c r="C190" s="84">
        <f>SALVADOS!AC189</f>
        <v>91574</v>
      </c>
      <c r="D190" s="85" t="str">
        <f>SALVADOS!F189</f>
        <v>PORTO E PORTO DE MELLO LTDA</v>
      </c>
      <c r="E190" s="83">
        <f>SALVADOS!B189</f>
        <v>8282203223</v>
      </c>
      <c r="F190" s="91">
        <f>SALVADOS!J189</f>
        <v>1002806017377</v>
      </c>
      <c r="G190" s="84" t="str">
        <f>SALVADOS!G189</f>
        <v>QNQ2564</v>
      </c>
      <c r="H190" s="87" t="str">
        <f>IF(_xlfn.XLOOKUP(G190,'CONTROLE LEILOES'!$C:$C,'CONTROLE LEILOES'!$P:$P)&gt;0,"SIM","NÃO")</f>
        <v>SIM</v>
      </c>
      <c r="I190" s="88">
        <f>VENDA!I189</f>
        <v>45167</v>
      </c>
      <c r="J190" s="87" t="str">
        <f>SALVADOS!R189</f>
        <v>MEDIA</v>
      </c>
      <c r="K190" s="84">
        <f>IF('CONTROLE LEILOES'!P189=0,"",IF('CONTROLE LEILOES'!P189&gt;0,VENDA!J189,IF(J190="GRANDE",SALVADOS!K189*5%,SALVADOS!K189*35%)))</f>
        <v>40500</v>
      </c>
    </row>
    <row r="191" spans="1:11" x14ac:dyDescent="0.2">
      <c r="A191" s="88">
        <f>SALVADOS!AA190</f>
        <v>45127</v>
      </c>
      <c r="B191" s="83">
        <f>SALVADOS!AB190</f>
        <v>476</v>
      </c>
      <c r="C191" s="84">
        <f>SALVADOS!AC190</f>
        <v>42323.85</v>
      </c>
      <c r="D191" s="85" t="str">
        <f>SALVADOS!F190</f>
        <v xml:space="preserve">VALDELEI JESUS F. DE OLIVEIRA	</v>
      </c>
      <c r="E191" s="83">
        <f>SALVADOS!B190</f>
        <v>8282300610</v>
      </c>
      <c r="F191" s="91" t="str">
        <f>SALVADOS!J190</f>
        <v xml:space="preserve">1002806017377	</v>
      </c>
      <c r="G191" s="84" t="str">
        <f>SALVADOS!G190</f>
        <v>OAQ3H09</v>
      </c>
      <c r="H191" s="87" t="str">
        <f>IF(_xlfn.XLOOKUP(G191,'CONTROLE LEILOES'!$C:$C,'CONTROLE LEILOES'!$P:$P)&gt;0,"SIM","NÃO")</f>
        <v>SIM</v>
      </c>
      <c r="I191" s="88">
        <f>VENDA!I190</f>
        <v>45174</v>
      </c>
      <c r="J191" s="87" t="str">
        <f>SALVADOS!R190</f>
        <v>MEDIA</v>
      </c>
      <c r="K191" s="84">
        <f>IF('CONTROLE LEILOES'!P190=0,"",IF('CONTROLE LEILOES'!P190&gt;0,VENDA!J190,IF(J191="GRANDE",SALVADOS!K190*5%,SALVADOS!K190*35%)))</f>
        <v>17600</v>
      </c>
    </row>
    <row r="192" spans="1:11" x14ac:dyDescent="0.2">
      <c r="A192" s="88">
        <f>SALVADOS!AA191</f>
        <v>45056</v>
      </c>
      <c r="B192" s="83">
        <f>SALVADOS!AB191</f>
        <v>447</v>
      </c>
      <c r="C192" s="84">
        <f>SALVADOS!AC191</f>
        <v>10381</v>
      </c>
      <c r="D192" s="85" t="str">
        <f>SALVADOS!F191</f>
        <v>CICERA DE LIMA SILVA</v>
      </c>
      <c r="E192" s="83">
        <f>SALVADOS!B191</f>
        <v>8282300597</v>
      </c>
      <c r="F192" s="91" t="str">
        <f>SALVADOS!J191</f>
        <v xml:space="preserve">	1002806016906	</v>
      </c>
      <c r="G192" s="84" t="str">
        <f>SALVADOS!G191</f>
        <v>HYM0031</v>
      </c>
      <c r="H192" s="87" t="str">
        <f>IF(_xlfn.XLOOKUP(G192,'CONTROLE LEILOES'!$C:$C,'CONTROLE LEILOES'!$P:$P)&gt;0,"SIM","NÃO")</f>
        <v>SIM</v>
      </c>
      <c r="I192" s="88">
        <f>VENDA!I191</f>
        <v>45104</v>
      </c>
      <c r="J192" s="87" t="str">
        <f>SALVADOS!R191</f>
        <v>MEDIA</v>
      </c>
      <c r="K192" s="84">
        <f>IF('CONTROLE LEILOES'!P191=0,"",IF('CONTROLE LEILOES'!P191&gt;0,VENDA!J191,IF(J192="GRANDE",SALVADOS!K191*5%,SALVADOS!K191*35%)))</f>
        <v>4000</v>
      </c>
    </row>
    <row r="193" spans="1:11" x14ac:dyDescent="0.2">
      <c r="A193" s="88">
        <f>SALVADOS!AA192</f>
        <v>45049</v>
      </c>
      <c r="B193" s="83">
        <f>SALVADOS!AB192</f>
        <v>444</v>
      </c>
      <c r="C193" s="84">
        <f>SALVADOS!AC192</f>
        <v>27596</v>
      </c>
      <c r="D193" s="85" t="str">
        <f>SALVADOS!F192</f>
        <v>DONIZETTI ANTONIO DA SILVA</v>
      </c>
      <c r="E193" s="83">
        <f>SALVADOS!B192</f>
        <v>8282300571</v>
      </c>
      <c r="F193" s="91" t="str">
        <f>SALVADOS!J192</f>
        <v xml:space="preserve">1002806017379	</v>
      </c>
      <c r="G193" s="84" t="str">
        <f>SALVADOS!G192</f>
        <v>EIR1185</v>
      </c>
      <c r="H193" s="87" t="str">
        <f>IF(_xlfn.XLOOKUP(G193,'CONTROLE LEILOES'!$C:$C,'CONTROLE LEILOES'!$P:$P)&gt;0,"SIM","NÃO")</f>
        <v>SIM</v>
      </c>
      <c r="I193" s="88">
        <f>VENDA!I192</f>
        <v>45201</v>
      </c>
      <c r="J193" s="87" t="str">
        <f>SALVADOS!R192</f>
        <v>GRANDE</v>
      </c>
      <c r="K193" s="84">
        <f>IF('CONTROLE LEILOES'!P192=0,"",IF('CONTROLE LEILOES'!P192&gt;0,VENDA!J192,IF(J193="GRANDE",SALVADOS!K192*5%,SALVADOS!K192*35%)))</f>
        <v>6500</v>
      </c>
    </row>
    <row r="194" spans="1:11" x14ac:dyDescent="0.2">
      <c r="A194" s="88">
        <f>SALVADOS!AA193</f>
        <v>45034</v>
      </c>
      <c r="B194" s="83">
        <f>SALVADOS!AB193</f>
        <v>438</v>
      </c>
      <c r="C194" s="84">
        <f>SALVADOS!AC193</f>
        <v>45608</v>
      </c>
      <c r="D194" s="85" t="str">
        <f>SALVADOS!F193</f>
        <v>Joyce Felix de Oliveira</v>
      </c>
      <c r="E194" s="83">
        <f>SALVADOS!B193</f>
        <v>8282300520</v>
      </c>
      <c r="F194" s="91">
        <f>SALVADOS!J193</f>
        <v>1002806017325</v>
      </c>
      <c r="G194" s="84" t="str">
        <f>SALVADOS!G193</f>
        <v>EWQ6174</v>
      </c>
      <c r="H194" s="87" t="str">
        <f>IF(_xlfn.XLOOKUP(G194,'CONTROLE LEILOES'!$C:$C,'CONTROLE LEILOES'!$P:$P)&gt;0,"SIM","NÃO")</f>
        <v>SIM</v>
      </c>
      <c r="I194" s="88">
        <f>VENDA!I193</f>
        <v>45446</v>
      </c>
      <c r="J194" s="87" t="str">
        <f>SALVADOS!R193</f>
        <v>GRANDE</v>
      </c>
      <c r="K194" s="84">
        <f>IF('CONTROLE LEILOES'!P193=0,"",IF('CONTROLE LEILOES'!P193&gt;0,VENDA!J193,IF(J194="GRANDE",SALVADOS!K193*5%,SALVADOS!K193*35%)))</f>
        <v>15700</v>
      </c>
    </row>
    <row r="195" spans="1:11" x14ac:dyDescent="0.2">
      <c r="A195" s="88">
        <f>SALVADOS!AA194</f>
        <v>45034</v>
      </c>
      <c r="B195" s="83">
        <f>SALVADOS!AB194</f>
        <v>436</v>
      </c>
      <c r="C195" s="84">
        <f>SALVADOS!AC194</f>
        <v>38872.75</v>
      </c>
      <c r="D195" s="85" t="str">
        <f>SALVADOS!F194</f>
        <v>ANGELO MICHELIN BOEMO</v>
      </c>
      <c r="E195" s="83">
        <f>SALVADOS!B194</f>
        <v>8282300192</v>
      </c>
      <c r="F195" s="91">
        <f>SALVADOS!J194</f>
        <v>1002806015581</v>
      </c>
      <c r="G195" s="84" t="str">
        <f>SALVADOS!G194</f>
        <v>OZX4617</v>
      </c>
      <c r="H195" s="87" t="str">
        <f>IF(_xlfn.XLOOKUP(G195,'CONTROLE LEILOES'!$C:$C,'CONTROLE LEILOES'!$P:$P)&gt;0,"SIM","NÃO")</f>
        <v>SIM</v>
      </c>
      <c r="I195" s="88">
        <f>VENDA!I194</f>
        <v>45478</v>
      </c>
      <c r="J195" s="87" t="str">
        <f>SALVADOS!R194</f>
        <v>MEDIA</v>
      </c>
      <c r="K195" s="84">
        <f>IF('CONTROLE LEILOES'!P194=0,"",IF('CONTROLE LEILOES'!P194&gt;0,VENDA!J194,IF(J195="GRANDE",SALVADOS!K194*5%,SALVADOS!K194*35%)))</f>
        <v>6500</v>
      </c>
    </row>
    <row r="196" spans="1:11" x14ac:dyDescent="0.2">
      <c r="A196" s="88">
        <f>SALVADOS!AA195</f>
        <v>45033</v>
      </c>
      <c r="B196" s="83">
        <f>SALVADOS!AB195</f>
        <v>437</v>
      </c>
      <c r="C196" s="84">
        <f>SALVADOS!AC195</f>
        <v>60165.58</v>
      </c>
      <c r="D196" s="85" t="str">
        <f>SALVADOS!F195</f>
        <v>GABRIEL HENRIQUE BELINO DA SILVA</v>
      </c>
      <c r="E196" s="83">
        <f>SALVADOS!B195</f>
        <v>8282300519</v>
      </c>
      <c r="F196" s="91">
        <f>SALVADOS!J195</f>
        <v>1002806017325</v>
      </c>
      <c r="G196" s="84" t="str">
        <f>SALVADOS!G195</f>
        <v>FAB2C37</v>
      </c>
      <c r="H196" s="87" t="str">
        <f>IF(_xlfn.XLOOKUP(G196,'CONTROLE LEILOES'!$C:$C,'CONTROLE LEILOES'!$P:$P)&gt;0,"SIM","NÃO")</f>
        <v>SIM</v>
      </c>
      <c r="I196" s="88">
        <f>VENDA!I195</f>
        <v>45072</v>
      </c>
      <c r="J196" s="87" t="str">
        <f>SALVADOS!R195</f>
        <v>PEQUENA</v>
      </c>
      <c r="K196" s="84">
        <f>IF('CONTROLE LEILOES'!P195=0,"",IF('CONTROLE LEILOES'!P195&gt;0,VENDA!J195,IF(J196="GRANDE",SALVADOS!K195*5%,SALVADOS!K195*35%)))</f>
        <v>28000</v>
      </c>
    </row>
    <row r="197" spans="1:11" x14ac:dyDescent="0.2">
      <c r="A197" s="88">
        <f>SALVADOS!AA196</f>
        <v>45050</v>
      </c>
      <c r="B197" s="83">
        <f>SALVADOS!AB196</f>
        <v>445</v>
      </c>
      <c r="C197" s="84">
        <f>SALVADOS!AC196</f>
        <v>12318.03</v>
      </c>
      <c r="D197" s="85" t="str">
        <f>SALVADOS!F196</f>
        <v>Marcos José de Araújo</v>
      </c>
      <c r="E197" s="83">
        <f>SALVADOS!B196</f>
        <v>8282300743</v>
      </c>
      <c r="F197" s="91">
        <f>SALVADOS!J196</f>
        <v>1002806014764</v>
      </c>
      <c r="G197" s="84" t="str">
        <f>SALVADOS!G196</f>
        <v>HLJ6036</v>
      </c>
      <c r="H197" s="87" t="str">
        <f>IF(_xlfn.XLOOKUP(G197,'CONTROLE LEILOES'!$C:$C,'CONTROLE LEILOES'!$P:$P)&gt;0,"SIM","NÃO")</f>
        <v>SIM</v>
      </c>
      <c r="I197" s="88">
        <f>VENDA!I196</f>
        <v>45142</v>
      </c>
      <c r="J197" s="87" t="str">
        <f>SALVADOS!R196</f>
        <v>GRANDE</v>
      </c>
      <c r="K197" s="84">
        <f>IF('CONTROLE LEILOES'!P196=0,"",IF('CONTROLE LEILOES'!P196&gt;0,VENDA!J196,IF(J197="GRANDE",SALVADOS!K196*5%,SALVADOS!K196*35%)))</f>
        <v>2600</v>
      </c>
    </row>
    <row r="198" spans="1:11" x14ac:dyDescent="0.2">
      <c r="A198" s="88">
        <f>SALVADOS!AA197</f>
        <v>45056</v>
      </c>
      <c r="B198" s="83">
        <f>SALVADOS!AB197</f>
        <v>448</v>
      </c>
      <c r="C198" s="84">
        <f>SALVADOS!AC197</f>
        <v>97762.81</v>
      </c>
      <c r="D198" s="85" t="str">
        <f>SALVADOS!F197</f>
        <v>JOVANIR CARDOSO DE OLIVEIRA CARNIEL</v>
      </c>
      <c r="E198" s="83">
        <f>SALVADOS!B197</f>
        <v>8282300424</v>
      </c>
      <c r="F198" s="91" t="str">
        <f>SALVADOS!J197</f>
        <v xml:space="preserve">1002806018546	</v>
      </c>
      <c r="G198" s="84" t="str">
        <f>SALVADOS!G197</f>
        <v>RDV9H88</v>
      </c>
      <c r="H198" s="87" t="str">
        <f>IF(_xlfn.XLOOKUP(G198,'CONTROLE LEILOES'!$C:$C,'CONTROLE LEILOES'!$P:$P)&gt;0,"SIM","NÃO")</f>
        <v>SIM</v>
      </c>
      <c r="I198" s="88">
        <f>VENDA!I197</f>
        <v>45104</v>
      </c>
      <c r="J198" s="87" t="str">
        <f>SALVADOS!R197</f>
        <v>MEDIA</v>
      </c>
      <c r="K198" s="84">
        <f>IF('CONTROLE LEILOES'!P197=0,"",IF('CONTROLE LEILOES'!P197&gt;0,VENDA!J197,IF(J198="GRANDE",SALVADOS!K197*5%,SALVADOS!K197*35%)))</f>
        <v>39000</v>
      </c>
    </row>
    <row r="199" spans="1:11" x14ac:dyDescent="0.2">
      <c r="A199" s="88">
        <f>SALVADOS!AA198</f>
        <v>45064</v>
      </c>
      <c r="B199" s="83">
        <f>SALVADOS!AB198</f>
        <v>456</v>
      </c>
      <c r="C199" s="84">
        <f>SALVADOS!AC198</f>
        <v>9857</v>
      </c>
      <c r="D199" s="85" t="str">
        <f>SALVADOS!F198</f>
        <v>DEBORA DE SA SILVEIRA</v>
      </c>
      <c r="E199" s="83">
        <f>SALVADOS!B198</f>
        <v>8282301008</v>
      </c>
      <c r="F199" s="91">
        <f>SALVADOS!J198</f>
        <v>8282301008</v>
      </c>
      <c r="G199" s="84" t="str">
        <f>SALVADOS!G198</f>
        <v>AIY3H17</v>
      </c>
      <c r="H199" s="87" t="str">
        <f>IF(_xlfn.XLOOKUP(G199,'CONTROLE LEILOES'!$C:$C,'CONTROLE LEILOES'!$P:$P)&gt;0,"SIM","NÃO")</f>
        <v>SIM</v>
      </c>
      <c r="I199" s="88">
        <f>VENDA!I198</f>
        <v>45097</v>
      </c>
      <c r="J199" s="87" t="str">
        <f>SALVADOS!R198</f>
        <v>PEQUENA</v>
      </c>
      <c r="K199" s="84">
        <f>IF('CONTROLE LEILOES'!P198=0,"",IF('CONTROLE LEILOES'!P198&gt;0,VENDA!J198,IF(J199="GRANDE",SALVADOS!K198*5%,SALVADOS!K198*35%)))</f>
        <v>4400</v>
      </c>
    </row>
    <row r="200" spans="1:11" x14ac:dyDescent="0.2">
      <c r="A200" s="88">
        <f>SALVADOS!AA199</f>
        <v>45076</v>
      </c>
      <c r="B200" s="83">
        <f>SALVADOS!AB199</f>
        <v>457</v>
      </c>
      <c r="C200" s="84">
        <f>SALVADOS!AC199</f>
        <v>62913</v>
      </c>
      <c r="D200" s="85" t="str">
        <f>SALVADOS!F199</f>
        <v>Lielza Fernandes Bahia</v>
      </c>
      <c r="E200" s="83">
        <f>SALVADOS!B199</f>
        <v>8282300894</v>
      </c>
      <c r="F200" s="91">
        <f>SALVADOS!J199</f>
        <v>8282300894</v>
      </c>
      <c r="G200" s="84" t="str">
        <f>SALVADOS!G199</f>
        <v>PVC9E58</v>
      </c>
      <c r="H200" s="87" t="str">
        <f>IF(_xlfn.XLOOKUP(G200,'CONTROLE LEILOES'!$C:$C,'CONTROLE LEILOES'!$P:$P)&gt;0,"SIM","NÃO")</f>
        <v>SIM</v>
      </c>
      <c r="I200" s="88">
        <f>VENDA!I199</f>
        <v>45456</v>
      </c>
      <c r="J200" s="87" t="str">
        <f>SALVADOS!R199</f>
        <v>GRANDE</v>
      </c>
      <c r="K200" s="84">
        <f>IF('CONTROLE LEILOES'!P199=0,"",IF('CONTROLE LEILOES'!P199&gt;0,VENDA!J199,IF(J200="GRANDE",SALVADOS!K199*5%,SALVADOS!K199*35%)))</f>
        <v>17000</v>
      </c>
    </row>
    <row r="201" spans="1:11" x14ac:dyDescent="0.2">
      <c r="A201" s="88">
        <f>SALVADOS!AA200</f>
        <v>45125</v>
      </c>
      <c r="B201" s="83">
        <f>SALVADOS!AB200</f>
        <v>474</v>
      </c>
      <c r="C201" s="84">
        <f>SALVADOS!AC200</f>
        <v>48115</v>
      </c>
      <c r="D201" s="85" t="str">
        <f>SALVADOS!F200</f>
        <v>MARCOS ROGERIO NOVAES RAMOS</v>
      </c>
      <c r="E201" s="83">
        <f>SALVADOS!B200</f>
        <v>8282300743</v>
      </c>
      <c r="F201" s="91">
        <f>SALVADOS!J200</f>
        <v>1002806014764</v>
      </c>
      <c r="G201" s="84" t="str">
        <f>SALVADOS!G200</f>
        <v>EZS5A30</v>
      </c>
      <c r="H201" s="87" t="str">
        <f>IF(_xlfn.XLOOKUP(G201,'CONTROLE LEILOES'!$C:$C,'CONTROLE LEILOES'!$P:$P)&gt;0,"SIM","NÃO")</f>
        <v>SIM</v>
      </c>
      <c r="I201" s="88">
        <f>VENDA!I200</f>
        <v>45170</v>
      </c>
      <c r="J201" s="87" t="str">
        <f>SALVADOS!R200</f>
        <v>MEDIA</v>
      </c>
      <c r="K201" s="84">
        <f>IF('CONTROLE LEILOES'!P200=0,"",IF('CONTROLE LEILOES'!P200&gt;0,VENDA!J200,IF(J201="GRANDE",SALVADOS!K200*5%,SALVADOS!K200*35%)))</f>
        <v>14700</v>
      </c>
    </row>
    <row r="202" spans="1:11" x14ac:dyDescent="0.2">
      <c r="A202" s="88">
        <f>SALVADOS!AA201</f>
        <v>45077</v>
      </c>
      <c r="B202" s="83">
        <f>SALVADOS!AB201</f>
        <v>460</v>
      </c>
      <c r="C202" s="84">
        <f>SALVADOS!AC201</f>
        <v>39043.08</v>
      </c>
      <c r="D202" s="85" t="str">
        <f>SALVADOS!F201</f>
        <v>Paulo de Jesus da Silva</v>
      </c>
      <c r="E202" s="83">
        <f>SALVADOS!B201</f>
        <v>8282301052</v>
      </c>
      <c r="F202" s="91">
        <f>SALVADOS!J201</f>
        <v>1002806018981</v>
      </c>
      <c r="G202" s="84" t="str">
        <f>SALVADOS!G201</f>
        <v>IVW3C55</v>
      </c>
      <c r="H202" s="87" t="str">
        <f>IF(_xlfn.XLOOKUP(G202,'CONTROLE LEILOES'!$C:$C,'CONTROLE LEILOES'!$P:$P)&gt;0,"SIM","NÃO")</f>
        <v>SIM</v>
      </c>
      <c r="I202" s="88">
        <f>VENDA!I201</f>
        <v>45188</v>
      </c>
      <c r="J202" s="87" t="str">
        <f>SALVADOS!R201</f>
        <v>MEDIA</v>
      </c>
      <c r="K202" s="84">
        <f>IF('CONTROLE LEILOES'!P201=0,"",IF('CONTROLE LEILOES'!P201&gt;0,VENDA!J201,IF(J202="GRANDE",SALVADOS!K201*5%,SALVADOS!K201*35%)))</f>
        <v>14500</v>
      </c>
    </row>
    <row r="203" spans="1:11" x14ac:dyDescent="0.2">
      <c r="A203" s="88">
        <f>SALVADOS!AA202</f>
        <v>45125</v>
      </c>
      <c r="B203" s="83">
        <f>SALVADOS!AB202</f>
        <v>473</v>
      </c>
      <c r="C203" s="84">
        <f>SALVADOS!AC202</f>
        <v>6999</v>
      </c>
      <c r="D203" s="85" t="str">
        <f>SALVADOS!F202</f>
        <v>Diogo Pereira da Silva</v>
      </c>
      <c r="E203" s="83">
        <f>SALVADOS!B202</f>
        <v>8282301024</v>
      </c>
      <c r="F203" s="91">
        <f>SALVADOS!J202</f>
        <v>1002806017325</v>
      </c>
      <c r="G203" s="84" t="str">
        <f>SALVADOS!G202</f>
        <v>BJH7010</v>
      </c>
      <c r="H203" s="87" t="str">
        <f>IF(_xlfn.XLOOKUP(G203,'CONTROLE LEILOES'!$C:$C,'CONTROLE LEILOES'!$P:$P)&gt;0,"SIM","NÃO")</f>
        <v>SIM</v>
      </c>
      <c r="I203" s="88">
        <f>VENDA!I202</f>
        <v>45170</v>
      </c>
      <c r="J203" s="87" t="str">
        <f>SALVADOS!R202</f>
        <v>MEDIA</v>
      </c>
      <c r="K203" s="84">
        <f>IF('CONTROLE LEILOES'!P202=0,"",IF('CONTROLE LEILOES'!P202&gt;0,VENDA!J202,IF(J203="GRANDE",SALVADOS!K202*5%,SALVADOS!K202*35%)))</f>
        <v>3000</v>
      </c>
    </row>
    <row r="204" spans="1:11" x14ac:dyDescent="0.2">
      <c r="A204" s="88">
        <f>SALVADOS!AA203</f>
        <v>45076</v>
      </c>
      <c r="B204" s="83">
        <f>SALVADOS!AB203</f>
        <v>458</v>
      </c>
      <c r="C204" s="84">
        <f>SALVADOS!AC203</f>
        <v>10322</v>
      </c>
      <c r="D204" s="85" t="str">
        <f>SALVADOS!F203</f>
        <v>NEI FRANCISCO DOS SANTOS</v>
      </c>
      <c r="E204" s="83">
        <f>SALVADOS!B203</f>
        <v>8232300126</v>
      </c>
      <c r="F204" s="91" t="str">
        <f>SALVADOS!J203</f>
        <v xml:space="preserve">1002306004278	</v>
      </c>
      <c r="G204" s="84" t="str">
        <f>SALVADOS!G203</f>
        <v>CBZ3551</v>
      </c>
      <c r="H204" s="87" t="str">
        <f>IF(_xlfn.XLOOKUP(G204,'CONTROLE LEILOES'!$C:$C,'CONTROLE LEILOES'!$P:$P)&gt;0,"SIM","NÃO")</f>
        <v>SIM</v>
      </c>
      <c r="I204" s="88">
        <f>VENDA!I203</f>
        <v>45216</v>
      </c>
      <c r="J204" s="87" t="str">
        <f>SALVADOS!R203</f>
        <v>GRANDE</v>
      </c>
      <c r="K204" s="84">
        <f>IF('CONTROLE LEILOES'!P203=0,"",IF('CONTROLE LEILOES'!P203&gt;0,VENDA!J203,IF(J204="GRANDE",SALVADOS!K203*5%,SALVADOS!K203*35%)))</f>
        <v>800</v>
      </c>
    </row>
    <row r="205" spans="1:11" x14ac:dyDescent="0.2">
      <c r="A205" s="88">
        <f>SALVADOS!AA204</f>
        <v>45350</v>
      </c>
      <c r="B205" s="83">
        <f>SALVADOS!AB204</f>
        <v>567</v>
      </c>
      <c r="C205" s="84">
        <f>SALVADOS!AC204</f>
        <v>27870</v>
      </c>
      <c r="D205" s="85" t="str">
        <f>SALVADOS!F204</f>
        <v>JOÃO DOS SANTOS RAMOS</v>
      </c>
      <c r="E205" s="83">
        <f>SALVADOS!B204</f>
        <v>8282300678</v>
      </c>
      <c r="F205" s="91" t="str">
        <f>SALVADOS!J204</f>
        <v xml:space="preserve">	1002806017459</v>
      </c>
      <c r="G205" s="84" t="str">
        <f>SALVADOS!G204</f>
        <v>AMD5444</v>
      </c>
      <c r="H205" s="87" t="str">
        <f>IF(_xlfn.XLOOKUP(G205,'CONTROLE LEILOES'!$C:$C,'CONTROLE LEILOES'!$P:$P)&gt;0,"SIM","NÃO")</f>
        <v>SIM</v>
      </c>
      <c r="I205" s="88">
        <f>VENDA!I204</f>
        <v>45432</v>
      </c>
      <c r="J205" s="87" t="str">
        <f>SALVADOS!R204</f>
        <v>GRANDE</v>
      </c>
      <c r="K205" s="84">
        <f>IF('CONTROLE LEILOES'!P204=0,"",IF('CONTROLE LEILOES'!P204&gt;0,VENDA!J204,IF(J205="GRANDE",SALVADOS!K204*5%,SALVADOS!K204*35%)))</f>
        <v>10000</v>
      </c>
    </row>
    <row r="206" spans="1:11" x14ac:dyDescent="0.2">
      <c r="A206" s="88">
        <f>SALVADOS!AA205</f>
        <v>45153</v>
      </c>
      <c r="B206" s="83">
        <f>SALVADOS!AB205</f>
        <v>483</v>
      </c>
      <c r="C206" s="84">
        <f>SALVADOS!AC205</f>
        <v>77700</v>
      </c>
      <c r="D206" s="85" t="str">
        <f>SALVADOS!F205</f>
        <v>DSA Negicios Imobiliarios Ltda</v>
      </c>
      <c r="E206" s="83">
        <f>SALVADOS!B205</f>
        <v>8232300255</v>
      </c>
      <c r="F206" s="91" t="str">
        <f>SALVADOS!J205</f>
        <v xml:space="preserve">	1002306005554	</v>
      </c>
      <c r="G206" s="84" t="str">
        <f>SALVADOS!G205</f>
        <v>EWM8C89</v>
      </c>
      <c r="H206" s="87" t="str">
        <f>IF(_xlfn.XLOOKUP(G206,'CONTROLE LEILOES'!$C:$C,'CONTROLE LEILOES'!$P:$P)&gt;0,"SIM","NÃO")</f>
        <v>SIM</v>
      </c>
      <c r="I206" s="88">
        <f>VENDA!I205</f>
        <v>45181</v>
      </c>
      <c r="J206" s="87" t="str">
        <f>SALVADOS!R205</f>
        <v>MEDIA</v>
      </c>
      <c r="K206" s="84">
        <f>IF('CONTROLE LEILOES'!P205=0,"",IF('CONTROLE LEILOES'!P205&gt;0,VENDA!J205,IF(J206="GRANDE",SALVADOS!K205*5%,SALVADOS!K205*35%)))</f>
        <v>22700</v>
      </c>
    </row>
    <row r="207" spans="1:11" x14ac:dyDescent="0.2">
      <c r="A207" s="88">
        <f>SALVADOS!AA206</f>
        <v>45125</v>
      </c>
      <c r="B207" s="83">
        <f>SALVADOS!AB206</f>
        <v>475</v>
      </c>
      <c r="C207" s="84">
        <f>SALVADOS!AC206</f>
        <v>48731.06</v>
      </c>
      <c r="D207" s="85" t="str">
        <f>SALVADOS!F206</f>
        <v>Thaina Nadalon Grassi</v>
      </c>
      <c r="E207" s="83">
        <f>SALVADOS!B206</f>
        <v>8282301395</v>
      </c>
      <c r="F207" s="91">
        <f>SALVADOS!J206</f>
        <v>1002806016773</v>
      </c>
      <c r="G207" s="84" t="str">
        <f>SALVADOS!G206</f>
        <v>PYH8H83</v>
      </c>
      <c r="H207" s="87" t="str">
        <f>IF(_xlfn.XLOOKUP(G207,'CONTROLE LEILOES'!$C:$C,'CONTROLE LEILOES'!$P:$P)&gt;0,"SIM","NÃO")</f>
        <v>SIM</v>
      </c>
      <c r="I207" s="88">
        <f>VENDA!I206</f>
        <v>45181</v>
      </c>
      <c r="J207" s="87" t="str">
        <f>SALVADOS!R206</f>
        <v>MEDIA</v>
      </c>
      <c r="K207" s="84">
        <f>IF('CONTROLE LEILOES'!P206=0,"",IF('CONTROLE LEILOES'!P206&gt;0,VENDA!J206,IF(J207="GRANDE",SALVADOS!K206*5%,SALVADOS!K206*35%)))</f>
        <v>23000</v>
      </c>
    </row>
    <row r="208" spans="1:11" x14ac:dyDescent="0.2">
      <c r="A208" s="88">
        <f>SALVADOS!AA207</f>
        <v>45153</v>
      </c>
      <c r="B208" s="83">
        <f>SALVADOS!AB207</f>
        <v>487</v>
      </c>
      <c r="C208" s="84">
        <f>SALVADOS!AC207</f>
        <v>96084</v>
      </c>
      <c r="D208" s="85" t="str">
        <f>SALVADOS!F207</f>
        <v>ANDROMEDA TERCEIRIZAÇÃO DE MAO DE OBRA</v>
      </c>
      <c r="E208" s="83">
        <f>SALVADOS!B207</f>
        <v>8282301548</v>
      </c>
      <c r="F208" s="91" t="str">
        <f>SALVADOS!J207</f>
        <v xml:space="preserve">1002806017325	</v>
      </c>
      <c r="G208" s="84" t="str">
        <f>SALVADOS!G207</f>
        <v>BXZ4I18</v>
      </c>
      <c r="H208" s="87" t="str">
        <f>IF(_xlfn.XLOOKUP(G208,'CONTROLE LEILOES'!$C:$C,'CONTROLE LEILOES'!$P:$P)&gt;0,"SIM","NÃO")</f>
        <v>SIM</v>
      </c>
      <c r="I208" s="88">
        <f>VENDA!I207</f>
        <v>45181</v>
      </c>
      <c r="J208" s="87" t="str">
        <f>SALVADOS!R207</f>
        <v>MEDIA</v>
      </c>
      <c r="K208" s="84">
        <f>IF('CONTROLE LEILOES'!P207=0,"",IF('CONTROLE LEILOES'!P207&gt;0,VENDA!J207,IF(J208="GRANDE",SALVADOS!K207*5%,SALVADOS!K207*35%)))</f>
        <v>38000</v>
      </c>
    </row>
    <row r="209" spans="1:11" x14ac:dyDescent="0.2">
      <c r="A209" s="88">
        <f>SALVADOS!AA208</f>
        <v>45127</v>
      </c>
      <c r="B209" s="83">
        <f>SALVADOS!AB208</f>
        <v>477</v>
      </c>
      <c r="C209" s="84">
        <f>SALVADOS!AC208</f>
        <v>7827</v>
      </c>
      <c r="D209" s="85" t="str">
        <f>SALVADOS!F208</f>
        <v>JOAO VITOR DOS SANTOS FALARZ</v>
      </c>
      <c r="E209" s="83">
        <f>SALVADOS!B208</f>
        <v>8282301149</v>
      </c>
      <c r="F209" s="91">
        <f>SALVADOS!J208</f>
        <v>1002806019156</v>
      </c>
      <c r="G209" s="84" t="str">
        <f>SALVADOS!G208</f>
        <v>AHF9F35</v>
      </c>
      <c r="H209" s="87" t="str">
        <f>IF(_xlfn.XLOOKUP(G209,'CONTROLE LEILOES'!$C:$C,'CONTROLE LEILOES'!$P:$P)&gt;0,"SIM","NÃO")</f>
        <v>SIM</v>
      </c>
      <c r="I209" s="88">
        <f>VENDA!I208</f>
        <v>45365</v>
      </c>
      <c r="J209" s="87" t="str">
        <f>SALVADOS!R208</f>
        <v>MEDIA</v>
      </c>
      <c r="K209" s="84">
        <f>IF('CONTROLE LEILOES'!P208=0,"",IF('CONTROLE LEILOES'!P208&gt;0,VENDA!J208,IF(J209="GRANDE",SALVADOS!K208*5%,SALVADOS!K208*35%)))</f>
        <v>800</v>
      </c>
    </row>
    <row r="210" spans="1:11" x14ac:dyDescent="0.2">
      <c r="A210" s="88">
        <f>SALVADOS!AA209</f>
        <v>45118</v>
      </c>
      <c r="B210" s="83">
        <f>SALVADOS!AB209</f>
        <v>471</v>
      </c>
      <c r="C210" s="84">
        <f>SALVADOS!AC209</f>
        <v>8461</v>
      </c>
      <c r="D210" s="85" t="str">
        <f>SALVADOS!F209</f>
        <v>ELAINE CRISTINA DE CARVALHO</v>
      </c>
      <c r="E210" s="83">
        <f>SALVADOS!B209</f>
        <v>8282301141</v>
      </c>
      <c r="F210" s="91" t="str">
        <f>SALVADOS!J209</f>
        <v xml:space="preserve">1002806016793	</v>
      </c>
      <c r="G210" s="84" t="str">
        <f>SALVADOS!G209</f>
        <v>EKD9I84</v>
      </c>
      <c r="H210" s="87" t="str">
        <f>IF(_xlfn.XLOOKUP(G210,'CONTROLE LEILOES'!$C:$C,'CONTROLE LEILOES'!$P:$P)&gt;0,"SIM","NÃO")</f>
        <v>SIM</v>
      </c>
      <c r="I210" s="88">
        <f>VENDA!I209</f>
        <v>45174</v>
      </c>
      <c r="J210" s="87" t="str">
        <f>SALVADOS!R209</f>
        <v>PEQUENA</v>
      </c>
      <c r="K210" s="84">
        <f>IF('CONTROLE LEILOES'!P209=0,"",IF('CONTROLE LEILOES'!P209&gt;0,VENDA!J209,IF(J210="GRANDE",SALVADOS!K209*5%,SALVADOS!K209*35%)))</f>
        <v>7300</v>
      </c>
    </row>
    <row r="211" spans="1:11" x14ac:dyDescent="0.2">
      <c r="A211" s="88">
        <f>SALVADOS!AA210</f>
        <v>45201</v>
      </c>
      <c r="B211" s="83">
        <f>SALVADOS!AB210</f>
        <v>514</v>
      </c>
      <c r="C211" s="84">
        <f>SALVADOS!AC210</f>
        <v>32319</v>
      </c>
      <c r="D211" s="85" t="str">
        <f>SALVADOS!F210</f>
        <v>Fabiana Cristina Bezerra Galvão</v>
      </c>
      <c r="E211" s="83">
        <f>SALVADOS!B210</f>
        <v>8232300272</v>
      </c>
      <c r="F211" s="91">
        <f>SALVADOS!J210</f>
        <v>1002306005218</v>
      </c>
      <c r="G211" s="84" t="str">
        <f>SALVADOS!G210</f>
        <v>PAZ8242</v>
      </c>
      <c r="H211" s="87" t="str">
        <f>IF(_xlfn.XLOOKUP(G211,'CONTROLE LEILOES'!$C:$C,'CONTROLE LEILOES'!$P:$P)&gt;0,"SIM","NÃO")</f>
        <v>SIM</v>
      </c>
      <c r="I211" s="88">
        <f>VENDA!I210</f>
        <v>45370</v>
      </c>
      <c r="J211" s="87" t="str">
        <f>SALVADOS!R210</f>
        <v>MEDIA</v>
      </c>
      <c r="K211" s="84">
        <f>IF('CONTROLE LEILOES'!P210=0,"",IF('CONTROLE LEILOES'!P210&gt;0,VENDA!J210,IF(J211="GRANDE",SALVADOS!K210*5%,SALVADOS!K210*35%)))</f>
        <v>14500</v>
      </c>
    </row>
    <row r="212" spans="1:11" x14ac:dyDescent="0.2">
      <c r="A212" s="88">
        <f>SALVADOS!AA211</f>
        <v>45153</v>
      </c>
      <c r="B212" s="83">
        <f>SALVADOS!AB211</f>
        <v>485</v>
      </c>
      <c r="C212" s="84">
        <f>SALVADOS!AC211</f>
        <v>54705</v>
      </c>
      <c r="D212" s="85" t="str">
        <f>SALVADOS!F211</f>
        <v>TECIDOS E A MIGUEL BARTOLOMEU AS</v>
      </c>
      <c r="E212" s="83">
        <f>SALVADOS!B211</f>
        <v>8282301205</v>
      </c>
      <c r="F212" s="91" t="str">
        <f>SALVADOS!J211</f>
        <v xml:space="preserve">1002806017845	</v>
      </c>
      <c r="G212" s="84" t="str">
        <f>SALVADOS!G211</f>
        <v>QXF3001</v>
      </c>
      <c r="H212" s="87" t="str">
        <f>IF(_xlfn.XLOOKUP(G212,'CONTROLE LEILOES'!$C:$C,'CONTROLE LEILOES'!$P:$P)&gt;0,"SIM","NÃO")</f>
        <v>SIM</v>
      </c>
      <c r="I212" s="88">
        <f>VENDA!I211</f>
        <v>45426</v>
      </c>
      <c r="J212" s="87" t="str">
        <f>SALVADOS!R211</f>
        <v>GRANDE</v>
      </c>
      <c r="K212" s="84">
        <f>IF('CONTROLE LEILOES'!P211=0,"",IF('CONTROLE LEILOES'!P211&gt;0,VENDA!J211,IF(J212="GRANDE",SALVADOS!K211*5%,SALVADOS!K211*35%)))</f>
        <v>5000</v>
      </c>
    </row>
    <row r="213" spans="1:11" x14ac:dyDescent="0.2">
      <c r="A213" s="88">
        <f>SALVADOS!AA212</f>
        <v>45148</v>
      </c>
      <c r="B213" s="83">
        <f>SALVADOS!AB212</f>
        <v>480</v>
      </c>
      <c r="C213" s="84">
        <f>SALVADOS!AC212</f>
        <v>32133</v>
      </c>
      <c r="D213" s="85" t="str">
        <f>SALVADOS!F212</f>
        <v>JOSE MARQUES BARBOZA LIMA</v>
      </c>
      <c r="E213" s="83">
        <f>SALVADOS!B212</f>
        <v>8282301602</v>
      </c>
      <c r="F213" s="91">
        <f>SALVADOS!J212</f>
        <v>1002806017070</v>
      </c>
      <c r="G213" s="84" t="str">
        <f>SALVADOS!G212</f>
        <v>MFV4E35</v>
      </c>
      <c r="H213" s="87" t="str">
        <f>IF(_xlfn.XLOOKUP(G213,'CONTROLE LEILOES'!$C:$C,'CONTROLE LEILOES'!$P:$P)&gt;0,"SIM","NÃO")</f>
        <v>SIM</v>
      </c>
      <c r="I213" s="88">
        <f>VENDA!I212</f>
        <v>45168</v>
      </c>
      <c r="J213" s="87" t="str">
        <f>SALVADOS!R212</f>
        <v>MEDIA</v>
      </c>
      <c r="K213" s="84">
        <f>IF('CONTROLE LEILOES'!P212=0,"",IF('CONTROLE LEILOES'!P212&gt;0,VENDA!J212,IF(J213="GRANDE",SALVADOS!K212*5%,SALVADOS!K212*35%)))</f>
        <v>9100</v>
      </c>
    </row>
    <row r="214" spans="1:11" x14ac:dyDescent="0.2">
      <c r="A214" s="88">
        <f>SALVADOS!AA213</f>
        <v>45153</v>
      </c>
      <c r="B214" s="83">
        <f>SALVADOS!AB213</f>
        <v>484</v>
      </c>
      <c r="C214" s="84">
        <f>SALVADOS!AC213</f>
        <v>46296</v>
      </c>
      <c r="D214" s="85" t="str">
        <f>SALVADOS!F213</f>
        <v>PAMELA APARECIDA AGOSTINHO</v>
      </c>
      <c r="E214" s="83">
        <f>SALVADOS!B213</f>
        <v>8282301384</v>
      </c>
      <c r="F214" s="91" t="str">
        <f>SALVADOS!J213</f>
        <v xml:space="preserve">1002806019379	</v>
      </c>
      <c r="G214" s="84" t="str">
        <f>SALVADOS!G213</f>
        <v>GKI7F48</v>
      </c>
      <c r="H214" s="87" t="str">
        <f>IF(_xlfn.XLOOKUP(G214,'CONTROLE LEILOES'!$C:$C,'CONTROLE LEILOES'!$P:$P)&gt;0,"SIM","NÃO")</f>
        <v>SIM</v>
      </c>
      <c r="I214" s="88">
        <f>VENDA!I213</f>
        <v>45181</v>
      </c>
      <c r="J214" s="87" t="str">
        <f>SALVADOS!R213</f>
        <v>MEDIA</v>
      </c>
      <c r="K214" s="84">
        <f>IF('CONTROLE LEILOES'!P213=0,"",IF('CONTROLE LEILOES'!P213&gt;0,VENDA!J213,IF(J214="GRANDE",SALVADOS!K213*5%,SALVADOS!K213*35%)))</f>
        <v>23500</v>
      </c>
    </row>
    <row r="215" spans="1:11" x14ac:dyDescent="0.2">
      <c r="A215" s="88">
        <f>SALVADOS!AA214</f>
        <v>45148</v>
      </c>
      <c r="B215" s="83">
        <f>SALVADOS!AB214</f>
        <v>481</v>
      </c>
      <c r="C215" s="84">
        <f>SALVADOS!AC214</f>
        <v>11924</v>
      </c>
      <c r="D215" s="85" t="str">
        <f>SALVADOS!F214</f>
        <v>Luismar Pontes</v>
      </c>
      <c r="E215" s="83">
        <f>SALVADOS!B214</f>
        <v>8282301122</v>
      </c>
      <c r="F215" s="91">
        <f>SALVADOS!J214</f>
        <v>1002806019391</v>
      </c>
      <c r="G215" s="84" t="str">
        <f>SALVADOS!G214</f>
        <v>JEI9387</v>
      </c>
      <c r="H215" s="87" t="str">
        <f>IF(_xlfn.XLOOKUP(G215,'CONTROLE LEILOES'!$C:$C,'CONTROLE LEILOES'!$P:$P)&gt;0,"SIM","NÃO")</f>
        <v>SIM</v>
      </c>
      <c r="I215" s="88">
        <f>VENDA!I214</f>
        <v>45188</v>
      </c>
      <c r="J215" s="87" t="str">
        <f>SALVADOS!R214</f>
        <v>GRANDE</v>
      </c>
      <c r="K215" s="84">
        <f>IF('CONTROLE LEILOES'!P214=0,"",IF('CONTROLE LEILOES'!P214&gt;0,VENDA!J214,IF(J215="GRANDE",SALVADOS!K214*5%,SALVADOS!K214*35%)))</f>
        <v>400</v>
      </c>
    </row>
    <row r="216" spans="1:11" x14ac:dyDescent="0.2">
      <c r="A216" s="88">
        <f>SALVADOS!AA215</f>
        <v>45148</v>
      </c>
      <c r="B216" s="83">
        <f>SALVADOS!AB215</f>
        <v>478</v>
      </c>
      <c r="C216" s="84">
        <f>SALVADOS!AC215</f>
        <v>11717</v>
      </c>
      <c r="D216" s="85" t="str">
        <f>SALVADOS!F215</f>
        <v>Eliandra Regina dos Santos</v>
      </c>
      <c r="E216" s="83">
        <f>SALVADOS!B215</f>
        <v>8282301655</v>
      </c>
      <c r="F216" s="91">
        <f>SALVADOS!J215</f>
        <v>1002806016943</v>
      </c>
      <c r="G216" s="84" t="str">
        <f>SALVADOS!G215</f>
        <v>IKE7A01</v>
      </c>
      <c r="H216" s="87" t="str">
        <f>IF(_xlfn.XLOOKUP(G216,'CONTROLE LEILOES'!$C:$C,'CONTROLE LEILOES'!$P:$P)&gt;0,"SIM","NÃO")</f>
        <v>SIM</v>
      </c>
      <c r="I216" s="88">
        <f>VENDA!I215</f>
        <v>45181</v>
      </c>
      <c r="J216" s="87" t="str">
        <f>SALVADOS!R215</f>
        <v>PEQUENA</v>
      </c>
      <c r="K216" s="84">
        <f>IF('CONTROLE LEILOES'!P215=0,"",IF('CONTROLE LEILOES'!P215&gt;0,VENDA!J215,IF(J216="GRANDE",SALVADOS!K215*5%,SALVADOS!K215*35%)))</f>
        <v>8500</v>
      </c>
    </row>
    <row r="217" spans="1:11" x14ac:dyDescent="0.2">
      <c r="A217" s="88">
        <f>SALVADOS!AA216</f>
        <v>45148</v>
      </c>
      <c r="B217" s="83">
        <f>SALVADOS!AB216</f>
        <v>479</v>
      </c>
      <c r="C217" s="84">
        <f>SALVADOS!AC216</f>
        <v>24836</v>
      </c>
      <c r="D217" s="85" t="str">
        <f>SALVADOS!F216</f>
        <v>Amarildo de Lima</v>
      </c>
      <c r="E217" s="83">
        <f>SALVADOS!B216</f>
        <v>8282301790</v>
      </c>
      <c r="F217" s="91">
        <f>SALVADOS!J216</f>
        <v>1002806017435</v>
      </c>
      <c r="G217" s="84" t="str">
        <f>SALVADOS!G216</f>
        <v>EFW5214</v>
      </c>
      <c r="H217" s="87" t="str">
        <f>IF(_xlfn.XLOOKUP(G217,'CONTROLE LEILOES'!$C:$C,'CONTROLE LEILOES'!$P:$P)&gt;0,"SIM","NÃO")</f>
        <v>SIM</v>
      </c>
      <c r="I217" s="88">
        <f>VENDA!I216</f>
        <v>45167</v>
      </c>
      <c r="J217" s="87" t="str">
        <f>SALVADOS!R216</f>
        <v>MEDIA</v>
      </c>
      <c r="K217" s="84">
        <f>IF('CONTROLE LEILOES'!P216=0,"",IF('CONTROLE LEILOES'!P216&gt;0,VENDA!J216,IF(J217="GRANDE",SALVADOS!K216*5%,SALVADOS!K216*35%)))</f>
        <v>10500</v>
      </c>
    </row>
    <row r="218" spans="1:11" x14ac:dyDescent="0.2">
      <c r="A218" s="88">
        <f>SALVADOS!AA217</f>
        <v>45161</v>
      </c>
      <c r="B218" s="83">
        <f>SALVADOS!AB217</f>
        <v>490</v>
      </c>
      <c r="C218" s="84">
        <f>SALVADOS!AC217</f>
        <v>31144</v>
      </c>
      <c r="D218" s="85" t="str">
        <f>SALVADOS!F217</f>
        <v>DONIZETE PEREIRA DA SILVA</v>
      </c>
      <c r="E218" s="83">
        <f>SALVADOS!B217</f>
        <v>8232300314</v>
      </c>
      <c r="F218" s="91" t="str">
        <f>SALVADOS!J217</f>
        <v xml:space="preserve">1002306005521	</v>
      </c>
      <c r="G218" s="84" t="str">
        <f>SALVADOS!G217</f>
        <v>JZH8F30</v>
      </c>
      <c r="H218" s="87" t="str">
        <f>IF(_xlfn.XLOOKUP(G218,'CONTROLE LEILOES'!$C:$C,'CONTROLE LEILOES'!$P:$P)&gt;0,"SIM","NÃO")</f>
        <v>SIM</v>
      </c>
      <c r="I218" s="88">
        <f>VENDA!I217</f>
        <v>45188</v>
      </c>
      <c r="J218" s="87" t="str">
        <f>SALVADOS!R217</f>
        <v>MEDIA</v>
      </c>
      <c r="K218" s="84">
        <f>IF('CONTROLE LEILOES'!P217=0,"",IF('CONTROLE LEILOES'!P217&gt;0,VENDA!J217,IF(J218="GRANDE",SALVADOS!K217*5%,SALVADOS!K217*35%)))</f>
        <v>11500</v>
      </c>
    </row>
    <row r="219" spans="1:11" x14ac:dyDescent="0.2">
      <c r="A219" s="88">
        <f>SALVADOS!AA218</f>
        <v>45160</v>
      </c>
      <c r="B219" s="83">
        <f>SALVADOS!AB218</f>
        <v>489</v>
      </c>
      <c r="C219" s="84">
        <f>SALVADOS!AC218</f>
        <v>22725.09</v>
      </c>
      <c r="D219" s="85" t="str">
        <f>SALVADOS!F218</f>
        <v>Claudio Gonzalez</v>
      </c>
      <c r="E219" s="83">
        <f>SALVADOS!B218</f>
        <v>8282301078</v>
      </c>
      <c r="F219" s="91">
        <f>SALVADOS!J218</f>
        <v>1002806017247</v>
      </c>
      <c r="G219" s="84" t="str">
        <f>SALVADOS!G218</f>
        <v>DYH4760</v>
      </c>
      <c r="H219" s="87" t="str">
        <f>IF(_xlfn.XLOOKUP(G219,'CONTROLE LEILOES'!$C:$C,'CONTROLE LEILOES'!$P:$P)&gt;0,"SIM","NÃO")</f>
        <v>SIM</v>
      </c>
      <c r="I219" s="88">
        <f>VENDA!I218</f>
        <v>45188</v>
      </c>
      <c r="J219" s="87" t="str">
        <f>SALVADOS!R218</f>
        <v>MEDIA</v>
      </c>
      <c r="K219" s="84">
        <f>IF('CONTROLE LEILOES'!P218=0,"",IF('CONTROLE LEILOES'!P218&gt;0,VENDA!J218,IF(J219="GRANDE",SALVADOS!K218*5%,SALVADOS!K218*35%)))</f>
        <v>9400</v>
      </c>
    </row>
    <row r="220" spans="1:11" x14ac:dyDescent="0.2">
      <c r="A220" s="88">
        <f>SALVADOS!AA219</f>
        <v>45161</v>
      </c>
      <c r="B220" s="83">
        <f>SALVADOS!AB219</f>
        <v>491</v>
      </c>
      <c r="C220" s="84">
        <f>SALVADOS!AC219</f>
        <v>74386</v>
      </c>
      <c r="D220" s="85" t="str">
        <f>SALVADOS!F219</f>
        <v>Altair Laurindo Barboza</v>
      </c>
      <c r="E220" s="83">
        <f>SALVADOS!B219</f>
        <v>8232300387</v>
      </c>
      <c r="F220" s="91">
        <f>SALVADOS!J219</f>
        <v>1002306006261</v>
      </c>
      <c r="G220" s="84" t="str">
        <f>SALVADOS!G219</f>
        <v>FCQ4244</v>
      </c>
      <c r="H220" s="87" t="str">
        <f>IF(_xlfn.XLOOKUP(G220,'CONTROLE LEILOES'!$C:$C,'CONTROLE LEILOES'!$P:$P)&gt;0,"SIM","NÃO")</f>
        <v>SIM</v>
      </c>
      <c r="I220" s="88">
        <f>VENDA!I219</f>
        <v>45195</v>
      </c>
      <c r="J220" s="87" t="str">
        <f>SALVADOS!R219</f>
        <v>PEQUENA</v>
      </c>
      <c r="K220" s="84">
        <f>IF('CONTROLE LEILOES'!P219=0,"",IF('CONTROLE LEILOES'!P219&gt;0,VENDA!J219,IF(J220="GRANDE",SALVADOS!K219*5%,SALVADOS!K219*35%)))</f>
        <v>41500</v>
      </c>
    </row>
    <row r="221" spans="1:11" x14ac:dyDescent="0.2">
      <c r="A221" s="88">
        <f>SALVADOS!AA220</f>
        <v>45201</v>
      </c>
      <c r="B221" s="83">
        <f>SALVADOS!AB220</f>
        <v>519</v>
      </c>
      <c r="C221" s="84">
        <f>SALVADOS!AC220</f>
        <v>6685</v>
      </c>
      <c r="D221" s="85" t="str">
        <f>SALVADOS!F220</f>
        <v>HAROLDO PEREIRA MARTINS JUNIOR</v>
      </c>
      <c r="E221" s="83">
        <f>SALVADOS!B220</f>
        <v>8232300327</v>
      </c>
      <c r="F221" s="91">
        <f>SALVADOS!J220</f>
        <v>1002306006501</v>
      </c>
      <c r="G221" s="84" t="str">
        <f>SALVADOS!G220</f>
        <v>BSH9645</v>
      </c>
      <c r="H221" s="87" t="str">
        <f>IF(_xlfn.XLOOKUP(G221,'CONTROLE LEILOES'!$C:$C,'CONTROLE LEILOES'!$P:$P)&gt;0,"SIM","NÃO")</f>
        <v>SIM</v>
      </c>
      <c r="I221" s="88">
        <f>VENDA!I220</f>
        <v>45306</v>
      </c>
      <c r="J221" s="87" t="str">
        <f>SALVADOS!R220</f>
        <v>GRANDE</v>
      </c>
      <c r="K221" s="84">
        <f>IF('CONTROLE LEILOES'!P220=0,"",IF('CONTROLE LEILOES'!P220&gt;0,VENDA!J220,IF(J221="GRANDE",SALVADOS!K220*5%,SALVADOS!K220*35%)))</f>
        <v>1200</v>
      </c>
    </row>
    <row r="222" spans="1:11" x14ac:dyDescent="0.2">
      <c r="A222" s="88">
        <f>SALVADOS!AA221</f>
        <v>45183</v>
      </c>
      <c r="B222" s="83">
        <f>SALVADOS!AB221</f>
        <v>494</v>
      </c>
      <c r="C222" s="84">
        <f>SALVADOS!AC221</f>
        <v>24683</v>
      </c>
      <c r="D222" s="85" t="str">
        <f>SALVADOS!F221</f>
        <v>WENDER NASCIMENTO BASTOS</v>
      </c>
      <c r="E222" s="83">
        <f>SALVADOS!B221</f>
        <v>8282302119</v>
      </c>
      <c r="F222" s="91" t="str">
        <f>SALVADOS!J221</f>
        <v xml:space="preserve">1002806020682	</v>
      </c>
      <c r="G222" s="84" t="str">
        <f>SALVADOS!G221</f>
        <v>RWM2B39</v>
      </c>
      <c r="H222" s="87" t="str">
        <f>IF(_xlfn.XLOOKUP(G222,'CONTROLE LEILOES'!$C:$C,'CONTROLE LEILOES'!$P:$P)&gt;0,"SIM","NÃO")</f>
        <v>SIM</v>
      </c>
      <c r="I222" s="88">
        <f>VENDA!I221</f>
        <v>45201</v>
      </c>
      <c r="J222" s="87" t="str">
        <f>SALVADOS!R221</f>
        <v>PEQUENA</v>
      </c>
      <c r="K222" s="84">
        <f>IF('CONTROLE LEILOES'!P221=0,"",IF('CONTROLE LEILOES'!P221&gt;0,VENDA!J221,IF(J222="GRANDE",SALVADOS!K221*5%,SALVADOS!K221*35%)))</f>
        <v>17700</v>
      </c>
    </row>
    <row r="223" spans="1:11" x14ac:dyDescent="0.2">
      <c r="A223" s="88">
        <f>SALVADOS!AA222</f>
        <v>45183</v>
      </c>
      <c r="B223" s="83">
        <f>SALVADOS!AB222</f>
        <v>495</v>
      </c>
      <c r="C223" s="84">
        <f>SALVADOS!AC222</f>
        <v>30408</v>
      </c>
      <c r="D223" s="85" t="str">
        <f>SALVADOS!F222</f>
        <v>SILVERIO CURI</v>
      </c>
      <c r="E223" s="83">
        <f>SALVADOS!B222</f>
        <v>8282302023</v>
      </c>
      <c r="F223" s="91" t="str">
        <f>SALVADOS!J222</f>
        <v xml:space="preserve">	1002806018265</v>
      </c>
      <c r="G223" s="84" t="str">
        <f>SALVADOS!G222</f>
        <v>EGA6J44</v>
      </c>
      <c r="H223" s="87" t="str">
        <f>IF(_xlfn.XLOOKUP(G223,'CONTROLE LEILOES'!$C:$C,'CONTROLE LEILOES'!$P:$P)&gt;0,"SIM","NÃO")</f>
        <v>SIM</v>
      </c>
      <c r="I223" s="88">
        <f>VENDA!I222</f>
        <v>45251</v>
      </c>
      <c r="J223" s="87" t="str">
        <f>SALVADOS!R222</f>
        <v>GRANDE</v>
      </c>
      <c r="K223" s="84">
        <f>IF('CONTROLE LEILOES'!P222=0,"",IF('CONTROLE LEILOES'!P222&gt;0,VENDA!J222,IF(J223="GRANDE",SALVADOS!K222*5%,SALVADOS!K222*35%)))</f>
        <v>6500</v>
      </c>
    </row>
    <row r="224" spans="1:11" x14ac:dyDescent="0.2">
      <c r="A224" s="88">
        <f>SALVADOS!AA223</f>
        <v>45175</v>
      </c>
      <c r="B224" s="83">
        <f>SALVADOS!AB223</f>
        <v>492</v>
      </c>
      <c r="C224" s="84">
        <f>SALVADOS!AC223</f>
        <v>25577</v>
      </c>
      <c r="D224" s="85" t="str">
        <f>SALVADOS!F223</f>
        <v>BRUNO DAVID LAUREANO</v>
      </c>
      <c r="E224" s="83">
        <f>SALVADOS!B223</f>
        <v>8232300401</v>
      </c>
      <c r="F224" s="91" t="str">
        <f>SALVADOS!J223</f>
        <v xml:space="preserve">1002306006091	</v>
      </c>
      <c r="G224" s="84" t="str">
        <f>SALVADOS!G223</f>
        <v>DWG7477</v>
      </c>
      <c r="H224" s="87" t="str">
        <f>IF(_xlfn.XLOOKUP(G224,'CONTROLE LEILOES'!$C:$C,'CONTROLE LEILOES'!$P:$P)&gt;0,"SIM","NÃO")</f>
        <v>SIM</v>
      </c>
      <c r="I224" s="88">
        <f>VENDA!I223</f>
        <v>45272</v>
      </c>
      <c r="J224" s="87" t="str">
        <f>SALVADOS!R223</f>
        <v>MEDIA</v>
      </c>
      <c r="K224" s="84">
        <f>IF('CONTROLE LEILOES'!P223=0,"",IF('CONTROLE LEILOES'!P223&gt;0,VENDA!J223,IF(J224="GRANDE",SALVADOS!K223*5%,SALVADOS!K223*35%)))</f>
        <v>2200</v>
      </c>
    </row>
    <row r="225" spans="1:11" x14ac:dyDescent="0.2">
      <c r="A225" s="88">
        <f>SALVADOS!AA224</f>
        <v>45189</v>
      </c>
      <c r="B225" s="83">
        <f>SALVADOS!AB224</f>
        <v>507</v>
      </c>
      <c r="C225" s="84">
        <f>SALVADOS!AC224</f>
        <v>34854</v>
      </c>
      <c r="D225" s="85" t="str">
        <f>SALVADOS!F224</f>
        <v>ROBSON DOS SANTOS CORREA</v>
      </c>
      <c r="E225" s="83">
        <f>SALVADOS!B224</f>
        <v>8282302418</v>
      </c>
      <c r="F225" s="91">
        <f>SALVADOS!J224</f>
        <v>1002806017325</v>
      </c>
      <c r="G225" s="84" t="str">
        <f>SALVADOS!G224</f>
        <v>MTX6B08</v>
      </c>
      <c r="H225" s="87" t="str">
        <f>IF(_xlfn.XLOOKUP(G225,'CONTROLE LEILOES'!$C:$C,'CONTROLE LEILOES'!$P:$P)&gt;0,"SIM","NÃO")</f>
        <v>SIM</v>
      </c>
      <c r="I225" s="88">
        <f>VENDA!I224</f>
        <v>45296</v>
      </c>
      <c r="J225" s="87" t="str">
        <f>SALVADOS!R224</f>
        <v>GRANDE</v>
      </c>
      <c r="K225" s="84">
        <f>IF('CONTROLE LEILOES'!P224=0,"",IF('CONTROLE LEILOES'!P224&gt;0,VENDA!J224,IF(J225="GRANDE",SALVADOS!K224*5%,SALVADOS!K224*35%)))</f>
        <v>5200</v>
      </c>
    </row>
    <row r="226" spans="1:11" x14ac:dyDescent="0.2">
      <c r="A226" s="88">
        <f>SALVADOS!AA225</f>
        <v>45377</v>
      </c>
      <c r="B226" s="83" t="str">
        <f>SALVADOS!AB225</f>
        <v>NF NÃO GERADA DEVIDO IE PROP. DO VEÍCULO.</v>
      </c>
      <c r="C226" s="84">
        <f>SALVADOS!AC225</f>
        <v>33063</v>
      </c>
      <c r="D226" s="85" t="str">
        <f>SALVADOS!F225</f>
        <v>MARCELO DE JESUS PEREIRA TRANSPORTES</v>
      </c>
      <c r="E226" s="83">
        <f>SALVADOS!B225</f>
        <v>8282302122</v>
      </c>
      <c r="F226" s="91">
        <f>SALVADOS!J225</f>
        <v>1002806020437</v>
      </c>
      <c r="G226" s="84" t="str">
        <f>SALVADOS!G225</f>
        <v>ELT2E11</v>
      </c>
      <c r="H226" s="87" t="str">
        <f>IF(_xlfn.XLOOKUP(G226,'CONTROLE LEILOES'!$C:$C,'CONTROLE LEILOES'!$P:$P)&gt;0,"SIM","NÃO")</f>
        <v>SIM</v>
      </c>
      <c r="I226" s="88">
        <f>VENDA!I225</f>
        <v>45422</v>
      </c>
      <c r="J226" s="87" t="str">
        <f>SALVADOS!R225</f>
        <v>MEDIA</v>
      </c>
      <c r="K226" s="84">
        <f>IF('CONTROLE LEILOES'!P225=0,"",IF('CONTROLE LEILOES'!P225&gt;0,VENDA!J225,IF(J226="GRANDE",SALVADOS!K225*5%,SALVADOS!K225*35%)))</f>
        <v>10500</v>
      </c>
    </row>
    <row r="227" spans="1:11" x14ac:dyDescent="0.2">
      <c r="A227" s="88">
        <f>SALVADOS!AA226</f>
        <v>45189</v>
      </c>
      <c r="B227" s="83">
        <f>SALVADOS!AB226</f>
        <v>506</v>
      </c>
      <c r="C227" s="84">
        <f>SALVADOS!AC226</f>
        <v>30248</v>
      </c>
      <c r="D227" s="85" t="str">
        <f>SALVADOS!F226</f>
        <v>SHA COMERCIO DE ALIMENTOS LTDA</v>
      </c>
      <c r="E227" s="83">
        <f>SALVADOS!B226</f>
        <v>8232200583</v>
      </c>
      <c r="F227" s="91">
        <f>SALVADOS!J226</f>
        <v>1002306004591</v>
      </c>
      <c r="G227" s="84" t="str">
        <f>SALVADOS!G226</f>
        <v>EID8750</v>
      </c>
      <c r="H227" s="87" t="str">
        <f>IF(_xlfn.XLOOKUP(G227,'CONTROLE LEILOES'!$C:$C,'CONTROLE LEILOES'!$P:$P)&gt;0,"SIM","NÃO")</f>
        <v>SIM</v>
      </c>
      <c r="I227" s="88">
        <f>VENDA!I226</f>
        <v>45253</v>
      </c>
      <c r="J227" s="87" t="str">
        <f>SALVADOS!R226</f>
        <v>MEDIA</v>
      </c>
      <c r="K227" s="84">
        <f>IF('CONTROLE LEILOES'!P226=0,"",IF('CONTROLE LEILOES'!P226&gt;0,VENDA!J226,IF(J227="GRANDE",SALVADOS!K226*5%,SALVADOS!K226*35%)))</f>
        <v>10100</v>
      </c>
    </row>
    <row r="228" spans="1:11" x14ac:dyDescent="0.2">
      <c r="A228" s="88">
        <f>SALVADOS!AA227</f>
        <v>45181</v>
      </c>
      <c r="B228" s="83">
        <f>SALVADOS!AB227</f>
        <v>493</v>
      </c>
      <c r="C228" s="84">
        <f>SALVADOS!AC227</f>
        <v>45239</v>
      </c>
      <c r="D228" s="85" t="str">
        <f>SALVADOS!F227</f>
        <v>SERGIO EDUARDO RAZZULI</v>
      </c>
      <c r="E228" s="83">
        <f>SALVADOS!B227</f>
        <v>8282302418</v>
      </c>
      <c r="F228" s="91">
        <f>SALVADOS!J227</f>
        <v>1002806017325</v>
      </c>
      <c r="G228" s="84" t="str">
        <f>SALVADOS!G227</f>
        <v>FPA6044</v>
      </c>
      <c r="H228" s="87" t="str">
        <f>IF(_xlfn.XLOOKUP(G228,'CONTROLE LEILOES'!$C:$C,'CONTROLE LEILOES'!$P:$P)&gt;0,"SIM","NÃO")</f>
        <v>SIM</v>
      </c>
      <c r="I228" s="88">
        <f>VENDA!I227</f>
        <v>45226</v>
      </c>
      <c r="J228" s="87" t="str">
        <f>SALVADOS!R227</f>
        <v>MEDIA</v>
      </c>
      <c r="K228" s="84">
        <f>IF('CONTROLE LEILOES'!P227=0,"",IF('CONTROLE LEILOES'!P227&gt;0,VENDA!J227,IF(J228="GRANDE",SALVADOS!K227*5%,SALVADOS!K227*35%)))</f>
        <v>28500</v>
      </c>
    </row>
    <row r="229" spans="1:11" x14ac:dyDescent="0.2">
      <c r="A229" s="88">
        <f>SALVADOS!AA228</f>
        <v>45188</v>
      </c>
      <c r="B229" s="83">
        <f>SALVADOS!AB228</f>
        <v>504</v>
      </c>
      <c r="C229" s="84">
        <f>SALVADOS!AC228</f>
        <v>97945</v>
      </c>
      <c r="D229" s="85" t="str">
        <f>SALVADOS!F228</f>
        <v xml:space="preserve">NCA ASSESSORIA DESENVOLVIMENTO TECNICO </v>
      </c>
      <c r="E229" s="83">
        <f>SALVADOS!B228</f>
        <v>8282302453</v>
      </c>
      <c r="F229" s="91" t="str">
        <f>SALVADOS!J228</f>
        <v xml:space="preserve">1002806019272	</v>
      </c>
      <c r="G229" s="84" t="str">
        <f>SALVADOS!G228</f>
        <v>GFR9426</v>
      </c>
      <c r="H229" s="87" t="str">
        <f>IF(_xlfn.XLOOKUP(G229,'CONTROLE LEILOES'!$C:$C,'CONTROLE LEILOES'!$P:$P)&gt;0,"SIM","NÃO")</f>
        <v>SIM</v>
      </c>
      <c r="I229" s="88">
        <f>VENDA!I228</f>
        <v>45240</v>
      </c>
      <c r="J229" s="87" t="str">
        <f>SALVADOS!R228</f>
        <v>MEDIA</v>
      </c>
      <c r="K229" s="84">
        <f>IF('CONTROLE LEILOES'!P228=0,"",IF('CONTROLE LEILOES'!P228&gt;0,VENDA!J228,IF(J229="GRANDE",SALVADOS!K228*5%,SALVADOS!K228*35%)))</f>
        <v>52000</v>
      </c>
    </row>
    <row r="230" spans="1:11" x14ac:dyDescent="0.2">
      <c r="A230" s="88">
        <f>SALVADOS!AA229</f>
        <v>45215</v>
      </c>
      <c r="B230" s="83">
        <f>SALVADOS!AB229</f>
        <v>524</v>
      </c>
      <c r="C230" s="84">
        <f>SALVADOS!AC229</f>
        <v>24080</v>
      </c>
      <c r="D230" s="85" t="str">
        <f>SALVADOS!F229</f>
        <v>JARDIVINO ALVES DA SILVA</v>
      </c>
      <c r="E230" s="83">
        <f>SALVADOS!B229</f>
        <v>8282302653</v>
      </c>
      <c r="F230" s="91" t="str">
        <f>SALVADOS!J229</f>
        <v xml:space="preserve">1002806019883	</v>
      </c>
      <c r="G230" s="84" t="str">
        <f>SALVADOS!G229</f>
        <v>EBJ7517</v>
      </c>
      <c r="H230" s="87" t="str">
        <f>IF(_xlfn.XLOOKUP(G230,'CONTROLE LEILOES'!$C:$C,'CONTROLE LEILOES'!$P:$P)&gt;0,"SIM","NÃO")</f>
        <v>SIM</v>
      </c>
      <c r="I230" s="88">
        <f>VENDA!I229</f>
        <v>45240</v>
      </c>
      <c r="J230" s="87" t="str">
        <f>SALVADOS!R229</f>
        <v>MEDIA</v>
      </c>
      <c r="K230" s="84">
        <f>IF('CONTROLE LEILOES'!P229=0,"",IF('CONTROLE LEILOES'!P229&gt;0,VENDA!J229,IF(J230="GRANDE",SALVADOS!K229*5%,SALVADOS!K229*35%)))</f>
        <v>8900</v>
      </c>
    </row>
    <row r="231" spans="1:11" x14ac:dyDescent="0.2">
      <c r="A231" s="88">
        <f>SALVADOS!AA230</f>
        <v>45201</v>
      </c>
      <c r="B231" s="83">
        <f>SALVADOS!AB230</f>
        <v>515</v>
      </c>
      <c r="C231" s="84">
        <f>SALVADOS!AC230</f>
        <v>82788</v>
      </c>
      <c r="D231" s="85" t="str">
        <f>SALVADOS!F230</f>
        <v>GRANJA BRASILIA AGROIND AVICOLA</v>
      </c>
      <c r="E231" s="83">
        <f>SALVADOS!B230</f>
        <v>8282302253</v>
      </c>
      <c r="F231" s="91" t="str">
        <f>SALVADOS!J230</f>
        <v xml:space="preserve">	1002806020625	</v>
      </c>
      <c r="G231" s="84" t="str">
        <f>SALVADOS!G230</f>
        <v>GXM5694</v>
      </c>
      <c r="H231" s="87" t="str">
        <f>IF(_xlfn.XLOOKUP(G231,'CONTROLE LEILOES'!$C:$C,'CONTROLE LEILOES'!$P:$P)&gt;0,"SIM","NÃO")</f>
        <v>SIM</v>
      </c>
      <c r="I231" s="88">
        <f>VENDA!I230</f>
        <v>45237</v>
      </c>
      <c r="J231" s="87" t="str">
        <f>SALVADOS!R230</f>
        <v>MEDIA</v>
      </c>
      <c r="K231" s="84">
        <f>IF('CONTROLE LEILOES'!P230=0,"",IF('CONTROLE LEILOES'!P230&gt;0,VENDA!J230,IF(J231="GRANDE",SALVADOS!K230*5%,SALVADOS!K230*35%)))</f>
        <v>30500</v>
      </c>
    </row>
    <row r="232" spans="1:11" x14ac:dyDescent="0.2">
      <c r="A232" s="88">
        <f>SALVADOS!AA231</f>
        <v>45215</v>
      </c>
      <c r="B232" s="83">
        <f>SALVADOS!AB231</f>
        <v>523</v>
      </c>
      <c r="C232" s="84">
        <f>SALVADOS!AC231</f>
        <v>73477</v>
      </c>
      <c r="D232" s="85" t="str">
        <f>SALVADOS!F231</f>
        <v>DEISE BRUNA MASSENA LEITE</v>
      </c>
      <c r="E232" s="83">
        <f>SALVADOS!B231</f>
        <v>8282302599</v>
      </c>
      <c r="F232" s="91">
        <f>SALVADOS!J231</f>
        <v>1002806019670</v>
      </c>
      <c r="G232" s="84" t="str">
        <f>SALVADOS!G231</f>
        <v>JAI4E54</v>
      </c>
      <c r="H232" s="87" t="str">
        <f>IF(_xlfn.XLOOKUP(G232,'CONTROLE LEILOES'!$C:$C,'CONTROLE LEILOES'!$P:$P)&gt;0,"SIM","NÃO")</f>
        <v>SIM</v>
      </c>
      <c r="I232" s="88">
        <f>VENDA!I231</f>
        <v>45237</v>
      </c>
      <c r="J232" s="87" t="str">
        <f>SALVADOS!R231</f>
        <v>MEDIA</v>
      </c>
      <c r="K232" s="84">
        <f>IF('CONTROLE LEILOES'!P231=0,"",IF('CONTROLE LEILOES'!P231&gt;0,VENDA!J231,IF(J232="GRANDE",SALVADOS!K231*5%,SALVADOS!K231*35%)))</f>
        <v>25500</v>
      </c>
    </row>
    <row r="233" spans="1:11" x14ac:dyDescent="0.2">
      <c r="A233" s="88">
        <f>SALVADOS!AA232</f>
        <v>45188</v>
      </c>
      <c r="B233" s="83">
        <f>SALVADOS!AB232</f>
        <v>503</v>
      </c>
      <c r="C233" s="84">
        <f>SALVADOS!AC232</f>
        <v>5926.77</v>
      </c>
      <c r="D233" s="85" t="str">
        <f>SALVADOS!F232</f>
        <v>IZABEL MARIA MACHADO</v>
      </c>
      <c r="E233" s="83">
        <f>SALVADOS!B232</f>
        <v>8282302376</v>
      </c>
      <c r="F233" s="91" t="str">
        <f>SALVADOS!J232</f>
        <v xml:space="preserve">	1002806019711	</v>
      </c>
      <c r="G233" s="84" t="str">
        <f>SALVADOS!G232</f>
        <v>DAN2I58</v>
      </c>
      <c r="H233" s="87" t="str">
        <f>IF(_xlfn.XLOOKUP(G233,'CONTROLE LEILOES'!$C:$C,'CONTROLE LEILOES'!$P:$P)&gt;0,"SIM","NÃO")</f>
        <v>SIM</v>
      </c>
      <c r="I233" s="88">
        <f>VENDA!I232</f>
        <v>45230</v>
      </c>
      <c r="J233" s="87" t="str">
        <f>SALVADOS!R232</f>
        <v>MEDIA</v>
      </c>
      <c r="K233" s="84">
        <f>IF('CONTROLE LEILOES'!P232=0,"",IF('CONTROLE LEILOES'!P232&gt;0,VENDA!J232,IF(J233="GRANDE",SALVADOS!K232*5%,SALVADOS!K232*35%)))</f>
        <v>4000</v>
      </c>
    </row>
    <row r="234" spans="1:11" x14ac:dyDescent="0.2">
      <c r="A234" s="88">
        <f>SALVADOS!AA233</f>
        <v>45237</v>
      </c>
      <c r="B234" s="83">
        <f>SALVADOS!AB233</f>
        <v>529</v>
      </c>
      <c r="C234" s="84">
        <f>SALVADOS!AC233</f>
        <v>3030</v>
      </c>
      <c r="D234" s="85" t="str">
        <f>SALVADOS!F233</f>
        <v>Adelmo Carneiro de Sousa</v>
      </c>
      <c r="E234" s="83">
        <f>SALVADOS!B233</f>
        <v>8282302496</v>
      </c>
      <c r="F234" s="91">
        <f>SALVADOS!J233</f>
        <v>1002806019379</v>
      </c>
      <c r="G234" s="84" t="str">
        <f>SALVADOS!G233</f>
        <v>DAX4409</v>
      </c>
      <c r="H234" s="87" t="str">
        <f>IF(_xlfn.XLOOKUP(G234,'CONTROLE LEILOES'!$C:$C,'CONTROLE LEILOES'!$P:$P)&gt;0,"SIM","NÃO")</f>
        <v>SIM</v>
      </c>
      <c r="I234" s="88">
        <f>VENDA!I233</f>
        <v>45468</v>
      </c>
      <c r="J234" s="87" t="str">
        <f>SALVADOS!R233</f>
        <v>GRANDE</v>
      </c>
      <c r="K234" s="84">
        <f>IF('CONTROLE LEILOES'!P233=0,"",IF('CONTROLE LEILOES'!P233&gt;0,VENDA!J233,IF(J234="GRANDE",SALVADOS!K233*5%,SALVADOS!K233*35%)))</f>
        <v>2200</v>
      </c>
    </row>
    <row r="235" spans="1:11" x14ac:dyDescent="0.2">
      <c r="A235" s="88">
        <f>SALVADOS!AA234</f>
        <v>45216</v>
      </c>
      <c r="B235" s="83">
        <f>SALVADOS!AB234</f>
        <v>525</v>
      </c>
      <c r="C235" s="84">
        <f>SALVADOS!AC234</f>
        <v>60056.97</v>
      </c>
      <c r="D235" s="85" t="str">
        <f>SALVADOS!F234</f>
        <v>VITOR DIEGUES FERREIRA DO BEM</v>
      </c>
      <c r="E235" s="83">
        <f>SALVADOS!B234</f>
        <v>8282001194</v>
      </c>
      <c r="F235" s="91" t="str">
        <f>SALVADOS!J234</f>
        <v xml:space="preserve">1002806003327	</v>
      </c>
      <c r="G235" s="84" t="str">
        <f>SALVADOS!G234</f>
        <v>LNG4018</v>
      </c>
      <c r="H235" s="87" t="str">
        <f>IF(_xlfn.XLOOKUP(G235,'CONTROLE LEILOES'!$C:$C,'CONTROLE LEILOES'!$P:$P)&gt;0,"SIM","NÃO")</f>
        <v>SIM</v>
      </c>
      <c r="I235" s="88">
        <f>VENDA!I234</f>
        <v>45414</v>
      </c>
      <c r="J235" s="87" t="str">
        <f>SALVADOS!R234</f>
        <v>GRANDE</v>
      </c>
      <c r="K235" s="84">
        <f>IF('CONTROLE LEILOES'!P234=0,"",IF('CONTROLE LEILOES'!P234&gt;0,VENDA!J234,IF(J235="GRANDE",SALVADOS!K234*5%,SALVADOS!K234*35%)))</f>
        <v>8200</v>
      </c>
    </row>
    <row r="236" spans="1:11" x14ac:dyDescent="0.2">
      <c r="A236" s="88">
        <f>SALVADOS!AA235</f>
        <v>45230</v>
      </c>
      <c r="B236" s="83">
        <f>SALVADOS!AB235</f>
        <v>528</v>
      </c>
      <c r="C236" s="84">
        <f>SALVADOS!AC235</f>
        <v>47528.63</v>
      </c>
      <c r="D236" s="85" t="str">
        <f>SALVADOS!F235</f>
        <v>Andrey Siqueira Roehrs</v>
      </c>
      <c r="E236" s="83">
        <f>SALVADOS!B235</f>
        <v>8282302440</v>
      </c>
      <c r="F236" s="91">
        <f>SALVADOS!J235</f>
        <v>1002806016229</v>
      </c>
      <c r="G236" s="84" t="str">
        <f>SALVADOS!G235</f>
        <v>AVU2025</v>
      </c>
      <c r="H236" s="87" t="str">
        <f>IF(_xlfn.XLOOKUP(G236,'CONTROLE LEILOES'!$C:$C,'CONTROLE LEILOES'!$P:$P)&gt;0,"SIM","NÃO")</f>
        <v>SIM</v>
      </c>
      <c r="I236" s="88">
        <f>VENDA!I235</f>
        <v>45307</v>
      </c>
      <c r="J236" s="87" t="str">
        <f>SALVADOS!R235</f>
        <v>MEDIA</v>
      </c>
      <c r="K236" s="84">
        <f>IF('CONTROLE LEILOES'!P235=0,"",IF('CONTROLE LEILOES'!P235&gt;0,VENDA!J235,IF(J236="GRANDE",SALVADOS!K235*5%,SALVADOS!K235*35%)))</f>
        <v>26000</v>
      </c>
    </row>
    <row r="237" spans="1:11" x14ac:dyDescent="0.2">
      <c r="A237" s="88">
        <f>SALVADOS!AA236</f>
        <v>45223</v>
      </c>
      <c r="B237" s="83">
        <f>SALVADOS!AB236</f>
        <v>526</v>
      </c>
      <c r="C237" s="84">
        <f>SALVADOS!AC236</f>
        <v>34517.800000000003</v>
      </c>
      <c r="D237" s="85" t="str">
        <f>SALVADOS!F236</f>
        <v>ALESSANDRO DE MEDEIROS DANTAS</v>
      </c>
      <c r="E237" s="83">
        <f>SALVADOS!B236</f>
        <v>8282303057</v>
      </c>
      <c r="F237" s="91" t="str">
        <f>SALVADOS!J236</f>
        <v xml:space="preserve">	1002806019711	</v>
      </c>
      <c r="G237" s="84" t="str">
        <f>SALVADOS!G236</f>
        <v>FMR8146</v>
      </c>
      <c r="H237" s="87" t="str">
        <f>IF(_xlfn.XLOOKUP(G237,'CONTROLE LEILOES'!$C:$C,'CONTROLE LEILOES'!$P:$P)&gt;0,"SIM","NÃO")</f>
        <v>SIM</v>
      </c>
      <c r="I237" s="88">
        <f>VENDA!I236</f>
        <v>45268</v>
      </c>
      <c r="J237" s="87" t="str">
        <f>SALVADOS!R236</f>
        <v>PEQUENA</v>
      </c>
      <c r="K237" s="84">
        <f>IF('CONTROLE LEILOES'!P236=0,"",IF('CONTROLE LEILOES'!P236&gt;0,VENDA!J236,IF(J237="GRANDE",SALVADOS!K236*5%,SALVADOS!K236*35%)))</f>
        <v>21500</v>
      </c>
    </row>
    <row r="238" spans="1:11" x14ac:dyDescent="0.2">
      <c r="A238" s="88">
        <f>SALVADOS!AA237</f>
        <v>45243</v>
      </c>
      <c r="B238" s="83">
        <f>SALVADOS!AB237</f>
        <v>532</v>
      </c>
      <c r="C238" s="84">
        <f>SALVADOS!AC237</f>
        <v>46000</v>
      </c>
      <c r="D238" s="85" t="str">
        <f>SALVADOS!F237</f>
        <v>GERALDO POLATO</v>
      </c>
      <c r="E238" s="83">
        <f>SALVADOS!B237</f>
        <v>8282302862</v>
      </c>
      <c r="F238" s="91">
        <f>SALVADOS!J237</f>
        <v>1002806017747</v>
      </c>
      <c r="G238" s="84" t="str">
        <f>SALVADOS!G237</f>
        <v>AZB3913</v>
      </c>
      <c r="H238" s="87" t="str">
        <f>IF(_xlfn.XLOOKUP(G238,'CONTROLE LEILOES'!$C:$C,'CONTROLE LEILOES'!$P:$P)&gt;0,"SIM","NÃO")</f>
        <v>SIM</v>
      </c>
      <c r="I238" s="88">
        <f>VENDA!I237</f>
        <v>45357</v>
      </c>
      <c r="J238" s="87" t="str">
        <f>SALVADOS!R237</f>
        <v>PEQUENA</v>
      </c>
      <c r="K238" s="84">
        <f>IF('CONTROLE LEILOES'!P237=0,"",IF('CONTROLE LEILOES'!P237&gt;0,VENDA!J237,IF(J238="GRANDE",SALVADOS!K237*5%,SALVADOS!K237*35%)))</f>
        <v>29000</v>
      </c>
    </row>
    <row r="239" spans="1:11" x14ac:dyDescent="0.2">
      <c r="A239" s="88">
        <f>SALVADOS!AA238</f>
        <v>45253</v>
      </c>
      <c r="B239" s="83">
        <f>SALVADOS!AB238</f>
        <v>537</v>
      </c>
      <c r="C239" s="84">
        <f>SALVADOS!AC238</f>
        <v>18296</v>
      </c>
      <c r="D239" s="85" t="str">
        <f>SALVADOS!F238</f>
        <v>HIGOR FERREIRA DAMBROSIO</v>
      </c>
      <c r="E239" s="83">
        <f>SALVADOS!B238</f>
        <v>8282303240</v>
      </c>
      <c r="F239" s="91">
        <f>SALVADOS!J238</f>
        <v>1002806018265</v>
      </c>
      <c r="G239" s="84" t="str">
        <f>SALVADOS!G238</f>
        <v>HAD8B00</v>
      </c>
      <c r="H239" s="87" t="str">
        <f>IF(_xlfn.XLOOKUP(G239,'CONTROLE LEILOES'!$C:$C,'CONTROLE LEILOES'!$P:$P)&gt;0,"SIM","NÃO")</f>
        <v>SIM</v>
      </c>
      <c r="I239" s="88">
        <f>VENDA!I238</f>
        <v>45321</v>
      </c>
      <c r="J239" s="87" t="str">
        <f>SALVADOS!R238</f>
        <v>MEDIA</v>
      </c>
      <c r="K239" s="84">
        <f>IF('CONTROLE LEILOES'!P238=0,"",IF('CONTROLE LEILOES'!P238&gt;0,VENDA!J238,IF(J239="GRANDE",SALVADOS!K238*5%,SALVADOS!K238*35%)))</f>
        <v>4000</v>
      </c>
    </row>
    <row r="240" spans="1:11" x14ac:dyDescent="0.2">
      <c r="A240" s="88">
        <f>SALVADOS!AA239</f>
        <v>45279</v>
      </c>
      <c r="B240" s="83">
        <f>SALVADOS!AB239</f>
        <v>544</v>
      </c>
      <c r="C240" s="84">
        <f>SALVADOS!AC239</f>
        <v>23905</v>
      </c>
      <c r="D240" s="85" t="str">
        <f>SALVADOS!F239</f>
        <v>Andreia Aparecida Ferrara Morais da Cruz</v>
      </c>
      <c r="E240" s="83">
        <f>SALVADOS!B239</f>
        <v>8282303156</v>
      </c>
      <c r="F240" s="91">
        <f>SALVADOS!J239</f>
        <v>1002806018782</v>
      </c>
      <c r="G240" s="84" t="str">
        <f>SALVADOS!G239</f>
        <v>EKL4245</v>
      </c>
      <c r="H240" s="87" t="str">
        <f>IF(_xlfn.XLOOKUP(G240,'CONTROLE LEILOES'!$C:$C,'CONTROLE LEILOES'!$P:$P)&gt;0,"SIM","NÃO")</f>
        <v>SIM</v>
      </c>
      <c r="I240" s="88">
        <f>VENDA!I239</f>
        <v>45338</v>
      </c>
      <c r="J240" s="87" t="str">
        <f>SALVADOS!R239</f>
        <v>GRANDE</v>
      </c>
      <c r="K240" s="84">
        <f>IF('CONTROLE LEILOES'!P239=0,"",IF('CONTROLE LEILOES'!P239&gt;0,VENDA!J239,IF(J240="GRANDE",SALVADOS!K239*5%,SALVADOS!K239*35%)))</f>
        <v>7800</v>
      </c>
    </row>
    <row r="241" spans="1:11" x14ac:dyDescent="0.2">
      <c r="A241" s="88">
        <f>SALVADOS!AA240</f>
        <v>45253</v>
      </c>
      <c r="B241" s="83">
        <f>SALVADOS!AB240</f>
        <v>536</v>
      </c>
      <c r="C241" s="84">
        <f>SALVADOS!AC240</f>
        <v>16123.88</v>
      </c>
      <c r="D241" s="85" t="str">
        <f>SALVADOS!F240</f>
        <v>Amanda Gerude Sales</v>
      </c>
      <c r="E241" s="83">
        <f>SALVADOS!B240</f>
        <v>8232300520</v>
      </c>
      <c r="F241" s="91" t="str">
        <f>SALVADOS!J240</f>
        <v xml:space="preserve">1002306005521	</v>
      </c>
      <c r="G241" s="84" t="str">
        <f>SALVADOS!G240</f>
        <v>DYE2G11</v>
      </c>
      <c r="H241" s="87" t="str">
        <f>IF(_xlfn.XLOOKUP(G241,'CONTROLE LEILOES'!$C:$C,'CONTROLE LEILOES'!$P:$P)&gt;0,"SIM","NÃO")</f>
        <v>SIM</v>
      </c>
      <c r="I241" s="88">
        <f>VENDA!I240</f>
        <v>45359</v>
      </c>
      <c r="J241" s="87" t="str">
        <f>SALVADOS!R240</f>
        <v>GRANDE</v>
      </c>
      <c r="K241" s="84">
        <f>IF('CONTROLE LEILOES'!P240=0,"",IF('CONTROLE LEILOES'!P240&gt;0,VENDA!J240,IF(J241="GRANDE",SALVADOS!K240*5%,SALVADOS!K240*35%)))</f>
        <v>1400</v>
      </c>
    </row>
    <row r="242" spans="1:11" x14ac:dyDescent="0.2">
      <c r="A242" s="88">
        <f>SALVADOS!AA241</f>
        <v>45268</v>
      </c>
      <c r="B242" s="83">
        <f>SALVADOS!AB241</f>
        <v>541</v>
      </c>
      <c r="C242" s="84">
        <f>SALVADOS!AC241</f>
        <v>19012</v>
      </c>
      <c r="D242" s="85" t="str">
        <f>SALVADOS!F241</f>
        <v>EDNEIA CRISTINA DA SILVA</v>
      </c>
      <c r="E242" s="83">
        <f>SALVADOS!B241</f>
        <v>8282303519</v>
      </c>
      <c r="F242" s="91">
        <f>SALVADOS!J241</f>
        <v>1002806018708</v>
      </c>
      <c r="G242" s="84" t="str">
        <f>SALVADOS!G241</f>
        <v>EMM7400</v>
      </c>
      <c r="H242" s="87" t="str">
        <f>IF(_xlfn.XLOOKUP(G242,'CONTROLE LEILOES'!$C:$C,'CONTROLE LEILOES'!$P:$P)&gt;0,"SIM","NÃO")</f>
        <v>SIM</v>
      </c>
      <c r="I242" s="88">
        <f>VENDA!I241</f>
        <v>45315</v>
      </c>
      <c r="J242" s="87" t="str">
        <f>SALVADOS!R241</f>
        <v>MEDIA</v>
      </c>
      <c r="K242" s="84">
        <f>IF('CONTROLE LEILOES'!P241=0,"",IF('CONTROLE LEILOES'!P241&gt;0,VENDA!J241,IF(J242="GRANDE",SALVADOS!K241*5%,SALVADOS!K241*35%)))</f>
        <v>6000</v>
      </c>
    </row>
    <row r="243" spans="1:11" x14ac:dyDescent="0.2">
      <c r="A243" s="88">
        <f>SALVADOS!AA242</f>
        <v>45279</v>
      </c>
      <c r="B243" s="83">
        <f>SALVADOS!AB242</f>
        <v>546</v>
      </c>
      <c r="C243" s="84">
        <f>SALVADOS!AC242</f>
        <v>23809.49</v>
      </c>
      <c r="D243" s="85" t="str">
        <f>SALVADOS!F242</f>
        <v>SILVANA BACCON BACINELLO</v>
      </c>
      <c r="E243" s="83">
        <f>SALVADOS!B242</f>
        <v>8232300514</v>
      </c>
      <c r="F243" s="91" t="str">
        <f>SALVADOS!J242</f>
        <v xml:space="preserve">1002306005544	</v>
      </c>
      <c r="G243" s="84" t="str">
        <f>SALVADOS!G242</f>
        <v>DJF7B50</v>
      </c>
      <c r="H243" s="87" t="str">
        <f>IF(_xlfn.XLOOKUP(G243,'CONTROLE LEILOES'!$C:$C,'CONTROLE LEILOES'!$P:$P)&gt;0,"SIM","NÃO")</f>
        <v>NÃO</v>
      </c>
      <c r="I243" s="88" t="str">
        <f>VENDA!I242</f>
        <v/>
      </c>
      <c r="J243" s="87" t="str">
        <f>SALVADOS!R242</f>
        <v>GRANDE</v>
      </c>
      <c r="K243" s="84" t="str">
        <f>IF('CONTROLE LEILOES'!P242=0,"",IF('CONTROLE LEILOES'!P242&gt;0,VENDA!J242,IF(J243="GRANDE",SALVADOS!K242*5%,SALVADOS!K242*35%)))</f>
        <v/>
      </c>
    </row>
    <row r="244" spans="1:11" x14ac:dyDescent="0.2">
      <c r="A244" s="88">
        <f>SALVADOS!AA243</f>
        <v>45279</v>
      </c>
      <c r="B244" s="83">
        <f>SALVADOS!AB243</f>
        <v>547</v>
      </c>
      <c r="C244" s="84">
        <f>SALVADOS!AC243</f>
        <v>46565</v>
      </c>
      <c r="D244" s="85" t="str">
        <f>SALVADOS!F243</f>
        <v>Marcos Gomes Cordeiro</v>
      </c>
      <c r="E244" s="83">
        <f>SALVADOS!B243</f>
        <v>8232300573</v>
      </c>
      <c r="F244" s="91">
        <f>SALVADOS!J243</f>
        <v>1002306007022</v>
      </c>
      <c r="G244" s="84" t="str">
        <f>SALVADOS!G243</f>
        <v>QHX8D19</v>
      </c>
      <c r="H244" s="87" t="str">
        <f>IF(_xlfn.XLOOKUP(G244,'CONTROLE LEILOES'!$C:$C,'CONTROLE LEILOES'!$P:$P)&gt;0,"SIM","NÃO")</f>
        <v>SIM</v>
      </c>
      <c r="I244" s="88">
        <f>VENDA!I243</f>
        <v>45321</v>
      </c>
      <c r="J244" s="87" t="str">
        <f>SALVADOS!R243</f>
        <v>MEDIA</v>
      </c>
      <c r="K244" s="84">
        <f>IF('CONTROLE LEILOES'!P243=0,"",IF('CONTROLE LEILOES'!P243&gt;0,VENDA!J243,IF(J244="GRANDE",SALVADOS!K243*5%,SALVADOS!K243*35%)))</f>
        <v>22500</v>
      </c>
    </row>
    <row r="245" spans="1:11" x14ac:dyDescent="0.2">
      <c r="A245" s="88">
        <f>SALVADOS!AA244</f>
        <v>45426</v>
      </c>
      <c r="B245" s="83">
        <f>SALVADOS!AB244</f>
        <v>609</v>
      </c>
      <c r="C245" s="84">
        <f>SALVADOS!AC244</f>
        <v>17572</v>
      </c>
      <c r="D245" s="85" t="str">
        <f>SALVADOS!F244</f>
        <v>LETICIA RODRIGUES</v>
      </c>
      <c r="E245" s="83">
        <f>SALVADOS!B244</f>
        <v>8282303279</v>
      </c>
      <c r="F245" s="91" t="str">
        <f>SALVADOS!J244</f>
        <v xml:space="preserve">1002806021966	</v>
      </c>
      <c r="G245" s="84" t="str">
        <f>SALVADOS!G244</f>
        <v>RHJ4G86</v>
      </c>
      <c r="H245" s="87" t="str">
        <f>IF(_xlfn.XLOOKUP(G245,'CONTROLE LEILOES'!$C:$C,'CONTROLE LEILOES'!$P:$P)&gt;0,"SIM","NÃO")</f>
        <v>SIM</v>
      </c>
      <c r="I245" s="88">
        <f>VENDA!I244</f>
        <v>45482</v>
      </c>
      <c r="J245" s="87" t="str">
        <f>SALVADOS!R244</f>
        <v>MEDIA</v>
      </c>
      <c r="K245" s="84">
        <f>IF('CONTROLE LEILOES'!P244=0,"",IF('CONTROLE LEILOES'!P244&gt;0,VENDA!J244,IF(J245="GRANDE",SALVADOS!K244*5%,SALVADOS!K244*35%)))</f>
        <v>7400</v>
      </c>
    </row>
    <row r="246" spans="1:11" x14ac:dyDescent="0.2">
      <c r="A246" s="88">
        <f>SALVADOS!AA245</f>
        <v>45321</v>
      </c>
      <c r="B246" s="83">
        <f>SALVADOS!AB245</f>
        <v>557</v>
      </c>
      <c r="C246" s="84">
        <f>SALVADOS!AC245</f>
        <v>16560</v>
      </c>
      <c r="D246" s="85" t="str">
        <f>SALVADOS!F245</f>
        <v>CLÉSIO DA SILVA EUFRÁSIO</v>
      </c>
      <c r="E246" s="83">
        <f>SALVADOS!B245</f>
        <v>8232300565</v>
      </c>
      <c r="F246" s="91">
        <f>SALVADOS!J245</f>
        <v>1002306005679</v>
      </c>
      <c r="G246" s="84" t="str">
        <f>SALVADOS!G245</f>
        <v>IRX7525</v>
      </c>
      <c r="H246" s="87" t="str">
        <f>IF(_xlfn.XLOOKUP(G246,'CONTROLE LEILOES'!$C:$C,'CONTROLE LEILOES'!$P:$P)&gt;0,"SIM","NÃO")</f>
        <v>SIM</v>
      </c>
      <c r="I246" s="88">
        <f>VENDA!I245</f>
        <v>45357</v>
      </c>
      <c r="J246" s="87" t="str">
        <f>SALVADOS!R245</f>
        <v>MEDIA</v>
      </c>
      <c r="K246" s="84">
        <f>IF('CONTROLE LEILOES'!P245=0,"",IF('CONTROLE LEILOES'!P245&gt;0,VENDA!J245,IF(J246="GRANDE",SALVADOS!K245*5%,SALVADOS!K245*35%)))</f>
        <v>3900</v>
      </c>
    </row>
    <row r="247" spans="1:11" x14ac:dyDescent="0.2">
      <c r="A247" s="88">
        <f>SALVADOS!AA246</f>
        <v>45300</v>
      </c>
      <c r="B247" s="83">
        <f>SALVADOS!AB246</f>
        <v>550</v>
      </c>
      <c r="C247" s="84">
        <f>SALVADOS!AC246</f>
        <v>17322</v>
      </c>
      <c r="D247" s="85" t="str">
        <f>SALVADOS!F246</f>
        <v>PAULO SERGIO DE ARAUJO</v>
      </c>
      <c r="E247" s="83">
        <f>SALVADOS!B246</f>
        <v>8232300496</v>
      </c>
      <c r="F247" s="91" t="str">
        <f>SALVADOS!J246</f>
        <v xml:space="preserve">1002306005544	</v>
      </c>
      <c r="G247" s="84" t="str">
        <f>SALVADOS!G246</f>
        <v>AFQ8I96</v>
      </c>
      <c r="H247" s="87" t="str">
        <f>IF(_xlfn.XLOOKUP(G247,'CONTROLE LEILOES'!$C:$C,'CONTROLE LEILOES'!$P:$P)&gt;0,"SIM","NÃO")</f>
        <v>SIM</v>
      </c>
      <c r="I247" s="88">
        <f>VENDA!I246</f>
        <v>45419</v>
      </c>
      <c r="J247" s="87" t="str">
        <f>SALVADOS!R246</f>
        <v>GRANDE</v>
      </c>
      <c r="K247" s="84">
        <f>IF('CONTROLE LEILOES'!P246=0,"",IF('CONTROLE LEILOES'!P246&gt;0,VENDA!J246,IF(J247="GRANDE",SALVADOS!K246*5%,SALVADOS!K246*35%)))</f>
        <v>2100</v>
      </c>
    </row>
    <row r="248" spans="1:11" x14ac:dyDescent="0.2">
      <c r="A248" s="88">
        <f>SALVADOS!AA247</f>
        <v>45321</v>
      </c>
      <c r="B248" s="83">
        <f>SALVADOS!AB247</f>
        <v>559</v>
      </c>
      <c r="C248" s="84">
        <f>SALVADOS!AC247</f>
        <v>22745</v>
      </c>
      <c r="D248" s="85" t="str">
        <f>SALVADOS!F247</f>
        <v>Israel Rodrigues dos Santos</v>
      </c>
      <c r="E248" s="83">
        <f>SALVADOS!B247</f>
        <v>8282303160</v>
      </c>
      <c r="F248" s="91">
        <f>SALVADOS!J247</f>
        <v>1002806018789</v>
      </c>
      <c r="G248" s="84" t="str">
        <f>SALVADOS!G247</f>
        <v>DXZ7536</v>
      </c>
      <c r="H248" s="87" t="str">
        <f>IF(_xlfn.XLOOKUP(G248,'CONTROLE LEILOES'!$C:$C,'CONTROLE LEILOES'!$P:$P)&gt;0,"SIM","NÃO")</f>
        <v>SIM</v>
      </c>
      <c r="I248" s="88">
        <f>VENDA!I247</f>
        <v>45349</v>
      </c>
      <c r="J248" s="87" t="str">
        <f>SALVADOS!R247</f>
        <v>PEQUENA</v>
      </c>
      <c r="K248" s="84">
        <f>IF('CONTROLE LEILOES'!P247=0,"",IF('CONTROLE LEILOES'!P247&gt;0,VENDA!J247,IF(J248="GRANDE",SALVADOS!K247*5%,SALVADOS!K247*35%)))</f>
        <v>8500</v>
      </c>
    </row>
    <row r="249" spans="1:11" x14ac:dyDescent="0.2">
      <c r="A249" s="88">
        <f>SALVADOS!AA248</f>
        <v>45321</v>
      </c>
      <c r="B249" s="83">
        <f>SALVADOS!AB248</f>
        <v>560</v>
      </c>
      <c r="C249" s="84">
        <f>SALVADOS!AC248</f>
        <v>18024</v>
      </c>
      <c r="D249" s="85" t="str">
        <f>SALVADOS!F248</f>
        <v>Ronaldo Martins de Melo</v>
      </c>
      <c r="E249" s="83">
        <f>SALVADOS!B248</f>
        <v>8232300599</v>
      </c>
      <c r="F249" s="91">
        <f>SALVADOS!J248</f>
        <v>1002306006088</v>
      </c>
      <c r="G249" s="84" t="str">
        <f>SALVADOS!G248</f>
        <v>EFP1588</v>
      </c>
      <c r="H249" s="87" t="str">
        <f>IF(_xlfn.XLOOKUP(G249,'CONTROLE LEILOES'!$C:$C,'CONTROLE LEILOES'!$P:$P)&gt;0,"SIM","NÃO")</f>
        <v>SIM</v>
      </c>
      <c r="I249" s="88">
        <f>VENDA!I248</f>
        <v>45419</v>
      </c>
      <c r="J249" s="87" t="str">
        <f>SALVADOS!R248</f>
        <v>GRANDE</v>
      </c>
      <c r="K249" s="84">
        <f>IF('CONTROLE LEILOES'!P248=0,"",IF('CONTROLE LEILOES'!P248&gt;0,VENDA!J248,IF(J249="GRANDE",SALVADOS!K248*5%,SALVADOS!K248*35%)))</f>
        <v>3400</v>
      </c>
    </row>
    <row r="250" spans="1:11" x14ac:dyDescent="0.2">
      <c r="A250" s="88">
        <f>SALVADOS!AA249</f>
        <v>45293</v>
      </c>
      <c r="B250" s="83">
        <f>SALVADOS!AB249</f>
        <v>549</v>
      </c>
      <c r="C250" s="84">
        <f>SALVADOS!AC249</f>
        <v>10500</v>
      </c>
      <c r="D250" s="85" t="str">
        <f>SALVADOS!F249</f>
        <v>Dheison Wynderson de Andrade Xavier</v>
      </c>
      <c r="E250" s="83">
        <f>SALVADOS!B249</f>
        <v>8232300562</v>
      </c>
      <c r="F250" s="91" t="str">
        <f>SALVADOS!J249</f>
        <v xml:space="preserve">1002306007332	</v>
      </c>
      <c r="G250" s="84" t="str">
        <f>SALVADOS!G249</f>
        <v>LZN0E00</v>
      </c>
      <c r="H250" s="87" t="str">
        <f>IF(_xlfn.XLOOKUP(G250,'CONTROLE LEILOES'!$C:$C,'CONTROLE LEILOES'!$P:$P)&gt;0,"SIM","NÃO")</f>
        <v>SIM</v>
      </c>
      <c r="I250" s="88">
        <f>VENDA!I249</f>
        <v>45446</v>
      </c>
      <c r="J250" s="87" t="str">
        <f>SALVADOS!R249</f>
        <v>GRANDE</v>
      </c>
      <c r="K250" s="84">
        <f>IF('CONTROLE LEILOES'!P249=0,"",IF('CONTROLE LEILOES'!P249&gt;0,VENDA!J249,IF(J250="GRANDE",SALVADOS!K249*5%,SALVADOS!K249*35%)))</f>
        <v>400</v>
      </c>
    </row>
    <row r="251" spans="1:11" x14ac:dyDescent="0.2">
      <c r="A251" s="88">
        <f>SALVADOS!AA250</f>
        <v>45321</v>
      </c>
      <c r="B251" s="83">
        <f>SALVADOS!AB250</f>
        <v>553</v>
      </c>
      <c r="C251" s="84">
        <f>SALVADOS!AC250</f>
        <v>31165</v>
      </c>
      <c r="D251" s="85" t="str">
        <f>SALVADOS!F250</f>
        <v>Bruno Eduardo Almeida Costa</v>
      </c>
      <c r="E251" s="83">
        <f>SALVADOS!B250</f>
        <v>8282301835</v>
      </c>
      <c r="F251" s="91">
        <f>SALVADOS!J250</f>
        <v>8282301835</v>
      </c>
      <c r="G251" s="84" t="str">
        <f>SALVADOS!G250</f>
        <v>GPZ6080</v>
      </c>
      <c r="H251" s="87" t="str">
        <f>IF(_xlfn.XLOOKUP(G251,'CONTROLE LEILOES'!$C:$C,'CONTROLE LEILOES'!$P:$P)&gt;0,"SIM","NÃO")</f>
        <v>SIM</v>
      </c>
      <c r="I251" s="88">
        <f>VENDA!I250</f>
        <v>45482</v>
      </c>
      <c r="J251" s="87" t="str">
        <f>SALVADOS!R250</f>
        <v>MEDIA</v>
      </c>
      <c r="K251" s="84">
        <f>IF('CONTROLE LEILOES'!P250=0,"",IF('CONTROLE LEILOES'!P250&gt;0,VENDA!J250,IF(J251="GRANDE",SALVADOS!K250*5%,SALVADOS!K250*35%)))</f>
        <v>8900</v>
      </c>
    </row>
    <row r="252" spans="1:11" x14ac:dyDescent="0.2">
      <c r="A252" s="88">
        <f>SALVADOS!AA251</f>
        <v>45321</v>
      </c>
      <c r="B252" s="83">
        <f>SALVADOS!AB251</f>
        <v>554</v>
      </c>
      <c r="C252" s="84">
        <f>SALVADOS!AC251</f>
        <v>15798</v>
      </c>
      <c r="D252" s="85" t="str">
        <f>SALVADOS!F251</f>
        <v xml:space="preserve">Kelly Cristina da Silva Afonso	</v>
      </c>
      <c r="E252" s="83">
        <f>SALVADOS!B251</f>
        <v>8282304010</v>
      </c>
      <c r="F252" s="91" t="str">
        <f>SALVADOS!J251</f>
        <v xml:space="preserve">1002806017746	</v>
      </c>
      <c r="G252" s="84" t="str">
        <f>SALVADOS!G251</f>
        <v>DBH2B02</v>
      </c>
      <c r="H252" s="87" t="str">
        <f>IF(_xlfn.XLOOKUP(G252,'CONTROLE LEILOES'!$C:$C,'CONTROLE LEILOES'!$P:$P)&gt;0,"SIM","NÃO")</f>
        <v>SIM</v>
      </c>
      <c r="I252" s="88">
        <f>VENDA!I251</f>
        <v>45499</v>
      </c>
      <c r="J252" s="87" t="str">
        <f>SALVADOS!R251</f>
        <v>MEDIA</v>
      </c>
      <c r="K252" s="84">
        <f>IF('CONTROLE LEILOES'!P251=0,"",IF('CONTROLE LEILOES'!P251&gt;0,VENDA!J251,IF(J252="GRANDE",SALVADOS!K251*5%,SALVADOS!K251*35%)))</f>
        <v>1500</v>
      </c>
    </row>
    <row r="253" spans="1:11" x14ac:dyDescent="0.2">
      <c r="A253" s="88">
        <f>SALVADOS!AA252</f>
        <v>0</v>
      </c>
      <c r="B253" s="83">
        <f>SALVADOS!AB252</f>
        <v>0</v>
      </c>
      <c r="C253" s="84">
        <f>SALVADOS!AC252</f>
        <v>0</v>
      </c>
      <c r="D253" s="85" t="str">
        <f>SALVADOS!F252</f>
        <v>RUBENS ALVIRA VASQUES JUNIOR</v>
      </c>
      <c r="E253" s="83">
        <f>SALVADOS!B252</f>
        <v>8282303982</v>
      </c>
      <c r="F253" s="91">
        <f>SALVADOS!J252</f>
        <v>1002806019113</v>
      </c>
      <c r="G253" s="84" t="str">
        <f>SALVADOS!G252</f>
        <v>BVY1B53</v>
      </c>
      <c r="H253" s="87" t="str">
        <f>IF(_xlfn.XLOOKUP(G253,'CONTROLE LEILOES'!$C:$C,'CONTROLE LEILOES'!$P:$P)&gt;0,"SIM","NÃO")</f>
        <v>NÃO</v>
      </c>
      <c r="I253" s="88" t="str">
        <f>VENDA!I252</f>
        <v/>
      </c>
      <c r="J253" s="87" t="str">
        <f>SALVADOS!R252</f>
        <v>GRANDE</v>
      </c>
      <c r="K253" s="84" t="str">
        <f>IF('CONTROLE LEILOES'!P252=0,"",IF('CONTROLE LEILOES'!P252&gt;0,VENDA!J252,IF(J253="GRANDE",SALVADOS!K252*5%,SALVADOS!K252*35%)))</f>
        <v/>
      </c>
    </row>
    <row r="254" spans="1:11" x14ac:dyDescent="0.2">
      <c r="A254" s="88">
        <f>SALVADOS!AA253</f>
        <v>45313</v>
      </c>
      <c r="B254" s="83">
        <f>SALVADOS!AB253</f>
        <v>552</v>
      </c>
      <c r="C254" s="84">
        <f>SALVADOS!AC253</f>
        <v>104000</v>
      </c>
      <c r="D254" s="85" t="str">
        <f>SALVADOS!F253</f>
        <v xml:space="preserve">	Marcos Roberto Bento de Carvalho	</v>
      </c>
      <c r="E254" s="83">
        <f>SALVADOS!B253</f>
        <v>8282303719</v>
      </c>
      <c r="F254" s="91" t="str">
        <f>SALVADOS!J253</f>
        <v xml:space="preserve">1002806020580	</v>
      </c>
      <c r="G254" s="84" t="str">
        <f>SALVADOS!G253</f>
        <v>PDQ4C66</v>
      </c>
      <c r="H254" s="87" t="str">
        <f>IF(_xlfn.XLOOKUP(G254,'CONTROLE LEILOES'!$C:$C,'CONTROLE LEILOES'!$P:$P)&gt;0,"SIM","NÃO")</f>
        <v>SIM</v>
      </c>
      <c r="I254" s="88">
        <f>VENDA!I253</f>
        <v>45359</v>
      </c>
      <c r="J254" s="87" t="str">
        <f>SALVADOS!R253</f>
        <v>MEDIA</v>
      </c>
      <c r="K254" s="84">
        <f>IF('CONTROLE LEILOES'!P253=0,"",IF('CONTROLE LEILOES'!P253&gt;0,VENDA!J253,IF(J254="GRANDE",SALVADOS!K253*5%,SALVADOS!K253*35%)))</f>
        <v>57000</v>
      </c>
    </row>
    <row r="255" spans="1:11" x14ac:dyDescent="0.2">
      <c r="A255" s="88">
        <f>SALVADOS!AA254</f>
        <v>45321</v>
      </c>
      <c r="B255" s="83">
        <f>SALVADOS!AB254</f>
        <v>558</v>
      </c>
      <c r="C255" s="84">
        <f>SALVADOS!AC254</f>
        <v>37960</v>
      </c>
      <c r="D255" s="85" t="str">
        <f>SALVADOS!F254</f>
        <v>Maria Aldeni de Melo Franco</v>
      </c>
      <c r="E255" s="83">
        <f>SALVADOS!B254</f>
        <v>8282303979</v>
      </c>
      <c r="F255" s="91">
        <f>SALVADOS!J254</f>
        <v>1002806017744</v>
      </c>
      <c r="G255" s="84" t="str">
        <f>SALVADOS!G254</f>
        <v>FEY2B61</v>
      </c>
      <c r="H255" s="87" t="str">
        <f>IF(_xlfn.XLOOKUP(G255,'CONTROLE LEILOES'!$C:$C,'CONTROLE LEILOES'!$P:$P)&gt;0,"SIM","NÃO")</f>
        <v>SIM</v>
      </c>
      <c r="I255" s="88">
        <f>VENDA!I254</f>
        <v>45345</v>
      </c>
      <c r="J255" s="87" t="str">
        <f>SALVADOS!R254</f>
        <v>MEDIA</v>
      </c>
      <c r="K255" s="84">
        <f>IF('CONTROLE LEILOES'!P254=0,"",IF('CONTROLE LEILOES'!P254&gt;0,VENDA!J254,IF(J255="GRANDE",SALVADOS!K254*5%,SALVADOS!K254*35%)))</f>
        <v>18500</v>
      </c>
    </row>
    <row r="256" spans="1:11" x14ac:dyDescent="0.2">
      <c r="A256" s="88">
        <f>SALVADOS!AA255</f>
        <v>45350</v>
      </c>
      <c r="B256" s="83">
        <f>SALVADOS!AB255</f>
        <v>571</v>
      </c>
      <c r="C256" s="84">
        <f>SALVADOS!AC255</f>
        <v>46924.35</v>
      </c>
      <c r="D256" s="85" t="str">
        <f>SALVADOS!F255</f>
        <v>Douglas Fernando Santos da Silva</v>
      </c>
      <c r="E256" s="83">
        <f>SALVADOS!B255</f>
        <v>8232300177</v>
      </c>
      <c r="F256" s="91">
        <f>SALVADOS!J255</f>
        <v>1002306005218</v>
      </c>
      <c r="G256" s="84" t="str">
        <f>SALVADOS!G255</f>
        <v>REO4H81</v>
      </c>
      <c r="H256" s="87" t="str">
        <f>IF(_xlfn.XLOOKUP(G256,'CONTROLE LEILOES'!$C:$C,'CONTROLE LEILOES'!$P:$P)&gt;0,"SIM","NÃO")</f>
        <v>SIM</v>
      </c>
      <c r="I256" s="88">
        <f>VENDA!I255</f>
        <v>45398</v>
      </c>
      <c r="J256" s="87" t="str">
        <f>SALVADOS!R255</f>
        <v>GRANDE</v>
      </c>
      <c r="K256" s="84">
        <f>IF('CONTROLE LEILOES'!P255=0,"",IF('CONTROLE LEILOES'!P255&gt;0,VENDA!J255,IF(J256="GRANDE",SALVADOS!K255*5%,SALVADOS!K255*35%)))</f>
        <v>8000</v>
      </c>
    </row>
    <row r="257" spans="1:11" x14ac:dyDescent="0.2">
      <c r="A257" s="88">
        <f>SALVADOS!AA256</f>
        <v>45343</v>
      </c>
      <c r="B257" s="83">
        <f>SALVADOS!AB256</f>
        <v>564</v>
      </c>
      <c r="C257" s="84">
        <f>SALVADOS!AC256</f>
        <v>71771.83</v>
      </c>
      <c r="D257" s="85" t="str">
        <f>SALVADOS!F256</f>
        <v>MATHEUS MAIA DA SILVA</v>
      </c>
      <c r="E257" s="83">
        <f>SALVADOS!B256</f>
        <v>8282304069</v>
      </c>
      <c r="F257" s="91">
        <f>SALVADOS!J256</f>
        <v>1002806022832</v>
      </c>
      <c r="G257" s="84" t="str">
        <f>SALVADOS!G256</f>
        <v>QGT1A05</v>
      </c>
      <c r="H257" s="87" t="str">
        <f>IF(_xlfn.XLOOKUP(G257,'CONTROLE LEILOES'!$C:$C,'CONTROLE LEILOES'!$P:$P)&gt;0,"SIM","NÃO")</f>
        <v>SIM</v>
      </c>
      <c r="I257" s="88">
        <f>VENDA!I256</f>
        <v>45358</v>
      </c>
      <c r="J257" s="87" t="str">
        <f>SALVADOS!R256</f>
        <v>PEQUENA</v>
      </c>
      <c r="K257" s="84">
        <f>IF('CONTROLE LEILOES'!P256=0,"",IF('CONTROLE LEILOES'!P256&gt;0,VENDA!J256,IF(J257="GRANDE",SALVADOS!K256*5%,SALVADOS!K256*35%)))</f>
        <v>51000</v>
      </c>
    </row>
    <row r="258" spans="1:11" x14ac:dyDescent="0.2">
      <c r="A258" s="88" t="str">
        <f>SALVADOS!AA257</f>
        <v>-</v>
      </c>
      <c r="B258" s="83" t="str">
        <f>SALVADOS!AB257</f>
        <v>-</v>
      </c>
      <c r="C258" s="84" t="str">
        <f>SALVADOS!AC257</f>
        <v>-</v>
      </c>
      <c r="D258" s="85" t="str">
        <f>SALVADOS!F257</f>
        <v>FLAVIA CARVALHO RODRIGUES</v>
      </c>
      <c r="E258" s="83">
        <f>SALVADOS!B257</f>
        <v>8282303880</v>
      </c>
      <c r="F258" s="91">
        <f>SALVADOS!J257</f>
        <v>1002806021578</v>
      </c>
      <c r="G258" s="84" t="str">
        <f>SALVADOS!G257</f>
        <v>PFH2I32</v>
      </c>
      <c r="H258" s="87" t="str">
        <f>IF(_xlfn.XLOOKUP(G258,'CONTROLE LEILOES'!$C:$C,'CONTROLE LEILOES'!$P:$P)&gt;0,"SIM","NÃO")</f>
        <v>SIM</v>
      </c>
      <c r="I258" s="88" t="str">
        <f>VENDA!I257</f>
        <v>-</v>
      </c>
      <c r="J258" s="87" t="str">
        <f>SALVADOS!R257</f>
        <v>MEDIA</v>
      </c>
      <c r="K258" s="84">
        <f>IF('CONTROLE LEILOES'!P257=0,"",IF('CONTROLE LEILOES'!P257&gt;0,VENDA!J257,IF(J258="GRANDE",SALVADOS!K257*5%,SALVADOS!K257*35%)))</f>
        <v>0</v>
      </c>
    </row>
    <row r="259" spans="1:11" x14ac:dyDescent="0.2">
      <c r="A259" s="88">
        <f>SALVADOS!AA258</f>
        <v>45365</v>
      </c>
      <c r="B259" s="83">
        <f>SALVADOS!AB258</f>
        <v>574</v>
      </c>
      <c r="C259" s="84">
        <f>SALVADOS!AC258</f>
        <v>9906</v>
      </c>
      <c r="D259" s="85" t="str">
        <f>SALVADOS!F258</f>
        <v>Jose Pereira da Silva Filho</v>
      </c>
      <c r="E259" s="83">
        <f>SALVADOS!B258</f>
        <v>8282304253</v>
      </c>
      <c r="F259" s="91">
        <f>SALVADOS!J258</f>
        <v>1002806022869</v>
      </c>
      <c r="G259" s="84" t="str">
        <f>SALVADOS!G258</f>
        <v>CJE8036</v>
      </c>
      <c r="H259" s="87" t="str">
        <f>IF(_xlfn.XLOOKUP(G259,'CONTROLE LEILOES'!$C:$C,'CONTROLE LEILOES'!$P:$P)&gt;0,"SIM","NÃO")</f>
        <v>SIM</v>
      </c>
      <c r="I259" s="88">
        <f>VENDA!I258</f>
        <v>45421</v>
      </c>
      <c r="J259" s="87" t="str">
        <f>SALVADOS!R258</f>
        <v>GRANDE</v>
      </c>
      <c r="K259" s="84">
        <f>IF('CONTROLE LEILOES'!P258=0,"",IF('CONTROLE LEILOES'!P258&gt;0,VENDA!J258,IF(J259="GRANDE",SALVADOS!K258*5%,SALVADOS!K258*35%)))</f>
        <v>1800</v>
      </c>
    </row>
    <row r="260" spans="1:11" x14ac:dyDescent="0.2">
      <c r="A260" s="88">
        <f>SALVADOS!AA259</f>
        <v>45350</v>
      </c>
      <c r="B260" s="83">
        <f>SALVADOS!AB259</f>
        <v>570</v>
      </c>
      <c r="C260" s="84">
        <f>SALVADOS!AC259</f>
        <v>47128</v>
      </c>
      <c r="D260" s="85" t="str">
        <f>SALVADOS!F259</f>
        <v>LEONARDO MARCIANO DE ANDRADE</v>
      </c>
      <c r="E260" s="83">
        <f>SALVADOS!B259</f>
        <v>8282304412</v>
      </c>
      <c r="F260" s="91" t="str">
        <f>SALVADOS!J259</f>
        <v xml:space="preserve">	1002806018858	</v>
      </c>
      <c r="G260" s="84" t="str">
        <f>SALVADOS!G259</f>
        <v>QBJ5193</v>
      </c>
      <c r="H260" s="87" t="str">
        <f>IF(_xlfn.XLOOKUP(G260,'CONTROLE LEILOES'!$C:$C,'CONTROLE LEILOES'!$P:$P)&gt;0,"SIM","NÃO")</f>
        <v>SIM</v>
      </c>
      <c r="I260" s="88">
        <f>VENDA!I259</f>
        <v>45432</v>
      </c>
      <c r="J260" s="87" t="str">
        <f>SALVADOS!R259</f>
        <v>MEDIA</v>
      </c>
      <c r="K260" s="84">
        <f>IF('CONTROLE LEILOES'!P259=0,"",IF('CONTROLE LEILOES'!P259&gt;0,VENDA!J259,IF(J260="GRANDE",SALVADOS!K259*5%,SALVADOS!K259*35%)))</f>
        <v>16500</v>
      </c>
    </row>
    <row r="261" spans="1:11" x14ac:dyDescent="0.2">
      <c r="A261" s="88">
        <f>SALVADOS!AA260</f>
        <v>45345</v>
      </c>
      <c r="B261" s="83">
        <f>SALVADOS!AB260</f>
        <v>565</v>
      </c>
      <c r="C261" s="84">
        <f>SALVADOS!AC260</f>
        <v>27253</v>
      </c>
      <c r="D261" s="85" t="str">
        <f>SALVADOS!F260</f>
        <v xml:space="preserve">	IVONEIDE ROCHA DA SILVA	</v>
      </c>
      <c r="E261" s="83">
        <f>SALVADOS!B260</f>
        <v>8232300693</v>
      </c>
      <c r="F261" s="91">
        <f>SALVADOS!J260</f>
        <v>1002306006319</v>
      </c>
      <c r="G261" s="84" t="str">
        <f>SALVADOS!G260</f>
        <v>JJF6G81</v>
      </c>
      <c r="H261" s="87" t="str">
        <f>IF(_xlfn.XLOOKUP(G261,'CONTROLE LEILOES'!$C:$C,'CONTROLE LEILOES'!$P:$P)&gt;0,"SIM","NÃO")</f>
        <v>SIM</v>
      </c>
      <c r="I261" s="88">
        <f>VENDA!I260</f>
        <v>45370</v>
      </c>
      <c r="J261" s="87" t="str">
        <f>SALVADOS!R260</f>
        <v>MEDIA</v>
      </c>
      <c r="K261" s="84">
        <f>IF('CONTROLE LEILOES'!P260=0,"",IF('CONTROLE LEILOES'!P260&gt;0,VENDA!J260,IF(J261="GRANDE",SALVADOS!K260*5%,SALVADOS!K260*35%)))</f>
        <v>9000</v>
      </c>
    </row>
    <row r="262" spans="1:11" x14ac:dyDescent="0.2">
      <c r="A262" s="88">
        <f>SALVADOS!AA261</f>
        <v>45345</v>
      </c>
      <c r="B262" s="83">
        <f>SALVADOS!AB261</f>
        <v>566</v>
      </c>
      <c r="C262" s="84">
        <f>SALVADOS!AC261</f>
        <v>4734.84</v>
      </c>
      <c r="D262" s="85" t="str">
        <f>SALVADOS!F261</f>
        <v>Roberto Travangin Troiano</v>
      </c>
      <c r="E262" s="83">
        <f>SALVADOS!B261</f>
        <v>8282300788</v>
      </c>
      <c r="F262" s="91" t="str">
        <f>SALVADOS!J261</f>
        <v xml:space="preserve">1002806014764	</v>
      </c>
      <c r="G262" s="84" t="str">
        <f>SALVADOS!G261</f>
        <v>CDQ7894</v>
      </c>
      <c r="H262" s="87" t="str">
        <f>IF(_xlfn.XLOOKUP(G262,'CONTROLE LEILOES'!$C:$C,'CONTROLE LEILOES'!$P:$P)&gt;0,"SIM","NÃO")</f>
        <v>SIM</v>
      </c>
      <c r="I262" s="88">
        <f>VENDA!I261</f>
        <v>45401</v>
      </c>
      <c r="J262" s="87" t="str">
        <f>SALVADOS!R261</f>
        <v>GRANDE</v>
      </c>
      <c r="K262" s="84">
        <f>IF('CONTROLE LEILOES'!P261=0,"",IF('CONTROLE LEILOES'!P261&gt;0,VENDA!J261,IF(J262="GRANDE",SALVADOS!K261*5%,SALVADOS!K261*35%)))</f>
        <v>300</v>
      </c>
    </row>
    <row r="263" spans="1:11" x14ac:dyDescent="0.2">
      <c r="A263" s="88">
        <f>SALVADOS!AA262</f>
        <v>45350</v>
      </c>
      <c r="B263" s="83">
        <f>SALVADOS!AB262</f>
        <v>569</v>
      </c>
      <c r="C263" s="84">
        <f>SALVADOS!AC262</f>
        <v>19803</v>
      </c>
      <c r="D263" s="85" t="str">
        <f>SALVADOS!F262</f>
        <v>OLMIRO MIGUEL LANGENDOLFF FELTRIN</v>
      </c>
      <c r="E263" s="83">
        <f>SALVADOS!B262</f>
        <v>8232300643</v>
      </c>
      <c r="F263" s="91" t="str">
        <f>SALVADOS!J262</f>
        <v xml:space="preserve">1002306007840	</v>
      </c>
      <c r="G263" s="84" t="str">
        <f>SALVADOS!G262</f>
        <v>AUK5J19</v>
      </c>
      <c r="H263" s="87" t="str">
        <f>IF(_xlfn.XLOOKUP(G263,'CONTROLE LEILOES'!$C:$C,'CONTROLE LEILOES'!$P:$P)&gt;0,"SIM","NÃO")</f>
        <v>SIM</v>
      </c>
      <c r="I263" s="88">
        <f>VENDA!I262</f>
        <v>45405</v>
      </c>
      <c r="J263" s="87" t="str">
        <f>SALVADOS!R262</f>
        <v>PEQUENA</v>
      </c>
      <c r="K263" s="84">
        <f>IF('CONTROLE LEILOES'!P262=0,"",IF('CONTROLE LEILOES'!P262&gt;0,VENDA!J262,IF(J263="GRANDE",SALVADOS!K262*5%,SALVADOS!K262*35%)))</f>
        <v>7000</v>
      </c>
    </row>
    <row r="264" spans="1:11" x14ac:dyDescent="0.2">
      <c r="A264" s="88">
        <f>SALVADOS!AA263</f>
        <v>45350</v>
      </c>
      <c r="B264" s="83">
        <f>SALVADOS!AB263</f>
        <v>568</v>
      </c>
      <c r="C264" s="84">
        <f>SALVADOS!AC263</f>
        <v>18589.59</v>
      </c>
      <c r="D264" s="85" t="str">
        <f>SALVADOS!F263</f>
        <v>Felipe Henrique da Silva</v>
      </c>
      <c r="E264" s="83">
        <f>SALVADOS!B263</f>
        <v>8282303844</v>
      </c>
      <c r="F264" s="91">
        <f>SALVADOS!J263</f>
        <v>1002806017724</v>
      </c>
      <c r="G264" s="84" t="str">
        <f>SALVADOS!G263</f>
        <v>INK9821</v>
      </c>
      <c r="H264" s="87" t="str">
        <f>IF(_xlfn.XLOOKUP(G264,'CONTROLE LEILOES'!$C:$C,'CONTROLE LEILOES'!$P:$P)&gt;0,"SIM","NÃO")</f>
        <v>SIM</v>
      </c>
      <c r="I264" s="88">
        <f>VENDA!I263</f>
        <v>45398</v>
      </c>
      <c r="J264" s="87" t="str">
        <f>SALVADOS!R263</f>
        <v>MEDIA</v>
      </c>
      <c r="K264" s="84">
        <f>IF('CONTROLE LEILOES'!P263=0,"",IF('CONTROLE LEILOES'!P263&gt;0,VENDA!J263,IF(J264="GRANDE",SALVADOS!K263*5%,SALVADOS!K263*35%)))</f>
        <v>6900</v>
      </c>
    </row>
    <row r="265" spans="1:11" x14ac:dyDescent="0.2">
      <c r="A265" s="88">
        <f>SALVADOS!AA264</f>
        <v>45364</v>
      </c>
      <c r="B265" s="83">
        <f>SALVADOS!AB264</f>
        <v>576</v>
      </c>
      <c r="C265" s="84">
        <f>SALVADOS!AC264</f>
        <v>6569</v>
      </c>
      <c r="D265" s="85" t="str">
        <f>SALVADOS!F264</f>
        <v>Emerson Menezes Gonzaga</v>
      </c>
      <c r="E265" s="83">
        <f>SALVADOS!B264</f>
        <v>8282304340</v>
      </c>
      <c r="F265" s="91" t="str">
        <f>SALVADOS!J264</f>
        <v xml:space="preserve">1002806022504	</v>
      </c>
      <c r="G265" s="84" t="str">
        <f>SALVADOS!G264</f>
        <v>DCL1I89</v>
      </c>
      <c r="H265" s="87" t="str">
        <f>IF(_xlfn.XLOOKUP(G265,'CONTROLE LEILOES'!$C:$C,'CONTROLE LEILOES'!$P:$P)&gt;0,"SIM","NÃO")</f>
        <v>SIM</v>
      </c>
      <c r="I265" s="88">
        <f>VENDA!I264</f>
        <v>45387</v>
      </c>
      <c r="J265" s="87" t="str">
        <f>SALVADOS!R264</f>
        <v>MEDIA</v>
      </c>
      <c r="K265" s="84">
        <f>IF('CONTROLE LEILOES'!P264=0,"",IF('CONTROLE LEILOES'!P264&gt;0,VENDA!J264,IF(J265="GRANDE",SALVADOS!K264*5%,SALVADOS!K264*35%)))</f>
        <v>3500</v>
      </c>
    </row>
    <row r="266" spans="1:11" x14ac:dyDescent="0.2">
      <c r="A266" s="88">
        <f>SALVADOS!AA265</f>
        <v>45369</v>
      </c>
      <c r="B266" s="83">
        <f>SALVADOS!AB265</f>
        <v>581</v>
      </c>
      <c r="C266" s="84">
        <f>SALVADOS!AC265</f>
        <v>30885</v>
      </c>
      <c r="D266" s="85" t="str">
        <f>SALVADOS!F265</f>
        <v>ERICK HERMES DA SILVA</v>
      </c>
      <c r="E266" s="83">
        <f>SALVADOS!B265</f>
        <v>8282400164</v>
      </c>
      <c r="F266" s="91">
        <f>SALVADOS!J265</f>
        <v>1002806019714</v>
      </c>
      <c r="G266" s="84" t="str">
        <f>SALVADOS!G265</f>
        <v>EMV4E15</v>
      </c>
      <c r="H266" s="87" t="str">
        <f>IF(_xlfn.XLOOKUP(G266,'CONTROLE LEILOES'!$C:$C,'CONTROLE LEILOES'!$P:$P)&gt;0,"SIM","NÃO")</f>
        <v>SIM</v>
      </c>
      <c r="I266" s="88">
        <f>VENDA!I265</f>
        <v>45394</v>
      </c>
      <c r="J266" s="87" t="str">
        <f>SALVADOS!R265</f>
        <v>PEQUENA</v>
      </c>
      <c r="K266" s="84">
        <f>IF('CONTROLE LEILOES'!P265=0,"",IF('CONTROLE LEILOES'!P265&gt;0,VENDA!J265,IF(J266="GRANDE",SALVADOS!K265*5%,SALVADOS!K265*35%)))</f>
        <v>25500</v>
      </c>
    </row>
    <row r="267" spans="1:11" x14ac:dyDescent="0.2">
      <c r="A267" s="88">
        <f>SALVADOS!AA266</f>
        <v>45364</v>
      </c>
      <c r="B267" s="83">
        <f>SALVADOS!AB266</f>
        <v>577</v>
      </c>
      <c r="C267" s="84">
        <f>SALVADOS!AC266</f>
        <v>17119</v>
      </c>
      <c r="D267" s="85" t="str">
        <f>SALVADOS!F266</f>
        <v xml:space="preserve">	RAFAEL INACIO TEIXEIRA</v>
      </c>
      <c r="E267" s="83">
        <f>SALVADOS!B266</f>
        <v>8282304317</v>
      </c>
      <c r="F267" s="91" t="str">
        <f>SALVADOS!J266</f>
        <v xml:space="preserve">	1002806017884</v>
      </c>
      <c r="G267" s="84" t="str">
        <f>SALVADOS!G266</f>
        <v>SBI4G28</v>
      </c>
      <c r="H267" s="87" t="str">
        <f>IF(_xlfn.XLOOKUP(G267,'CONTROLE LEILOES'!$C:$C,'CONTROLE LEILOES'!$P:$P)&gt;0,"SIM","NÃO")</f>
        <v>SIM</v>
      </c>
      <c r="I267" s="88">
        <f>VENDA!I266</f>
        <v>45419</v>
      </c>
      <c r="J267" s="87" t="str">
        <f>SALVADOS!R266</f>
        <v>PEQUENA</v>
      </c>
      <c r="K267" s="84">
        <f>IF('CONTROLE LEILOES'!P266=0,"",IF('CONTROLE LEILOES'!P266&gt;0,VENDA!J266,IF(J267="GRANDE",SALVADOS!K266*5%,SALVADOS!K266*35%)))</f>
        <v>13400</v>
      </c>
    </row>
    <row r="268" spans="1:11" x14ac:dyDescent="0.2">
      <c r="A268" s="88">
        <f>SALVADOS!AA267</f>
        <v>45369</v>
      </c>
      <c r="B268" s="83">
        <f>SALVADOS!AB267</f>
        <v>580</v>
      </c>
      <c r="C268" s="84">
        <f>SALVADOS!AC267</f>
        <v>20420</v>
      </c>
      <c r="D268" s="85" t="str">
        <f>SALVADOS!F267</f>
        <v>LETICIA DE SOUZA GONÇALVEZ NACRETA</v>
      </c>
      <c r="E268" s="83">
        <f>SALVADOS!B267</f>
        <v>34</v>
      </c>
      <c r="F268" s="91">
        <f>SALVADOS!J267</f>
        <v>34</v>
      </c>
      <c r="G268" s="84" t="str">
        <f>SALVADOS!G267</f>
        <v>DSS9258</v>
      </c>
      <c r="H268" s="87" t="str">
        <f>IF(_xlfn.XLOOKUP(G268,'CONTROLE LEILOES'!$C:$C,'CONTROLE LEILOES'!$P:$P)&gt;0,"SIM","NÃO")</f>
        <v>SIM</v>
      </c>
      <c r="I268" s="88">
        <f>VENDA!I267</f>
        <v>45392</v>
      </c>
      <c r="J268" s="87" t="str">
        <f>SALVADOS!R267</f>
        <v>MEDIA</v>
      </c>
      <c r="K268" s="84">
        <f>IF('CONTROLE LEILOES'!P267=0,"",IF('CONTROLE LEILOES'!P267&gt;0,VENDA!J267,IF(J268="GRANDE",SALVADOS!K267*5%,SALVADOS!K267*35%)))</f>
        <v>7500</v>
      </c>
    </row>
    <row r="269" spans="1:11" x14ac:dyDescent="0.2">
      <c r="A269" s="88">
        <f>SALVADOS!AA268</f>
        <v>45350</v>
      </c>
      <c r="B269" s="83">
        <f>SALVADOS!AB268</f>
        <v>572</v>
      </c>
      <c r="C269" s="84">
        <f>SALVADOS!AC268</f>
        <v>13067.6</v>
      </c>
      <c r="D269" s="85" t="str">
        <f>SALVADOS!F268</f>
        <v xml:space="preserve">	Izaias Rodrigues das Neves</v>
      </c>
      <c r="E269" s="83">
        <f>SALVADOS!B268</f>
        <v>8282304199</v>
      </c>
      <c r="F269" s="91" t="str">
        <f>SALVADOS!J268</f>
        <v xml:space="preserve">1002806023042	</v>
      </c>
      <c r="G269" s="84" t="str">
        <f>SALVADOS!G268</f>
        <v>KFX0A35</v>
      </c>
      <c r="H269" s="87" t="str">
        <f>IF(_xlfn.XLOOKUP(G269,'CONTROLE LEILOES'!$C:$C,'CONTROLE LEILOES'!$P:$P)&gt;0,"SIM","NÃO")</f>
        <v>SIM</v>
      </c>
      <c r="I269" s="88">
        <f>VENDA!I268</f>
        <v>45390</v>
      </c>
      <c r="J269" s="87" t="str">
        <f>SALVADOS!R268</f>
        <v>MEDIA</v>
      </c>
      <c r="K269" s="84">
        <f>IF('CONTROLE LEILOES'!P268=0,"",IF('CONTROLE LEILOES'!P268&gt;0,VENDA!J268,IF(J269="GRANDE",SALVADOS!K268*5%,SALVADOS!K268*35%)))</f>
        <v>20500</v>
      </c>
    </row>
    <row r="270" spans="1:11" x14ac:dyDescent="0.2">
      <c r="A270" s="88">
        <f>SALVADOS!AA269</f>
        <v>45400</v>
      </c>
      <c r="B270" s="83">
        <f>SALVADOS!AB269</f>
        <v>594</v>
      </c>
      <c r="C270" s="84">
        <f>SALVADOS!AC269</f>
        <v>14917</v>
      </c>
      <c r="D270" s="85" t="str">
        <f>SALVADOS!F269</f>
        <v>Carlos Henrique Marinho Oliveira</v>
      </c>
      <c r="E270" s="83">
        <f>SALVADOS!B269</f>
        <v>8282400353</v>
      </c>
      <c r="F270" s="91">
        <f>SALVADOS!J269</f>
        <v>1002806018782</v>
      </c>
      <c r="G270" s="84" t="str">
        <f>SALVADOS!G269</f>
        <v>GBU0G97</v>
      </c>
      <c r="H270" s="87" t="str">
        <f>IF(_xlfn.XLOOKUP(G270,'CONTROLE LEILOES'!$C:$C,'CONTROLE LEILOES'!$P:$P)&gt;0,"SIM","NÃO")</f>
        <v>SIM</v>
      </c>
      <c r="I270" s="88">
        <f>VENDA!I269</f>
        <v>45447</v>
      </c>
      <c r="J270" s="87" t="str">
        <f>SALVADOS!R269</f>
        <v>MEDIA</v>
      </c>
      <c r="K270" s="84">
        <f>IF('CONTROLE LEILOES'!P269=0,"",IF('CONTROLE LEILOES'!P269&gt;0,VENDA!J269,IF(J270="GRANDE",SALVADOS!K269*5%,SALVADOS!K269*35%)))</f>
        <v>7800</v>
      </c>
    </row>
    <row r="271" spans="1:11" x14ac:dyDescent="0.2">
      <c r="A271" s="88">
        <f>SALVADOS!AA270</f>
        <v>45371</v>
      </c>
      <c r="B271" s="83">
        <f>SALVADOS!AB270</f>
        <v>583</v>
      </c>
      <c r="C271" s="84">
        <f>SALVADOS!AC270</f>
        <v>14488</v>
      </c>
      <c r="D271" s="85" t="str">
        <f>SALVADOS!F270</f>
        <v>Pablo Ewerton Souza de Medeiros</v>
      </c>
      <c r="E271" s="83">
        <f>SALVADOS!B270</f>
        <v>8282400353</v>
      </c>
      <c r="F271" s="91" t="str">
        <f>SALVADOS!J270</f>
        <v xml:space="preserve">1002806018782	</v>
      </c>
      <c r="G271" s="84" t="str">
        <f>SALVADOS!G270</f>
        <v>DFS9C43</v>
      </c>
      <c r="H271" s="87" t="str">
        <f>IF(_xlfn.XLOOKUP(G271,'CONTROLE LEILOES'!$C:$C,'CONTROLE LEILOES'!$P:$P)&gt;0,"SIM","NÃO")</f>
        <v>SIM</v>
      </c>
      <c r="I271" s="88">
        <f>VENDA!I270</f>
        <v>45387</v>
      </c>
      <c r="J271" s="87" t="str">
        <f>SALVADOS!R270</f>
        <v>PEQUENA</v>
      </c>
      <c r="K271" s="84">
        <f>IF('CONTROLE LEILOES'!P270=0,"",IF('CONTROLE LEILOES'!P270&gt;0,VENDA!J270,IF(J271="GRANDE",SALVADOS!K270*5%,SALVADOS!K270*35%)))</f>
        <v>9300</v>
      </c>
    </row>
    <row r="272" spans="1:11" x14ac:dyDescent="0.2">
      <c r="A272" s="88">
        <f>SALVADOS!AA271</f>
        <v>45392</v>
      </c>
      <c r="B272" s="83">
        <f>SALVADOS!AB271</f>
        <v>590</v>
      </c>
      <c r="C272" s="84">
        <f>SALVADOS!AC271</f>
        <v>15843.52</v>
      </c>
      <c r="D272" s="85" t="str">
        <f>SALVADOS!F271</f>
        <v>VINICIUS AMORIM MALAGRINE</v>
      </c>
      <c r="E272" s="83">
        <f>SALVADOS!B271</f>
        <v>36</v>
      </c>
      <c r="F272" s="91">
        <f>SALVADOS!J271</f>
        <v>36</v>
      </c>
      <c r="G272" s="84" t="str">
        <f>SALVADOS!G271</f>
        <v>DIO5972</v>
      </c>
      <c r="H272" s="87" t="str">
        <f>IF(_xlfn.XLOOKUP(G272,'CONTROLE LEILOES'!$C:$C,'CONTROLE LEILOES'!$P:$P)&gt;0,"SIM","NÃO")</f>
        <v>SIM</v>
      </c>
      <c r="I272" s="88">
        <f>VENDA!I271</f>
        <v>45433</v>
      </c>
      <c r="J272" s="87" t="str">
        <f>SALVADOS!R271</f>
        <v>MEDIA</v>
      </c>
      <c r="K272" s="84">
        <f>IF('CONTROLE LEILOES'!P271=0,"",IF('CONTROLE LEILOES'!P271&gt;0,VENDA!J271,IF(J272="GRANDE",SALVADOS!K271*5%,SALVADOS!K271*35%)))</f>
        <v>8500</v>
      </c>
    </row>
    <row r="273" spans="1:11" x14ac:dyDescent="0.2">
      <c r="A273" s="88">
        <f>SALVADOS!AA272</f>
        <v>45489</v>
      </c>
      <c r="B273" s="83">
        <f>SALVADOS!AB272</f>
        <v>651</v>
      </c>
      <c r="C273" s="84">
        <f>SALVADOS!AC272</f>
        <v>5488</v>
      </c>
      <c r="D273" s="85" t="str">
        <f>SALVADOS!F272</f>
        <v>Lucilene da Silva C. Fernandes</v>
      </c>
      <c r="E273" s="83">
        <f>SALVADOS!B272</f>
        <v>8282303717</v>
      </c>
      <c r="F273" s="91">
        <f>SALVADOS!J272</f>
        <v>1002806020606</v>
      </c>
      <c r="G273" s="84" t="str">
        <f>SALVADOS!G272</f>
        <v>MSA8A89</v>
      </c>
      <c r="H273" s="87" t="str">
        <f>IF(_xlfn.XLOOKUP(G273,'CONTROLE LEILOES'!$C:$C,'CONTROLE LEILOES'!$P:$P)&gt;0,"SIM","NÃO")</f>
        <v>SIM</v>
      </c>
      <c r="I273" s="88">
        <f>VENDA!I272</f>
        <v>45545</v>
      </c>
      <c r="J273" s="87" t="str">
        <f>SALVADOS!R272</f>
        <v>GRANDE</v>
      </c>
      <c r="K273" s="84">
        <f>IF('CONTROLE LEILOES'!P272=0,"",IF('CONTROLE LEILOES'!P272&gt;0,VENDA!J272,IF(J273="GRANDE",SALVADOS!K272*5%,SALVADOS!K272*35%)))</f>
        <v>1300</v>
      </c>
    </row>
    <row r="274" spans="1:11" x14ac:dyDescent="0.2">
      <c r="A274" s="88">
        <f>SALVADOS!AA273</f>
        <v>45392</v>
      </c>
      <c r="B274" s="83">
        <f>SALVADOS!AB273</f>
        <v>591</v>
      </c>
      <c r="C274" s="84">
        <f>SALVADOS!AC273</f>
        <v>28465.69</v>
      </c>
      <c r="D274" s="85" t="str">
        <f>SALVADOS!F273</f>
        <v>VALDENICE FILGUEIRA DE OUSA</v>
      </c>
      <c r="E274" s="83">
        <f>SALVADOS!B273</f>
        <v>44</v>
      </c>
      <c r="F274" s="91">
        <f>SALVADOS!J273</f>
        <v>44</v>
      </c>
      <c r="G274" s="84" t="str">
        <f>SALVADOS!G273</f>
        <v>OLO3933</v>
      </c>
      <c r="H274" s="87" t="str">
        <f>IF(_xlfn.XLOOKUP(G274,'CONTROLE LEILOES'!$C:$C,'CONTROLE LEILOES'!$P:$P)&gt;0,"SIM","NÃO")</f>
        <v>SIM</v>
      </c>
      <c r="I274" s="88">
        <f>VENDA!I273</f>
        <v>45503</v>
      </c>
      <c r="J274" s="87" t="str">
        <f>SALVADOS!R273</f>
        <v>GRANDE</v>
      </c>
      <c r="K274" s="84">
        <f>IF('CONTROLE LEILOES'!P273=0,"",IF('CONTROLE LEILOES'!P273&gt;0,VENDA!J273,IF(J274="GRANDE",SALVADOS!K273*5%,SALVADOS!K273*35%)))</f>
        <v>4100</v>
      </c>
    </row>
    <row r="275" spans="1:11" x14ac:dyDescent="0.2">
      <c r="A275" s="88">
        <f>SALVADOS!AA274</f>
        <v>45392</v>
      </c>
      <c r="B275" s="83">
        <f>SALVADOS!AB274</f>
        <v>592</v>
      </c>
      <c r="C275" s="84">
        <f>SALVADOS!AC274</f>
        <v>8957</v>
      </c>
      <c r="D275" s="85" t="str">
        <f>SALVADOS!F274</f>
        <v>Maria Francisca Gomes da Silva</v>
      </c>
      <c r="E275" s="83">
        <f>SALVADOS!B274</f>
        <v>8282400561</v>
      </c>
      <c r="F275" s="91" t="str">
        <f>SALVADOS!J274</f>
        <v xml:space="preserve">	1002806023284</v>
      </c>
      <c r="G275" s="84" t="str">
        <f>SALVADOS!G274</f>
        <v>PQL3484</v>
      </c>
      <c r="H275" s="87" t="str">
        <f>IF(_xlfn.XLOOKUP(G275,'CONTROLE LEILOES'!$C:$C,'CONTROLE LEILOES'!$P:$P)&gt;0,"SIM","NÃO")</f>
        <v>SIM</v>
      </c>
      <c r="I275" s="88">
        <f>VENDA!I274</f>
        <v>45432</v>
      </c>
      <c r="J275" s="87" t="str">
        <f>SALVADOS!R274</f>
        <v>PEQUENA</v>
      </c>
      <c r="K275" s="84">
        <f>IF('CONTROLE LEILOES'!P274=0,"",IF('CONTROLE LEILOES'!P274&gt;0,VENDA!J274,IF(J275="GRANDE",SALVADOS!K274*5%,SALVADOS!K274*35%)))</f>
        <v>5800</v>
      </c>
    </row>
    <row r="276" spans="1:11" x14ac:dyDescent="0.2">
      <c r="A276" s="88">
        <f>SALVADOS!AA275</f>
        <v>45426</v>
      </c>
      <c r="B276" s="83">
        <f>SALVADOS!AB275</f>
        <v>612</v>
      </c>
      <c r="C276" s="84">
        <f>SALVADOS!AC275</f>
        <v>37582.879999999997</v>
      </c>
      <c r="D276" s="85" t="str">
        <f>SALVADOS!F275</f>
        <v>Jose Geraldo Pontes Vasconcelos</v>
      </c>
      <c r="E276" s="83">
        <f>SALVADOS!B275</f>
        <v>8282400976</v>
      </c>
      <c r="F276" s="91" t="str">
        <f>SALVADOS!J275</f>
        <v xml:space="preserve">	1002806023041	</v>
      </c>
      <c r="G276" s="84" t="str">
        <f>SALVADOS!G275</f>
        <v>EUC1C71</v>
      </c>
      <c r="H276" s="87" t="str">
        <f>IF(_xlfn.XLOOKUP(G276,'CONTROLE LEILOES'!$C:$C,'CONTROLE LEILOES'!$P:$P)&gt;0,"SIM","NÃO")</f>
        <v>SIM</v>
      </c>
      <c r="I276" s="88">
        <f>VENDA!I275</f>
        <v>45475</v>
      </c>
      <c r="J276" s="87" t="str">
        <f>SALVADOS!R275</f>
        <v>GRANDE</v>
      </c>
      <c r="K276" s="84">
        <f>IF('CONTROLE LEILOES'!P275=0,"",IF('CONTROLE LEILOES'!P275&gt;0,VENDA!J275,IF(J276="GRANDE",SALVADOS!K275*5%,SALVADOS!K275*35%)))</f>
        <v>8400</v>
      </c>
    </row>
    <row r="277" spans="1:11" x14ac:dyDescent="0.2">
      <c r="A277" s="88">
        <f>SALVADOS!AA276</f>
        <v>45463</v>
      </c>
      <c r="B277" s="83">
        <f>SALVADOS!AB276</f>
        <v>636</v>
      </c>
      <c r="C277" s="84">
        <f>SALVADOS!AC276</f>
        <v>48931</v>
      </c>
      <c r="D277" s="85" t="str">
        <f>SALVADOS!F276</f>
        <v>CLEVERSON DOS SANTOS FERNANDES</v>
      </c>
      <c r="E277" s="83">
        <f>SALVADOS!B276</f>
        <v>8282401065</v>
      </c>
      <c r="F277" s="91">
        <f>SALVADOS!J276</f>
        <v>1002806021966</v>
      </c>
      <c r="G277" s="84" t="str">
        <f>SALVADOS!G276</f>
        <v>BAA9H98</v>
      </c>
      <c r="H277" s="87" t="str">
        <f>IF(_xlfn.XLOOKUP(G277,'CONTROLE LEILOES'!$C:$C,'CONTROLE LEILOES'!$P:$P)&gt;0,"SIM","NÃO")</f>
        <v>NÃO</v>
      </c>
      <c r="I277" s="88" t="str">
        <f>VENDA!I276</f>
        <v/>
      </c>
      <c r="J277" s="87" t="str">
        <f>SALVADOS!R276</f>
        <v>MEDIA</v>
      </c>
      <c r="K277" s="84" t="str">
        <f>IF('CONTROLE LEILOES'!P276=0,"",IF('CONTROLE LEILOES'!P276&gt;0,VENDA!J276,IF(J277="GRANDE",SALVADOS!K276*5%,SALVADOS!K276*35%)))</f>
        <v/>
      </c>
    </row>
    <row r="278" spans="1:11" x14ac:dyDescent="0.2">
      <c r="A278" s="88">
        <f>SALVADOS!AA277</f>
        <v>45426</v>
      </c>
      <c r="B278" s="83">
        <f>SALVADOS!AB277</f>
        <v>610</v>
      </c>
      <c r="C278" s="84">
        <f>SALVADOS!AC277</f>
        <v>97706.53</v>
      </c>
      <c r="D278" s="85" t="str">
        <f>SALVADOS!F277</f>
        <v>Caio Carmello Rocha Lobo</v>
      </c>
      <c r="E278" s="83">
        <f>SALVADOS!B277</f>
        <v>8282400742</v>
      </c>
      <c r="F278" s="91" t="str">
        <f>SALVADOS!J277</f>
        <v xml:space="preserve">1002806018796	</v>
      </c>
      <c r="G278" s="84" t="str">
        <f>SALVADOS!G277</f>
        <v>QVW1G86</v>
      </c>
      <c r="H278" s="87" t="str">
        <f>IF(_xlfn.XLOOKUP(G278,'CONTROLE LEILOES'!$C:$C,'CONTROLE LEILOES'!$P:$P)&gt;0,"SIM","NÃO")</f>
        <v>SIM</v>
      </c>
      <c r="I278" s="88">
        <f>VENDA!I277</f>
        <v>45482</v>
      </c>
      <c r="J278" s="87" t="str">
        <f>SALVADOS!R277</f>
        <v>MEDIA</v>
      </c>
      <c r="K278" s="84">
        <f>IF('CONTROLE LEILOES'!P277=0,"",IF('CONTROLE LEILOES'!P277&gt;0,VENDA!J277,IF(J278="GRANDE",SALVADOS!K277*5%,SALVADOS!K277*35%)))</f>
        <v>62000</v>
      </c>
    </row>
    <row r="279" spans="1:11" x14ac:dyDescent="0.2">
      <c r="A279" s="88">
        <f>SALVADOS!AA278</f>
        <v>45441</v>
      </c>
      <c r="B279" s="83">
        <f>SALVADOS!AB278</f>
        <v>621</v>
      </c>
      <c r="C279" s="84">
        <f>SALVADOS!AC278</f>
        <v>39500.9</v>
      </c>
      <c r="D279" s="85" t="str">
        <f>SALVADOS!F278</f>
        <v>Angela Souza Sena Fonseca</v>
      </c>
      <c r="E279" s="83">
        <f>SALVADOS!B278</f>
        <v>8282400952</v>
      </c>
      <c r="F279" s="91">
        <f>SALVADOS!J278</f>
        <v>1002806020606</v>
      </c>
      <c r="G279" s="84" t="str">
        <f>SALVADOS!G278</f>
        <v>QNL1314</v>
      </c>
      <c r="H279" s="87" t="str">
        <f>IF(_xlfn.XLOOKUP(G279,'CONTROLE LEILOES'!$C:$C,'CONTROLE LEILOES'!$P:$P)&gt;0,"SIM","NÃO")</f>
        <v>SIM</v>
      </c>
      <c r="I279" s="88">
        <f>VENDA!I278</f>
        <v>45482</v>
      </c>
      <c r="J279" s="87" t="str">
        <f>SALVADOS!R278</f>
        <v>MEDIA</v>
      </c>
      <c r="K279" s="84">
        <f>IF('CONTROLE LEILOES'!P278=0,"",IF('CONTROLE LEILOES'!P278&gt;0,VENDA!J278,IF(J279="GRANDE",SALVADOS!K278*5%,SALVADOS!K278*35%)))</f>
        <v>20000</v>
      </c>
    </row>
    <row r="280" spans="1:11" x14ac:dyDescent="0.2">
      <c r="A280" s="88">
        <f>SALVADOS!AA279</f>
        <v>45426</v>
      </c>
      <c r="B280" s="83">
        <f>SALVADOS!AB279</f>
        <v>613</v>
      </c>
      <c r="C280" s="84">
        <f>SALVADOS!AC279</f>
        <v>35789.019999999997</v>
      </c>
      <c r="D280" s="85" t="str">
        <f>SALVADOS!F279</f>
        <v>MARINEIDE SANTOS DA SILVA</v>
      </c>
      <c r="E280" s="83">
        <f>SALVADOS!B279</f>
        <v>8282401071</v>
      </c>
      <c r="F280" s="91" t="str">
        <f>SALVADOS!J279</f>
        <v xml:space="preserve">1002806019671	</v>
      </c>
      <c r="G280" s="84" t="str">
        <f>SALVADOS!G279</f>
        <v>PWC6453</v>
      </c>
      <c r="H280" s="87" t="str">
        <f>IF(_xlfn.XLOOKUP(G280,'CONTROLE LEILOES'!$C:$C,'CONTROLE LEILOES'!$P:$P)&gt;0,"SIM","NÃO")</f>
        <v>SIM</v>
      </c>
      <c r="I280" s="88">
        <f>VENDA!I279</f>
        <v>45489</v>
      </c>
      <c r="J280" s="87" t="str">
        <f>SALVADOS!R279</f>
        <v>GRANDE</v>
      </c>
      <c r="K280" s="84">
        <f>IF('CONTROLE LEILOES'!P279=0,"",IF('CONTROLE LEILOES'!P279&gt;0,VENDA!J279,IF(J280="GRANDE",SALVADOS!K279*5%,SALVADOS!K279*35%)))</f>
        <v>5800</v>
      </c>
    </row>
    <row r="281" spans="1:11" x14ac:dyDescent="0.2">
      <c r="A281" s="88">
        <f>SALVADOS!AA280</f>
        <v>45463</v>
      </c>
      <c r="B281" s="83">
        <f>SALVADOS!AB280</f>
        <v>635</v>
      </c>
      <c r="C281" s="84">
        <f>SALVADOS!AC280</f>
        <v>16439.28</v>
      </c>
      <c r="D281" s="85" t="str">
        <f>SALVADOS!F280</f>
        <v>RAFAEL FRANCISCO FEITOSA</v>
      </c>
      <c r="E281" s="83">
        <f>SALVADOS!B280</f>
        <v>8232400109</v>
      </c>
      <c r="F281" s="91">
        <f>SALVADOS!J280</f>
        <v>1002306007523</v>
      </c>
      <c r="G281" s="84" t="str">
        <f>SALVADOS!G280</f>
        <v>NGF5630</v>
      </c>
      <c r="H281" s="87" t="str">
        <f>IF(_xlfn.XLOOKUP(G281,'CONTROLE LEILOES'!$C:$C,'CONTROLE LEILOES'!$P:$P)&gt;0,"SIM","NÃO")</f>
        <v>SIM</v>
      </c>
      <c r="I281" s="88">
        <f>VENDA!I280</f>
        <v>45551</v>
      </c>
      <c r="J281" s="87" t="str">
        <f>SALVADOS!R280</f>
        <v>GRANDE</v>
      </c>
      <c r="K281" s="84">
        <f>IF('CONTROLE LEILOES'!P280=0,"",IF('CONTROLE LEILOES'!P280&gt;0,VENDA!J280,IF(J281="GRANDE",SALVADOS!K280*5%,SALVADOS!K280*35%)))</f>
        <v>1500</v>
      </c>
    </row>
    <row r="282" spans="1:11" x14ac:dyDescent="0.2">
      <c r="A282" s="88">
        <f>SALVADOS!AA281</f>
        <v>45426</v>
      </c>
      <c r="B282" s="83">
        <f>SALVADOS!AB281</f>
        <v>611</v>
      </c>
      <c r="C282" s="84">
        <f>SALVADOS!AC281</f>
        <v>5039</v>
      </c>
      <c r="D282" s="85" t="str">
        <f>SALVADOS!F281</f>
        <v>Bianca Cardoso Pastorini Brancki</v>
      </c>
      <c r="E282" s="83">
        <f>SALVADOS!B281</f>
        <v>8282400773</v>
      </c>
      <c r="F282" s="91" t="str">
        <f>SALVADOS!J281</f>
        <v xml:space="preserve">	1002806021660	</v>
      </c>
      <c r="G282" s="84" t="str">
        <f>SALVADOS!G281</f>
        <v>MDJ4786</v>
      </c>
      <c r="H282" s="87" t="str">
        <f>IF(_xlfn.XLOOKUP(G282,'CONTROLE LEILOES'!$C:$C,'CONTROLE LEILOES'!$P:$P)&gt;0,"SIM","NÃO")</f>
        <v>SIM</v>
      </c>
      <c r="I282" s="88">
        <f>VENDA!I281</f>
        <v>45468</v>
      </c>
      <c r="J282" s="87" t="str">
        <f>SALVADOS!R281</f>
        <v>MEDIA</v>
      </c>
      <c r="K282" s="84">
        <f>IF('CONTROLE LEILOES'!P281=0,"",IF('CONTROLE LEILOES'!P281&gt;0,VENDA!J281,IF(J282="GRANDE",SALVADOS!K281*5%,SALVADOS!K281*35%)))</f>
        <v>3700</v>
      </c>
    </row>
    <row r="283" spans="1:11" x14ac:dyDescent="0.2">
      <c r="A283" s="88">
        <f>SALVADOS!AA282</f>
        <v>45463</v>
      </c>
      <c r="B283" s="83">
        <f>SALVADOS!AB282</f>
        <v>634</v>
      </c>
      <c r="C283" s="84">
        <f>SALVADOS!AC282</f>
        <v>14480</v>
      </c>
      <c r="D283" s="85" t="str">
        <f>SALVADOS!F282</f>
        <v>ROBINSON SOUSA DE CARVALHO</v>
      </c>
      <c r="E283" s="83">
        <f>SALVADOS!B282</f>
        <v>8282401297</v>
      </c>
      <c r="F283" s="91">
        <f>SALVADOS!J282</f>
        <v>1002806019871</v>
      </c>
      <c r="G283" s="84" t="str">
        <f>SALVADOS!G282</f>
        <v>CXJ8468</v>
      </c>
      <c r="H283" s="87" t="str">
        <f>IF(_xlfn.XLOOKUP(G283,'CONTROLE LEILOES'!$C:$C,'CONTROLE LEILOES'!$P:$P)&gt;0,"SIM","NÃO")</f>
        <v>SIM</v>
      </c>
      <c r="I283" s="88">
        <f>VENDA!I282</f>
        <v>45517</v>
      </c>
      <c r="J283" s="87" t="str">
        <f>SALVADOS!R282</f>
        <v>MEDIA</v>
      </c>
      <c r="K283" s="84">
        <f>IF('CONTROLE LEILOES'!P282=0,"",IF('CONTROLE LEILOES'!P282&gt;0,VENDA!J282,IF(J283="GRANDE",SALVADOS!K282*5%,SALVADOS!K282*35%)))</f>
        <v>3900</v>
      </c>
    </row>
    <row r="284" spans="1:11" x14ac:dyDescent="0.2">
      <c r="A284" s="88">
        <f>SALVADOS!AA283</f>
        <v>45425</v>
      </c>
      <c r="B284" s="83">
        <f>SALVADOS!AB283</f>
        <v>605</v>
      </c>
      <c r="C284" s="84">
        <f>SALVADOS!AC283</f>
        <v>8768.33</v>
      </c>
      <c r="D284" s="85" t="str">
        <f>SALVADOS!F283</f>
        <v>Eliane Vieira Leite da Silva</v>
      </c>
      <c r="E284" s="83">
        <f>SALVADOS!B283</f>
        <v>8282400001</v>
      </c>
      <c r="F284" s="91" t="str">
        <f>SALVADOS!J283</f>
        <v xml:space="preserve">	1002806019941	</v>
      </c>
      <c r="G284" s="84" t="str">
        <f>SALVADOS!G283</f>
        <v>RBB4G65</v>
      </c>
      <c r="H284" s="87" t="str">
        <f>IF(_xlfn.XLOOKUP(G284,'CONTROLE LEILOES'!$C:$C,'CONTROLE LEILOES'!$P:$P)&gt;0,"SIM","NÃO")</f>
        <v>SIM</v>
      </c>
      <c r="I284" s="88">
        <f>VENDA!I283</f>
        <v>45587</v>
      </c>
      <c r="J284" s="87" t="str">
        <f>SALVADOS!R283</f>
        <v>PEQUENA</v>
      </c>
      <c r="K284" s="84">
        <f>IF('CONTROLE LEILOES'!P283=0,"",IF('CONTROLE LEILOES'!P283&gt;0,VENDA!J283,IF(J284="GRANDE",SALVADOS!K283*5%,SALVADOS!K283*35%)))</f>
        <v>9000</v>
      </c>
    </row>
    <row r="285" spans="1:11" x14ac:dyDescent="0.2">
      <c r="A285" s="88">
        <f>SALVADOS!AA284</f>
        <v>45456</v>
      </c>
      <c r="B285" s="83">
        <f>SALVADOS!AB284</f>
        <v>628</v>
      </c>
      <c r="C285" s="84">
        <f>SALVADOS!AC284</f>
        <v>17744</v>
      </c>
      <c r="D285" s="85" t="str">
        <f>SALVADOS!F284</f>
        <v>Marcelo dos Santos Pinto</v>
      </c>
      <c r="E285" s="83">
        <f>SALVADOS!B284</f>
        <v>8282401052</v>
      </c>
      <c r="F285" s="91" t="str">
        <f>SALVADOS!J284</f>
        <v xml:space="preserve">	1002806023821</v>
      </c>
      <c r="G285" s="84" t="str">
        <f>SALVADOS!G284</f>
        <v>SHK6B61</v>
      </c>
      <c r="H285" s="87" t="str">
        <f>IF(_xlfn.XLOOKUP(G285,'CONTROLE LEILOES'!$C:$C,'CONTROLE LEILOES'!$P:$P)&gt;0,"SIM","NÃO")</f>
        <v>SIM</v>
      </c>
      <c r="I285" s="88">
        <f>VENDA!I284</f>
        <v>45482</v>
      </c>
      <c r="J285" s="87" t="str">
        <f>SALVADOS!R284</f>
        <v>PEQUENA</v>
      </c>
      <c r="K285" s="84">
        <f>IF('CONTROLE LEILOES'!P284=0,"",IF('CONTROLE LEILOES'!P284&gt;0,VENDA!J284,IF(J285="GRANDE",SALVADOS!K284*5%,SALVADOS!K284*35%)))</f>
        <v>11800</v>
      </c>
    </row>
    <row r="286" spans="1:11" x14ac:dyDescent="0.2">
      <c r="A286" s="88">
        <f>SALVADOS!AA285</f>
        <v>45463</v>
      </c>
      <c r="B286" s="83">
        <f>SALVADOS!AB285</f>
        <v>633</v>
      </c>
      <c r="C286" s="84">
        <f>SALVADOS!AC285</f>
        <v>6178.84</v>
      </c>
      <c r="D286" s="85" t="str">
        <f>SALVADOS!F285</f>
        <v>RENAN MARCEL CUSTODIO DOS SANTOS</v>
      </c>
      <c r="E286" s="83">
        <f>SALVADOS!B285</f>
        <v>8282401236</v>
      </c>
      <c r="F286" s="91">
        <f>SALVADOS!J285</f>
        <v>1002806019379</v>
      </c>
      <c r="G286" s="84" t="str">
        <f>SALVADOS!G285</f>
        <v>DGH7E81</v>
      </c>
      <c r="H286" s="87" t="str">
        <f>IF(_xlfn.XLOOKUP(G286,'CONTROLE LEILOES'!$C:$C,'CONTROLE LEILOES'!$P:$P)&gt;0,"SIM","NÃO")</f>
        <v>SIM</v>
      </c>
      <c r="I286" s="88">
        <f>VENDA!I285</f>
        <v>45701</v>
      </c>
      <c r="J286" s="87" t="str">
        <f>SALVADOS!R285</f>
        <v>MEDIA</v>
      </c>
      <c r="K286" s="84">
        <f>IF('CONTROLE LEILOES'!P285=0,"",IF('CONTROLE LEILOES'!P285&gt;0,VENDA!J285,IF(J286="GRANDE",SALVADOS!K285*5%,SALVADOS!K285*35%)))</f>
        <v>3700</v>
      </c>
    </row>
    <row r="287" spans="1:11" x14ac:dyDescent="0.2">
      <c r="A287" s="88">
        <f>SALVADOS!AA286</f>
        <v>45481</v>
      </c>
      <c r="B287" s="83">
        <f>SALVADOS!AB286</f>
        <v>639</v>
      </c>
      <c r="C287" s="84">
        <f>SALVADOS!AC286</f>
        <v>10612.84</v>
      </c>
      <c r="D287" s="85" t="str">
        <f>SALVADOS!F286</f>
        <v>Jonatan de Andrade Rufino</v>
      </c>
      <c r="E287" s="83">
        <f>SALVADOS!B286</f>
        <v>8282401015</v>
      </c>
      <c r="F287" s="91">
        <f>SALVADOS!J286</f>
        <v>1002806021014</v>
      </c>
      <c r="G287" s="84" t="str">
        <f>SALVADOS!G286</f>
        <v>HMS9253</v>
      </c>
      <c r="H287" s="87" t="str">
        <f>IF(_xlfn.XLOOKUP(G287,'CONTROLE LEILOES'!$C:$C,'CONTROLE LEILOES'!$P:$P)&gt;0,"SIM","NÃO")</f>
        <v>NÃO</v>
      </c>
      <c r="I287" s="88" t="str">
        <f>VENDA!I286</f>
        <v/>
      </c>
      <c r="J287" s="87" t="str">
        <f>SALVADOS!R286</f>
        <v>MEDIA</v>
      </c>
      <c r="K287" s="84" t="str">
        <f>IF('CONTROLE LEILOES'!P286=0,"",IF('CONTROLE LEILOES'!P286&gt;0,VENDA!J286,IF(J287="GRANDE",SALVADOS!K286*5%,SALVADOS!K286*35%)))</f>
        <v/>
      </c>
    </row>
    <row r="288" spans="1:11" x14ac:dyDescent="0.2">
      <c r="A288" s="88">
        <f>SALVADOS!AA287</f>
        <v>45449</v>
      </c>
      <c r="B288" s="83">
        <f>SALVADOS!AB287</f>
        <v>626</v>
      </c>
      <c r="C288" s="84">
        <f>SALVADOS!AC287</f>
        <v>35179.47</v>
      </c>
      <c r="D288" s="85" t="str">
        <f>SALVADOS!F287</f>
        <v xml:space="preserve">	MR TERCEIRIZAÇÃO DE MAO DE OBRA LTDA</v>
      </c>
      <c r="E288" s="83">
        <f>SALVADOS!B287</f>
        <v>8282401416</v>
      </c>
      <c r="F288" s="91">
        <f>SALVADOS!J287</f>
        <v>1002806022417</v>
      </c>
      <c r="G288" s="84" t="str">
        <f>SALVADOS!G287</f>
        <v>PZU4992</v>
      </c>
      <c r="H288" s="87" t="str">
        <f>IF(_xlfn.XLOOKUP(G288,'CONTROLE LEILOES'!$C:$C,'CONTROLE LEILOES'!$P:$P)&gt;0,"SIM","NÃO")</f>
        <v>SIM</v>
      </c>
      <c r="I288" s="88">
        <f>VENDA!I287</f>
        <v>45524</v>
      </c>
      <c r="J288" s="87" t="str">
        <f>SALVADOS!R287</f>
        <v>GRANDE</v>
      </c>
      <c r="K288" s="84">
        <f>IF('CONTROLE LEILOES'!P287=0,"",IF('CONTROLE LEILOES'!P287&gt;0,VENDA!J287,IF(J288="GRANDE",SALVADOS!K287*5%,SALVADOS!K287*35%)))</f>
        <v>6000</v>
      </c>
    </row>
    <row r="289" spans="1:11" x14ac:dyDescent="0.2">
      <c r="A289" s="88">
        <f>SALVADOS!AA288</f>
        <v>45456</v>
      </c>
      <c r="B289" s="83">
        <f>SALVADOS!AB288</f>
        <v>629</v>
      </c>
      <c r="C289" s="84">
        <f>SALVADOS!AC288</f>
        <v>17817</v>
      </c>
      <c r="D289" s="85" t="str">
        <f>SALVADOS!F288</f>
        <v>RICARDO FERNANDES DA SILVA</v>
      </c>
      <c r="E289" s="83">
        <f>SALVADOS!B288</f>
        <v>8282401266</v>
      </c>
      <c r="F289" s="91">
        <f>SALVADOS!J288</f>
        <v>1002806022334</v>
      </c>
      <c r="G289" s="84" t="str">
        <f>SALVADOS!G288</f>
        <v>HGX8B58</v>
      </c>
      <c r="H289" s="87" t="str">
        <f>IF(_xlfn.XLOOKUP(G289,'CONTROLE LEILOES'!$C:$C,'CONTROLE LEILOES'!$P:$P)&gt;0,"SIM","NÃO")</f>
        <v>NÃO</v>
      </c>
      <c r="I289" s="88" t="str">
        <f>VENDA!I288</f>
        <v/>
      </c>
      <c r="J289" s="87" t="str">
        <f>SALVADOS!R288</f>
        <v>MEDIA</v>
      </c>
      <c r="K289" s="84" t="str">
        <f>IF('CONTROLE LEILOES'!P288=0,"",IF('CONTROLE LEILOES'!P288&gt;0,VENDA!J288,IF(J289="GRANDE",SALVADOS!K288*5%,SALVADOS!K288*35%)))</f>
        <v/>
      </c>
    </row>
    <row r="290" spans="1:11" x14ac:dyDescent="0.2">
      <c r="A290" s="88">
        <f>SALVADOS!AA289</f>
        <v>45449</v>
      </c>
      <c r="B290" s="83">
        <f>SALVADOS!AB289</f>
        <v>627</v>
      </c>
      <c r="C290" s="84">
        <f>SALVADOS!AC289</f>
        <v>31962.52</v>
      </c>
      <c r="D290" s="85" t="str">
        <f>SALVADOS!F289</f>
        <v>Cleila Cristiane Nascimento Reche Pereira</v>
      </c>
      <c r="E290" s="83">
        <f>SALVADOS!B289</f>
        <v>8282401616</v>
      </c>
      <c r="F290" s="91" t="str">
        <f>SALVADOS!J289</f>
        <v xml:space="preserve">1002806024964	</v>
      </c>
      <c r="G290" s="84" t="str">
        <f>SALVADOS!G289</f>
        <v>AXN1391</v>
      </c>
      <c r="H290" s="87" t="str">
        <f>IF(_xlfn.XLOOKUP(G290,'CONTROLE LEILOES'!$C:$C,'CONTROLE LEILOES'!$P:$P)&gt;0,"SIM","NÃO")</f>
        <v>SIM</v>
      </c>
      <c r="I290" s="88">
        <f>VENDA!I289</f>
        <v>45489</v>
      </c>
      <c r="J290" s="87" t="str">
        <f>SALVADOS!R289</f>
        <v>MEDIA</v>
      </c>
      <c r="K290" s="84">
        <f>IF('CONTROLE LEILOES'!P289=0,"",IF('CONTROLE LEILOES'!P289&gt;0,VENDA!J289,IF(J290="GRANDE",SALVADOS!K289*5%,SALVADOS!K289*35%)))</f>
        <v>16500</v>
      </c>
    </row>
    <row r="291" spans="1:11" x14ac:dyDescent="0.2">
      <c r="A291" s="88">
        <f>SALVADOS!AA290</f>
        <v>45513</v>
      </c>
      <c r="B291" s="83">
        <f>SALVADOS!AB290</f>
        <v>667</v>
      </c>
      <c r="C291" s="84">
        <f>SALVADOS!AC290</f>
        <v>26326</v>
      </c>
      <c r="D291" s="85" t="str">
        <f>SALVADOS!F290</f>
        <v>Guilherme Bisswurn</v>
      </c>
      <c r="E291" s="83">
        <f>SALVADOS!B290</f>
        <v>8232400180</v>
      </c>
      <c r="F291" s="91">
        <f>SALVADOS!J290</f>
        <v>1002306007853</v>
      </c>
      <c r="G291" s="84" t="str">
        <f>SALVADOS!G290</f>
        <v>MLU1158</v>
      </c>
      <c r="H291" s="87" t="str">
        <f>IF(_xlfn.XLOOKUP(G291,'CONTROLE LEILOES'!$C:$C,'CONTROLE LEILOES'!$P:$P)&gt;0,"SIM","NÃO")</f>
        <v>SIM</v>
      </c>
      <c r="I291" s="88">
        <f>VENDA!I290</f>
        <v>45574</v>
      </c>
      <c r="J291" s="87" t="str">
        <f>SALVADOS!R290</f>
        <v>MEDIA</v>
      </c>
      <c r="K291" s="84">
        <f>IF('CONTROLE LEILOES'!P290=0,"",IF('CONTROLE LEILOES'!P290&gt;0,VENDA!J290,IF(J291="GRANDE",SALVADOS!K290*5%,SALVADOS!K290*35%)))</f>
        <v>15100</v>
      </c>
    </row>
    <row r="292" spans="1:11" x14ac:dyDescent="0.2">
      <c r="A292" s="88">
        <f>SALVADOS!AA291</f>
        <v>45470</v>
      </c>
      <c r="B292" s="83">
        <f>SALVADOS!AB291</f>
        <v>638</v>
      </c>
      <c r="C292" s="84">
        <f>SALVADOS!AC291</f>
        <v>29222</v>
      </c>
      <c r="D292" s="85" t="str">
        <f>SALVADOS!F291</f>
        <v>ANNELISE DA SILVA M F CHAGAS</v>
      </c>
      <c r="E292" s="83">
        <f>SALVADOS!B291</f>
        <v>8282401481</v>
      </c>
      <c r="F292" s="91" t="str">
        <f>SALVADOS!J291</f>
        <v xml:space="preserve">	1002806021879	</v>
      </c>
      <c r="G292" s="84" t="str">
        <f>SALVADOS!G291</f>
        <v>ETQ4H59</v>
      </c>
      <c r="H292" s="87" t="str">
        <f>IF(_xlfn.XLOOKUP(G292,'CONTROLE LEILOES'!$C:$C,'CONTROLE LEILOES'!$P:$P)&gt;0,"SIM","NÃO")</f>
        <v>SIM</v>
      </c>
      <c r="I292" s="88">
        <f>VENDA!I291</f>
        <v>45503</v>
      </c>
      <c r="J292" s="87" t="str">
        <f>SALVADOS!R291</f>
        <v>MEDIA</v>
      </c>
      <c r="K292" s="84">
        <f>IF('CONTROLE LEILOES'!P291=0,"",IF('CONTROLE LEILOES'!P291&gt;0,VENDA!J291,IF(J292="GRANDE",SALVADOS!K291*5%,SALVADOS!K291*35%)))</f>
        <v>13200</v>
      </c>
    </row>
    <row r="293" spans="1:11" x14ac:dyDescent="0.2">
      <c r="A293" s="88">
        <f>SALVADOS!AA292</f>
        <v>45489</v>
      </c>
      <c r="B293" s="83">
        <f>SALVADOS!AB292</f>
        <v>646</v>
      </c>
      <c r="C293" s="84">
        <f>SALVADOS!AC292</f>
        <v>94237</v>
      </c>
      <c r="D293" s="85" t="str">
        <f>SALVADOS!F292</f>
        <v>REGINA MARIA BIGLIA</v>
      </c>
      <c r="E293" s="83">
        <f>SALVADOS!B292</f>
        <v>8282401274</v>
      </c>
      <c r="F293" s="91">
        <f>SALVADOS!J292</f>
        <v>1002806019714</v>
      </c>
      <c r="G293" s="84" t="str">
        <f>SALVADOS!G292</f>
        <v>FVR1A41</v>
      </c>
      <c r="H293" s="87" t="str">
        <f>IF(_xlfn.XLOOKUP(G293,'CONTROLE LEILOES'!$C:$C,'CONTROLE LEILOES'!$P:$P)&gt;0,"SIM","NÃO")</f>
        <v>SIM</v>
      </c>
      <c r="I293" s="88">
        <f>VENDA!I292</f>
        <v>45524</v>
      </c>
      <c r="J293" s="87" t="str">
        <f>SALVADOS!R292</f>
        <v>MEDIA</v>
      </c>
      <c r="K293" s="84">
        <f>IF('CONTROLE LEILOES'!P292=0,"",IF('CONTROLE LEILOES'!P292&gt;0,VENDA!J292,IF(J293="GRANDE",SALVADOS!K292*5%,SALVADOS!K292*35%)))</f>
        <v>50500</v>
      </c>
    </row>
    <row r="294" spans="1:11" x14ac:dyDescent="0.2">
      <c r="A294" s="88">
        <f>SALVADOS!AA293</f>
        <v>45489</v>
      </c>
      <c r="B294" s="83">
        <f>SALVADOS!AB293</f>
        <v>645</v>
      </c>
      <c r="C294" s="84">
        <f>SALVADOS!AC293</f>
        <v>24508</v>
      </c>
      <c r="D294" s="85" t="str">
        <f>SALVADOS!F293</f>
        <v>Keitty de S. Fernandes</v>
      </c>
      <c r="E294" s="83">
        <f>SALVADOS!B293</f>
        <v>8282401196</v>
      </c>
      <c r="F294" s="91" t="str">
        <f>SALVADOS!J293</f>
        <v xml:space="preserve">	1002806022379	</v>
      </c>
      <c r="G294" s="84" t="str">
        <f>SALVADOS!G293</f>
        <v>MTQ9I63</v>
      </c>
      <c r="H294" s="87" t="str">
        <f>IF(_xlfn.XLOOKUP(G294,'CONTROLE LEILOES'!$C:$C,'CONTROLE LEILOES'!$P:$P)&gt;0,"SIM","NÃO")</f>
        <v>SIM</v>
      </c>
      <c r="I294" s="88">
        <f>VENDA!I293</f>
        <v>45531</v>
      </c>
      <c r="J294" s="87" t="str">
        <f>SALVADOS!R293</f>
        <v>MEDIA</v>
      </c>
      <c r="K294" s="84">
        <f>IF('CONTROLE LEILOES'!P293=0,"",IF('CONTROLE LEILOES'!P293&gt;0,VENDA!J293,IF(J294="GRANDE",SALVADOS!K293*5%,SALVADOS!K293*35%)))</f>
        <v>6000</v>
      </c>
    </row>
    <row r="295" spans="1:11" x14ac:dyDescent="0.2">
      <c r="A295" s="88">
        <f>SALVADOS!AA294</f>
        <v>45483</v>
      </c>
      <c r="B295" s="83">
        <f>SALVADOS!AB294</f>
        <v>642</v>
      </c>
      <c r="C295" s="84">
        <f>SALVADOS!AC294</f>
        <v>14260</v>
      </c>
      <c r="D295" s="85" t="str">
        <f>SALVADOS!F294</f>
        <v>Gabriela Segger Caruso</v>
      </c>
      <c r="E295" s="83">
        <f>SALVADOS!B294</f>
        <v>8282401710</v>
      </c>
      <c r="F295" s="91" t="str">
        <f>SALVADOS!J294</f>
        <v xml:space="preserve">	1002806021814	</v>
      </c>
      <c r="G295" s="84" t="str">
        <f>SALVADOS!G294</f>
        <v>DUU4A53</v>
      </c>
      <c r="H295" s="87" t="str">
        <f>IF(_xlfn.XLOOKUP(G295,'CONTROLE LEILOES'!$C:$C,'CONTROLE LEILOES'!$P:$P)&gt;0,"SIM","NÃO")</f>
        <v>SIM</v>
      </c>
      <c r="I295" s="88">
        <f>VENDA!I294</f>
        <v>45503</v>
      </c>
      <c r="J295" s="87" t="str">
        <f>SALVADOS!R294</f>
        <v>MEDIA</v>
      </c>
      <c r="K295" s="84">
        <f>IF('CONTROLE LEILOES'!P294=0,"",IF('CONTROLE LEILOES'!P294&gt;0,VENDA!J294,IF(J295="GRANDE",SALVADOS!K294*5%,SALVADOS!K294*35%)))</f>
        <v>5500</v>
      </c>
    </row>
    <row r="296" spans="1:11" x14ac:dyDescent="0.2">
      <c r="A296" s="88">
        <f>SALVADOS!AA295</f>
        <v>45489</v>
      </c>
      <c r="B296" s="83">
        <f>SALVADOS!AB295</f>
        <v>648</v>
      </c>
      <c r="C296" s="84">
        <f>SALVADOS!AC295</f>
        <v>8809.06</v>
      </c>
      <c r="D296" s="85" t="str">
        <f>SALVADOS!F295</f>
        <v>Junior Ribeiro de Lima</v>
      </c>
      <c r="E296" s="83">
        <f>SALVADOS!B295</f>
        <v>8282402049</v>
      </c>
      <c r="F296" s="91">
        <f>SALVADOS!J295</f>
        <v>1002806023501</v>
      </c>
      <c r="G296" s="84" t="str">
        <f>SALVADOS!G295</f>
        <v>ACJ8A31</v>
      </c>
      <c r="H296" s="87" t="str">
        <f>IF(_xlfn.XLOOKUP(G296,'CONTROLE LEILOES'!$C:$C,'CONTROLE LEILOES'!$P:$P)&gt;0,"SIM","NÃO")</f>
        <v>SIM</v>
      </c>
      <c r="I296" s="88">
        <f>VENDA!I295</f>
        <v>45678</v>
      </c>
      <c r="J296" s="87" t="str">
        <f>SALVADOS!R295</f>
        <v>GRANDE</v>
      </c>
      <c r="K296" s="84">
        <f>IF('CONTROLE LEILOES'!P295=0,"",IF('CONTROLE LEILOES'!P295&gt;0,VENDA!J295,IF(J296="GRANDE",SALVADOS!K295*5%,SALVADOS!K295*35%)))</f>
        <v>2100</v>
      </c>
    </row>
    <row r="297" spans="1:11" x14ac:dyDescent="0.2">
      <c r="A297" s="88">
        <f>SALVADOS!AA296</f>
        <v>45497</v>
      </c>
      <c r="B297" s="83">
        <f>SALVADOS!AB296</f>
        <v>653</v>
      </c>
      <c r="C297" s="84">
        <f>SALVADOS!AC296</f>
        <v>23945</v>
      </c>
      <c r="D297" s="85" t="str">
        <f>SALVADOS!F296</f>
        <v>GEORGE MARCU</v>
      </c>
      <c r="E297" s="83">
        <f>SALVADOS!B296</f>
        <v>116</v>
      </c>
      <c r="F297" s="91">
        <f>SALVADOS!J296</f>
        <v>116</v>
      </c>
      <c r="G297" s="84" t="str">
        <f>SALVADOS!G296</f>
        <v>FAM0C06</v>
      </c>
      <c r="H297" s="87" t="str">
        <f>IF(_xlfn.XLOOKUP(G297,'CONTROLE LEILOES'!$C:$C,'CONTROLE LEILOES'!$P:$P)&gt;0,"SIM","NÃO")</f>
        <v>SIM</v>
      </c>
      <c r="I297" s="88">
        <f>VENDA!I296</f>
        <v>45531</v>
      </c>
      <c r="J297" s="87" t="str">
        <f>SALVADOS!R296</f>
        <v>MEDIA</v>
      </c>
      <c r="K297" s="84">
        <f>IF('CONTROLE LEILOES'!P296=0,"",IF('CONTROLE LEILOES'!P296&gt;0,VENDA!J296,IF(J297="GRANDE",SALVADOS!K296*5%,SALVADOS!K296*35%)))</f>
        <v>8500</v>
      </c>
    </row>
    <row r="298" spans="1:11" x14ac:dyDescent="0.2">
      <c r="A298" s="88">
        <f>SALVADOS!AA297</f>
        <v>45483</v>
      </c>
      <c r="B298" s="83">
        <f>SALVADOS!AB297</f>
        <v>644</v>
      </c>
      <c r="C298" s="84">
        <f>SALVADOS!AC297</f>
        <v>8379</v>
      </c>
      <c r="D298" s="85" t="str">
        <f>SALVADOS!F297</f>
        <v>LENON DO AMARAL VIEIRA</v>
      </c>
      <c r="E298" s="83">
        <f>SALVADOS!B297</f>
        <v>8282402080</v>
      </c>
      <c r="F298" s="91" t="str">
        <f>SALVADOS!J297</f>
        <v xml:space="preserve">1002806024688	</v>
      </c>
      <c r="G298" s="84" t="str">
        <f>SALVADOS!G297</f>
        <v>CXZ5324</v>
      </c>
      <c r="H298" s="87" t="str">
        <f>IF(_xlfn.XLOOKUP(G298,'CONTROLE LEILOES'!$C:$C,'CONTROLE LEILOES'!$P:$P)&gt;0,"SIM","NÃO")</f>
        <v>SIM</v>
      </c>
      <c r="I298" s="88">
        <f>VENDA!I297</f>
        <v>45499</v>
      </c>
      <c r="J298" s="87" t="str">
        <f>SALVADOS!R297</f>
        <v>MEDIA</v>
      </c>
      <c r="K298" s="84">
        <f>IF('CONTROLE LEILOES'!P297=0,"",IF('CONTROLE LEILOES'!P297&gt;0,VENDA!J297,IF(J298="GRANDE",SALVADOS!K297*5%,SALVADOS!K297*35%)))</f>
        <v>4500</v>
      </c>
    </row>
    <row r="299" spans="1:11" x14ac:dyDescent="0.2">
      <c r="A299" s="88">
        <f>SALVADOS!AA298</f>
        <v>45489</v>
      </c>
      <c r="B299" s="83">
        <f>SALVADOS!AB298</f>
        <v>647</v>
      </c>
      <c r="C299" s="84">
        <f>SALVADOS!AC298</f>
        <v>17472.95</v>
      </c>
      <c r="D299" s="85" t="str">
        <f>SALVADOS!F298</f>
        <v>Sanderson Rosa Amaral</v>
      </c>
      <c r="E299" s="83">
        <f>SALVADOS!B298</f>
        <v>8282402073</v>
      </c>
      <c r="F299" s="91">
        <f>SALVADOS!J298</f>
        <v>1002806023960</v>
      </c>
      <c r="G299" s="84" t="str">
        <f>SALVADOS!G298</f>
        <v>ELC7H98</v>
      </c>
      <c r="H299" s="87" t="str">
        <f>IF(_xlfn.XLOOKUP(G299,'CONTROLE LEILOES'!$C:$C,'CONTROLE LEILOES'!$P:$P)&gt;0,"SIM","NÃO")</f>
        <v>SIM</v>
      </c>
      <c r="I299" s="88">
        <f>VENDA!I298</f>
        <v>45593</v>
      </c>
      <c r="J299" s="87" t="str">
        <f>SALVADOS!R298</f>
        <v>MEDIA</v>
      </c>
      <c r="K299" s="84">
        <f>IF('CONTROLE LEILOES'!P298=0,"",IF('CONTROLE LEILOES'!P298&gt;0,VENDA!J298,IF(J299="GRANDE",SALVADOS!K298*5%,SALVADOS!K298*35%)))</f>
        <v>1500</v>
      </c>
    </row>
    <row r="300" spans="1:11" x14ac:dyDescent="0.2">
      <c r="A300" s="88">
        <f>SALVADOS!AA299</f>
        <v>45483</v>
      </c>
      <c r="B300" s="83">
        <f>SALVADOS!AB299</f>
        <v>643</v>
      </c>
      <c r="C300" s="84">
        <f>SALVADOS!AC299</f>
        <v>8813</v>
      </c>
      <c r="D300" s="85" t="str">
        <f>SALVADOS!F299</f>
        <v xml:space="preserve">	Fernando Henrique Soares Correa</v>
      </c>
      <c r="E300" s="83">
        <f>SALVADOS!B299</f>
        <v>8282401645</v>
      </c>
      <c r="F300" s="91" t="str">
        <f>SALVADOS!J299</f>
        <v xml:space="preserve">1002806019871	</v>
      </c>
      <c r="G300" s="84" t="str">
        <f>SALVADOS!G299</f>
        <v>DYS7288</v>
      </c>
      <c r="H300" s="87" t="str">
        <f>IF(_xlfn.XLOOKUP(G300,'CONTROLE LEILOES'!$C:$C,'CONTROLE LEILOES'!$P:$P)&gt;0,"SIM","NÃO")</f>
        <v>SIM</v>
      </c>
      <c r="I300" s="88">
        <f>VENDA!I299</f>
        <v>45524</v>
      </c>
      <c r="J300" s="87" t="str">
        <f>SALVADOS!R299</f>
        <v>PEQUENA</v>
      </c>
      <c r="K300" s="84">
        <f>IF('CONTROLE LEILOES'!P299=0,"",IF('CONTROLE LEILOES'!P299&gt;0,VENDA!J299,IF(J300="GRANDE",SALVADOS!K299*5%,SALVADOS!K299*35%)))</f>
        <v>5300</v>
      </c>
    </row>
    <row r="301" spans="1:11" x14ac:dyDescent="0.2">
      <c r="A301" s="88">
        <f>SALVADOS!AA300</f>
        <v>45513</v>
      </c>
      <c r="B301" s="83">
        <f>SALVADOS!AB300</f>
        <v>666</v>
      </c>
      <c r="C301" s="84">
        <f>SALVADOS!AC300</f>
        <v>5500</v>
      </c>
      <c r="D301" s="85" t="str">
        <f>SALVADOS!F300</f>
        <v>Antonio Carvalho de Oliveira</v>
      </c>
      <c r="E301" s="83">
        <f>SALVADOS!B300</f>
        <v>8282402422</v>
      </c>
      <c r="F301" s="91">
        <f>SALVADOS!J300</f>
        <v>1002806022545</v>
      </c>
      <c r="G301" s="84" t="str">
        <f>SALVADOS!G300</f>
        <v>HJQ5D41</v>
      </c>
      <c r="H301" s="87" t="str">
        <f>IF(_xlfn.XLOOKUP(G301,'CONTROLE LEILOES'!$C:$C,'CONTROLE LEILOES'!$P:$P)&gt;0,"SIM","NÃO")</f>
        <v>SIM</v>
      </c>
      <c r="I301" s="88">
        <f>VENDA!I300</f>
        <v>45574</v>
      </c>
      <c r="J301" s="87" t="str">
        <f>SALVADOS!R300</f>
        <v>PEQUENA</v>
      </c>
      <c r="K301" s="84">
        <f>IF('CONTROLE LEILOES'!P300=0,"",IF('CONTROLE LEILOES'!P300&gt;0,VENDA!J300,IF(J301="GRANDE",SALVADOS!K300*5%,SALVADOS!K300*35%)))</f>
        <v>4550</v>
      </c>
    </row>
    <row r="302" spans="1:11" x14ac:dyDescent="0.2">
      <c r="A302" s="88">
        <f>SALVADOS!AA301</f>
        <v>0</v>
      </c>
      <c r="B302" s="83">
        <f>SALVADOS!AB301</f>
        <v>0</v>
      </c>
      <c r="C302" s="84">
        <f>SALVADOS!AC301</f>
        <v>0</v>
      </c>
      <c r="D302" s="85" t="str">
        <f>SALVADOS!F301</f>
        <v>Guilherme de Faria</v>
      </c>
      <c r="E302" s="83">
        <f>SALVADOS!B301</f>
        <v>8282402411</v>
      </c>
      <c r="F302" s="91">
        <f>SALVADOS!J301</f>
        <v>1002806025176</v>
      </c>
      <c r="G302" s="84" t="str">
        <f>SALVADOS!G301</f>
        <v>PUN8D33</v>
      </c>
      <c r="H302" s="87" t="str">
        <f>IF(_xlfn.XLOOKUP(G302,'CONTROLE LEILOES'!$C:$C,'CONTROLE LEILOES'!$P:$P)&gt;0,"SIM","NÃO")</f>
        <v>NÃO</v>
      </c>
      <c r="I302" s="88" t="str">
        <f>VENDA!I301</f>
        <v/>
      </c>
      <c r="J302" s="87" t="str">
        <f>SALVADOS!R301</f>
        <v>GRANDE</v>
      </c>
      <c r="K302" s="84" t="str">
        <f>IF('CONTROLE LEILOES'!P301=0,"",IF('CONTROLE LEILOES'!P301&gt;0,VENDA!J301,IF(J302="GRANDE",SALVADOS!K301*5%,SALVADOS!K301*35%)))</f>
        <v/>
      </c>
    </row>
    <row r="303" spans="1:11" x14ac:dyDescent="0.2">
      <c r="A303" s="88">
        <f>SALVADOS!AA302</f>
        <v>45513</v>
      </c>
      <c r="B303" s="83">
        <f>SALVADOS!AB302</f>
        <v>668</v>
      </c>
      <c r="C303" s="84">
        <f>SALVADOS!AC302</f>
        <v>42911</v>
      </c>
      <c r="D303" s="85" t="str">
        <f>SALVADOS!F302</f>
        <v xml:space="preserve">Edson Estevam da Silva	</v>
      </c>
      <c r="E303" s="83">
        <f>SALVADOS!B302</f>
        <v>8282402448</v>
      </c>
      <c r="F303" s="91" t="str">
        <f>SALVADOS!J302</f>
        <v xml:space="preserve">1002806025176	</v>
      </c>
      <c r="G303" s="84" t="str">
        <f>SALVADOS!G302</f>
        <v>EMM9960</v>
      </c>
      <c r="H303" s="87" t="str">
        <f>IF(_xlfn.XLOOKUP(G303,'CONTROLE LEILOES'!$C:$C,'CONTROLE LEILOES'!$P:$P)&gt;0,"SIM","NÃO")</f>
        <v>SIM</v>
      </c>
      <c r="I303" s="88">
        <f>VENDA!I302</f>
        <v>45567</v>
      </c>
      <c r="J303" s="87" t="str">
        <f>SALVADOS!R302</f>
        <v>MEDIA</v>
      </c>
      <c r="K303" s="84">
        <f>IF('CONTROLE LEILOES'!P302=0,"",IF('CONTROLE LEILOES'!P302&gt;0,VENDA!J302,IF(J303="GRANDE",SALVADOS!K302*5%,SALVADOS!K302*35%)))</f>
        <v>27000</v>
      </c>
    </row>
    <row r="304" spans="1:11" x14ac:dyDescent="0.2">
      <c r="A304" s="88">
        <f>SALVADOS!AA303</f>
        <v>45541</v>
      </c>
      <c r="B304" s="83">
        <f>SALVADOS!AB303</f>
        <v>683</v>
      </c>
      <c r="C304" s="84">
        <f>SALVADOS!AC303</f>
        <v>10900</v>
      </c>
      <c r="D304" s="85" t="str">
        <f>SALVADOS!F303</f>
        <v>GUSTAVO NOGUEIRA</v>
      </c>
      <c r="E304" s="83">
        <f>[1]ENTRADA!K217</f>
        <v>8282402240</v>
      </c>
      <c r="F304" s="91">
        <f>SALVADOS!J303</f>
        <v>1002806021321</v>
      </c>
      <c r="G304" s="84" t="str">
        <f>SALVADOS!G303</f>
        <v>GEB2A74</v>
      </c>
      <c r="H304" s="87" t="str">
        <f>IF(_xlfn.XLOOKUP(G304,'CONTROLE LEILOES'!$C:$C,'CONTROLE LEILOES'!$P:$P)&gt;0,"SIM","NÃO")</f>
        <v>SIM</v>
      </c>
      <c r="I304" s="88">
        <f>VENDA!I303</f>
        <v>45608</v>
      </c>
      <c r="J304" s="87" t="str">
        <f>SALVADOS!R303</f>
        <v>PEQUENA</v>
      </c>
      <c r="K304" s="84">
        <f>IF('CONTROLE LEILOES'!P303=0,"",IF('CONTROLE LEILOES'!P303&gt;0,VENDA!J303,IF(J304="GRANDE",SALVADOS!K303*5%,SALVADOS!K303*35%)))</f>
        <v>7300</v>
      </c>
    </row>
    <row r="305" spans="1:11" x14ac:dyDescent="0.2">
      <c r="A305" s="88">
        <f>SALVADOS!AA304</f>
        <v>45541</v>
      </c>
      <c r="B305" s="83">
        <f>SALVADOS!AB304</f>
        <v>680</v>
      </c>
      <c r="C305" s="84">
        <f>SALVADOS!AC304</f>
        <v>32699</v>
      </c>
      <c r="D305" s="85" t="str">
        <f>SALVADOS!F304</f>
        <v>IOLANDA MARIA RIBEIRO SOARES</v>
      </c>
      <c r="E305" s="83">
        <f>SALVADOS!B304</f>
        <v>8282402059</v>
      </c>
      <c r="F305" s="91" t="str">
        <f>SALVADOS!J304</f>
        <v xml:space="preserve">1002806024586	</v>
      </c>
      <c r="G305" s="84" t="str">
        <f>SALVADOS!G304</f>
        <v>JKF4590</v>
      </c>
      <c r="H305" s="87" t="str">
        <f>IF(_xlfn.XLOOKUP(G305,'CONTROLE LEILOES'!$C:$C,'CONTROLE LEILOES'!$P:$P)&gt;0,"SIM","NÃO")</f>
        <v>SIM</v>
      </c>
      <c r="I305" s="88">
        <f>VENDA!I304</f>
        <v>45587</v>
      </c>
      <c r="J305" s="87" t="str">
        <f>SALVADOS!R304</f>
        <v>GRANDE</v>
      </c>
      <c r="K305" s="84">
        <f>IF('CONTROLE LEILOES'!P304=0,"",IF('CONTROLE LEILOES'!P304&gt;0,VENDA!J304,IF(J305="GRANDE",SALVADOS!K304*5%,SALVADOS!K304*35%)))</f>
        <v>5000</v>
      </c>
    </row>
    <row r="306" spans="1:11" x14ac:dyDescent="0.2">
      <c r="A306" s="88">
        <f>SALVADOS!AA305</f>
        <v>45526</v>
      </c>
      <c r="B306" s="83">
        <f>SALVADOS!AB305</f>
        <v>673</v>
      </c>
      <c r="C306" s="84">
        <f>SALVADOS!AC305</f>
        <v>18576.53</v>
      </c>
      <c r="D306" s="85" t="str">
        <f>SALVADOS!F305</f>
        <v>Cledison Silva Rocha</v>
      </c>
      <c r="E306" s="83">
        <f>SALVADOS!B305</f>
        <v>8282402062</v>
      </c>
      <c r="F306" s="91">
        <f>SALVADOS!J305</f>
        <v>1002806025292</v>
      </c>
      <c r="G306" s="84" t="str">
        <f>SALVADOS!G305</f>
        <v>HIO6742</v>
      </c>
      <c r="H306" s="87" t="str">
        <f>IF(_xlfn.XLOOKUP(G306,'CONTROLE LEILOES'!$C:$C,'CONTROLE LEILOES'!$P:$P)&gt;0,"SIM","NÃO")</f>
        <v>SIM</v>
      </c>
      <c r="I306" s="88">
        <f>VENDA!I305</f>
        <v>45569</v>
      </c>
      <c r="J306" s="87" t="str">
        <f>SALVADOS!R305</f>
        <v>MEDIA</v>
      </c>
      <c r="K306" s="84">
        <f>IF('CONTROLE LEILOES'!P305=0,"",IF('CONTROLE LEILOES'!P305&gt;0,VENDA!J305,IF(J306="GRANDE",SALVADOS!K305*5%,SALVADOS!K305*35%)))</f>
        <v>7100</v>
      </c>
    </row>
    <row r="307" spans="1:11" x14ac:dyDescent="0.2">
      <c r="A307" s="88">
        <f>SALVADOS!AA306</f>
        <v>45565</v>
      </c>
      <c r="B307" s="83">
        <f>SALVADOS!AB306</f>
        <v>695</v>
      </c>
      <c r="C307" s="84">
        <f>SALVADOS!AC306</f>
        <v>118685</v>
      </c>
      <c r="D307" s="85" t="str">
        <f>SALVADOS!F306</f>
        <v>SOARES TRANSPORTES E SERVIÇOS LTDA</v>
      </c>
      <c r="E307" s="83">
        <f>SALVADOS!B306</f>
        <v>8282402465</v>
      </c>
      <c r="F307" s="91">
        <f>SALVADOS!J306</f>
        <v>1002806025476</v>
      </c>
      <c r="G307" s="84" t="str">
        <f>SALVADOS!G306</f>
        <v>FCX5A38</v>
      </c>
      <c r="H307" s="87" t="str">
        <f>IF(_xlfn.XLOOKUP(G307,'CONTROLE LEILOES'!$C:$C,'CONTROLE LEILOES'!$P:$P)&gt;0,"SIM","NÃO")</f>
        <v>SIM</v>
      </c>
      <c r="I307" s="88">
        <f>VENDA!I306</f>
        <v>45615</v>
      </c>
      <c r="J307" s="87" t="str">
        <f>SALVADOS!R306</f>
        <v>MEDIA</v>
      </c>
      <c r="K307" s="84">
        <f>IF('CONTROLE LEILOES'!P306=0,"",IF('CONTROLE LEILOES'!P306&gt;0,VENDA!J306,IF(J307="GRANDE",SALVADOS!K306*5%,SALVADOS!K306*35%)))</f>
        <v>44000</v>
      </c>
    </row>
    <row r="308" spans="1:11" x14ac:dyDescent="0.2">
      <c r="A308" s="88">
        <f>SALVADOS!AA307</f>
        <v>45525</v>
      </c>
      <c r="B308" s="83">
        <f>SALVADOS!AB307</f>
        <v>672</v>
      </c>
      <c r="C308" s="84">
        <f>SALVADOS!AC307</f>
        <v>28075.59</v>
      </c>
      <c r="D308" s="85" t="str">
        <f>SALVADOS!F307</f>
        <v>PROJINOX INDUSTRIA</v>
      </c>
      <c r="E308" s="83">
        <f>SALVADOS!B307</f>
        <v>8282402062</v>
      </c>
      <c r="F308" s="91" t="str">
        <f>SALVADOS!J307</f>
        <v xml:space="preserve">1002806025292	</v>
      </c>
      <c r="G308" s="84" t="str">
        <f>SALVADOS!G307</f>
        <v>MHV8C24</v>
      </c>
      <c r="H308" s="87" t="str">
        <f>IF(_xlfn.XLOOKUP(G308,'CONTROLE LEILOES'!$C:$C,'CONTROLE LEILOES'!$P:$P)&gt;0,"SIM","NÃO")</f>
        <v>SIM</v>
      </c>
      <c r="I308" s="88">
        <f>VENDA!I307</f>
        <v>45569</v>
      </c>
      <c r="J308" s="87" t="str">
        <f>SALVADOS!R307</f>
        <v>GRANDE</v>
      </c>
      <c r="K308" s="84">
        <f>IF('CONTROLE LEILOES'!P307=0,"",IF('CONTROLE LEILOES'!P307&gt;0,VENDA!J307,IF(J308="GRANDE",SALVADOS!K307*5%,SALVADOS!K307*35%)))</f>
        <v>1600</v>
      </c>
    </row>
    <row r="309" spans="1:11" x14ac:dyDescent="0.2">
      <c r="A309" s="88">
        <f>SALVADOS!AA308</f>
        <v>45552</v>
      </c>
      <c r="B309" s="83">
        <f>SALVADOS!AB308</f>
        <v>687</v>
      </c>
      <c r="C309" s="84">
        <f>SALVADOS!AC308</f>
        <v>25080.53</v>
      </c>
      <c r="D309" s="85" t="str">
        <f>SALVADOS!F308</f>
        <v>Leticia Carolino Figueiredo</v>
      </c>
      <c r="E309" s="83">
        <f>SALVADOS!B308</f>
        <v>8282402520</v>
      </c>
      <c r="F309" s="91">
        <f>SALVADOS!J308</f>
        <v>1002806024750</v>
      </c>
      <c r="G309" s="84" t="str">
        <f>SALVADOS!G308</f>
        <v>OWT2165</v>
      </c>
      <c r="H309" s="87" t="str">
        <f>IF(_xlfn.XLOOKUP(G309,'CONTROLE LEILOES'!$C:$C,'CONTROLE LEILOES'!$P:$P)&gt;0,"SIM","NÃO")</f>
        <v>SIM</v>
      </c>
      <c r="I309" s="88">
        <f>VENDA!I308</f>
        <v>45608</v>
      </c>
      <c r="J309" s="87" t="str">
        <f>SALVADOS!R308</f>
        <v>MEDIA</v>
      </c>
      <c r="K309" s="84">
        <f>IF('CONTROLE LEILOES'!P308=0,"",IF('CONTROLE LEILOES'!P308&gt;0,VENDA!J308,IF(J309="GRANDE",SALVADOS!K308*5%,SALVADOS!K308*35%)))</f>
        <v>10300</v>
      </c>
    </row>
    <row r="310" spans="1:11" x14ac:dyDescent="0.2">
      <c r="A310" s="88">
        <f>SALVADOS!AA309</f>
        <v>45541</v>
      </c>
      <c r="B310" s="83">
        <f>SALVADOS!AB309</f>
        <v>682</v>
      </c>
      <c r="C310" s="84">
        <f>SALVADOS!AC309</f>
        <v>11646</v>
      </c>
      <c r="D310" s="85" t="str">
        <f>SALVADOS!F309</f>
        <v xml:space="preserve">	Jose Carlos Dias Fernandes</v>
      </c>
      <c r="E310" s="83">
        <f>SALVADOS!B309</f>
        <v>8282402239</v>
      </c>
      <c r="F310" s="91" t="str">
        <f>SALVADOS!J309</f>
        <v xml:space="preserve">	1002806021420	</v>
      </c>
      <c r="G310" s="84" t="str">
        <f>SALVADOS!G309</f>
        <v>FXG8531</v>
      </c>
      <c r="H310" s="87" t="str">
        <f>IF(_xlfn.XLOOKUP(G310,'CONTROLE LEILOES'!$C:$C,'CONTROLE LEILOES'!$P:$P)&gt;0,"SIM","NÃO")</f>
        <v>SIM</v>
      </c>
      <c r="I310" s="88">
        <f>VENDA!I309</f>
        <v>45567</v>
      </c>
      <c r="J310" s="87" t="str">
        <f>SALVADOS!R309</f>
        <v>MEDIA</v>
      </c>
      <c r="K310" s="84">
        <f>IF('CONTROLE LEILOES'!P309=0,"",IF('CONTROLE LEILOES'!P309&gt;0,VENDA!J309,IF(J310="GRANDE",SALVADOS!K309*5%,SALVADOS!K309*35%)))</f>
        <v>5800</v>
      </c>
    </row>
    <row r="311" spans="1:11" x14ac:dyDescent="0.2">
      <c r="A311" s="88">
        <f>SALVADOS!AA310</f>
        <v>45590</v>
      </c>
      <c r="B311" s="83">
        <f>SALVADOS!AB310</f>
        <v>707</v>
      </c>
      <c r="C311" s="84">
        <f>SALVADOS!AC310</f>
        <v>41978.67</v>
      </c>
      <c r="D311" s="85" t="str">
        <f>SALVADOS!F310</f>
        <v>KENIA TEODORA DA SILVA</v>
      </c>
      <c r="E311" s="83">
        <f>SALVADOS!B310</f>
        <v>8232400416</v>
      </c>
      <c r="F311" s="91">
        <f>SALVADOS!J310</f>
        <v>1002306007851</v>
      </c>
      <c r="G311" s="84" t="str">
        <f>SALVADOS!G310</f>
        <v>PYY9A13</v>
      </c>
      <c r="H311" s="87" t="str">
        <f>IF(_xlfn.XLOOKUP(G311,'CONTROLE LEILOES'!$C:$C,'CONTROLE LEILOES'!$P:$P)&gt;0,"SIM","NÃO")</f>
        <v>NÃO</v>
      </c>
      <c r="I311" s="88" t="str">
        <f>VENDA!I310</f>
        <v/>
      </c>
      <c r="J311" s="87" t="str">
        <f>SALVADOS!R310</f>
        <v>GRANDE</v>
      </c>
      <c r="K311" s="84" t="str">
        <f>IF('CONTROLE LEILOES'!P310=0,"",IF('CONTROLE LEILOES'!P310&gt;0,VENDA!J310,IF(J311="GRANDE",SALVADOS!K310*5%,SALVADOS!K310*35%)))</f>
        <v/>
      </c>
    </row>
    <row r="312" spans="1:11" x14ac:dyDescent="0.2">
      <c r="A312" s="88">
        <f>SALVADOS!AA311</f>
        <v>45558</v>
      </c>
      <c r="B312" s="83">
        <f>SALVADOS!AB311</f>
        <v>691</v>
      </c>
      <c r="C312" s="84">
        <f>SALVADOS!AC311</f>
        <v>13819.18</v>
      </c>
      <c r="D312" s="85" t="str">
        <f>SALVADOS!F311</f>
        <v xml:space="preserve">ERICK PEREIRA	</v>
      </c>
      <c r="E312" s="83">
        <f>SALVADOS!B311</f>
        <v>8282402638</v>
      </c>
      <c r="F312" s="91" t="str">
        <f>SALVADOS!J311</f>
        <v xml:space="preserve">1002806022668	</v>
      </c>
      <c r="G312" s="84" t="str">
        <f>SALVADOS!G311</f>
        <v>DPP3E33</v>
      </c>
      <c r="H312" s="87" t="str">
        <f>IF(_xlfn.XLOOKUP(G312,'CONTROLE LEILOES'!$C:$C,'CONTROLE LEILOES'!$P:$P)&gt;0,"SIM","NÃO")</f>
        <v>SIM</v>
      </c>
      <c r="I312" s="88">
        <f>VENDA!I311</f>
        <v>45601</v>
      </c>
      <c r="J312" s="87" t="str">
        <f>SALVADOS!R311</f>
        <v>MEDIA</v>
      </c>
      <c r="K312" s="84">
        <f>IF('CONTROLE LEILOES'!P311=0,"",IF('CONTROLE LEILOES'!P311&gt;0,VENDA!J311,IF(J312="GRANDE",SALVADOS!K311*5%,SALVADOS!K311*35%)))</f>
        <v>6500</v>
      </c>
    </row>
    <row r="313" spans="1:11" x14ac:dyDescent="0.2">
      <c r="A313" s="88">
        <f>SALVADOS!AA312</f>
        <v>45558</v>
      </c>
      <c r="B313" s="83">
        <f>SALVADOS!AB312</f>
        <v>690</v>
      </c>
      <c r="C313" s="84">
        <f>SALVADOS!AC312</f>
        <v>10902</v>
      </c>
      <c r="D313" s="85" t="str">
        <f>SALVADOS!F312</f>
        <v>Rafael da Costa Nunes</v>
      </c>
      <c r="E313" s="83">
        <f>SALVADOS!B312</f>
        <v>8282402374</v>
      </c>
      <c r="F313" s="91">
        <f>SALVADOS!J312</f>
        <v>1002806022869</v>
      </c>
      <c r="G313" s="84" t="str">
        <f>SALVADOS!G312</f>
        <v>CNB1G55</v>
      </c>
      <c r="H313" s="87" t="str">
        <f>IF(_xlfn.XLOOKUP(G313,'CONTROLE LEILOES'!$C:$C,'CONTROLE LEILOES'!$P:$P)&gt;0,"SIM","NÃO")</f>
        <v>SIM</v>
      </c>
      <c r="I313" s="88">
        <f>VENDA!I312</f>
        <v>45593</v>
      </c>
      <c r="J313" s="87" t="str">
        <f>SALVADOS!R312</f>
        <v>MEDIA</v>
      </c>
      <c r="K313" s="84">
        <f>IF('CONTROLE LEILOES'!P312=0,"",IF('CONTROLE LEILOES'!P312&gt;0,VENDA!J312,IF(J313="GRANDE",SALVADOS!K312*5%,SALVADOS!K312*35%)))</f>
        <v>3900</v>
      </c>
    </row>
    <row r="314" spans="1:11" x14ac:dyDescent="0.2">
      <c r="A314" s="88">
        <f>SALVADOS!AA313</f>
        <v>45558</v>
      </c>
      <c r="B314" s="83">
        <f>SALVADOS!AB313</f>
        <v>688</v>
      </c>
      <c r="C314" s="84">
        <f>SALVADOS!AC313</f>
        <v>40429</v>
      </c>
      <c r="D314" s="85" t="str">
        <f>SALVADOS!F313</f>
        <v>VINICIUS BUZZO MENEZES</v>
      </c>
      <c r="E314" s="83">
        <f>SALVADOS!B313</f>
        <v>8282403050</v>
      </c>
      <c r="F314" s="91" t="str">
        <f>SALVADOS!J313</f>
        <v xml:space="preserve">	1002806023237	</v>
      </c>
      <c r="G314" s="84" t="str">
        <f>SALVADOS!G313</f>
        <v>FWQ4B38</v>
      </c>
      <c r="H314" s="87" t="str">
        <f>IF(_xlfn.XLOOKUP(G314,'CONTROLE LEILOES'!$C:$C,'CONTROLE LEILOES'!$P:$P)&gt;0,"SIM","NÃO")</f>
        <v>SIM</v>
      </c>
      <c r="I314" s="88">
        <f>VENDA!I313</f>
        <v>45595</v>
      </c>
      <c r="J314" s="87" t="str">
        <f>SALVADOS!R313</f>
        <v>MEDIA</v>
      </c>
      <c r="K314" s="84">
        <f>IF('CONTROLE LEILOES'!P313=0,"",IF('CONTROLE LEILOES'!P313&gt;0,VENDA!J313,IF(J314="GRANDE",SALVADOS!K313*5%,SALVADOS!K313*35%)))</f>
        <v>15500</v>
      </c>
    </row>
    <row r="315" spans="1:11" x14ac:dyDescent="0.2">
      <c r="A315" s="88">
        <f>SALVADOS!AA314</f>
        <v>45565</v>
      </c>
      <c r="B315" s="83">
        <f>SALVADOS!AB314</f>
        <v>696</v>
      </c>
      <c r="C315" s="84">
        <f>SALVADOS!AC314</f>
        <v>18645</v>
      </c>
      <c r="D315" s="85" t="str">
        <f>SALVADOS!F314</f>
        <v>SADIR PEDRO MILAN</v>
      </c>
      <c r="E315" s="83">
        <f>SALVADOS!B314</f>
        <v>8232400406</v>
      </c>
      <c r="F315" s="91">
        <f>SALVADOS!J314</f>
        <v>1002306008037</v>
      </c>
      <c r="G315" s="84" t="str">
        <f>SALVADOS!G314</f>
        <v>OKD9J84</v>
      </c>
      <c r="H315" s="87" t="str">
        <f>IF(_xlfn.XLOOKUP(G315,'CONTROLE LEILOES'!$C:$C,'CONTROLE LEILOES'!$P:$P)&gt;0,"SIM","NÃO")</f>
        <v>SIM</v>
      </c>
      <c r="I315" s="88">
        <f>VENDA!I314</f>
        <v>45631</v>
      </c>
      <c r="J315" s="87" t="str">
        <f>SALVADOS!R314</f>
        <v>MEDIA</v>
      </c>
      <c r="K315" s="84">
        <f>IF('CONTROLE LEILOES'!P314=0,"",IF('CONTROLE LEILOES'!P314&gt;0,VENDA!J314,IF(J315="GRANDE",SALVADOS!K314*5%,SALVADOS!K314*35%)))</f>
        <v>9400</v>
      </c>
    </row>
    <row r="316" spans="1:11" x14ac:dyDescent="0.2">
      <c r="A316" s="88">
        <f>SALVADOS!AA315</f>
        <v>45558</v>
      </c>
      <c r="B316" s="83">
        <f>SALVADOS!AB315</f>
        <v>689</v>
      </c>
      <c r="C316" s="84">
        <f>SALVADOS!AC315</f>
        <v>11315</v>
      </c>
      <c r="D316" s="85" t="str">
        <f>SALVADOS!F315</f>
        <v>ANABELA LUCHETTI PEDRINA ME</v>
      </c>
      <c r="E316" s="83" t="str">
        <f>SALVADOS!B315</f>
        <v xml:space="preserve">8282402276	</v>
      </c>
      <c r="F316" s="91" t="str">
        <f>SALVADOS!J315</f>
        <v xml:space="preserve">1002806022694	</v>
      </c>
      <c r="G316" s="84" t="str">
        <f>SALVADOS!G315</f>
        <v>EAV1E98</v>
      </c>
      <c r="H316" s="87" t="str">
        <f>IF(_xlfn.XLOOKUP(G316,'CONTROLE LEILOES'!$C:$C,'CONTROLE LEILOES'!$P:$P)&gt;0,"SIM","NÃO")</f>
        <v>SIM</v>
      </c>
      <c r="I316" s="88">
        <f>VENDA!I315</f>
        <v>45700</v>
      </c>
      <c r="J316" s="87" t="str">
        <f>SALVADOS!R315</f>
        <v>MEDIA</v>
      </c>
      <c r="K316" s="84">
        <f>IF('CONTROLE LEILOES'!P315=0,"",IF('CONTROLE LEILOES'!P315&gt;0,VENDA!J315,IF(J316="GRANDE",SALVADOS!K315*5%,SALVADOS!K315*35%)))</f>
        <v>4800</v>
      </c>
    </row>
    <row r="317" spans="1:11" x14ac:dyDescent="0.2">
      <c r="A317" s="88">
        <f>SALVADOS!AA316</f>
        <v>45589</v>
      </c>
      <c r="B317" s="83">
        <f>SALVADOS!AB316</f>
        <v>708</v>
      </c>
      <c r="C317" s="84">
        <f>SALVADOS!AC316</f>
        <v>11921</v>
      </c>
      <c r="D317" s="85" t="str">
        <f>SALVADOS!F316</f>
        <v>PEDRO HENRIQUE LINO ARAUJO DA SILVA</v>
      </c>
      <c r="E317" s="83">
        <f>SALVADOS!B316</f>
        <v>8282401470</v>
      </c>
      <c r="F317" s="91">
        <f>SALVADOS!J316</f>
        <v>1002806022386</v>
      </c>
      <c r="G317" s="84" t="str">
        <f>SALVADOS!G316</f>
        <v>SGD9H55</v>
      </c>
      <c r="H317" s="87" t="str">
        <f>IF(_xlfn.XLOOKUP(G317,'CONTROLE LEILOES'!$C:$C,'CONTROLE LEILOES'!$P:$P)&gt;0,"SIM","NÃO")</f>
        <v>SIM</v>
      </c>
      <c r="I317" s="88">
        <f>VENDA!I316</f>
        <v>45636</v>
      </c>
      <c r="J317" s="87" t="str">
        <f>SALVADOS!R316</f>
        <v>PEQUENA</v>
      </c>
      <c r="K317" s="84">
        <f>IF('CONTROLE LEILOES'!P316=0,"",IF('CONTROLE LEILOES'!P316&gt;0,VENDA!J316,IF(J317="GRANDE",SALVADOS!K316*5%,SALVADOS!K316*35%)))</f>
        <v>9400</v>
      </c>
    </row>
    <row r="318" spans="1:11" x14ac:dyDescent="0.2">
      <c r="A318" s="88">
        <f>SALVADOS!AA317</f>
        <v>45565</v>
      </c>
      <c r="B318" s="83">
        <f>SALVADOS!AB317</f>
        <v>694</v>
      </c>
      <c r="C318" s="84">
        <f>SALVADOS!AC317</f>
        <v>5625</v>
      </c>
      <c r="D318" s="85" t="str">
        <f>SALVADOS!F317</f>
        <v>Josimar Francisco da Silva</v>
      </c>
      <c r="E318" s="83">
        <f>SALVADOS!B317</f>
        <v>8282403203</v>
      </c>
      <c r="F318" s="91">
        <f>SALVADOS!J317</f>
        <v>1002806025176</v>
      </c>
      <c r="G318" s="84" t="str">
        <f>SALVADOS!G317</f>
        <v>DEW7355</v>
      </c>
      <c r="H318" s="87" t="str">
        <f>IF(_xlfn.XLOOKUP(G318,'CONTROLE LEILOES'!$C:$C,'CONTROLE LEILOES'!$P:$P)&gt;0,"SIM","NÃO")</f>
        <v>SIM</v>
      </c>
      <c r="I318" s="88">
        <f>VENDA!I317</f>
        <v>45608</v>
      </c>
      <c r="J318" s="87" t="str">
        <f>SALVADOS!R317</f>
        <v>MEDIA</v>
      </c>
      <c r="K318" s="84">
        <f>IF('CONTROLE LEILOES'!P317=0,"",IF('CONTROLE LEILOES'!P317&gt;0,VENDA!J317,IF(J318="GRANDE",SALVADOS!K317*5%,SALVADOS!K317*35%)))</f>
        <v>3000</v>
      </c>
    </row>
    <row r="319" spans="1:11" x14ac:dyDescent="0.2">
      <c r="A319" s="88">
        <f>SALVADOS!AA318</f>
        <v>45589</v>
      </c>
      <c r="B319" s="83">
        <f>SALVADOS!AB318</f>
        <v>709</v>
      </c>
      <c r="C319" s="84">
        <f>SALVADOS!AC318</f>
        <v>10586</v>
      </c>
      <c r="D319" s="85" t="str">
        <f>SALVADOS!F318</f>
        <v>TATIANE BALDOINO</v>
      </c>
      <c r="E319" s="83">
        <f>SALVADOS!B318</f>
        <v>8282403046</v>
      </c>
      <c r="F319" s="91">
        <f>SALVADOS!J318</f>
        <v>1002806026831</v>
      </c>
      <c r="G319" s="84" t="str">
        <f>SALVADOS!G318</f>
        <v>AZU2867</v>
      </c>
      <c r="H319" s="87" t="str">
        <f>IF(_xlfn.XLOOKUP(G319,'CONTROLE LEILOES'!$C:$C,'CONTROLE LEILOES'!$P:$P)&gt;0,"SIM","NÃO")</f>
        <v>SIM</v>
      </c>
      <c r="I319" s="88">
        <f>VENDA!I318</f>
        <v>45631</v>
      </c>
      <c r="J319" s="87" t="str">
        <f>SALVADOS!R318</f>
        <v>MEDIA</v>
      </c>
      <c r="K319" s="84">
        <f>IF('CONTROLE LEILOES'!P318=0,"",IF('CONTROLE LEILOES'!P318&gt;0,VENDA!J318,IF(J319="GRANDE",SALVADOS!K318*5%,SALVADOS!K318*35%)))</f>
        <v>4800</v>
      </c>
    </row>
    <row r="320" spans="1:11" x14ac:dyDescent="0.2">
      <c r="A320" s="88">
        <f>SALVADOS!AA319</f>
        <v>45581</v>
      </c>
      <c r="B320" s="83">
        <f>SALVADOS!AB319</f>
        <v>702</v>
      </c>
      <c r="C320" s="84">
        <f>SALVADOS!AC319</f>
        <v>15170</v>
      </c>
      <c r="D320" s="85" t="str">
        <f>SALVADOS!F319</f>
        <v>ARLENCIO GOMES ANDRADE</v>
      </c>
      <c r="E320" s="83">
        <f>SALVADOS!B319</f>
        <v>8282402059</v>
      </c>
      <c r="F320" s="91" t="str">
        <f>SALVADOS!J319</f>
        <v xml:space="preserve">1002806024586	</v>
      </c>
      <c r="G320" s="84" t="str">
        <f>SALVADOS!G319</f>
        <v>NDC3A05</v>
      </c>
      <c r="H320" s="87" t="str">
        <f>IF(_xlfn.XLOOKUP(G320,'CONTROLE LEILOES'!$C:$C,'CONTROLE LEILOES'!$P:$P)&gt;0,"SIM","NÃO")</f>
        <v>NÃO</v>
      </c>
      <c r="I320" s="88" t="str">
        <f>VENDA!I319</f>
        <v/>
      </c>
      <c r="J320" s="87" t="str">
        <f>SALVADOS!R319</f>
        <v>GRANDE</v>
      </c>
      <c r="K320" s="84" t="str">
        <f>IF('CONTROLE LEILOES'!P319=0,"",IF('CONTROLE LEILOES'!P319&gt;0,VENDA!J319,IF(J320="GRANDE",SALVADOS!K319*5%,SALVADOS!K319*35%)))</f>
        <v/>
      </c>
    </row>
    <row r="321" spans="1:11" x14ac:dyDescent="0.2">
      <c r="A321" s="88">
        <f>SALVADOS!AA320</f>
        <v>45639</v>
      </c>
      <c r="B321" s="83">
        <f>SALVADOS!AB320</f>
        <v>730</v>
      </c>
      <c r="C321" s="84">
        <f>SALVADOS!AC320</f>
        <v>30637</v>
      </c>
      <c r="D321" s="85" t="str">
        <f>SALVADOS!F320</f>
        <v>Osvaldino José de Resende</v>
      </c>
      <c r="E321" s="83">
        <f>SALVADOS!B320</f>
        <v>8282402653</v>
      </c>
      <c r="F321" s="91">
        <f>SALVADOS!J320</f>
        <v>1002806023395</v>
      </c>
      <c r="G321" s="84" t="str">
        <f>SALVADOS!G320</f>
        <v>JJV7J50</v>
      </c>
      <c r="H321" s="87" t="str">
        <f>IF(_xlfn.XLOOKUP(G321,'CONTROLE LEILOES'!$C:$C,'CONTROLE LEILOES'!$P:$P)&gt;0,"SIM","NÃO")</f>
        <v>NÃO</v>
      </c>
      <c r="I321" s="88" t="str">
        <f>VENDA!I320</f>
        <v/>
      </c>
      <c r="J321" s="87" t="str">
        <f>SALVADOS!R320</f>
        <v>MEDIA</v>
      </c>
      <c r="K321" s="84" t="str">
        <f>IF('CONTROLE LEILOES'!P320=0,"",IF('CONTROLE LEILOES'!P320&gt;0,VENDA!J320,IF(J321="GRANDE",SALVADOS!K320*5%,SALVADOS!K320*35%)))</f>
        <v/>
      </c>
    </row>
    <row r="322" spans="1:11" x14ac:dyDescent="0.2">
      <c r="A322" s="88">
        <f>SALVADOS!AA321</f>
        <v>45581</v>
      </c>
      <c r="B322" s="83">
        <f>SALVADOS!AB321</f>
        <v>699</v>
      </c>
      <c r="C322" s="84">
        <f>SALVADOS!AC321</f>
        <v>16949</v>
      </c>
      <c r="D322" s="85" t="str">
        <f>SALVADOS!F321</f>
        <v>Izabel Cristina Ribeiro de Souza Dutra</v>
      </c>
      <c r="E322" s="83">
        <f>SALVADOS!B321</f>
        <v>8282401967</v>
      </c>
      <c r="F322" s="91" t="str">
        <f>SALVADOS!J321</f>
        <v xml:space="preserve">1002806021497	</v>
      </c>
      <c r="G322" s="84" t="str">
        <f>SALVADOS!G321</f>
        <v>KMT8D19</v>
      </c>
      <c r="H322" s="87" t="str">
        <f>IF(_xlfn.XLOOKUP(G322,'CONTROLE LEILOES'!$C:$C,'CONTROLE LEILOES'!$P:$P)&gt;0,"SIM","NÃO")</f>
        <v>SIM</v>
      </c>
      <c r="I322" s="88">
        <f>VENDA!I321</f>
        <v>45653</v>
      </c>
      <c r="J322" s="87" t="str">
        <f>SALVADOS!R321</f>
        <v>MEDIA</v>
      </c>
      <c r="K322" s="84">
        <f>IF('CONTROLE LEILOES'!P321=0,"",IF('CONTROLE LEILOES'!P321&gt;0,VENDA!J321,IF(J322="GRANDE",SALVADOS!K321*5%,SALVADOS!K321*35%)))</f>
        <v>6500</v>
      </c>
    </row>
    <row r="323" spans="1:11" x14ac:dyDescent="0.2">
      <c r="A323" s="88">
        <f>SALVADOS!AA322</f>
        <v>45639</v>
      </c>
      <c r="B323" s="83">
        <f>SALVADOS!AB322</f>
        <v>731</v>
      </c>
      <c r="C323" s="84">
        <f>SALVADOS!AC322</f>
        <v>76062</v>
      </c>
      <c r="D323" s="85" t="str">
        <f>SALVADOS!F322</f>
        <v>S E TRANSPORTES E REPRESENTACOES LTDA</v>
      </c>
      <c r="E323" s="83">
        <f>SALVADOS!B322</f>
        <v>8282402391</v>
      </c>
      <c r="F323" s="91">
        <f>SALVADOS!J322</f>
        <v>1002806023284</v>
      </c>
      <c r="G323" s="84" t="str">
        <f>SALVADOS!G322</f>
        <v>SCR0G26</v>
      </c>
      <c r="H323" s="87" t="str">
        <f>IF(_xlfn.XLOOKUP(G323,'CONTROLE LEILOES'!$C:$C,'CONTROLE LEILOES'!$P:$P)&gt;0,"SIM","NÃO")</f>
        <v>SIM</v>
      </c>
      <c r="I323" s="88">
        <f>VENDA!I322</f>
        <v>45715</v>
      </c>
      <c r="J323" s="87" t="str">
        <f>SALVADOS!R322</f>
        <v>MEDIA</v>
      </c>
      <c r="K323" s="84">
        <f>IF('CONTROLE LEILOES'!P322=0,"",IF('CONTROLE LEILOES'!P322&gt;0,VENDA!J322,IF(J323="GRANDE",SALVADOS!K322*5%,SALVADOS!K322*35%)))</f>
        <v>32500</v>
      </c>
    </row>
    <row r="324" spans="1:11" x14ac:dyDescent="0.2">
      <c r="A324" s="88">
        <f>SALVADOS!AA323</f>
        <v>45593</v>
      </c>
      <c r="B324" s="83">
        <f>SALVADOS!AB323</f>
        <v>710</v>
      </c>
      <c r="C324" s="84">
        <f>SALVADOS!AC323</f>
        <v>10639.6</v>
      </c>
      <c r="D324" s="85" t="str">
        <f>SALVADOS!F323</f>
        <v xml:space="preserve">Isaias Padilha	</v>
      </c>
      <c r="E324" s="83">
        <f>SALVADOS!B323</f>
        <v>8282403226</v>
      </c>
      <c r="F324" s="91" t="str">
        <f>SALVADOS!J323</f>
        <v xml:space="preserve">1002806024182	</v>
      </c>
      <c r="G324" s="84" t="str">
        <f>SALVADOS!G323</f>
        <v>AQH1J65</v>
      </c>
      <c r="H324" s="87" t="str">
        <f>IF(_xlfn.XLOOKUP(G324,'CONTROLE LEILOES'!$C:$C,'CONTROLE LEILOES'!$P:$P)&gt;0,"SIM","NÃO")</f>
        <v>NÃO</v>
      </c>
      <c r="I324" s="88" t="str">
        <f>VENDA!I323</f>
        <v/>
      </c>
      <c r="J324" s="87" t="str">
        <f>SALVADOS!R323</f>
        <v>PEQUENA</v>
      </c>
      <c r="K324" s="84" t="str">
        <f>IF('CONTROLE LEILOES'!P323=0,"",IF('CONTROLE LEILOES'!P323&gt;0,VENDA!J323,IF(J324="GRANDE",SALVADOS!K323*5%,SALVADOS!K323*35%)))</f>
        <v/>
      </c>
    </row>
    <row r="325" spans="1:11" x14ac:dyDescent="0.2">
      <c r="A325" s="88">
        <f>SALVADOS!AA324</f>
        <v>45639</v>
      </c>
      <c r="B325" s="83">
        <f>SALVADOS!AB324</f>
        <v>727</v>
      </c>
      <c r="C325" s="84">
        <f>SALVADOS!AC324</f>
        <v>7812</v>
      </c>
      <c r="D325" s="85" t="str">
        <f>SALVADOS!F324</f>
        <v>LUIZ ALBERTO SCUDLAREK NETO</v>
      </c>
      <c r="E325" s="83">
        <f>SALVADOS!B324</f>
        <v>8282403556</v>
      </c>
      <c r="F325" s="91">
        <f>SALVADOS!J324</f>
        <v>1002806023032</v>
      </c>
      <c r="G325" s="84" t="str">
        <f>SALVADOS!G324</f>
        <v>AAP0A10</v>
      </c>
      <c r="H325" s="87" t="str">
        <f>IF(_xlfn.XLOOKUP(G325,'CONTROLE LEILOES'!$C:$C,'CONTROLE LEILOES'!$P:$P)&gt;0,"SIM","NÃO")</f>
        <v>NÃO</v>
      </c>
      <c r="I325" s="88" t="str">
        <f>VENDA!I324</f>
        <v/>
      </c>
      <c r="J325" s="87" t="str">
        <f>SALVADOS!R324</f>
        <v>MEDIA</v>
      </c>
      <c r="K325" s="84" t="str">
        <f>IF('CONTROLE LEILOES'!P324=0,"",IF('CONTROLE LEILOES'!P324&gt;0,VENDA!J324,IF(J325="GRANDE",SALVADOS!K324*5%,SALVADOS!K324*35%)))</f>
        <v/>
      </c>
    </row>
    <row r="326" spans="1:11" x14ac:dyDescent="0.2">
      <c r="A326" s="88">
        <f>SALVADOS!AA325</f>
        <v>45607</v>
      </c>
      <c r="B326" s="83">
        <f>SALVADOS!AB325</f>
        <v>718</v>
      </c>
      <c r="C326" s="84">
        <f>SALVADOS!AC325</f>
        <v>29965</v>
      </c>
      <c r="D326" s="85" t="str">
        <f>SALVADOS!F325</f>
        <v>Rosane Zan Machiner</v>
      </c>
      <c r="E326" s="83">
        <f>SALVADOS!B325</f>
        <v>8282403632</v>
      </c>
      <c r="F326" s="91" t="str">
        <f>SALVADOS!J325</f>
        <v xml:space="preserve">	1002806022963	</v>
      </c>
      <c r="G326" s="84" t="str">
        <f>SALVADOS!G325</f>
        <v>DBV2B50</v>
      </c>
      <c r="H326" s="87" t="str">
        <f>IF(_xlfn.XLOOKUP(G326,'CONTROLE LEILOES'!$C:$C,'CONTROLE LEILOES'!$P:$P)&gt;0,"SIM","NÃO")</f>
        <v>SIM</v>
      </c>
      <c r="I326" s="88">
        <f>VENDA!I325</f>
        <v>45685</v>
      </c>
      <c r="J326" s="87" t="str">
        <f>SALVADOS!R325</f>
        <v>GRANDE</v>
      </c>
      <c r="K326" s="84">
        <f>IF('CONTROLE LEILOES'!P325=0,"",IF('CONTROLE LEILOES'!P325&gt;0,VENDA!J325,IF(J326="GRANDE",SALVADOS!K325*5%,SALVADOS!K325*35%)))</f>
        <v>6000</v>
      </c>
    </row>
    <row r="327" spans="1:11" x14ac:dyDescent="0.2">
      <c r="A327" s="88">
        <f>SALVADOS!AA326</f>
        <v>45653</v>
      </c>
      <c r="B327" s="83">
        <f>SALVADOS!AB326</f>
        <v>739</v>
      </c>
      <c r="C327" s="84">
        <f>SALVADOS!AC326</f>
        <v>6875</v>
      </c>
      <c r="D327" s="85" t="str">
        <f>SALVADOS!F326</f>
        <v>Leila Maria da Silva</v>
      </c>
      <c r="E327" s="83">
        <f>SALVADOS!B326</f>
        <v>8232400482</v>
      </c>
      <c r="F327" s="91">
        <f>SALVADOS!J326</f>
        <v>1002306007524</v>
      </c>
      <c r="G327" s="84" t="str">
        <f>SALVADOS!G326</f>
        <v>GSW5364</v>
      </c>
      <c r="H327" s="87" t="str">
        <f>IF(_xlfn.XLOOKUP(G327,'CONTROLE LEILOES'!$C:$C,'CONTROLE LEILOES'!$P:$P)&gt;0,"SIM","NÃO")</f>
        <v>NÃO</v>
      </c>
      <c r="I327" s="88" t="str">
        <f>VENDA!I326</f>
        <v/>
      </c>
      <c r="J327" s="87" t="str">
        <f>SALVADOS!R326</f>
        <v>PEQUENA</v>
      </c>
      <c r="K327" s="84" t="str">
        <f>IF('CONTROLE LEILOES'!P326=0,"",IF('CONTROLE LEILOES'!P326&gt;0,VENDA!J326,IF(J327="GRANDE",SALVADOS!K326*5%,SALVADOS!K326*35%)))</f>
        <v/>
      </c>
    </row>
    <row r="328" spans="1:11" x14ac:dyDescent="0.2">
      <c r="A328" s="88">
        <f>SALVADOS!AA327</f>
        <v>45615</v>
      </c>
      <c r="B328" s="83">
        <f>SALVADOS!AB327</f>
        <v>722</v>
      </c>
      <c r="C328" s="84">
        <f>SALVADOS!AC327</f>
        <v>51938</v>
      </c>
      <c r="D328" s="85" t="str">
        <f>SALVADOS!F327</f>
        <v>HELENA MARIA DOS SANTOS CRISPIM</v>
      </c>
      <c r="E328" s="83">
        <f>SALVADOS!B327</f>
        <v>8232400519</v>
      </c>
      <c r="F328" s="91" t="str">
        <f>SALVADOS!J327</f>
        <v xml:space="preserve">1002306009856	</v>
      </c>
      <c r="G328" s="84" t="str">
        <f>SALVADOS!G327</f>
        <v>FSE7465</v>
      </c>
      <c r="H328" s="87" t="str">
        <f>IF(_xlfn.XLOOKUP(G328,'CONTROLE LEILOES'!$C:$C,'CONTROLE LEILOES'!$P:$P)&gt;0,"SIM","NÃO")</f>
        <v>SIM</v>
      </c>
      <c r="I328" s="88">
        <f>VENDA!I327</f>
        <v>45645</v>
      </c>
      <c r="J328" s="87" t="str">
        <f>SALVADOS!R327</f>
        <v>MEDIA</v>
      </c>
      <c r="K328" s="84">
        <f>IF('CONTROLE LEILOES'!P327=0,"",IF('CONTROLE LEILOES'!P327&gt;0,VENDA!J327,IF(J328="GRANDE",SALVADOS!K327*5%,SALVADOS!K327*35%)))</f>
        <v>21000</v>
      </c>
    </row>
    <row r="329" spans="1:11" x14ac:dyDescent="0.2">
      <c r="A329" s="88">
        <f>SALVADOS!AA328</f>
        <v>45642</v>
      </c>
      <c r="B329" s="83">
        <f>SALVADOS!AB328</f>
        <v>732</v>
      </c>
      <c r="C329" s="84">
        <f>SALVADOS!AC328</f>
        <v>5676</v>
      </c>
      <c r="D329" s="85" t="str">
        <f>SALVADOS!F328</f>
        <v>Nilson Miranda de Souza</v>
      </c>
      <c r="E329" s="83">
        <f>SALVADOS!B328</f>
        <v>8282403907</v>
      </c>
      <c r="F329" s="91">
        <f>SALVADOS!J328</f>
        <v>1002806025245</v>
      </c>
      <c r="G329" s="84" t="str">
        <f>SALVADOS!G328</f>
        <v>DDC5244</v>
      </c>
      <c r="H329" s="87" t="str">
        <f>IF(_xlfn.XLOOKUP(G329,'CONTROLE LEILOES'!$C:$C,'CONTROLE LEILOES'!$P:$P)&gt;0,"SIM","NÃO")</f>
        <v>NÃO</v>
      </c>
      <c r="I329" s="88" t="str">
        <f>VENDA!I328</f>
        <v/>
      </c>
      <c r="J329" s="87" t="str">
        <f>SALVADOS!R328</f>
        <v>GRANDE</v>
      </c>
      <c r="K329" s="84" t="str">
        <f>IF('CONTROLE LEILOES'!P328=0,"",IF('CONTROLE LEILOES'!P328&gt;0,VENDA!J328,IF(J329="GRANDE",SALVADOS!K328*5%,SALVADOS!K328*35%)))</f>
        <v/>
      </c>
    </row>
    <row r="330" spans="1:11" x14ac:dyDescent="0.2">
      <c r="A330" s="88">
        <f>SALVADOS!AA329</f>
        <v>45618</v>
      </c>
      <c r="B330" s="83">
        <f>SALVADOS!AB329</f>
        <v>723</v>
      </c>
      <c r="C330" s="84">
        <f>SALVADOS!AC329</f>
        <v>6255</v>
      </c>
      <c r="D330" s="85" t="str">
        <f>SALVADOS!F329</f>
        <v>MATHEUS LUCAS RAMOS COSTA</v>
      </c>
      <c r="E330" s="83">
        <f>SALVADOS!B329</f>
        <v>8282403613</v>
      </c>
      <c r="F330" s="91" t="str">
        <f>SALVADOS!J329</f>
        <v xml:space="preserve">1002806022379	</v>
      </c>
      <c r="G330" s="84" t="str">
        <f>SALVADOS!G329</f>
        <v>OYD7871</v>
      </c>
      <c r="H330" s="87" t="str">
        <f>IF(_xlfn.XLOOKUP(G330,'CONTROLE LEILOES'!$C:$C,'CONTROLE LEILOES'!$P:$P)&gt;0,"SIM","NÃO")</f>
        <v>SIM</v>
      </c>
      <c r="I330" s="88">
        <f>VENDA!I329</f>
        <v>45804</v>
      </c>
      <c r="J330" s="87" t="str">
        <f>SALVADOS!R329</f>
        <v>PEQUENA</v>
      </c>
      <c r="K330" s="84">
        <f>IF('CONTROLE LEILOES'!P329=0,"",IF('CONTROLE LEILOES'!P329&gt;0,VENDA!J329,IF(J330="GRANDE",SALVADOS!K329*5%,SALVADOS!K329*35%)))</f>
        <v>5750</v>
      </c>
    </row>
    <row r="331" spans="1:11" x14ac:dyDescent="0.2">
      <c r="A331" s="88">
        <f>SALVADOS!AA330</f>
        <v>45642</v>
      </c>
      <c r="B331" s="83">
        <f>SALVADOS!AB330</f>
        <v>733</v>
      </c>
      <c r="C331" s="84">
        <f>SALVADOS!AC330</f>
        <v>28843</v>
      </c>
      <c r="D331" s="85" t="str">
        <f>SALVADOS!F330</f>
        <v>Guilherme dos Santos Araujo</v>
      </c>
      <c r="E331" s="83">
        <f>SALVADOS!B330</f>
        <v>8282403608</v>
      </c>
      <c r="F331" s="91">
        <f>SALVADOS!J330</f>
        <v>1002806024049</v>
      </c>
      <c r="G331" s="84" t="str">
        <f>SALVADOS!G330</f>
        <v xml:space="preserve">GJW7I47 </v>
      </c>
      <c r="H331" s="87" t="str">
        <f>IF(_xlfn.XLOOKUP(G331,'CONTROLE LEILOES'!$C:$C,'CONTROLE LEILOES'!$P:$P)&gt;0,"SIM","NÃO")</f>
        <v>NÃO</v>
      </c>
      <c r="I331" s="88" t="str">
        <f>VENDA!I330</f>
        <v/>
      </c>
      <c r="J331" s="87" t="str">
        <f>SALVADOS!R330</f>
        <v>MEDIA</v>
      </c>
      <c r="K331" s="84" t="str">
        <f>IF('CONTROLE LEILOES'!P330=0,"",IF('CONTROLE LEILOES'!P330&gt;0,VENDA!J330,IF(J331="GRANDE",SALVADOS!K330*5%,SALVADOS!K330*35%)))</f>
        <v/>
      </c>
    </row>
    <row r="332" spans="1:11" x14ac:dyDescent="0.2">
      <c r="A332" s="88">
        <f>SALVADOS!AA331</f>
        <v>45684</v>
      </c>
      <c r="B332" s="83">
        <f>SALVADOS!AB331</f>
        <v>749</v>
      </c>
      <c r="C332" s="84">
        <f>SALVADOS!AC331</f>
        <v>27950.55</v>
      </c>
      <c r="D332" s="85" t="str">
        <f>SALVADOS!F331</f>
        <v>LUCIVANIA NASCIMENTO SILVA</v>
      </c>
      <c r="E332" s="83">
        <f>SALVADOS!B331</f>
        <v>8232400531</v>
      </c>
      <c r="F332" s="91">
        <f>SALVADOS!J331</f>
        <v>1002306009014</v>
      </c>
      <c r="G332" s="84" t="str">
        <f>SALVADOS!G331</f>
        <v>JIO6494</v>
      </c>
      <c r="H332" s="87" t="str">
        <f>IF(_xlfn.XLOOKUP(G332,'CONTROLE LEILOES'!$C:$C,'CONTROLE LEILOES'!$P:$P)&gt;0,"SIM","NÃO")</f>
        <v>NÃO</v>
      </c>
      <c r="I332" s="88" t="str">
        <f>VENDA!I331</f>
        <v/>
      </c>
      <c r="J332" s="87" t="str">
        <f>SALVADOS!R331</f>
        <v>MEDIA</v>
      </c>
      <c r="K332" s="84" t="str">
        <f>IF('CONTROLE LEILOES'!P331=0,"",IF('CONTROLE LEILOES'!P331&gt;0,VENDA!J331,IF(J332="GRANDE",SALVADOS!K331*5%,SALVADOS!K331*35%)))</f>
        <v/>
      </c>
    </row>
    <row r="333" spans="1:11" x14ac:dyDescent="0.2">
      <c r="A333" s="88">
        <f>SALVADOS!AA332</f>
        <v>45645</v>
      </c>
      <c r="B333" s="83">
        <f>SALVADOS!AB332</f>
        <v>736</v>
      </c>
      <c r="C333" s="84">
        <f>SALVADOS!AC332</f>
        <v>33163</v>
      </c>
      <c r="D333" s="85" t="str">
        <f>SALVADOS!F332</f>
        <v>CHANG CHIN FENG</v>
      </c>
      <c r="E333" s="83">
        <f>SALVADOS!B332</f>
        <v>8282403755</v>
      </c>
      <c r="F333" s="91">
        <f>SALVADOS!J332</f>
        <v>1002806026965</v>
      </c>
      <c r="G333" s="84" t="str">
        <f>SALVADOS!G332</f>
        <v>EYQ5353</v>
      </c>
      <c r="H333" s="87" t="str">
        <f>IF(_xlfn.XLOOKUP(G333,'CONTROLE LEILOES'!$C:$C,'CONTROLE LEILOES'!$P:$P)&gt;0,"SIM","NÃO")</f>
        <v>NÃO</v>
      </c>
      <c r="I333" s="88" t="str">
        <f>VENDA!I332</f>
        <v/>
      </c>
      <c r="J333" s="87" t="str">
        <f>SALVADOS!R332</f>
        <v>MEDIA</v>
      </c>
      <c r="K333" s="84" t="str">
        <f>IF('CONTROLE LEILOES'!P332=0,"",IF('CONTROLE LEILOES'!P332&gt;0,VENDA!J332,IF(J333="GRANDE",SALVADOS!K332*5%,SALVADOS!K332*35%)))</f>
        <v/>
      </c>
    </row>
    <row r="334" spans="1:11" x14ac:dyDescent="0.2">
      <c r="A334" s="88">
        <f>SALVADOS!AA333</f>
        <v>45699</v>
      </c>
      <c r="B334" s="83">
        <f>SALVADOS!AB333</f>
        <v>756</v>
      </c>
      <c r="C334" s="84">
        <f>SALVADOS!AC333</f>
        <v>50394</v>
      </c>
      <c r="D334" s="85" t="str">
        <f>SALVADOS!F333</f>
        <v>PAULO CERICATTO</v>
      </c>
      <c r="E334" s="83">
        <f>SALVADOS!B333</f>
        <v>8232400282</v>
      </c>
      <c r="F334" s="91" t="str">
        <f>SALVADOS!J333</f>
        <v xml:space="preserve">1002306007840	</v>
      </c>
      <c r="G334" s="84" t="str">
        <f>SALVADOS!G333</f>
        <v>IXM5179</v>
      </c>
      <c r="H334" s="87" t="str">
        <f>IF(_xlfn.XLOOKUP(G334,'CONTROLE LEILOES'!$C:$C,'CONTROLE LEILOES'!$P:$P)&gt;0,"SIM","NÃO")</f>
        <v>NÃO</v>
      </c>
      <c r="I334" s="88" t="str">
        <f>VENDA!I333</f>
        <v/>
      </c>
      <c r="J334" s="87" t="str">
        <f>SALVADOS!R333</f>
        <v>MEDIA</v>
      </c>
      <c r="K334" s="84" t="str">
        <f>IF('CONTROLE LEILOES'!P333=0,"",IF('CONTROLE LEILOES'!P333&gt;0,VENDA!J333,IF(J334="GRANDE",SALVADOS!K333*5%,SALVADOS!K333*35%)))</f>
        <v/>
      </c>
    </row>
    <row r="335" spans="1:11" x14ac:dyDescent="0.2">
      <c r="A335" s="88">
        <f>SALVADOS!AA334</f>
        <v>45674</v>
      </c>
      <c r="B335" s="83">
        <f>SALVADOS!AB334</f>
        <v>747</v>
      </c>
      <c r="C335" s="84">
        <f>SALVADOS!AC334</f>
        <v>15291</v>
      </c>
      <c r="D335" s="85" t="str">
        <f>SALVADOS!F334</f>
        <v>Thais Fernandes Lara</v>
      </c>
      <c r="E335" s="83">
        <f>SALVADOS!B334</f>
        <v>8282403930</v>
      </c>
      <c r="F335" s="91">
        <f>SALVADOS!J334</f>
        <v>1002806022736</v>
      </c>
      <c r="G335" s="84" t="str">
        <f>SALVADOS!G334</f>
        <v>IOO5C36</v>
      </c>
      <c r="H335" s="87" t="str">
        <f>IF(_xlfn.XLOOKUP(G335,'CONTROLE LEILOES'!$C:$C,'CONTROLE LEILOES'!$P:$P)&gt;0,"SIM","NÃO")</f>
        <v>NÃO</v>
      </c>
      <c r="I335" s="88" t="str">
        <f>VENDA!I334</f>
        <v/>
      </c>
      <c r="J335" s="87" t="str">
        <f>SALVADOS!R334</f>
        <v>MEDIA</v>
      </c>
      <c r="K335" s="84" t="str">
        <f>IF('CONTROLE LEILOES'!P334=0,"",IF('CONTROLE LEILOES'!P334&gt;0,VENDA!J334,IF(J335="GRANDE",SALVADOS!K334*5%,SALVADOS!K334*35%)))</f>
        <v/>
      </c>
    </row>
    <row r="336" spans="1:11" x14ac:dyDescent="0.2">
      <c r="A336" s="88">
        <f>SALVADOS!AA335</f>
        <v>45684</v>
      </c>
      <c r="B336" s="83">
        <f>SALVADOS!AB335</f>
        <v>744</v>
      </c>
      <c r="C336" s="84">
        <f>SALVADOS!AC335</f>
        <v>37925</v>
      </c>
      <c r="D336" s="85" t="str">
        <f>SALVADOS!F335</f>
        <v>GILVAN CANDIDO PEREIRA FILHO</v>
      </c>
      <c r="E336" s="83">
        <f>SALVADOS!B335</f>
        <v>8232400529</v>
      </c>
      <c r="F336" s="91" t="str">
        <f>SALVADOS!J335</f>
        <v xml:space="preserve">	1002306009014</v>
      </c>
      <c r="G336" s="84" t="str">
        <f>SALVADOS!G335</f>
        <v>PRC7H66</v>
      </c>
      <c r="H336" s="87" t="str">
        <f>IF(_xlfn.XLOOKUP(G336,'CONTROLE LEILOES'!$C:$C,'CONTROLE LEILOES'!$P:$P)&gt;0,"SIM","NÃO")</f>
        <v>NÃO</v>
      </c>
      <c r="I336" s="88" t="str">
        <f>VENDA!I335</f>
        <v/>
      </c>
      <c r="J336" s="87" t="str">
        <f>SALVADOS!R335</f>
        <v>MEDIA</v>
      </c>
      <c r="K336" s="84" t="str">
        <f>IF('CONTROLE LEILOES'!P335=0,"",IF('CONTROLE LEILOES'!P335&gt;0,VENDA!J335,IF(J336="GRANDE",SALVADOS!K335*5%,SALVADOS!K335*35%)))</f>
        <v/>
      </c>
    </row>
    <row r="337" spans="1:11" x14ac:dyDescent="0.2">
      <c r="A337" s="88">
        <f>SALVADOS!AA336</f>
        <v>45652</v>
      </c>
      <c r="B337" s="83">
        <f>SALVADOS!AB336</f>
        <v>738</v>
      </c>
      <c r="C337" s="84">
        <f>SALVADOS!AC336</f>
        <v>3770</v>
      </c>
      <c r="D337" s="85" t="str">
        <f>SALVADOS!F336</f>
        <v>ROSALI DA SILVA</v>
      </c>
      <c r="E337" s="83">
        <f>SALVADOS!B336</f>
        <v>8282404260</v>
      </c>
      <c r="F337" s="91">
        <f>SALVADOS!J336</f>
        <v>1002806025342</v>
      </c>
      <c r="G337" s="84" t="str">
        <f>SALVADOS!G336</f>
        <v>HDW8070</v>
      </c>
      <c r="H337" s="87" t="str">
        <f>IF(_xlfn.XLOOKUP(G337,'CONTROLE LEILOES'!$C:$C,'CONTROLE LEILOES'!$P:$P)&gt;0,"SIM","NÃO")</f>
        <v>NÃO</v>
      </c>
      <c r="I337" s="88" t="str">
        <f>VENDA!I336</f>
        <v/>
      </c>
      <c r="J337" s="87" t="str">
        <f>SALVADOS!R336</f>
        <v>MEDIA</v>
      </c>
      <c r="K337" s="84" t="str">
        <f>IF('CONTROLE LEILOES'!P336=0,"",IF('CONTROLE LEILOES'!P336&gt;0,VENDA!J336,IF(J337="GRANDE",SALVADOS!K336*5%,SALVADOS!K336*35%)))</f>
        <v/>
      </c>
    </row>
    <row r="338" spans="1:11" x14ac:dyDescent="0.2">
      <c r="A338" s="88">
        <f>SALVADOS!AA337</f>
        <v>45673</v>
      </c>
      <c r="B338" s="83">
        <f>SALVADOS!AB337</f>
        <v>743</v>
      </c>
      <c r="C338" s="84">
        <f>SALVADOS!AC337</f>
        <v>25731</v>
      </c>
      <c r="D338" s="85" t="str">
        <f>SALVADOS!F337</f>
        <v>RICARDO LUIZ MENEZES</v>
      </c>
      <c r="E338" s="83">
        <f>SALVADOS!B337</f>
        <v>8232400562</v>
      </c>
      <c r="F338" s="91">
        <f>SALVADOS!J337</f>
        <v>1002306007840</v>
      </c>
      <c r="G338" s="84" t="str">
        <f>SALVADOS!G337</f>
        <v>FFR9A40</v>
      </c>
      <c r="H338" s="87" t="str">
        <f>IF(_xlfn.XLOOKUP(G338,'CONTROLE LEILOES'!$C:$C,'CONTROLE LEILOES'!$P:$P)&gt;0,"SIM","NÃO")</f>
        <v>NÃO</v>
      </c>
      <c r="I338" s="88" t="str">
        <f>VENDA!I337</f>
        <v/>
      </c>
      <c r="J338" s="87" t="str">
        <f>SALVADOS!R337</f>
        <v>GRANDE</v>
      </c>
      <c r="K338" s="84" t="str">
        <f>IF('CONTROLE LEILOES'!P337=0,"",IF('CONTROLE LEILOES'!P337&gt;0,VENDA!J337,IF(J338="GRANDE",SALVADOS!K337*5%,SALVADOS!K337*35%)))</f>
        <v/>
      </c>
    </row>
    <row r="339" spans="1:11" x14ac:dyDescent="0.2">
      <c r="A339" s="88">
        <f>SALVADOS!AA338</f>
        <v>45674</v>
      </c>
      <c r="B339" s="83">
        <f>SALVADOS!AB338</f>
        <v>746</v>
      </c>
      <c r="C339" s="84">
        <f>SALVADOS!AC338</f>
        <v>69003</v>
      </c>
      <c r="D339" s="85" t="str">
        <f>SALVADOS!F338</f>
        <v>ROSELI APARECIDA DA SILVA</v>
      </c>
      <c r="E339" s="83">
        <f>SALVADOS!B338</f>
        <v>8232400598</v>
      </c>
      <c r="F339" s="91">
        <f>SALVADOS!J338</f>
        <v>1002306010287</v>
      </c>
      <c r="G339" s="84" t="str">
        <f>SALVADOS!G338</f>
        <v>QTQ5C69</v>
      </c>
      <c r="H339" s="87" t="str">
        <f>IF(_xlfn.XLOOKUP(G339,'CONTROLE LEILOES'!$C:$C,'CONTROLE LEILOES'!$P:$P)&gt;0,"SIM","NÃO")</f>
        <v>NÃO</v>
      </c>
      <c r="I339" s="88" t="str">
        <f>VENDA!I338</f>
        <v/>
      </c>
      <c r="J339" s="87" t="str">
        <f>SALVADOS!R338</f>
        <v>PEQUENA</v>
      </c>
      <c r="K339" s="84" t="str">
        <f>IF('CONTROLE LEILOES'!P338=0,"",IF('CONTROLE LEILOES'!P338&gt;0,VENDA!J338,IF(J339="GRANDE",SALVADOS!K338*5%,SALVADOS!K338*35%)))</f>
        <v/>
      </c>
    </row>
    <row r="340" spans="1:11" x14ac:dyDescent="0.2">
      <c r="A340" s="88">
        <f>SALVADOS!AA339</f>
        <v>45674</v>
      </c>
      <c r="B340" s="83">
        <f>SALVADOS!AB339</f>
        <v>748</v>
      </c>
      <c r="C340" s="84">
        <f>SALVADOS!AC339</f>
        <v>16774</v>
      </c>
      <c r="D340" s="85" t="str">
        <f>SALVADOS!F339</f>
        <v>RAQUEL MENDES DA SILVA AMARAL</v>
      </c>
      <c r="E340" s="83">
        <f>SALVADOS!B339</f>
        <v>8282403880</v>
      </c>
      <c r="F340" s="91">
        <f>SALVADOS!J339</f>
        <v>1002806024294</v>
      </c>
      <c r="G340" s="84" t="str">
        <f>SALVADOS!G339</f>
        <v>NIZ7020</v>
      </c>
      <c r="H340" s="87" t="str">
        <f>IF(_xlfn.XLOOKUP(G340,'CONTROLE LEILOES'!$C:$C,'CONTROLE LEILOES'!$P:$P)&gt;0,"SIM","NÃO")</f>
        <v>NÃO</v>
      </c>
      <c r="I340" s="88" t="str">
        <f>VENDA!I339</f>
        <v/>
      </c>
      <c r="J340" s="87" t="str">
        <f>SALVADOS!R339</f>
        <v>GRANDE</v>
      </c>
      <c r="K340" s="84" t="str">
        <f>IF('CONTROLE LEILOES'!P339=0,"",IF('CONTROLE LEILOES'!P339&gt;0,VENDA!J339,IF(J340="GRANDE",SALVADOS!K339*5%,SALVADOS!K339*35%)))</f>
        <v/>
      </c>
    </row>
    <row r="341" spans="1:11" x14ac:dyDescent="0.2">
      <c r="A341" s="88">
        <f>SALVADOS!AA340</f>
        <v>45684</v>
      </c>
      <c r="B341" s="83">
        <f>SALVADOS!AB340</f>
        <v>751</v>
      </c>
      <c r="C341" s="84">
        <f>SALVADOS!AC340</f>
        <v>2906</v>
      </c>
      <c r="D341" s="85" t="str">
        <f>SALVADOS!F340</f>
        <v xml:space="preserve">	João Victor Iansen Gomes</v>
      </c>
      <c r="E341" s="83">
        <f>SALVADOS!B340</f>
        <v>8282402982</v>
      </c>
      <c r="F341" s="91" t="str">
        <f>SALVADOS!J340</f>
        <v xml:space="preserve">	1002806023032	</v>
      </c>
      <c r="G341" s="84" t="str">
        <f>SALVADOS!G340</f>
        <v>ANV4F90</v>
      </c>
      <c r="H341" s="87" t="str">
        <f>IF(_xlfn.XLOOKUP(G341,'CONTROLE LEILOES'!$C:$C,'CONTROLE LEILOES'!$P:$P)&gt;0,"SIM","NÃO")</f>
        <v>NÃO</v>
      </c>
      <c r="I341" s="88" t="str">
        <f>VENDA!I340</f>
        <v/>
      </c>
      <c r="J341" s="87" t="str">
        <f>SALVADOS!R340</f>
        <v>PEQUENA</v>
      </c>
      <c r="K341" s="84" t="str">
        <f>IF('CONTROLE LEILOES'!P340=0,"",IF('CONTROLE LEILOES'!P340&gt;0,VENDA!J340,IF(J341="GRANDE",SALVADOS!K340*5%,SALVADOS!K340*35%)))</f>
        <v/>
      </c>
    </row>
    <row r="342" spans="1:11" x14ac:dyDescent="0.2">
      <c r="A342" s="88">
        <f>SALVADOS!AA341</f>
        <v>45659</v>
      </c>
      <c r="B342" s="83">
        <f>SALVADOS!AB341</f>
        <v>741</v>
      </c>
      <c r="C342" s="84">
        <f>SALVADOS!AC341</f>
        <v>20498</v>
      </c>
      <c r="D342" s="85" t="str">
        <f>SALVADOS!F341</f>
        <v xml:space="preserve">JOSE DO NASCIMENTO	</v>
      </c>
      <c r="E342" s="83">
        <f>SALVADOS!B341</f>
        <v>8282404270</v>
      </c>
      <c r="F342" s="91" t="str">
        <f>SALVADOS!J341</f>
        <v xml:space="preserve">1002806027498	</v>
      </c>
      <c r="G342" s="84" t="str">
        <f>SALVADOS!G341</f>
        <v>NPS9E47</v>
      </c>
      <c r="H342" s="87" t="str">
        <f>IF(_xlfn.XLOOKUP(G342,'CONTROLE LEILOES'!$C:$C,'CONTROLE LEILOES'!$P:$P)&gt;0,"SIM","NÃO")</f>
        <v>NÃO</v>
      </c>
      <c r="I342" s="88" t="str">
        <f>VENDA!I341</f>
        <v/>
      </c>
      <c r="J342" s="87" t="str">
        <f>SALVADOS!R341</f>
        <v>GRANDE</v>
      </c>
      <c r="K342" s="84" t="str">
        <f>IF('CONTROLE LEILOES'!P341=0,"",IF('CONTROLE LEILOES'!P341&gt;0,VENDA!J341,IF(J342="GRANDE",SALVADOS!K341*5%,SALVADOS!K341*35%)))</f>
        <v/>
      </c>
    </row>
    <row r="343" spans="1:11" x14ac:dyDescent="0.2">
      <c r="A343" s="88">
        <f>SALVADOS!AA342</f>
        <v>45663</v>
      </c>
      <c r="B343" s="83">
        <f>SALVADOS!AB342</f>
        <v>742</v>
      </c>
      <c r="C343" s="84">
        <f>SALVADOS!AC342</f>
        <v>26300</v>
      </c>
      <c r="D343" s="85" t="str">
        <f>SALVADOS!F342</f>
        <v>KELVIN JHONSON BATISTA DE LIMA</v>
      </c>
      <c r="E343" s="83">
        <f>SALVADOS!B342</f>
        <v>8232400600</v>
      </c>
      <c r="F343" s="91" t="str">
        <f>SALVADOS!J342</f>
        <v xml:space="preserve">1002306010543	</v>
      </c>
      <c r="G343" s="84" t="str">
        <f>SALVADOS!G342</f>
        <v>EUH1467</v>
      </c>
      <c r="H343" s="87" t="str">
        <f>IF(_xlfn.XLOOKUP(G343,'CONTROLE LEILOES'!$C:$C,'CONTROLE LEILOES'!$P:$P)&gt;0,"SIM","NÃO")</f>
        <v>NÃO</v>
      </c>
      <c r="I343" s="88" t="str">
        <f>VENDA!I342</f>
        <v/>
      </c>
      <c r="J343" s="87" t="str">
        <f>SALVADOS!R342</f>
        <v>GRANDE</v>
      </c>
      <c r="K343" s="84" t="str">
        <f>IF('CONTROLE LEILOES'!P342=0,"",IF('CONTROLE LEILOES'!P342&gt;0,VENDA!J342,IF(J343="GRANDE",SALVADOS!K342*5%,SALVADOS!K342*35%)))</f>
        <v/>
      </c>
    </row>
    <row r="344" spans="1:11" x14ac:dyDescent="0.2">
      <c r="A344" s="88">
        <f>SALVADOS!AA343</f>
        <v>45684</v>
      </c>
      <c r="B344" s="83">
        <f>SALVADOS!AB343</f>
        <v>750</v>
      </c>
      <c r="C344" s="84">
        <f>SALVADOS!AC343</f>
        <v>37603</v>
      </c>
      <c r="D344" s="85" t="str">
        <f>SALVADOS!F343</f>
        <v>Leila Maria Siston</v>
      </c>
      <c r="E344" s="83">
        <f>SALVADOS!B343</f>
        <v>8282404051</v>
      </c>
      <c r="F344" s="91" t="str">
        <f>SALVADOS!J343</f>
        <v xml:space="preserve">1002806024642	</v>
      </c>
      <c r="G344" s="84" t="str">
        <f>SALVADOS!G343</f>
        <v>KXN7911</v>
      </c>
      <c r="H344" s="87" t="str">
        <f>IF(_xlfn.XLOOKUP(G344,'CONTROLE LEILOES'!$C:$C,'CONTROLE LEILOES'!$P:$P)&gt;0,"SIM","NÃO")</f>
        <v>NÃO</v>
      </c>
      <c r="I344" s="88" t="str">
        <f>VENDA!I343</f>
        <v/>
      </c>
      <c r="J344" s="87" t="str">
        <f>SALVADOS!R343</f>
        <v>MEDIA</v>
      </c>
      <c r="K344" s="84" t="str">
        <f>IF('CONTROLE LEILOES'!P343=0,"",IF('CONTROLE LEILOES'!P343&gt;0,VENDA!J343,IF(J344="GRANDE",SALVADOS!K343*5%,SALVADOS!K343*35%)))</f>
        <v/>
      </c>
    </row>
    <row r="345" spans="1:11" x14ac:dyDescent="0.2">
      <c r="A345" s="88">
        <f>SALVADOS!AA344</f>
        <v>45698</v>
      </c>
      <c r="B345" s="83">
        <f>SALVADOS!AB344</f>
        <v>753</v>
      </c>
      <c r="C345" s="84">
        <f>SALVADOS!AC344</f>
        <v>8774.2999999999993</v>
      </c>
      <c r="D345" s="85" t="str">
        <f>SALVADOS!F344</f>
        <v>CELSO SALTORI</v>
      </c>
      <c r="E345" s="83">
        <f>SALVADOS!B344</f>
        <v>8232400607</v>
      </c>
      <c r="F345" s="91" t="str">
        <f>SALVADOS!J344</f>
        <v xml:space="preserve">1002306009355	</v>
      </c>
      <c r="G345" s="84" t="str">
        <f>SALVADOS!G344</f>
        <v>APC3J80</v>
      </c>
      <c r="H345" s="87" t="str">
        <f>IF(_xlfn.XLOOKUP(G345,'CONTROLE LEILOES'!$C:$C,'CONTROLE LEILOES'!$P:$P)&gt;0,"SIM","NÃO")</f>
        <v>NÃO</v>
      </c>
      <c r="I345" s="88" t="str">
        <f>VENDA!I344</f>
        <v/>
      </c>
      <c r="J345" s="87" t="str">
        <f>SALVADOS!R344</f>
        <v>MEDIA</v>
      </c>
      <c r="K345" s="84" t="str">
        <f>IF('CONTROLE LEILOES'!P344=0,"",IF('CONTROLE LEILOES'!P344&gt;0,VENDA!J344,IF(J345="GRANDE",SALVADOS!K344*5%,SALVADOS!K344*35%)))</f>
        <v/>
      </c>
    </row>
    <row r="346" spans="1:11" x14ac:dyDescent="0.2">
      <c r="A346" s="88">
        <f>SALVADOS!AA345</f>
        <v>45728</v>
      </c>
      <c r="B346" s="83">
        <f>SALVADOS!AB345</f>
        <v>768</v>
      </c>
      <c r="C346" s="84">
        <f>SALVADOS!AC345</f>
        <v>37089</v>
      </c>
      <c r="D346" s="85" t="str">
        <f>SALVADOS!F345</f>
        <v>Joana D Arc Silva Marques</v>
      </c>
      <c r="E346" s="83">
        <f>SALVADOS!B345</f>
        <v>8282404195</v>
      </c>
      <c r="F346" s="91">
        <f>SALVADOS!J345</f>
        <v>1002806028002</v>
      </c>
      <c r="G346" s="84" t="str">
        <f>SALVADOS!G345</f>
        <v>FGX8A95</v>
      </c>
      <c r="H346" s="87" t="str">
        <f>IF(_xlfn.XLOOKUP(G346,'CONTROLE LEILOES'!$C:$C,'CONTROLE LEILOES'!$P:$P)&gt;0,"SIM","NÃO")</f>
        <v>NÃO</v>
      </c>
      <c r="I346" s="88" t="str">
        <f>VENDA!I345</f>
        <v/>
      </c>
      <c r="J346" s="87" t="str">
        <f>SALVADOS!R345</f>
        <v>MEDIA</v>
      </c>
      <c r="K346" s="84" t="str">
        <f>IF('CONTROLE LEILOES'!P345=0,"",IF('CONTROLE LEILOES'!P345&gt;0,VENDA!J345,IF(J346="GRANDE",SALVADOS!K345*5%,SALVADOS!K345*35%)))</f>
        <v/>
      </c>
    </row>
    <row r="347" spans="1:11" x14ac:dyDescent="0.2">
      <c r="A347" s="88">
        <f>SALVADOS!AA346</f>
        <v>45727</v>
      </c>
      <c r="B347" s="83">
        <f>SALVADOS!AB346</f>
        <v>767</v>
      </c>
      <c r="C347" s="84">
        <f>SALVADOS!AC346</f>
        <v>60512</v>
      </c>
      <c r="D347" s="85" t="str">
        <f>SALVADOS!F346</f>
        <v xml:space="preserve">	JOSE EDMIR DA SILVA</v>
      </c>
      <c r="E347" s="83">
        <f>SALVADOS!B346</f>
        <v>8282404531</v>
      </c>
      <c r="F347" s="91" t="str">
        <f>SALVADOS!J346</f>
        <v xml:space="preserve">1002806023847	</v>
      </c>
      <c r="G347" s="84" t="str">
        <f>SALVADOS!G346</f>
        <v>GFW0B25</v>
      </c>
      <c r="H347" s="87" t="str">
        <f>IF(_xlfn.XLOOKUP(G347,'CONTROLE LEILOES'!$C:$C,'CONTROLE LEILOES'!$P:$P)&gt;0,"SIM","NÃO")</f>
        <v>NÃO</v>
      </c>
      <c r="I347" s="88" t="str">
        <f>VENDA!I346</f>
        <v/>
      </c>
      <c r="J347" s="87">
        <f>SALVADOS!R346</f>
        <v>0</v>
      </c>
      <c r="K347" s="84" t="str">
        <f>IF('CONTROLE LEILOES'!P346=0,"",IF('CONTROLE LEILOES'!P346&gt;0,VENDA!J346,IF(J347="GRANDE",SALVADOS!K346*5%,SALVADOS!K346*35%)))</f>
        <v/>
      </c>
    </row>
    <row r="348" spans="1:11" x14ac:dyDescent="0.2">
      <c r="A348" s="88">
        <f>SALVADOS!AA347</f>
        <v>45705</v>
      </c>
      <c r="B348" s="83">
        <f>SALVADOS!AB347</f>
        <v>757</v>
      </c>
      <c r="C348" s="84">
        <f>SALVADOS!AC347</f>
        <v>26853</v>
      </c>
      <c r="D348" s="85" t="str">
        <f>SALVADOS!F347</f>
        <v>VINICIUS ALVES DA SILVA</v>
      </c>
      <c r="E348" s="83">
        <f>SALVADOS!B347</f>
        <v>8282404688</v>
      </c>
      <c r="F348" s="91">
        <f>SALVADOS!J347</f>
        <v>1002806028167</v>
      </c>
      <c r="G348" s="84" t="str">
        <f>SALVADOS!G347</f>
        <v>EAF7E03</v>
      </c>
      <c r="H348" s="87" t="str">
        <f>IF(_xlfn.XLOOKUP(G348,'CONTROLE LEILOES'!$C:$C,'CONTROLE LEILOES'!$P:$P)&gt;0,"SIM","NÃO")</f>
        <v>NÃO</v>
      </c>
      <c r="I348" s="88" t="str">
        <f>VENDA!I347</f>
        <v/>
      </c>
      <c r="J348" s="87" t="str">
        <f>SALVADOS!R347</f>
        <v>MEDIA</v>
      </c>
      <c r="K348" s="84" t="str">
        <f>IF('CONTROLE LEILOES'!P347=0,"",IF('CONTROLE LEILOES'!P347&gt;0,VENDA!J347,IF(J348="GRANDE",SALVADOS!K347*5%,SALVADOS!K347*35%)))</f>
        <v/>
      </c>
    </row>
    <row r="349" spans="1:11" x14ac:dyDescent="0.2">
      <c r="A349" s="88">
        <f>SALVADOS!AA348</f>
        <v>45698</v>
      </c>
      <c r="B349" s="83">
        <f>SALVADOS!AB348</f>
        <v>754</v>
      </c>
      <c r="C349" s="84">
        <f>SALVADOS!AC348</f>
        <v>11400</v>
      </c>
      <c r="D349" s="85" t="str">
        <f>SALVADOS!F348</f>
        <v>BURT MOTOS</v>
      </c>
      <c r="E349" s="83">
        <f>SALVADOS!B348</f>
        <v>8282404275</v>
      </c>
      <c r="F349" s="91" t="str">
        <f>SALVADOS!J348</f>
        <v xml:space="preserve">1002806023907	</v>
      </c>
      <c r="G349" s="84" t="str">
        <f>SALVADOS!G348</f>
        <v>FJU6I46</v>
      </c>
      <c r="H349" s="87" t="str">
        <f>IF(_xlfn.XLOOKUP(G349,'CONTROLE LEILOES'!$C:$C,'CONTROLE LEILOES'!$P:$P)&gt;0,"SIM","NÃO")</f>
        <v>NÃO</v>
      </c>
      <c r="I349" s="88" t="str">
        <f>VENDA!I348</f>
        <v/>
      </c>
      <c r="J349" s="87" t="str">
        <f>SALVADOS!R348</f>
        <v>MEDIA</v>
      </c>
      <c r="K349" s="84" t="str">
        <f>IF('CONTROLE LEILOES'!P348=0,"",IF('CONTROLE LEILOES'!P348&gt;0,VENDA!J348,IF(J349="GRANDE",SALVADOS!K348*5%,SALVADOS!K348*35%)))</f>
        <v/>
      </c>
    </row>
    <row r="350" spans="1:11" x14ac:dyDescent="0.2">
      <c r="A350" s="88">
        <f>SALVADOS!AA349</f>
        <v>45705</v>
      </c>
      <c r="B350" s="83">
        <f>SALVADOS!AB349</f>
        <v>759</v>
      </c>
      <c r="C350" s="84">
        <f>SALVADOS!AC349</f>
        <v>14415</v>
      </c>
      <c r="D350" s="85" t="str">
        <f>SALVADOS!F349</f>
        <v>RAQUEL KEISLIANE JUSTINO</v>
      </c>
      <c r="E350" s="83">
        <f>SALVADOS!B349</f>
        <v>8282404603</v>
      </c>
      <c r="F350" s="91">
        <f>SALVADOS!J349</f>
        <v>1002806027334</v>
      </c>
      <c r="G350" s="84" t="str">
        <f>SALVADOS!G349</f>
        <v>HZQ9B73</v>
      </c>
      <c r="H350" s="87" t="str">
        <f>IF(_xlfn.XLOOKUP(G350,'CONTROLE LEILOES'!$C:$C,'CONTROLE LEILOES'!$P:$P)&gt;0,"SIM","NÃO")</f>
        <v>NÃO</v>
      </c>
      <c r="I350" s="88" t="str">
        <f>VENDA!I349</f>
        <v/>
      </c>
      <c r="J350" s="87" t="str">
        <f>SALVADOS!R349</f>
        <v>MEDIA</v>
      </c>
      <c r="K350" s="84" t="str">
        <f>IF('CONTROLE LEILOES'!P349=0,"",IF('CONTROLE LEILOES'!P349&gt;0,VENDA!J349,IF(J350="GRANDE",SALVADOS!K349*5%,SALVADOS!K349*35%)))</f>
        <v/>
      </c>
    </row>
  </sheetData>
  <autoFilter ref="A3:K300" xr:uid="{0D189ADB-A934-4E7C-A88A-FCFC2E9AD6AF}"/>
  <conditionalFormatting sqref="H4:H350">
    <cfRule type="containsText" dxfId="10" priority="47" operator="containsText" text="Sim">
      <formula>NOT(ISERROR(SEARCH("Sim",H4)))</formula>
    </cfRule>
    <cfRule type="iconSet" priority="48">
      <iconSet iconSet="3Symbols">
        <cfvo type="percent" val="0"/>
        <cfvo type="percent" val="33"/>
        <cfvo type="percent" val="67"/>
      </iconSet>
    </cfRule>
    <cfRule type="containsText" dxfId="9" priority="49" operator="containsText" text="Não">
      <formula>NOT(ISERROR(SEARCH("Não",H4)))</formula>
    </cfRule>
    <cfRule type="iconSet" priority="50">
      <iconSet iconSet="3Symbols">
        <cfvo type="percent" val="0"/>
        <cfvo type="percent" val="33"/>
        <cfvo type="percent" val="67"/>
      </iconSet>
    </cfRule>
    <cfRule type="containsText" priority="51" operator="containsText" text="Não">
      <formula>NOT(ISERROR(SEARCH("Não",H4)))</formula>
    </cfRule>
  </conditionalFormatting>
  <conditionalFormatting sqref="J4:J62">
    <cfRule type="colorScale" priority="1610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8" priority="1611" operator="containsText" text="MEDIA">
      <formula>NOT(ISERROR(SEARCH("MEDIA",J4)))</formula>
    </cfRule>
    <cfRule type="colorScale" priority="1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350">
    <cfRule type="containsText" dxfId="7" priority="15" operator="containsText" text="PEQUENA">
      <formula>NOT(ISERROR(SEARCH("PEQUENA",J4)))</formula>
    </cfRule>
    <cfRule type="containsText" dxfId="6" priority="16" operator="containsText" text="GRANDE">
      <formula>NOT(ISERROR(SEARCH("GRANDE",J4)))</formula>
    </cfRule>
    <cfRule type="containsText" dxfId="5" priority="17" operator="containsText" text="Sim">
      <formula>NOT(ISERROR(SEARCH("Sim",J4)))</formula>
    </cfRule>
    <cfRule type="containsText" dxfId="4" priority="20" operator="containsText" text="Não">
      <formula>NOT(ISERROR(SEARCH("Não",J4)))</formula>
    </cfRule>
    <cfRule type="containsText" priority="21" operator="containsText" text="Não">
      <formula>NOT(ISERROR(SEARCH("Não",J4)))</formula>
    </cfRule>
  </conditionalFormatting>
  <conditionalFormatting sqref="J63:J64">
    <cfRule type="colorScale" priority="1637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3" priority="1638" operator="containsText" text="MEDIA">
      <formula>NOT(ISERROR(SEARCH("MEDIA",J63)))</formula>
    </cfRule>
    <cfRule type="colorScale" priority="1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5:J350">
    <cfRule type="colorScale" priority="1689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2" priority="1690" operator="containsText" text="MEDIA">
      <formula>NOT(ISERROR(SEARCH("MEDIA",J65)))</formula>
    </cfRule>
    <cfRule type="colorScale" priority="1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xmlns:x16r3="http://schemas.microsoft.com/office/spreadsheetml/2018/08/main" sqref="J46" x16r3:misleadingForma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Dados</vt:lpstr>
      <vt:lpstr>SALVADOS</vt:lpstr>
      <vt:lpstr>CONTROLE LEILOES</vt:lpstr>
      <vt:lpstr>VENDA</vt:lpstr>
      <vt:lpstr>PAGTOS</vt:lpstr>
      <vt:lpstr>RESULTADO</vt:lpstr>
      <vt:lpstr>RESUMO</vt:lpstr>
      <vt:lpstr>CALC DESP</vt:lpstr>
      <vt:lpstr>CONTABILIDADE</vt:lpstr>
      <vt:lpstr>CONTROLE I4PRO</vt:lpstr>
      <vt:lpstr>PAGTOS!Titulos_de_impressao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Amilton Luis dos Santos</dc:creator>
  <cp:lastModifiedBy>Andre Borges Savi</cp:lastModifiedBy>
  <cp:lastPrinted>2025-01-09T13:15:34Z</cp:lastPrinted>
  <dcterms:created xsi:type="dcterms:W3CDTF">2019-03-18T18:22:11Z</dcterms:created>
  <dcterms:modified xsi:type="dcterms:W3CDTF">2025-03-24T18:49:07Z</dcterms:modified>
</cp:coreProperties>
</file>