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775" windowHeight="8010" activeTab="2"/>
  </bookViews>
  <sheets>
    <sheet name="Bán lẻ T10" sheetId="1" r:id="rId1"/>
    <sheet name="ĐLý T10" sheetId="2" r:id="rId2"/>
    <sheet name="Sheet1" sheetId="16" r:id="rId3"/>
    <sheet name="DSố từ các đại lý và bán lẻ" sheetId="3" r:id="rId4"/>
    <sheet name="Đối trừ công nợ T2" sheetId="10" r:id="rId5"/>
    <sheet name="Tiên hàng lương tiền hoa hồng " sheetId="9" r:id="rId6"/>
    <sheet name="Bán lẻ T11" sheetId="4" r:id="rId7"/>
    <sheet name="ĐLý T11" sheetId="5" r:id="rId8"/>
    <sheet name="Trường Hieenf" sheetId="7" r:id="rId9"/>
    <sheet name="ĐLý T12" sheetId="8" r:id="rId10"/>
    <sheet name="Hàng trả SơnCTV" sheetId="11" r:id="rId11"/>
    <sheet name="Tiền hàng tháng 2" sheetId="15" r:id="rId12"/>
    <sheet name="Hàng trả lại T2 " sheetId="12" r:id="rId13"/>
    <sheet name="Hàng bán lẻ tháng 3" sheetId="13" r:id="rId14"/>
    <sheet name="Đối chiều công nợ tháng 3" sheetId="14" r:id="rId15"/>
  </sheets>
  <calcPr calcId="125725"/>
</workbook>
</file>

<file path=xl/calcChain.xml><?xml version="1.0" encoding="utf-8"?>
<calcChain xmlns="http://schemas.openxmlformats.org/spreadsheetml/2006/main">
  <c r="L17" i="16"/>
  <c r="J17"/>
  <c r="L16"/>
  <c r="J16"/>
  <c r="L15"/>
  <c r="J15"/>
  <c r="L14"/>
  <c r="J14"/>
  <c r="L13"/>
  <c r="J13"/>
  <c r="L12"/>
  <c r="J12"/>
  <c r="L11"/>
  <c r="J11"/>
  <c r="L10"/>
  <c r="J10"/>
  <c r="L9"/>
  <c r="J9"/>
  <c r="L8"/>
  <c r="J8"/>
  <c r="F10" i="14"/>
  <c r="F8"/>
  <c r="F12" i="10"/>
  <c r="F11"/>
  <c r="L16" i="15"/>
  <c r="L15"/>
  <c r="L17" s="1"/>
  <c r="J15"/>
  <c r="L20" i="13" l="1"/>
  <c r="F7" i="10" l="1"/>
  <c r="F8"/>
  <c r="L12" i="12"/>
  <c r="N9"/>
  <c r="N12" s="1"/>
  <c r="N10"/>
  <c r="N11"/>
  <c r="N8"/>
  <c r="L9"/>
  <c r="L10"/>
  <c r="L11"/>
  <c r="L8"/>
  <c r="F10" i="9"/>
  <c r="M12" i="11"/>
  <c r="F10" i="10" l="1"/>
  <c r="C6" i="3"/>
  <c r="F14" i="9"/>
  <c r="F7"/>
  <c r="F9" s="1"/>
  <c r="F11" s="1"/>
  <c r="F17" s="1"/>
  <c r="C13" i="3"/>
  <c r="L33" i="5" l="1"/>
  <c r="J33"/>
  <c r="L32"/>
  <c r="J32"/>
  <c r="L31"/>
  <c r="J31"/>
  <c r="L30"/>
  <c r="J30"/>
  <c r="L29"/>
  <c r="J29"/>
  <c r="L28"/>
  <c r="J28"/>
  <c r="L27"/>
  <c r="J27"/>
  <c r="L26"/>
  <c r="J26"/>
  <c r="L25"/>
  <c r="J25"/>
  <c r="L8" i="8" l="1"/>
  <c r="J8"/>
  <c r="L7"/>
  <c r="J7"/>
  <c r="L6"/>
  <c r="L9" s="1"/>
  <c r="J6"/>
  <c r="J9" s="1"/>
  <c r="L8" i="7"/>
  <c r="J8"/>
  <c r="L7"/>
  <c r="J7"/>
  <c r="L6"/>
  <c r="L9" s="1"/>
  <c r="J6"/>
  <c r="J9" s="1"/>
  <c r="L9" i="4"/>
  <c r="J9"/>
  <c r="L8"/>
  <c r="J8"/>
  <c r="L7"/>
  <c r="J7"/>
  <c r="L6"/>
  <c r="L10" s="1"/>
  <c r="J6"/>
  <c r="J10" s="1"/>
  <c r="L24" i="5"/>
  <c r="J24"/>
  <c r="L23"/>
  <c r="J23"/>
  <c r="L22"/>
  <c r="J22"/>
  <c r="L21"/>
  <c r="J21"/>
  <c r="L20"/>
  <c r="J20"/>
  <c r="L19"/>
  <c r="J19"/>
  <c r="L18"/>
  <c r="J18"/>
  <c r="L17"/>
  <c r="J17"/>
  <c r="L16"/>
  <c r="J16"/>
  <c r="L15"/>
  <c r="J15"/>
  <c r="L14"/>
  <c r="J14"/>
  <c r="L13"/>
  <c r="J13"/>
  <c r="L12"/>
  <c r="J12"/>
  <c r="L11"/>
  <c r="J11"/>
  <c r="L10"/>
  <c r="J10"/>
  <c r="L9"/>
  <c r="J9"/>
  <c r="L8"/>
  <c r="J8"/>
  <c r="L7"/>
  <c r="J7"/>
  <c r="L6"/>
  <c r="L34" s="1"/>
  <c r="J6"/>
  <c r="J34" s="1"/>
  <c r="C14" i="3" l="1"/>
  <c r="J32" i="2" l="1"/>
  <c r="C7" i="3" s="1"/>
  <c r="L32" i="2"/>
  <c r="H25" i="1"/>
  <c r="J25"/>
  <c r="L25"/>
  <c r="R25"/>
</calcChain>
</file>

<file path=xl/sharedStrings.xml><?xml version="1.0" encoding="utf-8"?>
<sst xmlns="http://schemas.openxmlformats.org/spreadsheetml/2006/main" count="815" uniqueCount="164">
  <si>
    <t xml:space="preserve">Tổng thu nhập từ 30tr trở xuống, cty trả bằng sản phẩm hoặc tiền mặt. </t>
  </si>
  <si>
    <t xml:space="preserve">Tổng thu nhập lớn hơn hoặc bằng 50tr, cty trả 50% bằng sản phẩm và 50% bằng tiền mặt. </t>
  </si>
  <si>
    <t xml:space="preserve">Dù cty có cho ĐL, NPP chiết khấu bao nhiêu thì a Sơn vẫn được hưởng 3%. </t>
  </si>
  <si>
    <t>Giới thiệu ĐLý và NPP hưởng CK 5% ( năm 2019), 3% ( năm 2020)</t>
  </si>
  <si>
    <t>Từ 20/10 trở đi hưởng CK 41%.</t>
  </si>
  <si>
    <t>Từ 1/10 đến 20/10 Anh Sơn CTV hưởng CK 35%.</t>
  </si>
  <si>
    <t xml:space="preserve">Ghi chú: </t>
  </si>
  <si>
    <t>Tổng cộng</t>
  </si>
  <si>
    <t>TD90</t>
  </si>
  <si>
    <t>Khách lẻ</t>
  </si>
  <si>
    <t>A Sơn CTV</t>
  </si>
  <si>
    <t>22/10</t>
  </si>
  <si>
    <t>GC90</t>
  </si>
  <si>
    <t>3CX90</t>
  </si>
  <si>
    <t>2CX90</t>
  </si>
  <si>
    <t>Từ 20/10 a Sơn CTV Vĩnh Phúc được CK 41%</t>
  </si>
  <si>
    <t>1CX90</t>
  </si>
  <si>
    <t>GCX90</t>
  </si>
  <si>
    <t xml:space="preserve"> Lập Thạch Vĩnh Phúc</t>
  </si>
  <si>
    <t>11/10</t>
  </si>
  <si>
    <t>Lập Thạch, Vĩnh Phúc</t>
  </si>
  <si>
    <t>7/10</t>
  </si>
  <si>
    <t>1/10</t>
  </si>
  <si>
    <t>SOY</t>
  </si>
  <si>
    <t>SN45</t>
  </si>
  <si>
    <t>BCX90</t>
  </si>
  <si>
    <t>Lúc đầu lấy 13 hộp, sau trả lại 5 hộp</t>
  </si>
  <si>
    <t>GCX45</t>
  </si>
  <si>
    <t>3CX45</t>
  </si>
  <si>
    <t>2CX45</t>
  </si>
  <si>
    <t>1CX45</t>
  </si>
  <si>
    <t>Số tiền</t>
  </si>
  <si>
    <t>Chưa thanh toán (131)</t>
  </si>
  <si>
    <t>Chuyển khoản (112)</t>
  </si>
  <si>
    <t>Tiền mặt ( 111)</t>
  </si>
  <si>
    <t>Chiết khấu</t>
  </si>
  <si>
    <t>Thành tiền (VNĐ)</t>
  </si>
  <si>
    <t>Đơn giá (VNĐ)</t>
  </si>
  <si>
    <t>Số lượng (hộp)</t>
  </si>
  <si>
    <t>Mã sản phẩm</t>
  </si>
  <si>
    <t>Số điện thoại</t>
  </si>
  <si>
    <t>Địa chỉ</t>
  </si>
  <si>
    <t>Tên khách hàng</t>
  </si>
  <si>
    <t>Ghi chú</t>
  </si>
  <si>
    <t>Tiền bán hàng thực tế thu về</t>
  </si>
  <si>
    <t>Thành tiền sau CK(VNĐ)</t>
  </si>
  <si>
    <t>Thông tin về sản phẩm</t>
  </si>
  <si>
    <t>Thông tin khách hàng</t>
  </si>
  <si>
    <t>Người bán</t>
  </si>
  <si>
    <t>Ngày, tháng</t>
  </si>
  <si>
    <t>STT</t>
  </si>
  <si>
    <t>DOANH THU KHÁCH LẺ CỦA ANH SƠN CTV VĨNH PHÚC TỪ 1/10 ĐẾN 31/10/2019</t>
  </si>
  <si>
    <t xml:space="preserve"> Số:………./PKD. MST: 0108806878</t>
  </si>
  <si>
    <t>CÔNG TY CỔ PHẦN ĐT &amp; PT NANO MILK</t>
  </si>
  <si>
    <t>ĐL Hòa Thanh</t>
  </si>
  <si>
    <t xml:space="preserve">Anh Sơn CTV </t>
  </si>
  <si>
    <t>17/10</t>
  </si>
  <si>
    <t>12/10</t>
  </si>
  <si>
    <t>Tử Du Lập Thạch, Vĩnh Phúc</t>
  </si>
  <si>
    <t>10/10</t>
  </si>
  <si>
    <t>DOANH THU ĐẠI LÝ HÒA THANH- ANH SƠN CTV TỪ 1/10 ĐẾN 31/10/2019</t>
  </si>
  <si>
    <t>Nội dung</t>
  </si>
  <si>
    <t>Tháng 10 và 11 a Sơn hoàn thành ĐL chính thức 70tr ( doanh số đã CK)</t>
  </si>
  <si>
    <t>8tr lương lấy bằng hàng</t>
  </si>
  <si>
    <t>DOANH THU KHÁCH LẺ CỦA ANH SƠN CTV VĨNH PHÚC TỪ 1/11 ĐẾN 30/11/2019</t>
  </si>
  <si>
    <t>10/11</t>
  </si>
  <si>
    <t>A Sơn V.Phúc</t>
  </si>
  <si>
    <t>ĐL Xuân Hòa</t>
  </si>
  <si>
    <t>23/11</t>
  </si>
  <si>
    <t>A Sơn V. Phúc</t>
  </si>
  <si>
    <t>ĐL Dung Phi</t>
  </si>
  <si>
    <t>Xuân Hòa Lập Thạch Vĩnh Phúc</t>
  </si>
  <si>
    <t>15/12</t>
  </si>
  <si>
    <t xml:space="preserve">Sơn CTV </t>
  </si>
  <si>
    <t>DOANH THU KHÁCH LẺ CỦA ANH SƠN CTV VĨNH PHÚC TỪ 1/12 ĐẾN 31/12/2019</t>
  </si>
  <si>
    <t>28/12</t>
  </si>
  <si>
    <t>Lập Thạch - VP</t>
  </si>
  <si>
    <t>DOANH THU ĐẠI LÝ HÒA THANH -  SƠN CTV TỪ 1/12 ĐẾN 31/12/2019</t>
  </si>
  <si>
    <t>1/11</t>
  </si>
  <si>
    <t>A Lâm- A Sơn</t>
  </si>
  <si>
    <t xml:space="preserve">ĐL Trường Hiền </t>
  </si>
  <si>
    <t>Tam Đảo Vĩnh Phúc</t>
  </si>
  <si>
    <t>Doanh thu đại lý Hòa Thanh chốt đến 31/12</t>
  </si>
  <si>
    <t>Số tiền thực tế đại lý Hòa Thanh thanh toán cho cty 31/12</t>
  </si>
  <si>
    <t>Số tiền thực tế đại lý Dung Phi thanh toán cho công ty đến 31/12</t>
  </si>
  <si>
    <t>Số tiền thực tế đại lý Trường Hiền thanh toán cho công ty đến 31/12</t>
  </si>
  <si>
    <t>Tổng số tiền anh Sơn được cty thanh toán chốt đến 31/12</t>
  </si>
  <si>
    <t>Doanh thu đại lý Dung Phi chốt đến 31/12</t>
  </si>
  <si>
    <t>Doanh thu đại lý Trường Hiền đến 31/12</t>
  </si>
  <si>
    <t>Chốt đến ngày 31/12/2019</t>
  </si>
  <si>
    <t>BẢNG TỔNG HỢP CÁC KHOẢN THANH TOÁN VỚI EM SƠN CTV VĨNH PHÚC</t>
  </si>
  <si>
    <t>Tiền  hàng đã xuất cho Sơn CTV</t>
  </si>
  <si>
    <t>TỔNG HỢP CÔNG NỢ EM SƠN CTV VĨNH PHÚC CHỐT ĐẾN HẾT NGÀY 31/12/2019.</t>
  </si>
  <si>
    <t>Doanh số theo hợp đồng 70.000.000đ x0,41+70.000.000đ</t>
  </si>
  <si>
    <t>Tiền hàng Em Sơn còn nợ Công ty là:</t>
  </si>
  <si>
    <t>A</t>
  </si>
  <si>
    <t>B</t>
  </si>
  <si>
    <t>C</t>
  </si>
  <si>
    <t>Người lập biểu</t>
  </si>
  <si>
    <t>Vũ Hoài Thanh</t>
  </si>
  <si>
    <t>Giám đốc</t>
  </si>
  <si>
    <t>Nguyễn Tiến Lâm</t>
  </si>
  <si>
    <t>Số tiền hoa hồng (5%) anh Sơn được hưởng từ các Đại lý</t>
  </si>
  <si>
    <t>Doanh thu bán lẻ T10,T11,T12</t>
  </si>
  <si>
    <t>DOANH THU ĐẠI LÝ XUÂN HÒA, DUNG PHI TRƯỜNG HiỀN 30/11/2019</t>
  </si>
  <si>
    <t>Tiền lương thực lĩnh của T10,T11, T12 và T1/2020</t>
  </si>
  <si>
    <t>TỔNG HỢP CÔNG NỢ EM SƠN CTV VĨNH PHÚC TỪ NGÀY 01/01/2020 ĐẾN 29/02/2020</t>
  </si>
  <si>
    <t>Tiền lương tháng 2</t>
  </si>
  <si>
    <t>Tổng tiền em Sơn còn nợ Công ty Nanomilk</t>
  </si>
  <si>
    <t>Tiền hoa hồng được hưởng từ các đại lý 5%: 260.000.000</t>
  </si>
  <si>
    <t>Tiền hàng  em Sơn CTV đã lấy thừa</t>
  </si>
  <si>
    <t>Số tiền hàng phải thanh toán theo hợp đồng</t>
  </si>
  <si>
    <t>Tiền Sơn CTV đã thanh toán cho Cty</t>
  </si>
  <si>
    <t>D</t>
  </si>
  <si>
    <t>Tổng tiền Em Sơn CTV còn nợ Cty sau khi đã đối trừ tiền lương và tiền hoa hồng và tiền đã thanh toán</t>
  </si>
  <si>
    <t>18/10</t>
  </si>
  <si>
    <t>Sơn CTV</t>
  </si>
  <si>
    <t>Vĩnh Phúc</t>
  </si>
  <si>
    <t>BCX45</t>
  </si>
  <si>
    <t>20/10</t>
  </si>
  <si>
    <t>30/10</t>
  </si>
  <si>
    <t>Đã trừ trên Đơn bán cho a Sơn CTV ngày 22/10</t>
  </si>
  <si>
    <t>Sale</t>
  </si>
  <si>
    <t>Hình thức hợp tác</t>
  </si>
  <si>
    <t>Thành tiền trên hoá đơn bán hàng(VNĐ)</t>
  </si>
  <si>
    <t>Nhà phân phối</t>
  </si>
  <si>
    <t>Đại lý</t>
  </si>
  <si>
    <t xml:space="preserve">       TỪ 1/8 ĐẾN 31/01/2020</t>
  </si>
  <si>
    <t>BẢNG KÊ CHI TIẾT LƯỢNG HÀNG TRẢ LẠI TỪ SƠN CTV</t>
  </si>
  <si>
    <t>Đã trừ trên Đơn bán cho a Sơn CTV ngày 01/10</t>
  </si>
  <si>
    <t>Đã trừ trên đơn bán hàng ngày 1/10</t>
  </si>
  <si>
    <t>Trừ tiền triết khấu 41 %</t>
  </si>
  <si>
    <t>E</t>
  </si>
  <si>
    <t>Tiền hàng sau CK em Sơn còn nợ</t>
  </si>
  <si>
    <t>Ghi chú: Cột E=A+B-C-D</t>
  </si>
  <si>
    <t>Ghi chú: Tiền lương, tiền hưởng hoa hồng từ các đại lý đối trừ sang tiền lấy hàng của em Sơn CTV</t>
  </si>
  <si>
    <t xml:space="preserve">       TỪ 1/1 ĐẾN 29/02/2020</t>
  </si>
  <si>
    <t>26/2</t>
  </si>
  <si>
    <t>Tiền sau chiết khấu</t>
  </si>
  <si>
    <t>Tiền hoa hồng được  hưởng từ các Đại lý 3%*100.000.000</t>
  </si>
  <si>
    <t>Tiền hoa hồng được  hưởng từ các Đại lý 5%*60.000.000</t>
  </si>
  <si>
    <t>TIỀN MUA HÀNG SƠN CTV CHƯA THANH TOÁN THÁNG ĐẾN 25/03/2020</t>
  </si>
  <si>
    <t>Anh Lâm</t>
  </si>
  <si>
    <t>14/3</t>
  </si>
  <si>
    <t>Anh Sơn CTV</t>
  </si>
  <si>
    <t>23/3</t>
  </si>
  <si>
    <t>24/3</t>
  </si>
  <si>
    <t>25/3</t>
  </si>
  <si>
    <t>TỔNG HỢP CÔNG NỢ EM SƠN CTV VĨNH PHÚC TỪ NGÀY 01/03/2020 ĐẾN 31/03/2020</t>
  </si>
  <si>
    <t>Tiền lương tháng 3</t>
  </si>
  <si>
    <t>Tiền hàng công ty Nanomilk xuất cho Em Sơn CTV sau chiết khấu</t>
  </si>
  <si>
    <t>Tiền hàng Sơn CTV đã lấy sau triết khấu 41.310.000*0,59</t>
  </si>
  <si>
    <t>TIỀN MUA HÀNG SƠN CTV CHƯA THANH TOÁN THÁNG ĐẾN 29/02/2020</t>
  </si>
  <si>
    <t>27/2</t>
  </si>
  <si>
    <t>Trừ hai đơn hàng trả về tháng 2 là:</t>
  </si>
  <si>
    <t>Vậy số hàng Sơn CTV đã lấy tháng 2 là:</t>
  </si>
  <si>
    <t xml:space="preserve"> cộng tiền Công ty nợ Sơn đến 29/2</t>
  </si>
  <si>
    <t>Tổng tiền  Công ty Nanomilk còn nợ em Sơn CTV là:</t>
  </si>
  <si>
    <t>Như vậy đến ngày 29/2/2020 Công ty Nanomilk còn nợ em Sơn CTV số tiền là: 518.400đ</t>
  </si>
  <si>
    <r>
      <t xml:space="preserve">( Bằng chữ: </t>
    </r>
    <r>
      <rPr>
        <i/>
        <sz val="11"/>
        <color theme="1"/>
        <rFont val="Calibri"/>
        <family val="2"/>
        <charset val="163"/>
        <scheme val="minor"/>
      </rPr>
      <t>Năm trăm mười tám nghìn bốn trăm đồng</t>
    </r>
    <r>
      <rPr>
        <sz val="11"/>
        <color theme="1"/>
        <rFont val="Calibri"/>
        <family val="2"/>
        <scheme val="minor"/>
      </rPr>
      <t>)./.</t>
    </r>
  </si>
  <si>
    <t>Tiền Công ty nợ em Sơn Ctv đến 29/2</t>
  </si>
  <si>
    <t>Như vậy đến ngày 31/3/2020 Em Sơn CTV Vĩnh Phúc nợ lại Công ty Nanomilk số tiền là: 48.794.300đ</t>
  </si>
  <si>
    <t>( Bằng chữ: Bốn mươi tám triệu bảy trăm chín tư nghìn ba trăm đồng)./.</t>
  </si>
  <si>
    <t>Doanh số Trường Hiền</t>
  </si>
</sst>
</file>

<file path=xl/styles.xml><?xml version="1.0" encoding="utf-8"?>
<styleSheet xmlns="http://schemas.openxmlformats.org/spreadsheetml/2006/main">
  <numFmts count="6">
    <numFmt numFmtId="41" formatCode="_(* #,##0_);_(* \(#,##0\);_(* &quot;-&quot;_);_(@_)"/>
    <numFmt numFmtId="43" formatCode="_(* #,##0.00_);_(* \(#,##0.00\);_(* &quot;-&quot;??_);_(@_)"/>
    <numFmt numFmtId="164" formatCode="_-* #,##0\ _₫_-;\-* #,##0\ _₫_-;_-* &quot;-&quot;\ _₫_-;_-@_-"/>
    <numFmt numFmtId="165" formatCode="_(* #,##0_);_(* \(#,##0\);_(* &quot;-&quot;??_);_(@_)"/>
    <numFmt numFmtId="166" formatCode="m/d;@"/>
    <numFmt numFmtId="167" formatCode="_-* #,##0\ _₫_-;\-* #,##0\ _₫_-;_-* &quot;-&quot;??\ _₫_-;_-@_-"/>
  </numFmts>
  <fonts count="5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Times New Roman"/>
      <family val="1"/>
      <charset val="163"/>
    </font>
    <font>
      <sz val="7"/>
      <name val="Times New Roman"/>
      <family val="1"/>
    </font>
    <font>
      <b/>
      <sz val="7"/>
      <name val="Times New Roman"/>
      <family val="1"/>
    </font>
    <font>
      <b/>
      <sz val="7"/>
      <color theme="1"/>
      <name val="Times New Roman"/>
      <family val="1"/>
    </font>
    <font>
      <sz val="11"/>
      <color theme="1"/>
      <name val="Times New Roman"/>
      <family val="1"/>
      <charset val="163"/>
    </font>
    <font>
      <b/>
      <sz val="16"/>
      <color theme="1"/>
      <name val="Times New Roman"/>
      <family val="1"/>
      <charset val="163"/>
    </font>
    <font>
      <sz val="12"/>
      <color theme="1"/>
      <name val="Times New Roman"/>
      <family val="1"/>
      <charset val="163"/>
    </font>
    <font>
      <i/>
      <sz val="11"/>
      <color theme="1"/>
      <name val="Times New Roman"/>
      <family val="1"/>
      <charset val="163"/>
    </font>
    <font>
      <b/>
      <sz val="13"/>
      <color theme="1"/>
      <name val="Times New Roman"/>
      <family val="1"/>
      <charset val="163"/>
    </font>
    <font>
      <sz val="8"/>
      <color theme="1"/>
      <name val="Times New Roman"/>
      <family val="1"/>
      <charset val="163"/>
    </font>
    <font>
      <b/>
      <sz val="11"/>
      <color theme="1"/>
      <name val="Times New Roman"/>
      <family val="1"/>
      <charset val="163"/>
    </font>
    <font>
      <sz val="11"/>
      <color theme="1"/>
      <name val="Cambria"/>
      <family val="1"/>
      <charset val="163"/>
      <scheme val="major"/>
    </font>
    <font>
      <sz val="7"/>
      <color rgb="FFFF0000"/>
      <name val="Times New Roman"/>
      <family val="1"/>
    </font>
    <font>
      <b/>
      <sz val="11"/>
      <color theme="1"/>
      <name val="Calibri"/>
      <family val="2"/>
      <charset val="163"/>
      <scheme val="minor"/>
    </font>
    <font>
      <sz val="7"/>
      <color theme="1"/>
      <name val="Times New Roman"/>
      <family val="1"/>
      <charset val="163"/>
    </font>
    <font>
      <b/>
      <sz val="15"/>
      <color theme="1"/>
      <name val="Times New Roman"/>
      <family val="1"/>
      <charset val="163"/>
    </font>
    <font>
      <sz val="11"/>
      <color theme="1"/>
      <name val="Calibri"/>
      <family val="2"/>
      <charset val="163"/>
      <scheme val="minor"/>
    </font>
    <font>
      <b/>
      <sz val="12"/>
      <color theme="1"/>
      <name val="Times New Roman"/>
      <family val="1"/>
      <charset val="163"/>
    </font>
    <font>
      <b/>
      <sz val="17"/>
      <color theme="1"/>
      <name val="Times New Roman"/>
      <family val="1"/>
      <charset val="163"/>
    </font>
    <font>
      <b/>
      <sz val="14"/>
      <color theme="1"/>
      <name val="Times New Roman"/>
      <family val="1"/>
      <charset val="163"/>
    </font>
    <font>
      <sz val="14"/>
      <color theme="1"/>
      <name val="Times New Roman"/>
      <family val="1"/>
      <charset val="163"/>
    </font>
    <font>
      <i/>
      <sz val="14"/>
      <color theme="1"/>
      <name val="Times New Roman"/>
      <family val="1"/>
      <charset val="163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Calibri"/>
      <family val="2"/>
      <charset val="163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charset val="163"/>
      <scheme val="minor"/>
    </font>
    <font>
      <sz val="7"/>
      <color rgb="FFFF0000"/>
      <name val="Times New Roman"/>
      <family val="1"/>
      <charset val="163"/>
    </font>
    <font>
      <b/>
      <i/>
      <sz val="11"/>
      <color theme="1"/>
      <name val="Calibri"/>
      <family val="2"/>
      <charset val="163"/>
      <scheme val="minor"/>
    </font>
    <font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6"/>
      <color theme="1"/>
      <name val="Times New Roman"/>
      <family val="1"/>
    </font>
    <font>
      <i/>
      <sz val="11"/>
      <color theme="1"/>
      <name val="Times New Roman"/>
      <family val="1"/>
    </font>
    <font>
      <b/>
      <sz val="18"/>
      <color theme="1"/>
      <name val="Cambria"/>
      <family val="1"/>
      <charset val="163"/>
      <scheme val="major"/>
    </font>
    <font>
      <b/>
      <sz val="11"/>
      <color theme="1"/>
      <name val="Cambria"/>
      <family val="1"/>
      <charset val="163"/>
      <scheme val="major"/>
    </font>
    <font>
      <b/>
      <sz val="14"/>
      <name val="Times New Roman"/>
      <family val="1"/>
    </font>
    <font>
      <b/>
      <sz val="14"/>
      <color theme="1"/>
      <name val="Times New Roman"/>
      <family val="1"/>
    </font>
    <font>
      <sz val="7"/>
      <name val="Times New Roman"/>
      <family val="1"/>
      <charset val="163"/>
    </font>
    <font>
      <b/>
      <sz val="7"/>
      <color theme="1"/>
      <name val="Times New Roman"/>
      <family val="1"/>
      <charset val="163"/>
    </font>
    <font>
      <b/>
      <sz val="13"/>
      <color theme="1"/>
      <name val="Calibri"/>
      <family val="2"/>
      <charset val="163"/>
      <scheme val="minor"/>
    </font>
    <font>
      <sz val="13"/>
      <color theme="1"/>
      <name val="Calibri"/>
      <family val="2"/>
      <charset val="163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charset val="163"/>
      <scheme val="minor"/>
    </font>
    <font>
      <b/>
      <sz val="15"/>
      <color theme="1"/>
      <name val="Calibri"/>
      <family val="2"/>
      <charset val="163"/>
      <scheme val="minor"/>
    </font>
    <font>
      <sz val="15"/>
      <color theme="1"/>
      <name val="Calibri"/>
      <family val="2"/>
      <charset val="163"/>
      <scheme val="minor"/>
    </font>
    <font>
      <b/>
      <sz val="12"/>
      <color theme="1"/>
      <name val="Calibri"/>
      <family val="2"/>
      <charset val="163"/>
      <scheme val="minor"/>
    </font>
    <font>
      <sz val="12"/>
      <color theme="1"/>
      <name val="Calibri"/>
      <family val="2"/>
      <charset val="163"/>
      <scheme val="minor"/>
    </font>
    <font>
      <b/>
      <sz val="7"/>
      <name val="Times New Roman"/>
      <family val="1"/>
      <charset val="16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79">
    <xf numFmtId="0" fontId="0" fillId="0" borderId="0" xfId="0"/>
    <xf numFmtId="0" fontId="2" fillId="0" borderId="0" xfId="0" applyFont="1"/>
    <xf numFmtId="0" fontId="2" fillId="0" borderId="1" xfId="0" applyFont="1" applyBorder="1"/>
    <xf numFmtId="0" fontId="3" fillId="2" borderId="0" xfId="0" applyFont="1" applyFill="1"/>
    <xf numFmtId="0" fontId="3" fillId="2" borderId="4" xfId="0" applyFont="1" applyFill="1" applyBorder="1"/>
    <xf numFmtId="164" fontId="3" fillId="2" borderId="5" xfId="1" applyFont="1" applyFill="1" applyBorder="1" applyAlignment="1">
      <alignment horizontal="center"/>
    </xf>
    <xf numFmtId="9" fontId="3" fillId="2" borderId="5" xfId="2" applyNumberFormat="1" applyFont="1" applyFill="1" applyBorder="1" applyAlignment="1">
      <alignment horizontal="center"/>
    </xf>
    <xf numFmtId="165" fontId="3" fillId="2" borderId="5" xfId="0" applyNumberFormat="1" applyFont="1" applyFill="1" applyBorder="1" applyAlignment="1">
      <alignment horizontal="center"/>
    </xf>
    <xf numFmtId="0" fontId="3" fillId="2" borderId="5" xfId="0" quotePrefix="1" applyFont="1" applyFill="1" applyBorder="1" applyAlignment="1">
      <alignment horizontal="center"/>
    </xf>
    <xf numFmtId="0" fontId="3" fillId="2" borderId="5" xfId="0" applyFont="1" applyFill="1" applyBorder="1" applyAlignment="1">
      <alignment horizontal="left" wrapText="1"/>
    </xf>
    <xf numFmtId="0" fontId="3" fillId="2" borderId="5" xfId="0" applyFont="1" applyFill="1" applyBorder="1" applyAlignment="1">
      <alignment horizontal="center" wrapText="1"/>
    </xf>
    <xf numFmtId="14" fontId="3" fillId="2" borderId="5" xfId="0" quotePrefix="1" applyNumberFormat="1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/>
    <xf numFmtId="164" fontId="3" fillId="2" borderId="8" xfId="1" applyFont="1" applyFill="1" applyBorder="1" applyAlignment="1">
      <alignment horizontal="center"/>
    </xf>
    <xf numFmtId="9" fontId="3" fillId="2" borderId="8" xfId="2" applyNumberFormat="1" applyFont="1" applyFill="1" applyBorder="1" applyAlignment="1">
      <alignment horizontal="center"/>
    </xf>
    <xf numFmtId="165" fontId="3" fillId="2" borderId="8" xfId="0" applyNumberFormat="1" applyFont="1" applyFill="1" applyBorder="1" applyAlignment="1">
      <alignment horizontal="center"/>
    </xf>
    <xf numFmtId="0" fontId="3" fillId="2" borderId="8" xfId="0" quotePrefix="1" applyFont="1" applyFill="1" applyBorder="1" applyAlignment="1">
      <alignment horizontal="center"/>
    </xf>
    <xf numFmtId="0" fontId="3" fillId="2" borderId="8" xfId="0" applyFont="1" applyFill="1" applyBorder="1" applyAlignment="1">
      <alignment horizontal="left" wrapText="1"/>
    </xf>
    <xf numFmtId="0" fontId="3" fillId="2" borderId="8" xfId="0" applyFont="1" applyFill="1" applyBorder="1" applyAlignment="1">
      <alignment horizontal="center" wrapText="1"/>
    </xf>
    <xf numFmtId="14" fontId="3" fillId="2" borderId="8" xfId="0" quotePrefix="1" applyNumberFormat="1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/>
    <xf numFmtId="164" fontId="3" fillId="2" borderId="11" xfId="1" applyFont="1" applyFill="1" applyBorder="1" applyAlignment="1">
      <alignment horizontal="center"/>
    </xf>
    <xf numFmtId="9" fontId="3" fillId="2" borderId="11" xfId="2" applyNumberFormat="1" applyFont="1" applyFill="1" applyBorder="1" applyAlignment="1">
      <alignment horizontal="center"/>
    </xf>
    <xf numFmtId="165" fontId="3" fillId="2" borderId="11" xfId="0" applyNumberFormat="1" applyFont="1" applyFill="1" applyBorder="1" applyAlignment="1">
      <alignment horizontal="center"/>
    </xf>
    <xf numFmtId="0" fontId="3" fillId="2" borderId="11" xfId="0" quotePrefix="1" applyFont="1" applyFill="1" applyBorder="1" applyAlignment="1">
      <alignment horizontal="center"/>
    </xf>
    <xf numFmtId="0" fontId="3" fillId="2" borderId="11" xfId="0" applyFont="1" applyFill="1" applyBorder="1" applyAlignment="1">
      <alignment horizontal="left" wrapText="1"/>
    </xf>
    <xf numFmtId="0" fontId="3" fillId="2" borderId="12" xfId="0" applyFont="1" applyFill="1" applyBorder="1" applyAlignment="1">
      <alignment horizontal="center"/>
    </xf>
    <xf numFmtId="0" fontId="3" fillId="2" borderId="13" xfId="0" applyFont="1" applyFill="1" applyBorder="1" applyAlignment="1">
      <alignment wrapText="1"/>
    </xf>
    <xf numFmtId="0" fontId="3" fillId="2" borderId="1" xfId="0" applyFont="1" applyFill="1" applyBorder="1"/>
    <xf numFmtId="164" fontId="3" fillId="2" borderId="2" xfId="1" applyFont="1" applyFill="1" applyBorder="1" applyAlignment="1">
      <alignment horizontal="center"/>
    </xf>
    <xf numFmtId="165" fontId="3" fillId="2" borderId="2" xfId="0" applyNumberFormat="1" applyFont="1" applyFill="1" applyBorder="1" applyAlignment="1">
      <alignment horizontal="center"/>
    </xf>
    <xf numFmtId="0" fontId="3" fillId="2" borderId="2" xfId="0" quotePrefix="1" applyFont="1" applyFill="1" applyBorder="1" applyAlignment="1">
      <alignment horizontal="center"/>
    </xf>
    <xf numFmtId="0" fontId="3" fillId="2" borderId="2" xfId="0" applyFont="1" applyFill="1" applyBorder="1" applyAlignment="1">
      <alignment horizontal="left" wrapText="1"/>
    </xf>
    <xf numFmtId="0" fontId="3" fillId="2" borderId="2" xfId="0" applyFont="1" applyFill="1" applyBorder="1" applyAlignment="1">
      <alignment horizontal="center" wrapText="1"/>
    </xf>
    <xf numFmtId="14" fontId="3" fillId="2" borderId="2" xfId="0" quotePrefix="1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9" fontId="3" fillId="2" borderId="2" xfId="2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wrapText="1"/>
    </xf>
    <xf numFmtId="164" fontId="3" fillId="2" borderId="14" xfId="1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10" xfId="0" applyFont="1" applyFill="1" applyBorder="1" applyAlignment="1">
      <alignment wrapText="1"/>
    </xf>
    <xf numFmtId="0" fontId="3" fillId="2" borderId="11" xfId="0" applyFont="1" applyFill="1" applyBorder="1" applyAlignment="1">
      <alignment horizontal="center"/>
    </xf>
    <xf numFmtId="164" fontId="3" fillId="2" borderId="15" xfId="1" applyFont="1" applyFill="1" applyBorder="1" applyAlignment="1">
      <alignment horizontal="center"/>
    </xf>
    <xf numFmtId="0" fontId="3" fillId="0" borderId="0" xfId="0" applyFont="1"/>
    <xf numFmtId="0" fontId="4" fillId="0" borderId="2" xfId="0" applyFont="1" applyBorder="1" applyAlignment="1">
      <alignment horizontal="center" vertical="center" wrapText="1"/>
    </xf>
    <xf numFmtId="9" fontId="4" fillId="0" borderId="2" xfId="2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6" fillId="0" borderId="0" xfId="0" applyFont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9" fontId="8" fillId="0" borderId="0" xfId="2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9" fontId="8" fillId="0" borderId="0" xfId="2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164" fontId="0" fillId="0" borderId="0" xfId="0" applyNumberFormat="1"/>
    <xf numFmtId="9" fontId="3" fillId="2" borderId="16" xfId="2" applyNumberFormat="1" applyFont="1" applyFill="1" applyBorder="1" applyAlignment="1">
      <alignment horizontal="center"/>
    </xf>
    <xf numFmtId="0" fontId="3" fillId="2" borderId="16" xfId="0" applyFont="1" applyFill="1" applyBorder="1" applyAlignment="1">
      <alignment horizontal="left" wrapText="1"/>
    </xf>
    <xf numFmtId="14" fontId="3" fillId="2" borderId="16" xfId="0" quotePrefix="1" applyNumberFormat="1" applyFont="1" applyFill="1" applyBorder="1" applyAlignment="1">
      <alignment horizontal="center"/>
    </xf>
    <xf numFmtId="14" fontId="3" fillId="2" borderId="11" xfId="0" quotePrefix="1" applyNumberFormat="1" applyFont="1" applyFill="1" applyBorder="1" applyAlignment="1">
      <alignment horizontal="center"/>
    </xf>
    <xf numFmtId="0" fontId="11" fillId="0" borderId="2" xfId="0" applyFont="1" applyBorder="1"/>
    <xf numFmtId="165" fontId="11" fillId="0" borderId="2" xfId="0" applyNumberFormat="1" applyFont="1" applyBorder="1"/>
    <xf numFmtId="164" fontId="11" fillId="0" borderId="2" xfId="0" applyNumberFormat="1" applyFont="1" applyBorder="1"/>
    <xf numFmtId="0" fontId="6" fillId="0" borderId="11" xfId="0" applyFont="1" applyBorder="1"/>
    <xf numFmtId="164" fontId="6" fillId="0" borderId="11" xfId="0" applyNumberFormat="1" applyFont="1" applyBorder="1"/>
    <xf numFmtId="0" fontId="6" fillId="0" borderId="10" xfId="0" applyFont="1" applyBorder="1"/>
    <xf numFmtId="0" fontId="6" fillId="0" borderId="8" xfId="0" applyFont="1" applyBorder="1"/>
    <xf numFmtId="164" fontId="6" fillId="0" borderId="8" xfId="0" applyNumberFormat="1" applyFont="1" applyBorder="1"/>
    <xf numFmtId="0" fontId="6" fillId="0" borderId="7" xfId="0" applyFont="1" applyBorder="1"/>
    <xf numFmtId="0" fontId="12" fillId="0" borderId="20" xfId="0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6" fillId="0" borderId="28" xfId="0" applyFont="1" applyBorder="1"/>
    <xf numFmtId="164" fontId="6" fillId="0" borderId="28" xfId="0" applyNumberFormat="1" applyFont="1" applyBorder="1"/>
    <xf numFmtId="0" fontId="6" fillId="0" borderId="29" xfId="0" applyFont="1" applyBorder="1"/>
    <xf numFmtId="0" fontId="6" fillId="0" borderId="24" xfId="0" applyFont="1" applyBorder="1"/>
    <xf numFmtId="164" fontId="12" fillId="0" borderId="22" xfId="0" applyNumberFormat="1" applyFont="1" applyBorder="1"/>
    <xf numFmtId="0" fontId="13" fillId="0" borderId="0" xfId="0" applyFont="1"/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2" borderId="30" xfId="0" quotePrefix="1" applyFont="1" applyFill="1" applyBorder="1" applyAlignment="1">
      <alignment horizontal="center"/>
    </xf>
    <xf numFmtId="14" fontId="3" fillId="2" borderId="14" xfId="0" quotePrefix="1" applyNumberFormat="1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left" wrapText="1"/>
    </xf>
    <xf numFmtId="0" fontId="3" fillId="2" borderId="14" xfId="0" quotePrefix="1" applyFont="1" applyFill="1" applyBorder="1" applyAlignment="1">
      <alignment horizontal="center"/>
    </xf>
    <xf numFmtId="165" fontId="3" fillId="2" borderId="14" xfId="0" applyNumberFormat="1" applyFont="1" applyFill="1" applyBorder="1" applyAlignment="1">
      <alignment horizontal="center"/>
    </xf>
    <xf numFmtId="165" fontId="14" fillId="2" borderId="14" xfId="0" applyNumberFormat="1" applyFont="1" applyFill="1" applyBorder="1" applyAlignment="1">
      <alignment horizontal="center"/>
    </xf>
    <xf numFmtId="41" fontId="3" fillId="2" borderId="14" xfId="1" applyNumberFormat="1" applyFont="1" applyFill="1" applyBorder="1" applyAlignment="1">
      <alignment horizontal="center"/>
    </xf>
    <xf numFmtId="9" fontId="3" fillId="2" borderId="14" xfId="2" applyNumberFormat="1" applyFont="1" applyFill="1" applyBorder="1" applyAlignment="1">
      <alignment horizontal="center"/>
    </xf>
    <xf numFmtId="165" fontId="14" fillId="2" borderId="11" xfId="0" applyNumberFormat="1" applyFont="1" applyFill="1" applyBorder="1" applyAlignment="1">
      <alignment horizontal="center"/>
    </xf>
    <xf numFmtId="41" fontId="3" fillId="2" borderId="11" xfId="1" applyNumberFormat="1" applyFont="1" applyFill="1" applyBorder="1" applyAlignment="1">
      <alignment horizontal="center"/>
    </xf>
    <xf numFmtId="0" fontId="3" fillId="2" borderId="31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16" xfId="0" quotePrefix="1" applyFont="1" applyFill="1" applyBorder="1" applyAlignment="1">
      <alignment horizontal="center"/>
    </xf>
    <xf numFmtId="165" fontId="3" fillId="2" borderId="16" xfId="0" applyNumberFormat="1" applyFont="1" applyFill="1" applyBorder="1" applyAlignment="1">
      <alignment horizontal="center"/>
    </xf>
    <xf numFmtId="165" fontId="14" fillId="2" borderId="16" xfId="0" applyNumberFormat="1" applyFont="1" applyFill="1" applyBorder="1" applyAlignment="1">
      <alignment horizontal="center"/>
    </xf>
    <xf numFmtId="41" fontId="3" fillId="2" borderId="16" xfId="1" applyNumberFormat="1" applyFont="1" applyFill="1" applyBorder="1" applyAlignment="1">
      <alignment horizontal="center"/>
    </xf>
    <xf numFmtId="0" fontId="3" fillId="2" borderId="32" xfId="0" applyFont="1" applyFill="1" applyBorder="1" applyAlignment="1">
      <alignment horizontal="center"/>
    </xf>
    <xf numFmtId="14" fontId="3" fillId="2" borderId="33" xfId="0" quotePrefix="1" applyNumberFormat="1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left" wrapText="1"/>
    </xf>
    <xf numFmtId="0" fontId="3" fillId="2" borderId="33" xfId="0" quotePrefix="1" applyFont="1" applyFill="1" applyBorder="1" applyAlignment="1">
      <alignment horizontal="center"/>
    </xf>
    <xf numFmtId="165" fontId="3" fillId="2" borderId="33" xfId="0" applyNumberFormat="1" applyFont="1" applyFill="1" applyBorder="1" applyAlignment="1">
      <alignment horizontal="center"/>
    </xf>
    <xf numFmtId="165" fontId="14" fillId="2" borderId="33" xfId="0" applyNumberFormat="1" applyFont="1" applyFill="1" applyBorder="1" applyAlignment="1">
      <alignment horizontal="center"/>
    </xf>
    <xf numFmtId="41" fontId="3" fillId="2" borderId="33" xfId="1" applyNumberFormat="1" applyFont="1" applyFill="1" applyBorder="1" applyAlignment="1">
      <alignment horizontal="center"/>
    </xf>
    <xf numFmtId="9" fontId="3" fillId="2" borderId="33" xfId="2" applyNumberFormat="1" applyFont="1" applyFill="1" applyBorder="1" applyAlignment="1">
      <alignment horizontal="center"/>
    </xf>
    <xf numFmtId="0" fontId="3" fillId="2" borderId="27" xfId="0" applyFont="1" applyFill="1" applyBorder="1" applyAlignment="1">
      <alignment horizontal="center"/>
    </xf>
    <xf numFmtId="14" fontId="3" fillId="2" borderId="28" xfId="0" quotePrefix="1" applyNumberFormat="1" applyFont="1" applyFill="1" applyBorder="1" applyAlignment="1">
      <alignment horizontal="center"/>
    </xf>
    <xf numFmtId="0" fontId="3" fillId="2" borderId="28" xfId="0" quotePrefix="1" applyFont="1" applyFill="1" applyBorder="1" applyAlignment="1">
      <alignment horizontal="center"/>
    </xf>
    <xf numFmtId="165" fontId="3" fillId="2" borderId="28" xfId="0" applyNumberFormat="1" applyFont="1" applyFill="1" applyBorder="1" applyAlignment="1">
      <alignment horizontal="center"/>
    </xf>
    <xf numFmtId="165" fontId="14" fillId="2" borderId="28" xfId="0" applyNumberFormat="1" applyFont="1" applyFill="1" applyBorder="1" applyAlignment="1">
      <alignment horizontal="center"/>
    </xf>
    <xf numFmtId="41" fontId="3" fillId="2" borderId="28" xfId="1" applyNumberFormat="1" applyFont="1" applyFill="1" applyBorder="1" applyAlignment="1">
      <alignment horizontal="center"/>
    </xf>
    <xf numFmtId="165" fontId="14" fillId="2" borderId="5" xfId="0" applyNumberFormat="1" applyFont="1" applyFill="1" applyBorder="1" applyAlignment="1">
      <alignment horizontal="center"/>
    </xf>
    <xf numFmtId="41" fontId="3" fillId="2" borderId="5" xfId="1" applyNumberFormat="1" applyFont="1" applyFill="1" applyBorder="1" applyAlignment="1">
      <alignment horizontal="center"/>
    </xf>
    <xf numFmtId="165" fontId="14" fillId="2" borderId="8" xfId="0" applyNumberFormat="1" applyFont="1" applyFill="1" applyBorder="1" applyAlignment="1">
      <alignment horizontal="center"/>
    </xf>
    <xf numFmtId="41" fontId="3" fillId="2" borderId="8" xfId="1" applyNumberFormat="1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41" fontId="3" fillId="2" borderId="2" xfId="1" applyNumberFormat="1" applyFont="1" applyFill="1" applyBorder="1" applyAlignment="1">
      <alignment horizontal="center"/>
    </xf>
    <xf numFmtId="0" fontId="3" fillId="2" borderId="33" xfId="0" applyFont="1" applyFill="1" applyBorder="1" applyAlignment="1">
      <alignment horizontal="left" wrapText="1"/>
    </xf>
    <xf numFmtId="9" fontId="3" fillId="2" borderId="28" xfId="2" applyNumberFormat="1" applyFont="1" applyFill="1" applyBorder="1" applyAlignment="1">
      <alignment horizontal="center"/>
    </xf>
    <xf numFmtId="0" fontId="0" fillId="0" borderId="2" xfId="0" applyBorder="1"/>
    <xf numFmtId="41" fontId="15" fillId="0" borderId="2" xfId="0" applyNumberFormat="1" applyFont="1" applyBorder="1"/>
    <xf numFmtId="0" fontId="16" fillId="0" borderId="2" xfId="0" applyFont="1" applyBorder="1"/>
    <xf numFmtId="166" fontId="16" fillId="0" borderId="2" xfId="0" applyNumberFormat="1" applyFont="1" applyBorder="1" applyAlignment="1">
      <alignment horizontal="center"/>
    </xf>
    <xf numFmtId="0" fontId="16" fillId="0" borderId="2" xfId="0" applyFont="1" applyBorder="1" applyAlignment="1">
      <alignment wrapText="1"/>
    </xf>
    <xf numFmtId="0" fontId="16" fillId="0" borderId="2" xfId="0" applyFont="1" applyFill="1" applyBorder="1" applyAlignment="1">
      <alignment horizontal="center"/>
    </xf>
    <xf numFmtId="167" fontId="16" fillId="0" borderId="2" xfId="3" applyNumberFormat="1" applyFont="1" applyFill="1" applyBorder="1" applyAlignment="1">
      <alignment horizontal="center"/>
    </xf>
    <xf numFmtId="167" fontId="16" fillId="0" borderId="2" xfId="3" applyNumberFormat="1" applyFont="1" applyFill="1" applyBorder="1" applyAlignment="1">
      <alignment horizontal="right"/>
    </xf>
    <xf numFmtId="9" fontId="16" fillId="0" borderId="2" xfId="0" applyNumberFormat="1" applyFont="1" applyBorder="1" applyAlignment="1">
      <alignment horizontal="center"/>
    </xf>
    <xf numFmtId="167" fontId="16" fillId="0" borderId="2" xfId="3" applyNumberFormat="1" applyFont="1" applyBorder="1" applyAlignment="1">
      <alignment horizontal="right"/>
    </xf>
    <xf numFmtId="0" fontId="16" fillId="0" borderId="2" xfId="0" applyFont="1" applyBorder="1" applyAlignment="1"/>
    <xf numFmtId="167" fontId="15" fillId="0" borderId="2" xfId="0" applyNumberFormat="1" applyFont="1" applyBorder="1"/>
    <xf numFmtId="167" fontId="15" fillId="0" borderId="2" xfId="0" applyNumberFormat="1" applyFont="1" applyBorder="1" applyAlignment="1"/>
    <xf numFmtId="41" fontId="0" fillId="0" borderId="0" xfId="0" applyNumberFormat="1"/>
    <xf numFmtId="165" fontId="0" fillId="0" borderId="0" xfId="3" applyNumberFormat="1" applyFont="1"/>
    <xf numFmtId="0" fontId="3" fillId="2" borderId="8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14" fontId="3" fillId="2" borderId="0" xfId="0" applyNumberFormat="1" applyFont="1" applyFill="1" applyBorder="1" applyAlignment="1">
      <alignment horizontal="center"/>
    </xf>
    <xf numFmtId="0" fontId="0" fillId="0" borderId="0" xfId="0" applyBorder="1"/>
    <xf numFmtId="165" fontId="6" fillId="0" borderId="0" xfId="3" applyNumberFormat="1" applyFont="1"/>
    <xf numFmtId="164" fontId="2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164" fontId="6" fillId="0" borderId="0" xfId="0" applyNumberFormat="1" applyFont="1"/>
    <xf numFmtId="43" fontId="6" fillId="0" borderId="0" xfId="0" applyNumberFormat="1" applyFont="1"/>
    <xf numFmtId="0" fontId="7" fillId="0" borderId="21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6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165" fontId="14" fillId="2" borderId="16" xfId="0" applyNumberFormat="1" applyFont="1" applyFill="1" applyBorder="1" applyAlignment="1">
      <alignment horizontal="center" vertical="center" wrapText="1"/>
    </xf>
    <xf numFmtId="165" fontId="14" fillId="2" borderId="2" xfId="0" applyNumberFormat="1" applyFont="1" applyFill="1" applyBorder="1" applyAlignment="1">
      <alignment horizontal="center" vertical="center" wrapText="1"/>
    </xf>
    <xf numFmtId="165" fontId="14" fillId="2" borderId="33" xfId="0" applyNumberFormat="1" applyFont="1" applyFill="1" applyBorder="1" applyAlignment="1">
      <alignment horizontal="center" vertical="center" wrapText="1"/>
    </xf>
    <xf numFmtId="165" fontId="14" fillId="2" borderId="5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15" fillId="0" borderId="0" xfId="0" applyFont="1"/>
    <xf numFmtId="0" fontId="18" fillId="0" borderId="0" xfId="0" applyFont="1"/>
    <xf numFmtId="41" fontId="0" fillId="0" borderId="2" xfId="0" applyNumberFormat="1" applyBorder="1"/>
    <xf numFmtId="165" fontId="0" fillId="0" borderId="2" xfId="3" applyNumberFormat="1" applyFont="1" applyBorder="1"/>
    <xf numFmtId="0" fontId="15" fillId="0" borderId="2" xfId="0" applyFont="1" applyBorder="1"/>
    <xf numFmtId="0" fontId="18" fillId="0" borderId="2" xfId="0" applyFont="1" applyBorder="1"/>
    <xf numFmtId="41" fontId="18" fillId="0" borderId="2" xfId="0" applyNumberFormat="1" applyFont="1" applyBorder="1"/>
    <xf numFmtId="165" fontId="15" fillId="0" borderId="2" xfId="3" applyNumberFormat="1" applyFont="1" applyBorder="1"/>
    <xf numFmtId="0" fontId="3" fillId="2" borderId="28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left" wrapText="1"/>
    </xf>
    <xf numFmtId="165" fontId="14" fillId="2" borderId="2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left"/>
    </xf>
    <xf numFmtId="0" fontId="15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5" fillId="0" borderId="2" xfId="0" applyFont="1" applyBorder="1" applyAlignment="1">
      <alignment horizontal="center"/>
    </xf>
    <xf numFmtId="9" fontId="0" fillId="0" borderId="0" xfId="0" applyNumberFormat="1" applyBorder="1" applyAlignment="1">
      <alignment horizontal="center" vertical="center" wrapText="1"/>
    </xf>
    <xf numFmtId="165" fontId="0" fillId="0" borderId="0" xfId="3" applyNumberFormat="1" applyFont="1" applyBorder="1"/>
    <xf numFmtId="41" fontId="0" fillId="0" borderId="0" xfId="0" applyNumberFormat="1" applyBorder="1"/>
    <xf numFmtId="165" fontId="18" fillId="0" borderId="0" xfId="3" applyNumberFormat="1" applyFont="1" applyBorder="1"/>
    <xf numFmtId="0" fontId="18" fillId="0" borderId="0" xfId="0" applyFont="1" applyBorder="1"/>
    <xf numFmtId="0" fontId="15" fillId="0" borderId="0" xfId="0" applyFont="1" applyBorder="1"/>
    <xf numFmtId="165" fontId="0" fillId="0" borderId="0" xfId="0" applyNumberFormat="1" applyBorder="1"/>
    <xf numFmtId="0" fontId="15" fillId="0" borderId="0" xfId="0" applyFont="1" applyAlignment="1"/>
    <xf numFmtId="0" fontId="15" fillId="0" borderId="2" xfId="0" applyFont="1" applyBorder="1" applyAlignment="1">
      <alignment horizontal="center" vertical="center" wrapText="1"/>
    </xf>
    <xf numFmtId="41" fontId="15" fillId="0" borderId="2" xfId="0" applyNumberFormat="1" applyFont="1" applyBorder="1" applyAlignment="1">
      <alignment horizontal="center" vertical="center" wrapText="1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22" fillId="0" borderId="0" xfId="0" applyFont="1"/>
    <xf numFmtId="0" fontId="22" fillId="0" borderId="0" xfId="0" applyFont="1" applyAlignment="1">
      <alignment horizontal="center"/>
    </xf>
    <xf numFmtId="9" fontId="22" fillId="0" borderId="0" xfId="2" applyFont="1" applyAlignment="1">
      <alignment horizont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9" fontId="22" fillId="0" borderId="0" xfId="2" applyFont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2" fillId="0" borderId="22" xfId="0" applyFont="1" applyBorder="1"/>
    <xf numFmtId="164" fontId="2" fillId="0" borderId="22" xfId="0" applyNumberFormat="1" applyFont="1" applyBorder="1"/>
    <xf numFmtId="0" fontId="5" fillId="0" borderId="2" xfId="0" applyFont="1" applyBorder="1" applyAlignment="1">
      <alignment vertical="center" wrapText="1"/>
    </xf>
    <xf numFmtId="9" fontId="5" fillId="0" borderId="2" xfId="2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/>
    </xf>
    <xf numFmtId="14" fontId="27" fillId="0" borderId="2" xfId="0" quotePrefix="1" applyNumberFormat="1" applyFont="1" applyBorder="1" applyAlignment="1">
      <alignment horizontal="center"/>
    </xf>
    <xf numFmtId="0" fontId="27" fillId="0" borderId="2" xfId="0" applyFont="1" applyBorder="1" applyAlignment="1">
      <alignment horizontal="center"/>
    </xf>
    <xf numFmtId="0" fontId="27" fillId="0" borderId="2" xfId="0" applyFont="1" applyBorder="1" applyAlignment="1">
      <alignment horizontal="left" wrapText="1"/>
    </xf>
    <xf numFmtId="0" fontId="27" fillId="0" borderId="2" xfId="0" quotePrefix="1" applyFont="1" applyBorder="1" applyAlignment="1">
      <alignment horizontal="center"/>
    </xf>
    <xf numFmtId="165" fontId="27" fillId="0" borderId="2" xfId="0" applyNumberFormat="1" applyFont="1" applyBorder="1" applyAlignment="1">
      <alignment horizontal="center"/>
    </xf>
    <xf numFmtId="41" fontId="27" fillId="0" borderId="2" xfId="1" applyNumberFormat="1" applyFont="1" applyBorder="1" applyAlignment="1">
      <alignment horizontal="center"/>
    </xf>
    <xf numFmtId="9" fontId="27" fillId="0" borderId="2" xfId="2" applyNumberFormat="1" applyFont="1" applyBorder="1" applyAlignment="1">
      <alignment horizontal="center"/>
    </xf>
    <xf numFmtId="0" fontId="27" fillId="0" borderId="1" xfId="0" applyFont="1" applyBorder="1" applyAlignment="1">
      <alignment wrapText="1"/>
    </xf>
    <xf numFmtId="0" fontId="29" fillId="0" borderId="22" xfId="0" applyFont="1" applyBorder="1"/>
    <xf numFmtId="41" fontId="29" fillId="0" borderId="22" xfId="0" applyNumberFormat="1" applyFont="1" applyBorder="1"/>
    <xf numFmtId="41" fontId="28" fillId="0" borderId="22" xfId="0" applyNumberFormat="1" applyFont="1" applyBorder="1"/>
    <xf numFmtId="0" fontId="29" fillId="0" borderId="24" xfId="0" applyFont="1" applyBorder="1"/>
    <xf numFmtId="0" fontId="27" fillId="0" borderId="1" xfId="0" applyFont="1" applyBorder="1" applyAlignment="1">
      <alignment horizontal="center" vertical="center" wrapText="1"/>
    </xf>
    <xf numFmtId="0" fontId="32" fillId="0" borderId="2" xfId="0" applyFont="1" applyBorder="1" applyAlignment="1">
      <alignment horizontal="center"/>
    </xf>
    <xf numFmtId="166" fontId="32" fillId="0" borderId="2" xfId="0" applyNumberFormat="1" applyFont="1" applyBorder="1" applyAlignment="1">
      <alignment horizontal="center"/>
    </xf>
    <xf numFmtId="0" fontId="32" fillId="0" borderId="2" xfId="0" applyFont="1" applyBorder="1"/>
    <xf numFmtId="165" fontId="32" fillId="0" borderId="2" xfId="3" applyNumberFormat="1" applyFont="1" applyBorder="1"/>
    <xf numFmtId="0" fontId="30" fillId="0" borderId="0" xfId="0" applyFont="1"/>
    <xf numFmtId="0" fontId="16" fillId="0" borderId="2" xfId="0" applyFont="1" applyBorder="1" applyAlignment="1">
      <alignment horizontal="center"/>
    </xf>
    <xf numFmtId="165" fontId="16" fillId="0" borderId="2" xfId="3" applyNumberFormat="1" applyFont="1" applyBorder="1"/>
    <xf numFmtId="0" fontId="30" fillId="0" borderId="2" xfId="0" applyFont="1" applyBorder="1"/>
    <xf numFmtId="165" fontId="32" fillId="0" borderId="2" xfId="0" applyNumberFormat="1" applyFont="1" applyBorder="1"/>
    <xf numFmtId="165" fontId="0" fillId="0" borderId="0" xfId="0" applyNumberFormat="1"/>
    <xf numFmtId="0" fontId="32" fillId="0" borderId="0" xfId="0" applyFont="1" applyBorder="1"/>
    <xf numFmtId="0" fontId="30" fillId="0" borderId="0" xfId="0" applyFont="1" applyBorder="1"/>
    <xf numFmtId="0" fontId="16" fillId="0" borderId="0" xfId="0" applyFont="1" applyBorder="1"/>
    <xf numFmtId="165" fontId="0" fillId="0" borderId="2" xfId="3" applyNumberFormat="1" applyFont="1" applyBorder="1" applyAlignment="1">
      <alignment horizontal="right"/>
    </xf>
    <xf numFmtId="41" fontId="33" fillId="0" borderId="2" xfId="0" applyNumberFormat="1" applyFont="1" applyBorder="1"/>
    <xf numFmtId="0" fontId="26" fillId="0" borderId="0" xfId="0" applyFont="1" applyAlignment="1">
      <alignment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 wrapText="1"/>
    </xf>
    <xf numFmtId="0" fontId="34" fillId="0" borderId="0" xfId="0" applyFont="1"/>
    <xf numFmtId="0" fontId="24" fillId="0" borderId="0" xfId="0" applyFont="1"/>
    <xf numFmtId="0" fontId="35" fillId="0" borderId="0" xfId="0" applyFont="1" applyAlignment="1">
      <alignment horizontal="center"/>
    </xf>
    <xf numFmtId="0" fontId="36" fillId="0" borderId="0" xfId="0" applyFont="1" applyAlignment="1">
      <alignment vertical="center"/>
    </xf>
    <xf numFmtId="0" fontId="36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horizontal="center" vertical="center"/>
    </xf>
    <xf numFmtId="0" fontId="37" fillId="0" borderId="0" xfId="0" applyFont="1" applyAlignment="1">
      <alignment vertical="center"/>
    </xf>
    <xf numFmtId="0" fontId="37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 wrapText="1"/>
    </xf>
    <xf numFmtId="0" fontId="39" fillId="0" borderId="0" xfId="0" applyFont="1" applyBorder="1" applyAlignment="1">
      <alignment horizontal="center"/>
    </xf>
    <xf numFmtId="0" fontId="40" fillId="0" borderId="2" xfId="0" applyFont="1" applyBorder="1" applyAlignment="1">
      <alignment horizontal="center" vertical="center" wrapText="1"/>
    </xf>
    <xf numFmtId="0" fontId="41" fillId="0" borderId="2" xfId="0" applyFont="1" applyBorder="1" applyAlignment="1">
      <alignment horizontal="center" vertical="center" wrapText="1"/>
    </xf>
    <xf numFmtId="9" fontId="40" fillId="0" borderId="2" xfId="2" applyFont="1" applyBorder="1" applyAlignment="1">
      <alignment horizontal="center" vertical="center" wrapText="1"/>
    </xf>
    <xf numFmtId="166" fontId="42" fillId="2" borderId="3" xfId="0" applyNumberFormat="1" applyFont="1" applyFill="1" applyBorder="1" applyAlignment="1">
      <alignment horizontal="center" vertical="center" wrapText="1"/>
    </xf>
    <xf numFmtId="166" fontId="42" fillId="2" borderId="2" xfId="0" applyNumberFormat="1" applyFont="1" applyFill="1" applyBorder="1" applyAlignment="1">
      <alignment horizontal="center" vertical="center" wrapText="1"/>
    </xf>
    <xf numFmtId="0" fontId="16" fillId="2" borderId="2" xfId="0" applyFont="1" applyFill="1" applyBorder="1"/>
    <xf numFmtId="0" fontId="42" fillId="2" borderId="2" xfId="0" applyFont="1" applyFill="1" applyBorder="1" applyAlignment="1">
      <alignment horizontal="left" vertical="center" wrapText="1"/>
    </xf>
    <xf numFmtId="0" fontId="42" fillId="2" borderId="2" xfId="0" applyFont="1" applyFill="1" applyBorder="1" applyAlignment="1">
      <alignment horizontal="center" vertical="center" wrapText="1"/>
    </xf>
    <xf numFmtId="0" fontId="42" fillId="2" borderId="2" xfId="0" applyFont="1" applyFill="1" applyBorder="1" applyAlignment="1">
      <alignment vertical="center" wrapText="1"/>
    </xf>
    <xf numFmtId="165" fontId="16" fillId="2" borderId="2" xfId="3" applyNumberFormat="1" applyFont="1" applyFill="1" applyBorder="1" applyAlignment="1">
      <alignment horizontal="center" vertical="center" wrapText="1"/>
    </xf>
    <xf numFmtId="9" fontId="42" fillId="2" borderId="2" xfId="2" applyFont="1" applyFill="1" applyBorder="1" applyAlignment="1">
      <alignment horizontal="center" vertical="center" wrapText="1"/>
    </xf>
    <xf numFmtId="165" fontId="16" fillId="2" borderId="1" xfId="3" applyNumberFormat="1" applyFont="1" applyFill="1" applyBorder="1"/>
    <xf numFmtId="0" fontId="42" fillId="2" borderId="3" xfId="0" applyFont="1" applyFill="1" applyBorder="1" applyAlignment="1">
      <alignment horizontal="center" vertical="center" wrapText="1"/>
    </xf>
    <xf numFmtId="166" fontId="16" fillId="2" borderId="2" xfId="0" applyNumberFormat="1" applyFont="1" applyFill="1" applyBorder="1" applyAlignment="1">
      <alignment horizontal="center"/>
    </xf>
    <xf numFmtId="165" fontId="42" fillId="2" borderId="2" xfId="3" applyNumberFormat="1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/>
    </xf>
    <xf numFmtId="0" fontId="16" fillId="2" borderId="2" xfId="0" applyFont="1" applyFill="1" applyBorder="1" applyAlignment="1">
      <alignment horizontal="left" wrapText="1"/>
    </xf>
    <xf numFmtId="0" fontId="16" fillId="2" borderId="2" xfId="0" applyFont="1" applyFill="1" applyBorder="1" applyAlignment="1">
      <alignment horizontal="center"/>
    </xf>
    <xf numFmtId="165" fontId="16" fillId="2" borderId="2" xfId="3" applyNumberFormat="1" applyFont="1" applyFill="1" applyBorder="1"/>
    <xf numFmtId="9" fontId="16" fillId="2" borderId="2" xfId="0" applyNumberFormat="1" applyFont="1" applyFill="1" applyBorder="1" applyAlignment="1">
      <alignment horizontal="center"/>
    </xf>
    <xf numFmtId="165" fontId="15" fillId="0" borderId="2" xfId="0" applyNumberFormat="1" applyFont="1" applyBorder="1"/>
    <xf numFmtId="0" fontId="33" fillId="0" borderId="0" xfId="0" applyFont="1"/>
    <xf numFmtId="165" fontId="33" fillId="0" borderId="0" xfId="0" applyNumberFormat="1" applyFont="1"/>
    <xf numFmtId="0" fontId="45" fillId="0" borderId="0" xfId="0" applyFont="1"/>
    <xf numFmtId="165" fontId="0" fillId="0" borderId="2" xfId="0" applyNumberFormat="1" applyBorder="1"/>
    <xf numFmtId="165" fontId="32" fillId="0" borderId="2" xfId="3" applyNumberFormat="1" applyFont="1" applyFill="1" applyBorder="1"/>
    <xf numFmtId="0" fontId="40" fillId="0" borderId="2" xfId="0" applyFont="1" applyBorder="1" applyAlignment="1">
      <alignment horizontal="center" vertical="center" wrapText="1"/>
    </xf>
    <xf numFmtId="0" fontId="40" fillId="0" borderId="2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166" fontId="22" fillId="2" borderId="2" xfId="0" applyNumberFormat="1" applyFont="1" applyFill="1" applyBorder="1" applyAlignment="1">
      <alignment horizontal="center" vertical="center" wrapText="1"/>
    </xf>
    <xf numFmtId="0" fontId="46" fillId="0" borderId="0" xfId="0" applyFont="1"/>
    <xf numFmtId="0" fontId="22" fillId="0" borderId="2" xfId="0" applyFont="1" applyFill="1" applyBorder="1"/>
    <xf numFmtId="165" fontId="22" fillId="0" borderId="2" xfId="3" applyNumberFormat="1" applyFont="1" applyBorder="1" applyAlignment="1">
      <alignment vertical="center" wrapText="1"/>
    </xf>
    <xf numFmtId="165" fontId="22" fillId="0" borderId="2" xfId="3" applyNumberFormat="1" applyFont="1" applyBorder="1" applyAlignment="1">
      <alignment horizontal="center" vertical="center" wrapText="1"/>
    </xf>
    <xf numFmtId="9" fontId="22" fillId="0" borderId="2" xfId="2" applyFont="1" applyBorder="1" applyAlignment="1">
      <alignment horizontal="center" vertical="center" wrapText="1"/>
    </xf>
    <xf numFmtId="165" fontId="22" fillId="0" borderId="1" xfId="3" applyNumberFormat="1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0" fillId="0" borderId="0" xfId="0" applyFont="1"/>
    <xf numFmtId="0" fontId="22" fillId="0" borderId="2" xfId="0" applyFont="1" applyBorder="1" applyAlignment="1">
      <alignment horizontal="center"/>
    </xf>
    <xf numFmtId="0" fontId="22" fillId="0" borderId="2" xfId="0" applyFont="1" applyBorder="1"/>
    <xf numFmtId="0" fontId="22" fillId="0" borderId="2" xfId="0" applyFont="1" applyBorder="1" applyAlignment="1">
      <alignment wrapText="1"/>
    </xf>
    <xf numFmtId="165" fontId="22" fillId="0" borderId="2" xfId="3" applyNumberFormat="1" applyFont="1" applyBorder="1" applyAlignment="1"/>
    <xf numFmtId="165" fontId="22" fillId="0" borderId="2" xfId="3" applyNumberFormat="1" applyFont="1" applyBorder="1"/>
    <xf numFmtId="9" fontId="22" fillId="0" borderId="2" xfId="0" applyNumberFormat="1" applyFont="1" applyBorder="1" applyAlignment="1">
      <alignment horizontal="center"/>
    </xf>
    <xf numFmtId="165" fontId="22" fillId="0" borderId="37" xfId="3" applyNumberFormat="1" applyFont="1" applyBorder="1" applyAlignment="1">
      <alignment horizontal="center" vertical="center" wrapText="1"/>
    </xf>
    <xf numFmtId="0" fontId="22" fillId="0" borderId="2" xfId="0" applyFont="1" applyFill="1" applyBorder="1" applyAlignment="1">
      <alignment horizontal="center"/>
    </xf>
    <xf numFmtId="0" fontId="46" fillId="0" borderId="2" xfId="0" applyFont="1" applyBorder="1"/>
    <xf numFmtId="165" fontId="22" fillId="0" borderId="2" xfId="3" applyNumberFormat="1" applyFont="1" applyFill="1" applyBorder="1"/>
    <xf numFmtId="165" fontId="22" fillId="0" borderId="1" xfId="3" applyNumberFormat="1" applyFont="1" applyBorder="1"/>
    <xf numFmtId="0" fontId="0" fillId="0" borderId="0" xfId="0" applyFont="1" applyBorder="1"/>
    <xf numFmtId="0" fontId="16" fillId="0" borderId="0" xfId="0" applyFont="1"/>
    <xf numFmtId="165" fontId="47" fillId="0" borderId="0" xfId="0" applyNumberFormat="1" applyFont="1"/>
    <xf numFmtId="0" fontId="22" fillId="0" borderId="0" xfId="0" applyFont="1" applyFill="1" applyBorder="1"/>
    <xf numFmtId="165" fontId="22" fillId="0" borderId="0" xfId="3" applyNumberFormat="1" applyFont="1" applyFill="1" applyBorder="1"/>
    <xf numFmtId="9" fontId="0" fillId="0" borderId="0" xfId="0" applyNumberFormat="1"/>
    <xf numFmtId="165" fontId="21" fillId="0" borderId="0" xfId="3" applyNumberFormat="1" applyFont="1" applyFill="1" applyBorder="1"/>
    <xf numFmtId="0" fontId="48" fillId="0" borderId="0" xfId="0" applyFont="1" applyAlignment="1"/>
    <xf numFmtId="0" fontId="49" fillId="0" borderId="0" xfId="0" applyFont="1"/>
    <xf numFmtId="0" fontId="50" fillId="0" borderId="0" xfId="0" applyFont="1" applyAlignment="1"/>
    <xf numFmtId="0" fontId="51" fillId="0" borderId="0" xfId="0" applyFont="1"/>
    <xf numFmtId="0" fontId="4" fillId="0" borderId="17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20" fillId="0" borderId="2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9" fontId="4" fillId="0" borderId="18" xfId="2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12" fillId="0" borderId="26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6" fillId="0" borderId="21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0" fillId="0" borderId="2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18" fillId="0" borderId="23" xfId="0" applyFont="1" applyBorder="1" applyAlignment="1">
      <alignment horizontal="center"/>
    </xf>
    <xf numFmtId="0" fontId="18" fillId="0" borderId="34" xfId="0" applyFont="1" applyBorder="1" applyAlignment="1">
      <alignment horizontal="center"/>
    </xf>
    <xf numFmtId="0" fontId="18" fillId="0" borderId="35" xfId="0" applyFont="1" applyBorder="1" applyAlignment="1">
      <alignment horizontal="center"/>
    </xf>
    <xf numFmtId="0" fontId="15" fillId="0" borderId="23" xfId="0" applyFont="1" applyBorder="1" applyAlignment="1">
      <alignment horizontal="center"/>
    </xf>
    <xf numFmtId="0" fontId="15" fillId="0" borderId="34" xfId="0" applyFont="1" applyBorder="1" applyAlignment="1">
      <alignment horizontal="center"/>
    </xf>
    <xf numFmtId="0" fontId="15" fillId="0" borderId="35" xfId="0" applyFont="1" applyBorder="1" applyAlignment="1">
      <alignment horizontal="center"/>
    </xf>
    <xf numFmtId="0" fontId="15" fillId="0" borderId="23" xfId="0" applyFont="1" applyBorder="1" applyAlignment="1">
      <alignment horizontal="center" vertical="center" wrapText="1"/>
    </xf>
    <xf numFmtId="0" fontId="15" fillId="0" borderId="34" xfId="0" applyFont="1" applyBorder="1" applyAlignment="1">
      <alignment horizontal="center" vertical="center" wrapText="1"/>
    </xf>
    <xf numFmtId="0" fontId="15" fillId="0" borderId="35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/>
    </xf>
    <xf numFmtId="0" fontId="17" fillId="0" borderId="21" xfId="0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 wrapText="1"/>
    </xf>
    <xf numFmtId="0" fontId="25" fillId="0" borderId="17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9" fontId="26" fillId="0" borderId="0" xfId="2" applyFont="1" applyAlignment="1">
      <alignment horizontal="center"/>
    </xf>
    <xf numFmtId="0" fontId="24" fillId="0" borderId="0" xfId="0" applyFont="1" applyAlignment="1">
      <alignment horizontal="center"/>
    </xf>
    <xf numFmtId="9" fontId="24" fillId="0" borderId="0" xfId="2" applyFont="1" applyAlignment="1">
      <alignment horizontal="center"/>
    </xf>
    <xf numFmtId="0" fontId="28" fillId="0" borderId="36" xfId="0" applyFont="1" applyBorder="1" applyAlignment="1">
      <alignment horizontal="center"/>
    </xf>
    <xf numFmtId="0" fontId="28" fillId="0" borderId="22" xfId="0" applyFont="1" applyBorder="1" applyAlignment="1">
      <alignment horizontal="center"/>
    </xf>
    <xf numFmtId="0" fontId="25" fillId="0" borderId="2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25" fillId="0" borderId="18" xfId="0" applyFont="1" applyBorder="1" applyAlignment="1">
      <alignment horizontal="center" vertical="center"/>
    </xf>
    <xf numFmtId="9" fontId="25" fillId="0" borderId="18" xfId="2" applyFont="1" applyBorder="1" applyAlignment="1">
      <alignment horizontal="center" vertical="center"/>
    </xf>
    <xf numFmtId="0" fontId="48" fillId="0" borderId="0" xfId="0" applyFont="1" applyAlignment="1">
      <alignment horizontal="center"/>
    </xf>
    <xf numFmtId="0" fontId="38" fillId="0" borderId="0" xfId="0" applyFont="1" applyBorder="1" applyAlignment="1">
      <alignment horizontal="center"/>
    </xf>
    <xf numFmtId="0" fontId="40" fillId="0" borderId="20" xfId="0" applyFont="1" applyBorder="1" applyAlignment="1">
      <alignment horizontal="center" vertical="center" wrapText="1"/>
    </xf>
    <xf numFmtId="0" fontId="40" fillId="0" borderId="3" xfId="0" applyFont="1" applyBorder="1" applyAlignment="1">
      <alignment horizontal="center" vertical="center" wrapText="1"/>
    </xf>
    <xf numFmtId="0" fontId="40" fillId="2" borderId="18" xfId="0" applyFont="1" applyFill="1" applyBorder="1" applyAlignment="1">
      <alignment horizontal="center" vertical="center" wrapText="1"/>
    </xf>
    <xf numFmtId="0" fontId="40" fillId="2" borderId="2" xfId="0" applyFont="1" applyFill="1" applyBorder="1" applyAlignment="1">
      <alignment horizontal="center" vertical="center" wrapText="1"/>
    </xf>
    <xf numFmtId="0" fontId="40" fillId="0" borderId="18" xfId="0" applyFont="1" applyBorder="1" applyAlignment="1">
      <alignment horizontal="center" vertical="center" wrapText="1"/>
    </xf>
    <xf numFmtId="0" fontId="40" fillId="0" borderId="2" xfId="0" applyFont="1" applyBorder="1" applyAlignment="1">
      <alignment horizontal="center" vertical="center" wrapText="1"/>
    </xf>
    <xf numFmtId="0" fontId="40" fillId="0" borderId="18" xfId="0" applyFont="1" applyBorder="1" applyAlignment="1">
      <alignment horizontal="center" vertical="center"/>
    </xf>
    <xf numFmtId="9" fontId="40" fillId="0" borderId="18" xfId="2" applyFont="1" applyBorder="1" applyAlignment="1">
      <alignment horizontal="center" vertical="center"/>
    </xf>
    <xf numFmtId="0" fontId="41" fillId="0" borderId="17" xfId="0" applyFont="1" applyBorder="1" applyAlignment="1">
      <alignment horizontal="center" vertical="center" wrapText="1"/>
    </xf>
    <xf numFmtId="0" fontId="41" fillId="0" borderId="1" xfId="0" applyFont="1" applyBorder="1" applyAlignment="1">
      <alignment horizontal="center" vertical="center" wrapText="1"/>
    </xf>
    <xf numFmtId="0" fontId="43" fillId="2" borderId="23" xfId="0" applyFont="1" applyFill="1" applyBorder="1" applyAlignment="1">
      <alignment horizontal="center"/>
    </xf>
    <xf numFmtId="0" fontId="43" fillId="2" borderId="34" xfId="0" applyFont="1" applyFill="1" applyBorder="1" applyAlignment="1">
      <alignment horizontal="center"/>
    </xf>
    <xf numFmtId="0" fontId="43" fillId="2" borderId="35" xfId="0" applyFont="1" applyFill="1" applyBorder="1" applyAlignment="1">
      <alignment horizontal="center"/>
    </xf>
    <xf numFmtId="0" fontId="44" fillId="0" borderId="0" xfId="0" applyFont="1" applyAlignment="1">
      <alignment horizontal="center"/>
    </xf>
    <xf numFmtId="14" fontId="52" fillId="2" borderId="23" xfId="0" applyNumberFormat="1" applyFont="1" applyFill="1" applyBorder="1" applyAlignment="1">
      <alignment horizontal="center"/>
    </xf>
    <xf numFmtId="14" fontId="52" fillId="2" borderId="34" xfId="0" applyNumberFormat="1" applyFont="1" applyFill="1" applyBorder="1" applyAlignment="1">
      <alignment horizontal="center"/>
    </xf>
    <xf numFmtId="14" fontId="52" fillId="2" borderId="35" xfId="0" applyNumberFormat="1" applyFont="1" applyFill="1" applyBorder="1" applyAlignment="1">
      <alignment horizontal="center"/>
    </xf>
  </cellXfs>
  <cellStyles count="4">
    <cellStyle name="Comma" xfId="3" builtinId="3"/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36"/>
  <sheetViews>
    <sheetView topLeftCell="A7" workbookViewId="0">
      <selection activeCell="S21" sqref="S21"/>
    </sheetView>
  </sheetViews>
  <sheetFormatPr defaultRowHeight="15"/>
  <cols>
    <col min="1" max="1" width="3.28515625" customWidth="1"/>
    <col min="2" max="2" width="4" customWidth="1"/>
    <col min="3" max="3" width="7.85546875" customWidth="1"/>
    <col min="4" max="4" width="5" customWidth="1"/>
    <col min="6" max="6" width="4.42578125" customWidth="1"/>
    <col min="7" max="7" width="5" customWidth="1"/>
    <col min="8" max="8" width="5.85546875" customWidth="1"/>
    <col min="9" max="9" width="9.85546875" customWidth="1"/>
    <col min="10" max="10" width="12.28515625" customWidth="1"/>
    <col min="11" max="11" width="5.140625" customWidth="1"/>
    <col min="12" max="12" width="11.85546875" customWidth="1"/>
    <col min="13" max="13" width="5.42578125" customWidth="1"/>
    <col min="14" max="14" width="3.140625" customWidth="1"/>
    <col min="15" max="15" width="4.42578125" customWidth="1"/>
    <col min="16" max="16" width="3.5703125" customWidth="1"/>
    <col min="17" max="17" width="4.5703125" customWidth="1"/>
    <col min="18" max="18" width="11.5703125" customWidth="1"/>
    <col min="19" max="19" width="11.7109375" customWidth="1"/>
  </cols>
  <sheetData>
    <row r="1" spans="1:19" s="51" customFormat="1" ht="18.75">
      <c r="A1" s="187" t="s">
        <v>53</v>
      </c>
      <c r="B1" s="188"/>
      <c r="C1" s="189"/>
      <c r="D1" s="189"/>
      <c r="E1" s="189"/>
      <c r="F1" s="190"/>
      <c r="G1" s="190"/>
      <c r="H1" s="191"/>
      <c r="I1" s="192"/>
      <c r="J1" s="191"/>
      <c r="K1" s="57"/>
      <c r="L1" s="57"/>
      <c r="M1" s="58"/>
      <c r="P1" s="57"/>
      <c r="Q1" s="57"/>
    </row>
    <row r="2" spans="1:19" s="51" customFormat="1" ht="18.75">
      <c r="A2" s="193" t="s">
        <v>52</v>
      </c>
      <c r="B2" s="194"/>
      <c r="C2" s="195"/>
      <c r="D2" s="195"/>
      <c r="E2" s="195"/>
      <c r="F2" s="190"/>
      <c r="G2" s="190"/>
      <c r="H2" s="196"/>
      <c r="I2" s="197"/>
      <c r="J2" s="196"/>
      <c r="K2" s="52"/>
      <c r="L2" s="52"/>
      <c r="M2" s="53"/>
      <c r="P2" s="52"/>
      <c r="Q2" s="52"/>
    </row>
    <row r="3" spans="1:19" s="51" customFormat="1" ht="33.75" customHeight="1" thickBot="1">
      <c r="A3" s="311" t="s">
        <v>51</v>
      </c>
      <c r="B3" s="311"/>
      <c r="C3" s="311"/>
      <c r="D3" s="311"/>
      <c r="E3" s="311"/>
      <c r="F3" s="311"/>
      <c r="G3" s="311"/>
      <c r="H3" s="311"/>
      <c r="I3" s="311"/>
      <c r="J3" s="311"/>
      <c r="K3" s="311"/>
      <c r="L3" s="311"/>
      <c r="M3" s="311"/>
      <c r="N3" s="311"/>
      <c r="O3" s="311"/>
      <c r="P3" s="311"/>
      <c r="Q3" s="311"/>
      <c r="R3" s="311"/>
    </row>
    <row r="4" spans="1:19" s="46" customFormat="1" ht="9.75" thickTop="1">
      <c r="A4" s="312" t="s">
        <v>50</v>
      </c>
      <c r="B4" s="314" t="s">
        <v>49</v>
      </c>
      <c r="C4" s="316" t="s">
        <v>48</v>
      </c>
      <c r="D4" s="316" t="s">
        <v>47</v>
      </c>
      <c r="E4" s="316"/>
      <c r="F4" s="316"/>
      <c r="G4" s="308" t="s">
        <v>46</v>
      </c>
      <c r="H4" s="308"/>
      <c r="I4" s="308"/>
      <c r="J4" s="308"/>
      <c r="K4" s="318"/>
      <c r="L4" s="319" t="s">
        <v>45</v>
      </c>
      <c r="M4" s="308" t="s">
        <v>44</v>
      </c>
      <c r="N4" s="308"/>
      <c r="O4" s="308"/>
      <c r="P4" s="308"/>
      <c r="Q4" s="308"/>
      <c r="R4" s="308"/>
      <c r="S4" s="306" t="s">
        <v>43</v>
      </c>
    </row>
    <row r="5" spans="1:19" s="46" customFormat="1" ht="54">
      <c r="A5" s="313"/>
      <c r="B5" s="315"/>
      <c r="C5" s="317"/>
      <c r="D5" s="50" t="s">
        <v>42</v>
      </c>
      <c r="E5" s="47" t="s">
        <v>41</v>
      </c>
      <c r="F5" s="47" t="s">
        <v>40</v>
      </c>
      <c r="G5" s="47" t="s">
        <v>39</v>
      </c>
      <c r="H5" s="47" t="s">
        <v>38</v>
      </c>
      <c r="I5" s="47" t="s">
        <v>37</v>
      </c>
      <c r="J5" s="49" t="s">
        <v>36</v>
      </c>
      <c r="K5" s="48" t="s">
        <v>35</v>
      </c>
      <c r="L5" s="320"/>
      <c r="M5" s="47" t="s">
        <v>34</v>
      </c>
      <c r="N5" s="47" t="s">
        <v>31</v>
      </c>
      <c r="O5" s="47" t="s">
        <v>33</v>
      </c>
      <c r="P5" s="47" t="s">
        <v>31</v>
      </c>
      <c r="Q5" s="47" t="s">
        <v>32</v>
      </c>
      <c r="R5" s="47" t="s">
        <v>31</v>
      </c>
      <c r="S5" s="307"/>
    </row>
    <row r="6" spans="1:19" s="3" customFormat="1" ht="18">
      <c r="A6" s="21">
        <v>1</v>
      </c>
      <c r="B6" s="20" t="s">
        <v>22</v>
      </c>
      <c r="C6" s="42" t="s">
        <v>10</v>
      </c>
      <c r="D6" s="18" t="s">
        <v>9</v>
      </c>
      <c r="E6" s="18" t="s">
        <v>20</v>
      </c>
      <c r="F6" s="42"/>
      <c r="G6" s="16" t="s">
        <v>30</v>
      </c>
      <c r="H6" s="16">
        <v>9</v>
      </c>
      <c r="I6" s="14">
        <v>255000</v>
      </c>
      <c r="J6" s="14">
        <v>2295000</v>
      </c>
      <c r="K6" s="15">
        <v>0.35</v>
      </c>
      <c r="L6" s="45">
        <v>1491750</v>
      </c>
      <c r="M6" s="14"/>
      <c r="N6" s="14"/>
      <c r="O6" s="14"/>
      <c r="P6" s="14"/>
      <c r="Q6" s="14">
        <v>131</v>
      </c>
      <c r="R6" s="14">
        <v>31619250</v>
      </c>
      <c r="S6" s="13"/>
    </row>
    <row r="7" spans="1:19" s="3" customFormat="1" ht="18">
      <c r="A7" s="28"/>
      <c r="B7" s="20" t="s">
        <v>22</v>
      </c>
      <c r="C7" s="42" t="s">
        <v>10</v>
      </c>
      <c r="D7" s="18" t="s">
        <v>9</v>
      </c>
      <c r="E7" s="18"/>
      <c r="F7" s="44"/>
      <c r="G7" s="25" t="s">
        <v>16</v>
      </c>
      <c r="H7" s="25">
        <v>4</v>
      </c>
      <c r="I7" s="23">
        <v>455000</v>
      </c>
      <c r="J7" s="14">
        <v>1820000</v>
      </c>
      <c r="K7" s="15">
        <v>0.35</v>
      </c>
      <c r="L7" s="23">
        <v>1183000</v>
      </c>
      <c r="M7" s="23"/>
      <c r="N7" s="23"/>
      <c r="O7" s="23"/>
      <c r="P7" s="23"/>
      <c r="Q7" s="14"/>
      <c r="R7" s="23"/>
      <c r="S7" s="22"/>
    </row>
    <row r="8" spans="1:19" s="3" customFormat="1" ht="18">
      <c r="A8" s="28"/>
      <c r="B8" s="20" t="s">
        <v>22</v>
      </c>
      <c r="C8" s="42" t="s">
        <v>10</v>
      </c>
      <c r="D8" s="18" t="s">
        <v>9</v>
      </c>
      <c r="E8" s="18"/>
      <c r="F8" s="44"/>
      <c r="G8" s="25" t="s">
        <v>29</v>
      </c>
      <c r="H8" s="25">
        <v>23</v>
      </c>
      <c r="I8" s="23">
        <v>265000</v>
      </c>
      <c r="J8" s="14">
        <v>6095000</v>
      </c>
      <c r="K8" s="15">
        <v>0.35</v>
      </c>
      <c r="L8" s="23">
        <v>3961750</v>
      </c>
      <c r="M8" s="23"/>
      <c r="N8" s="23"/>
      <c r="O8" s="23"/>
      <c r="P8" s="23"/>
      <c r="Q8" s="14"/>
      <c r="R8" s="23"/>
      <c r="S8" s="22"/>
    </row>
    <row r="9" spans="1:19" s="3" customFormat="1" ht="18">
      <c r="A9" s="28"/>
      <c r="B9" s="20" t="s">
        <v>22</v>
      </c>
      <c r="C9" s="42" t="s">
        <v>10</v>
      </c>
      <c r="D9" s="18" t="s">
        <v>9</v>
      </c>
      <c r="E9" s="18"/>
      <c r="F9" s="26"/>
      <c r="G9" s="25" t="s">
        <v>14</v>
      </c>
      <c r="H9" s="25">
        <v>7</v>
      </c>
      <c r="I9" s="23">
        <v>465000</v>
      </c>
      <c r="J9" s="14">
        <v>3255000</v>
      </c>
      <c r="K9" s="15">
        <v>0.35</v>
      </c>
      <c r="L9" s="23">
        <v>2115750</v>
      </c>
      <c r="M9" s="23"/>
      <c r="N9" s="23"/>
      <c r="O9" s="23"/>
      <c r="P9" s="23"/>
      <c r="Q9" s="14"/>
      <c r="R9" s="23"/>
      <c r="S9" s="22"/>
    </row>
    <row r="10" spans="1:19" s="3" customFormat="1" ht="18">
      <c r="A10" s="28"/>
      <c r="B10" s="20" t="s">
        <v>22</v>
      </c>
      <c r="C10" s="42" t="s">
        <v>10</v>
      </c>
      <c r="D10" s="18" t="s">
        <v>9</v>
      </c>
      <c r="E10" s="18"/>
      <c r="F10" s="26"/>
      <c r="G10" s="25" t="s">
        <v>28</v>
      </c>
      <c r="H10" s="25">
        <v>4</v>
      </c>
      <c r="I10" s="23">
        <v>275000</v>
      </c>
      <c r="J10" s="14">
        <v>1100000</v>
      </c>
      <c r="K10" s="15">
        <v>0.35</v>
      </c>
      <c r="L10" s="23">
        <v>715000</v>
      </c>
      <c r="M10" s="23"/>
      <c r="N10" s="23"/>
      <c r="O10" s="23"/>
      <c r="P10" s="23"/>
      <c r="Q10" s="14"/>
      <c r="R10" s="23"/>
      <c r="S10" s="22"/>
    </row>
    <row r="11" spans="1:19" s="3" customFormat="1" ht="18">
      <c r="A11" s="28"/>
      <c r="B11" s="20" t="s">
        <v>22</v>
      </c>
      <c r="C11" s="42" t="s">
        <v>10</v>
      </c>
      <c r="D11" s="18" t="s">
        <v>9</v>
      </c>
      <c r="E11" s="18"/>
      <c r="F11" s="26"/>
      <c r="G11" s="25" t="s">
        <v>13</v>
      </c>
      <c r="H11" s="25">
        <v>4</v>
      </c>
      <c r="I11" s="23">
        <v>475000</v>
      </c>
      <c r="J11" s="14">
        <v>1900000</v>
      </c>
      <c r="K11" s="15">
        <v>0.35</v>
      </c>
      <c r="L11" s="23">
        <v>1235000</v>
      </c>
      <c r="M11" s="23"/>
      <c r="N11" s="23"/>
      <c r="O11" s="23"/>
      <c r="P11" s="23"/>
      <c r="Q11" s="14"/>
      <c r="R11" s="23"/>
      <c r="S11" s="43"/>
    </row>
    <row r="12" spans="1:19" s="3" customFormat="1" ht="18">
      <c r="A12" s="28"/>
      <c r="B12" s="20" t="s">
        <v>22</v>
      </c>
      <c r="C12" s="42" t="s">
        <v>10</v>
      </c>
      <c r="D12" s="18" t="s">
        <v>9</v>
      </c>
      <c r="E12" s="18"/>
      <c r="F12" s="26"/>
      <c r="G12" s="25" t="s">
        <v>27</v>
      </c>
      <c r="H12" s="25">
        <v>8</v>
      </c>
      <c r="I12" s="23">
        <v>285000</v>
      </c>
      <c r="J12" s="14">
        <v>2280000</v>
      </c>
      <c r="K12" s="15">
        <v>0.35</v>
      </c>
      <c r="L12" s="23">
        <v>1482000</v>
      </c>
      <c r="M12" s="23"/>
      <c r="N12" s="23"/>
      <c r="O12" s="23"/>
      <c r="P12" s="23"/>
      <c r="Q12" s="14"/>
      <c r="R12" s="23"/>
      <c r="S12" s="43" t="s">
        <v>26</v>
      </c>
    </row>
    <row r="13" spans="1:19" s="3" customFormat="1" ht="18">
      <c r="A13" s="28"/>
      <c r="B13" s="20" t="s">
        <v>22</v>
      </c>
      <c r="C13" s="42" t="s">
        <v>10</v>
      </c>
      <c r="D13" s="18" t="s">
        <v>9</v>
      </c>
      <c r="E13" s="18"/>
      <c r="F13" s="26"/>
      <c r="G13" s="25" t="s">
        <v>25</v>
      </c>
      <c r="H13" s="25">
        <v>7</v>
      </c>
      <c r="I13" s="23">
        <v>485000</v>
      </c>
      <c r="J13" s="14">
        <v>3395000</v>
      </c>
      <c r="K13" s="15">
        <v>0.35</v>
      </c>
      <c r="L13" s="23">
        <v>2206750</v>
      </c>
      <c r="M13" s="23"/>
      <c r="N13" s="23"/>
      <c r="O13" s="23"/>
      <c r="P13" s="23"/>
      <c r="Q13" s="14"/>
      <c r="R13" s="23"/>
      <c r="S13" s="22"/>
    </row>
    <row r="14" spans="1:19" s="3" customFormat="1" ht="18">
      <c r="A14" s="28"/>
      <c r="B14" s="20" t="s">
        <v>22</v>
      </c>
      <c r="C14" s="42" t="s">
        <v>10</v>
      </c>
      <c r="D14" s="18" t="s">
        <v>9</v>
      </c>
      <c r="E14" s="18"/>
      <c r="F14" s="26"/>
      <c r="G14" s="25" t="s">
        <v>24</v>
      </c>
      <c r="H14" s="25">
        <v>17</v>
      </c>
      <c r="I14" s="23">
        <v>550000</v>
      </c>
      <c r="J14" s="14">
        <v>9350000</v>
      </c>
      <c r="K14" s="15">
        <v>0.35</v>
      </c>
      <c r="L14" s="23">
        <v>6077500</v>
      </c>
      <c r="M14" s="23"/>
      <c r="N14" s="23"/>
      <c r="O14" s="23"/>
      <c r="P14" s="23"/>
      <c r="Q14" s="14"/>
      <c r="R14" s="23"/>
      <c r="S14" s="22"/>
    </row>
    <row r="15" spans="1:19" s="3" customFormat="1" ht="18">
      <c r="A15" s="28"/>
      <c r="B15" s="20" t="s">
        <v>22</v>
      </c>
      <c r="C15" s="42" t="s">
        <v>10</v>
      </c>
      <c r="D15" s="18" t="s">
        <v>9</v>
      </c>
      <c r="E15" s="18"/>
      <c r="F15" s="26"/>
      <c r="G15" s="25" t="s">
        <v>23</v>
      </c>
      <c r="H15" s="25">
        <v>27</v>
      </c>
      <c r="I15" s="23">
        <v>450000</v>
      </c>
      <c r="J15" s="14">
        <v>12150000</v>
      </c>
      <c r="K15" s="15">
        <v>0.35</v>
      </c>
      <c r="L15" s="23">
        <v>7897500</v>
      </c>
      <c r="M15" s="23"/>
      <c r="N15" s="23"/>
      <c r="O15" s="23"/>
      <c r="P15" s="23"/>
      <c r="Q15" s="14"/>
      <c r="R15" s="23"/>
      <c r="S15" s="22"/>
    </row>
    <row r="16" spans="1:19" s="3" customFormat="1" ht="18">
      <c r="A16" s="28"/>
      <c r="B16" s="20" t="s">
        <v>22</v>
      </c>
      <c r="C16" s="42" t="s">
        <v>10</v>
      </c>
      <c r="D16" s="18" t="s">
        <v>9</v>
      </c>
      <c r="E16" s="18"/>
      <c r="F16" s="26"/>
      <c r="G16" s="25" t="s">
        <v>12</v>
      </c>
      <c r="H16" s="25">
        <v>3</v>
      </c>
      <c r="I16" s="23">
        <v>455000</v>
      </c>
      <c r="J16" s="14">
        <v>1365000</v>
      </c>
      <c r="K16" s="15">
        <v>0.35</v>
      </c>
      <c r="L16" s="23">
        <v>887250</v>
      </c>
      <c r="M16" s="23"/>
      <c r="N16" s="23"/>
      <c r="O16" s="23"/>
      <c r="P16" s="23"/>
      <c r="Q16" s="14"/>
      <c r="R16" s="23"/>
      <c r="S16" s="22"/>
    </row>
    <row r="17" spans="1:19" s="3" customFormat="1" ht="18">
      <c r="A17" s="12"/>
      <c r="B17" s="20" t="s">
        <v>22</v>
      </c>
      <c r="C17" s="42" t="s">
        <v>10</v>
      </c>
      <c r="D17" s="18" t="s">
        <v>9</v>
      </c>
      <c r="E17" s="18"/>
      <c r="F17" s="8"/>
      <c r="G17" s="7" t="s">
        <v>8</v>
      </c>
      <c r="H17" s="7">
        <v>8</v>
      </c>
      <c r="I17" s="5">
        <v>455000</v>
      </c>
      <c r="J17" s="41">
        <v>3640000</v>
      </c>
      <c r="K17" s="6">
        <v>0.35</v>
      </c>
      <c r="L17" s="5">
        <v>2366000</v>
      </c>
      <c r="M17" s="5"/>
      <c r="N17" s="5"/>
      <c r="O17" s="5"/>
      <c r="P17" s="5"/>
      <c r="Q17" s="14"/>
      <c r="R17" s="5"/>
      <c r="S17" s="40"/>
    </row>
    <row r="18" spans="1:19" s="3" customFormat="1" ht="18">
      <c r="A18" s="37">
        <v>12</v>
      </c>
      <c r="B18" s="36" t="s">
        <v>21</v>
      </c>
      <c r="C18" s="39" t="s">
        <v>10</v>
      </c>
      <c r="D18" s="34" t="s">
        <v>9</v>
      </c>
      <c r="E18" s="34" t="s">
        <v>20</v>
      </c>
      <c r="F18" s="33"/>
      <c r="G18" s="32" t="s">
        <v>12</v>
      </c>
      <c r="H18" s="32">
        <v>2</v>
      </c>
      <c r="I18" s="31">
        <v>455000</v>
      </c>
      <c r="J18" s="31">
        <v>910000</v>
      </c>
      <c r="K18" s="38">
        <v>0.35</v>
      </c>
      <c r="L18" s="31">
        <v>591500</v>
      </c>
      <c r="M18" s="31"/>
      <c r="N18" s="31"/>
      <c r="O18" s="31"/>
      <c r="P18" s="31"/>
      <c r="Q18" s="31">
        <v>131</v>
      </c>
      <c r="R18" s="31">
        <v>591500</v>
      </c>
      <c r="S18" s="30"/>
    </row>
    <row r="19" spans="1:19" s="3" customFormat="1" ht="18">
      <c r="A19" s="37">
        <v>20</v>
      </c>
      <c r="B19" s="36" t="s">
        <v>19</v>
      </c>
      <c r="C19" s="35" t="s">
        <v>10</v>
      </c>
      <c r="D19" s="34" t="s">
        <v>9</v>
      </c>
      <c r="E19" s="34" t="s">
        <v>18</v>
      </c>
      <c r="F19" s="33"/>
      <c r="G19" s="32" t="s">
        <v>17</v>
      </c>
      <c r="H19" s="32">
        <v>12</v>
      </c>
      <c r="I19" s="31">
        <v>485000</v>
      </c>
      <c r="J19" s="31">
        <v>5820000</v>
      </c>
      <c r="K19" s="6">
        <v>0.35</v>
      </c>
      <c r="L19" s="31">
        <v>3783000</v>
      </c>
      <c r="M19" s="31"/>
      <c r="N19" s="31"/>
      <c r="O19" s="31"/>
      <c r="P19" s="31"/>
      <c r="Q19" s="31">
        <v>131</v>
      </c>
      <c r="R19" s="31">
        <v>3783000</v>
      </c>
      <c r="S19" s="30"/>
    </row>
    <row r="20" spans="1:19" s="3" customFormat="1" ht="27">
      <c r="A20" s="21">
        <v>47</v>
      </c>
      <c r="B20" s="20" t="s">
        <v>11</v>
      </c>
      <c r="C20" s="19" t="s">
        <v>10</v>
      </c>
      <c r="D20" s="18" t="s">
        <v>9</v>
      </c>
      <c r="E20" s="18"/>
      <c r="F20" s="17"/>
      <c r="G20" s="16" t="s">
        <v>16</v>
      </c>
      <c r="H20" s="16">
        <v>12</v>
      </c>
      <c r="I20" s="14">
        <v>455000</v>
      </c>
      <c r="J20" s="14">
        <v>5460000</v>
      </c>
      <c r="K20" s="15">
        <v>0.41</v>
      </c>
      <c r="L20" s="14">
        <v>3221400.0000000005</v>
      </c>
      <c r="M20" s="14"/>
      <c r="N20" s="14"/>
      <c r="O20" s="14"/>
      <c r="P20" s="14"/>
      <c r="Q20" s="14">
        <v>131</v>
      </c>
      <c r="R20" s="14">
        <v>13098000.000000002</v>
      </c>
      <c r="S20" s="29" t="s">
        <v>15</v>
      </c>
    </row>
    <row r="21" spans="1:19" s="3" customFormat="1" ht="18">
      <c r="A21" s="28"/>
      <c r="B21" s="20" t="s">
        <v>11</v>
      </c>
      <c r="C21" s="19" t="s">
        <v>10</v>
      </c>
      <c r="D21" s="18" t="s">
        <v>9</v>
      </c>
      <c r="E21" s="27"/>
      <c r="F21" s="26"/>
      <c r="G21" s="25" t="s">
        <v>14</v>
      </c>
      <c r="H21" s="25">
        <v>12</v>
      </c>
      <c r="I21" s="23">
        <v>465000</v>
      </c>
      <c r="J21" s="14">
        <v>5580000</v>
      </c>
      <c r="K21" s="24">
        <v>0.41</v>
      </c>
      <c r="L21" s="23">
        <v>3292200.0000000005</v>
      </c>
      <c r="M21" s="23"/>
      <c r="N21" s="23"/>
      <c r="O21" s="23"/>
      <c r="P21" s="23"/>
      <c r="Q21" s="23"/>
      <c r="R21" s="23"/>
      <c r="S21" s="22"/>
    </row>
    <row r="22" spans="1:19" s="3" customFormat="1" ht="18">
      <c r="A22" s="28"/>
      <c r="B22" s="20" t="s">
        <v>11</v>
      </c>
      <c r="C22" s="19" t="s">
        <v>10</v>
      </c>
      <c r="D22" s="18" t="s">
        <v>9</v>
      </c>
      <c r="E22" s="27"/>
      <c r="F22" s="26"/>
      <c r="G22" s="25" t="s">
        <v>13</v>
      </c>
      <c r="H22" s="25">
        <v>12</v>
      </c>
      <c r="I22" s="23">
        <v>475000</v>
      </c>
      <c r="J22" s="14">
        <v>5700000</v>
      </c>
      <c r="K22" s="24">
        <v>0.41</v>
      </c>
      <c r="L22" s="23">
        <v>3363000.0000000005</v>
      </c>
      <c r="M22" s="23"/>
      <c r="N22" s="23"/>
      <c r="O22" s="23"/>
      <c r="P22" s="23"/>
      <c r="Q22" s="23"/>
      <c r="R22" s="23"/>
      <c r="S22" s="22"/>
    </row>
    <row r="23" spans="1:19" s="3" customFormat="1" ht="18">
      <c r="A23" s="21"/>
      <c r="B23" s="20" t="s">
        <v>11</v>
      </c>
      <c r="C23" s="19" t="s">
        <v>10</v>
      </c>
      <c r="D23" s="18" t="s">
        <v>9</v>
      </c>
      <c r="E23" s="18"/>
      <c r="F23" s="17"/>
      <c r="G23" s="16" t="s">
        <v>12</v>
      </c>
      <c r="H23" s="16">
        <v>0</v>
      </c>
      <c r="I23" s="14">
        <v>455000</v>
      </c>
      <c r="J23" s="14">
        <v>0</v>
      </c>
      <c r="K23" s="15">
        <v>0.41</v>
      </c>
      <c r="L23" s="14">
        <v>0</v>
      </c>
      <c r="M23" s="14"/>
      <c r="N23" s="14"/>
      <c r="O23" s="14"/>
      <c r="P23" s="14"/>
      <c r="Q23" s="14"/>
      <c r="R23" s="14"/>
      <c r="S23" s="13"/>
    </row>
    <row r="24" spans="1:19" s="3" customFormat="1" ht="18">
      <c r="A24" s="12"/>
      <c r="B24" s="11" t="s">
        <v>11</v>
      </c>
      <c r="C24" s="10" t="s">
        <v>10</v>
      </c>
      <c r="D24" s="9" t="s">
        <v>9</v>
      </c>
      <c r="E24" s="9"/>
      <c r="F24" s="8"/>
      <c r="G24" s="7" t="s">
        <v>8</v>
      </c>
      <c r="H24" s="7">
        <v>12</v>
      </c>
      <c r="I24" s="5">
        <v>455000</v>
      </c>
      <c r="J24" s="5">
        <v>5460000</v>
      </c>
      <c r="K24" s="6">
        <v>0.41</v>
      </c>
      <c r="L24" s="5">
        <v>3221400.0000000005</v>
      </c>
      <c r="M24" s="5"/>
      <c r="N24" s="5"/>
      <c r="O24" s="5"/>
      <c r="P24" s="5"/>
      <c r="Q24" s="5"/>
      <c r="R24" s="5"/>
      <c r="S24" s="4"/>
    </row>
    <row r="25" spans="1:19" s="1" customFormat="1" ht="11.25">
      <c r="A25" s="309" t="s">
        <v>7</v>
      </c>
      <c r="B25" s="310"/>
      <c r="C25" s="310"/>
      <c r="D25" s="67"/>
      <c r="E25" s="67"/>
      <c r="F25" s="67"/>
      <c r="G25" s="67"/>
      <c r="H25" s="68">
        <f>SUM(H6:H24)</f>
        <v>183</v>
      </c>
      <c r="I25" s="67"/>
      <c r="J25" s="69">
        <f>SUM(J6:J24)</f>
        <v>77575000</v>
      </c>
      <c r="K25" s="67"/>
      <c r="L25" s="69">
        <f>SUM(L6:L24)</f>
        <v>49091750</v>
      </c>
      <c r="M25" s="67"/>
      <c r="N25" s="69"/>
      <c r="O25" s="67"/>
      <c r="P25" s="69"/>
      <c r="Q25" s="67"/>
      <c r="R25" s="69">
        <f>SUM(R6:R24)</f>
        <v>49091750</v>
      </c>
      <c r="S25" s="2"/>
    </row>
    <row r="26" spans="1:19" s="84" customFormat="1" ht="14.25">
      <c r="A26" s="84" t="s">
        <v>6</v>
      </c>
    </row>
    <row r="27" spans="1:19" s="84" customFormat="1" ht="14.25">
      <c r="A27" s="84" t="s">
        <v>5</v>
      </c>
    </row>
    <row r="28" spans="1:19" s="84" customFormat="1" ht="14.25">
      <c r="A28" s="84" t="s">
        <v>4</v>
      </c>
    </row>
    <row r="29" spans="1:19" s="84" customFormat="1" ht="14.25">
      <c r="A29" s="84" t="s">
        <v>3</v>
      </c>
    </row>
    <row r="30" spans="1:19" s="84" customFormat="1" ht="14.25">
      <c r="A30" s="84" t="s">
        <v>2</v>
      </c>
    </row>
    <row r="31" spans="1:19" s="84" customFormat="1" ht="14.25">
      <c r="A31" s="84" t="s">
        <v>62</v>
      </c>
    </row>
    <row r="32" spans="1:19" s="84" customFormat="1" ht="14.25">
      <c r="A32" s="84" t="s">
        <v>1</v>
      </c>
    </row>
    <row r="33" spans="1:1" s="84" customFormat="1" ht="14.25">
      <c r="A33" s="84" t="s">
        <v>0</v>
      </c>
    </row>
    <row r="36" spans="1:1">
      <c r="A36" s="84"/>
    </row>
  </sheetData>
  <mergeCells count="10">
    <mergeCell ref="S4:S5"/>
    <mergeCell ref="M4:R4"/>
    <mergeCell ref="A25:C25"/>
    <mergeCell ref="A3:R3"/>
    <mergeCell ref="A4:A5"/>
    <mergeCell ref="B4:B5"/>
    <mergeCell ref="C4:C5"/>
    <mergeCell ref="D4:F4"/>
    <mergeCell ref="G4:K4"/>
    <mergeCell ref="L4:L5"/>
  </mergeCells>
  <pageMargins left="0.7" right="0.7" top="0.75" bottom="0.75" header="0.3" footer="0.3"/>
  <pageSetup paperSize="9" scale="80" orientation="landscape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S9"/>
  <sheetViews>
    <sheetView zoomScaleNormal="100" zoomScaleSheetLayoutView="100" workbookViewId="0">
      <selection sqref="A1:G2"/>
    </sheetView>
  </sheetViews>
  <sheetFormatPr defaultRowHeight="15"/>
  <cols>
    <col min="1" max="1" width="4.7109375" customWidth="1"/>
    <col min="2" max="2" width="6.85546875" customWidth="1"/>
    <col min="3" max="3" width="7.5703125" customWidth="1"/>
    <col min="6" max="6" width="5.42578125" customWidth="1"/>
    <col min="7" max="7" width="6.28515625" customWidth="1"/>
    <col min="8" max="8" width="5.28515625" customWidth="1"/>
    <col min="9" max="9" width="8.7109375" customWidth="1"/>
    <col min="10" max="10" width="14.28515625" customWidth="1"/>
    <col min="11" max="11" width="4.7109375" customWidth="1"/>
    <col min="12" max="12" width="16.7109375" customWidth="1"/>
  </cols>
  <sheetData>
    <row r="1" spans="1:19" ht="16.5">
      <c r="A1" s="61" t="s">
        <v>53</v>
      </c>
      <c r="B1" s="58"/>
      <c r="C1" s="60"/>
      <c r="D1" s="60"/>
      <c r="E1" s="60"/>
      <c r="F1" s="51"/>
      <c r="G1" s="51"/>
      <c r="H1" s="57"/>
      <c r="I1" s="59"/>
      <c r="J1" s="57"/>
      <c r="K1" s="57"/>
      <c r="L1" s="57"/>
      <c r="M1" s="58"/>
      <c r="N1" s="51"/>
      <c r="O1" s="51"/>
      <c r="P1" s="57"/>
      <c r="Q1" s="57"/>
      <c r="R1" s="51"/>
      <c r="S1" s="51"/>
    </row>
    <row r="2" spans="1:19" ht="15.75">
      <c r="A2" s="56" t="s">
        <v>52</v>
      </c>
      <c r="B2" s="53"/>
      <c r="C2" s="55"/>
      <c r="D2" s="55"/>
      <c r="E2" s="55"/>
      <c r="F2" s="51"/>
      <c r="G2" s="51"/>
      <c r="H2" s="52"/>
      <c r="I2" s="54"/>
      <c r="J2" s="52"/>
      <c r="K2" s="52"/>
      <c r="L2" s="52"/>
      <c r="M2" s="53"/>
      <c r="N2" s="51"/>
      <c r="O2" s="51"/>
      <c r="P2" s="52"/>
      <c r="Q2" s="52"/>
      <c r="R2" s="51"/>
      <c r="S2" s="51"/>
    </row>
    <row r="3" spans="1:19" ht="21" thickBot="1">
      <c r="A3" s="343" t="s">
        <v>77</v>
      </c>
      <c r="B3" s="343"/>
      <c r="C3" s="343"/>
      <c r="D3" s="343"/>
      <c r="E3" s="343"/>
      <c r="F3" s="343"/>
      <c r="G3" s="343"/>
      <c r="H3" s="343"/>
      <c r="I3" s="343"/>
      <c r="J3" s="343"/>
      <c r="K3" s="343"/>
      <c r="L3" s="343"/>
      <c r="M3" s="153"/>
      <c r="N3" s="153"/>
      <c r="O3" s="153"/>
      <c r="P3" s="153"/>
      <c r="Q3" s="153"/>
      <c r="R3" s="153"/>
      <c r="S3" s="153"/>
    </row>
    <row r="4" spans="1:19" ht="15.75" thickTop="1">
      <c r="A4" s="312" t="s">
        <v>50</v>
      </c>
      <c r="B4" s="314" t="s">
        <v>49</v>
      </c>
      <c r="C4" s="316" t="s">
        <v>48</v>
      </c>
      <c r="D4" s="316" t="s">
        <v>47</v>
      </c>
      <c r="E4" s="316"/>
      <c r="F4" s="316"/>
      <c r="G4" s="308" t="s">
        <v>46</v>
      </c>
      <c r="H4" s="308"/>
      <c r="I4" s="308"/>
      <c r="J4" s="308"/>
      <c r="K4" s="318"/>
      <c r="L4" s="319" t="s">
        <v>45</v>
      </c>
      <c r="M4" s="145"/>
      <c r="N4" s="145"/>
      <c r="O4" s="145"/>
      <c r="P4" s="145"/>
      <c r="Q4" s="145"/>
      <c r="R4" s="145"/>
      <c r="S4" s="145"/>
    </row>
    <row r="5" spans="1:19" ht="27">
      <c r="A5" s="313"/>
      <c r="B5" s="315"/>
      <c r="C5" s="317"/>
      <c r="D5" s="50" t="s">
        <v>42</v>
      </c>
      <c r="E5" s="86" t="s">
        <v>41</v>
      </c>
      <c r="F5" s="86" t="s">
        <v>40</v>
      </c>
      <c r="G5" s="86" t="s">
        <v>39</v>
      </c>
      <c r="H5" s="86" t="s">
        <v>38</v>
      </c>
      <c r="I5" s="86" t="s">
        <v>37</v>
      </c>
      <c r="J5" s="49" t="s">
        <v>36</v>
      </c>
      <c r="K5" s="48" t="s">
        <v>35</v>
      </c>
      <c r="L5" s="320"/>
    </row>
    <row r="6" spans="1:19" s="51" customFormat="1" ht="19.5">
      <c r="A6" s="154">
        <v>311</v>
      </c>
      <c r="B6" s="130" t="s">
        <v>75</v>
      </c>
      <c r="C6" s="129" t="s">
        <v>73</v>
      </c>
      <c r="D6" s="9" t="s">
        <v>54</v>
      </c>
      <c r="E6" s="137" t="s">
        <v>76</v>
      </c>
      <c r="F6" s="129"/>
      <c r="G6" s="132" t="s">
        <v>30</v>
      </c>
      <c r="H6" s="132">
        <v>24</v>
      </c>
      <c r="I6" s="133">
        <v>255000</v>
      </c>
      <c r="J6" s="134">
        <f t="shared" ref="J6:J8" si="0">H6*I6</f>
        <v>6120000</v>
      </c>
      <c r="K6" s="135">
        <v>0.41</v>
      </c>
      <c r="L6" s="134">
        <f t="shared" ref="L6:L8" si="1">H6*I6*(1-K6)</f>
        <v>3610800.0000000005</v>
      </c>
    </row>
    <row r="7" spans="1:19" s="51" customFormat="1">
      <c r="A7" s="154"/>
      <c r="B7" s="130"/>
      <c r="C7" s="129" t="s">
        <v>73</v>
      </c>
      <c r="D7" s="64"/>
      <c r="E7" s="137"/>
      <c r="F7" s="129"/>
      <c r="G7" s="132" t="s">
        <v>14</v>
      </c>
      <c r="H7" s="132">
        <v>12</v>
      </c>
      <c r="I7" s="133">
        <v>455000</v>
      </c>
      <c r="J7" s="134">
        <f t="shared" si="0"/>
        <v>5460000</v>
      </c>
      <c r="K7" s="135">
        <v>0.41</v>
      </c>
      <c r="L7" s="134">
        <f t="shared" si="1"/>
        <v>3221400.0000000005</v>
      </c>
    </row>
    <row r="8" spans="1:19" s="51" customFormat="1">
      <c r="A8" s="154"/>
      <c r="B8" s="130"/>
      <c r="C8" s="129" t="s">
        <v>73</v>
      </c>
      <c r="D8" s="64"/>
      <c r="E8" s="137"/>
      <c r="F8" s="129"/>
      <c r="G8" s="132" t="s">
        <v>14</v>
      </c>
      <c r="H8" s="132">
        <v>12</v>
      </c>
      <c r="I8" s="133">
        <v>465000</v>
      </c>
      <c r="J8" s="134">
        <f t="shared" si="0"/>
        <v>5580000</v>
      </c>
      <c r="K8" s="135">
        <v>0.41</v>
      </c>
      <c r="L8" s="134">
        <f t="shared" si="1"/>
        <v>3292200.0000000005</v>
      </c>
    </row>
    <row r="9" spans="1:19">
      <c r="A9" s="155"/>
      <c r="B9" s="127"/>
      <c r="C9" s="127"/>
      <c r="D9" s="337" t="s">
        <v>7</v>
      </c>
      <c r="E9" s="338"/>
      <c r="F9" s="339"/>
      <c r="G9" s="127"/>
      <c r="H9" s="127"/>
      <c r="I9" s="127"/>
      <c r="J9" s="139">
        <f>SUM(J6:J8)</f>
        <v>17160000</v>
      </c>
      <c r="K9" s="127"/>
      <c r="L9" s="139">
        <f>SUM(L6:L8)</f>
        <v>10124400.000000002</v>
      </c>
    </row>
  </sheetData>
  <mergeCells count="8">
    <mergeCell ref="G4:K4"/>
    <mergeCell ref="L4:L5"/>
    <mergeCell ref="A3:L3"/>
    <mergeCell ref="D9:F9"/>
    <mergeCell ref="A4:A5"/>
    <mergeCell ref="B4:B5"/>
    <mergeCell ref="C4:C5"/>
    <mergeCell ref="D4:F4"/>
  </mergeCells>
  <pageMargins left="0.18" right="0.2" top="0.75" bottom="0.75" header="0.3" footer="0.3"/>
  <pageSetup orientation="landscape" horizontalDpi="300" verticalDpi="0" copies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22"/>
  <sheetViews>
    <sheetView topLeftCell="A4" workbookViewId="0">
      <selection activeCell="F16" sqref="F16"/>
    </sheetView>
  </sheetViews>
  <sheetFormatPr defaultRowHeight="15"/>
  <cols>
    <col min="1" max="1" width="5.85546875" customWidth="1"/>
    <col min="3" max="3" width="6" customWidth="1"/>
    <col min="6" max="6" width="8" customWidth="1"/>
    <col min="7" max="7" width="6.85546875" customWidth="1"/>
    <col min="8" max="8" width="8.28515625" customWidth="1"/>
    <col min="11" max="11" width="13.28515625" bestFit="1" customWidth="1"/>
    <col min="12" max="12" width="5.85546875" customWidth="1"/>
    <col min="13" max="13" width="14.42578125" customWidth="1"/>
    <col min="14" max="14" width="20.7109375" customWidth="1"/>
  </cols>
  <sheetData>
    <row r="1" spans="1:14" ht="16.5">
      <c r="A1" s="61" t="s">
        <v>53</v>
      </c>
      <c r="B1" s="58"/>
      <c r="C1" s="60"/>
      <c r="D1" s="60"/>
      <c r="E1" s="60"/>
      <c r="F1" s="51"/>
      <c r="G1" s="51"/>
    </row>
    <row r="2" spans="1:14">
      <c r="A2" s="56" t="s">
        <v>52</v>
      </c>
      <c r="B2" s="53"/>
      <c r="C2" s="55"/>
      <c r="D2" s="55"/>
      <c r="E2" s="55"/>
      <c r="F2" s="51"/>
      <c r="G2" s="51"/>
    </row>
    <row r="4" spans="1:14" ht="20.25">
      <c r="A4" s="349" t="s">
        <v>128</v>
      </c>
      <c r="B4" s="350"/>
      <c r="C4" s="350"/>
      <c r="D4" s="350"/>
      <c r="E4" s="350"/>
      <c r="F4" s="350"/>
      <c r="G4" s="350"/>
      <c r="H4" s="350"/>
      <c r="I4" s="350"/>
      <c r="J4" s="350"/>
      <c r="K4" s="350"/>
      <c r="L4" s="351"/>
      <c r="M4" s="350"/>
      <c r="N4" s="350"/>
    </row>
    <row r="5" spans="1:14" ht="15.75" thickBot="1">
      <c r="A5" s="352" t="s">
        <v>127</v>
      </c>
      <c r="B5" s="352"/>
      <c r="C5" s="352"/>
      <c r="D5" s="352"/>
      <c r="E5" s="352"/>
      <c r="F5" s="352"/>
      <c r="G5" s="352"/>
      <c r="H5" s="352"/>
      <c r="I5" s="352"/>
      <c r="J5" s="352"/>
      <c r="K5" s="352"/>
      <c r="L5" s="353"/>
      <c r="M5" s="352"/>
      <c r="N5" s="352"/>
    </row>
    <row r="6" spans="1:14" ht="15.75" thickTop="1">
      <c r="A6" s="356" t="s">
        <v>50</v>
      </c>
      <c r="B6" s="346" t="s">
        <v>49</v>
      </c>
      <c r="C6" s="346" t="s">
        <v>122</v>
      </c>
      <c r="D6" s="346" t="s">
        <v>47</v>
      </c>
      <c r="E6" s="346"/>
      <c r="F6" s="346"/>
      <c r="G6" s="358" t="s">
        <v>123</v>
      </c>
      <c r="H6" s="358"/>
      <c r="I6" s="358" t="s">
        <v>46</v>
      </c>
      <c r="J6" s="358"/>
      <c r="K6" s="358"/>
      <c r="L6" s="359"/>
      <c r="M6" s="346" t="s">
        <v>124</v>
      </c>
      <c r="N6" s="347" t="s">
        <v>43</v>
      </c>
    </row>
    <row r="7" spans="1:14" ht="45.75" customHeight="1">
      <c r="A7" s="357"/>
      <c r="B7" s="322"/>
      <c r="C7" s="322"/>
      <c r="D7" s="201" t="s">
        <v>42</v>
      </c>
      <c r="E7" s="49" t="s">
        <v>41</v>
      </c>
      <c r="F7" s="49" t="s">
        <v>40</v>
      </c>
      <c r="G7" s="49" t="s">
        <v>125</v>
      </c>
      <c r="H7" s="49" t="s">
        <v>126</v>
      </c>
      <c r="I7" s="49" t="s">
        <v>39</v>
      </c>
      <c r="J7" s="49" t="s">
        <v>38</v>
      </c>
      <c r="K7" s="49" t="s">
        <v>37</v>
      </c>
      <c r="L7" s="202" t="s">
        <v>35</v>
      </c>
      <c r="M7" s="322"/>
      <c r="N7" s="348"/>
    </row>
    <row r="8" spans="1:14" ht="25.5">
      <c r="A8" s="203">
        <v>8</v>
      </c>
      <c r="B8" s="204" t="s">
        <v>115</v>
      </c>
      <c r="C8" s="205"/>
      <c r="D8" s="206" t="s">
        <v>116</v>
      </c>
      <c r="E8" s="206" t="s">
        <v>117</v>
      </c>
      <c r="F8" s="207"/>
      <c r="G8" s="206"/>
      <c r="H8" s="206"/>
      <c r="I8" s="208" t="s">
        <v>118</v>
      </c>
      <c r="J8" s="208">
        <v>18</v>
      </c>
      <c r="K8" s="209">
        <v>285000</v>
      </c>
      <c r="L8" s="210"/>
      <c r="M8" s="209">
        <v>3334500</v>
      </c>
      <c r="N8" s="216" t="s">
        <v>130</v>
      </c>
    </row>
    <row r="9" spans="1:14" ht="25.5">
      <c r="A9" s="203"/>
      <c r="B9" s="204"/>
      <c r="C9" s="205"/>
      <c r="D9" s="206"/>
      <c r="E9" s="206"/>
      <c r="F9" s="207"/>
      <c r="G9" s="206"/>
      <c r="H9" s="206"/>
      <c r="I9" s="208" t="s">
        <v>25</v>
      </c>
      <c r="J9" s="208">
        <v>2</v>
      </c>
      <c r="K9" s="209">
        <v>485000</v>
      </c>
      <c r="L9" s="210"/>
      <c r="M9" s="209">
        <v>970000</v>
      </c>
      <c r="N9" s="216" t="s">
        <v>130</v>
      </c>
    </row>
    <row r="10" spans="1:14" ht="29.25" customHeight="1">
      <c r="A10" s="203">
        <v>9</v>
      </c>
      <c r="B10" s="204" t="s">
        <v>119</v>
      </c>
      <c r="C10" s="205"/>
      <c r="D10" s="206" t="s">
        <v>116</v>
      </c>
      <c r="E10" s="206" t="s">
        <v>117</v>
      </c>
      <c r="F10" s="207"/>
      <c r="G10" s="206"/>
      <c r="H10" s="206"/>
      <c r="I10" s="208" t="s">
        <v>27</v>
      </c>
      <c r="J10" s="208">
        <v>5</v>
      </c>
      <c r="K10" s="209">
        <v>285000</v>
      </c>
      <c r="L10" s="210"/>
      <c r="M10" s="209">
        <v>926250</v>
      </c>
      <c r="N10" s="211" t="s">
        <v>129</v>
      </c>
    </row>
    <row r="11" spans="1:14" ht="55.5" customHeight="1">
      <c r="A11" s="203">
        <v>12</v>
      </c>
      <c r="B11" s="204" t="s">
        <v>120</v>
      </c>
      <c r="C11" s="205"/>
      <c r="D11" s="206" t="s">
        <v>73</v>
      </c>
      <c r="E11" s="206"/>
      <c r="F11" s="207"/>
      <c r="G11" s="206"/>
      <c r="H11" s="206"/>
      <c r="I11" s="208" t="s">
        <v>12</v>
      </c>
      <c r="J11" s="208">
        <v>12</v>
      </c>
      <c r="K11" s="209">
        <v>455000</v>
      </c>
      <c r="L11" s="210"/>
      <c r="M11" s="209">
        <v>5460000</v>
      </c>
      <c r="N11" s="211" t="s">
        <v>121</v>
      </c>
    </row>
    <row r="12" spans="1:14" ht="15.75" thickBot="1">
      <c r="A12" s="354" t="s">
        <v>7</v>
      </c>
      <c r="B12" s="355"/>
      <c r="C12" s="355"/>
      <c r="D12" s="355"/>
      <c r="E12" s="355"/>
      <c r="F12" s="355"/>
      <c r="G12" s="212"/>
      <c r="H12" s="212"/>
      <c r="I12" s="212"/>
      <c r="J12" s="212"/>
      <c r="K12" s="213"/>
      <c r="L12" s="213"/>
      <c r="M12" s="214">
        <f>SUM(M8:M11)</f>
        <v>10690750</v>
      </c>
      <c r="N12" s="215"/>
    </row>
    <row r="13" spans="1:14" ht="15.75" thickTop="1"/>
    <row r="15" spans="1:14">
      <c r="A15" s="329" t="s">
        <v>98</v>
      </c>
      <c r="B15" s="329"/>
      <c r="C15" s="329"/>
      <c r="D15" s="329"/>
      <c r="E15" s="329"/>
      <c r="F15" s="329" t="s">
        <v>100</v>
      </c>
      <c r="G15" s="329"/>
      <c r="H15" s="329"/>
      <c r="I15" s="329"/>
      <c r="J15" s="329"/>
      <c r="K15" s="329"/>
      <c r="L15" s="329"/>
      <c r="M15" s="329"/>
      <c r="N15" s="329"/>
    </row>
    <row r="20" spans="1:14">
      <c r="A20" s="329" t="s">
        <v>99</v>
      </c>
      <c r="B20" s="329"/>
      <c r="C20" s="329"/>
      <c r="D20" s="329"/>
      <c r="E20" s="329"/>
      <c r="F20" s="329" t="s">
        <v>101</v>
      </c>
      <c r="G20" s="329"/>
      <c r="H20" s="329"/>
      <c r="I20" s="329"/>
      <c r="J20" s="329"/>
      <c r="K20" s="329"/>
      <c r="L20" s="329"/>
      <c r="M20" s="329"/>
      <c r="N20" s="329"/>
    </row>
    <row r="22" spans="1:14">
      <c r="K22" s="141"/>
    </row>
  </sheetData>
  <mergeCells count="15">
    <mergeCell ref="A4:N4"/>
    <mergeCell ref="A5:N5"/>
    <mergeCell ref="A12:F12"/>
    <mergeCell ref="A6:A7"/>
    <mergeCell ref="B6:B7"/>
    <mergeCell ref="C6:C7"/>
    <mergeCell ref="D6:F6"/>
    <mergeCell ref="G6:H6"/>
    <mergeCell ref="I6:L6"/>
    <mergeCell ref="F15:N15"/>
    <mergeCell ref="A15:E15"/>
    <mergeCell ref="F20:N20"/>
    <mergeCell ref="A20:E20"/>
    <mergeCell ref="M6:M7"/>
    <mergeCell ref="N6:N7"/>
  </mergeCells>
  <pageMargins left="0.7" right="0.7" top="0.75" bottom="0.75" header="0.3" footer="0.3"/>
  <pageSetup paperSize="9" orientation="landscape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T23"/>
  <sheetViews>
    <sheetView workbookViewId="0">
      <selection sqref="A1:XFD7"/>
    </sheetView>
  </sheetViews>
  <sheetFormatPr defaultRowHeight="15"/>
  <cols>
    <col min="1" max="1" width="7.7109375" customWidth="1"/>
    <col min="2" max="2" width="10.28515625" customWidth="1"/>
    <col min="3" max="3" width="9.7109375" customWidth="1"/>
    <col min="4" max="4" width="15" customWidth="1"/>
    <col min="5" max="5" width="12" customWidth="1"/>
    <col min="6" max="6" width="9.28515625" customWidth="1"/>
    <col min="8" max="8" width="9.28515625" bestFit="1" customWidth="1"/>
    <col min="9" max="9" width="12.85546875" customWidth="1"/>
    <col min="10" max="10" width="16.5703125" customWidth="1"/>
    <col min="11" max="11" width="11.5703125" bestFit="1" customWidth="1"/>
    <col min="12" max="12" width="20.28515625" customWidth="1"/>
  </cols>
  <sheetData>
    <row r="1" spans="1:20" ht="20.25">
      <c r="A1" s="232" t="s">
        <v>53</v>
      </c>
      <c r="B1" s="232"/>
      <c r="C1" s="233"/>
      <c r="D1" s="234"/>
      <c r="E1" s="233"/>
      <c r="F1" s="233"/>
      <c r="G1" s="235"/>
      <c r="H1" s="235"/>
      <c r="I1" s="236"/>
      <c r="J1" s="237"/>
      <c r="K1" s="237"/>
      <c r="L1" s="237"/>
    </row>
    <row r="2" spans="1:20" ht="20.25">
      <c r="A2" s="238" t="s">
        <v>52</v>
      </c>
      <c r="B2" s="238"/>
      <c r="C2" s="239"/>
      <c r="D2" s="240"/>
      <c r="E2" s="239"/>
      <c r="F2" s="239"/>
      <c r="G2" s="235"/>
      <c r="H2" s="235"/>
      <c r="I2" s="236"/>
      <c r="J2" s="241"/>
      <c r="K2" s="241"/>
      <c r="L2" s="241"/>
    </row>
    <row r="3" spans="1:20" ht="15.75">
      <c r="A3" s="242"/>
      <c r="B3" s="242"/>
      <c r="C3" s="243"/>
      <c r="D3" s="244"/>
      <c r="E3" s="243"/>
      <c r="F3" s="243"/>
      <c r="G3" s="236"/>
      <c r="H3" s="236"/>
      <c r="I3" s="236"/>
      <c r="J3" s="241"/>
      <c r="K3" s="241"/>
      <c r="L3" s="241"/>
    </row>
    <row r="4" spans="1:20" ht="22.5">
      <c r="A4" s="361" t="s">
        <v>152</v>
      </c>
      <c r="B4" s="361"/>
      <c r="C4" s="361"/>
      <c r="D4" s="361"/>
      <c r="E4" s="361"/>
      <c r="F4" s="361"/>
      <c r="G4" s="361"/>
      <c r="H4" s="361"/>
      <c r="I4" s="361"/>
      <c r="J4" s="361"/>
      <c r="K4" s="361"/>
      <c r="L4" s="361"/>
    </row>
    <row r="5" spans="1:20" ht="15.75" thickBot="1">
      <c r="A5" s="245"/>
      <c r="B5" s="245"/>
      <c r="C5" s="245"/>
      <c r="D5" s="245"/>
      <c r="E5" s="245"/>
      <c r="F5" s="245"/>
      <c r="G5" s="245"/>
      <c r="H5" s="245"/>
      <c r="I5" s="245"/>
      <c r="J5" s="245"/>
      <c r="K5" s="245"/>
      <c r="L5" s="245"/>
    </row>
    <row r="6" spans="1:20" ht="19.5" thickTop="1">
      <c r="A6" s="362" t="s">
        <v>50</v>
      </c>
      <c r="B6" s="364" t="s">
        <v>49</v>
      </c>
      <c r="C6" s="366" t="s">
        <v>48</v>
      </c>
      <c r="D6" s="366" t="s">
        <v>47</v>
      </c>
      <c r="E6" s="366"/>
      <c r="F6" s="366"/>
      <c r="G6" s="368" t="s">
        <v>46</v>
      </c>
      <c r="H6" s="368"/>
      <c r="I6" s="368"/>
      <c r="J6" s="368"/>
      <c r="K6" s="369"/>
      <c r="L6" s="370" t="s">
        <v>45</v>
      </c>
    </row>
    <row r="7" spans="1:20" ht="56.25">
      <c r="A7" s="363"/>
      <c r="B7" s="365"/>
      <c r="C7" s="367"/>
      <c r="D7" s="272" t="s">
        <v>42</v>
      </c>
      <c r="E7" s="272" t="s">
        <v>41</v>
      </c>
      <c r="F7" s="272" t="s">
        <v>40</v>
      </c>
      <c r="G7" s="272" t="s">
        <v>39</v>
      </c>
      <c r="H7" s="272" t="s">
        <v>38</v>
      </c>
      <c r="I7" s="272" t="s">
        <v>37</v>
      </c>
      <c r="J7" s="247" t="s">
        <v>36</v>
      </c>
      <c r="K7" s="248" t="s">
        <v>35</v>
      </c>
      <c r="L7" s="371"/>
    </row>
    <row r="8" spans="1:20" s="283" customFormat="1" ht="18.75">
      <c r="A8" s="274">
        <v>1015</v>
      </c>
      <c r="B8" s="275">
        <v>44045</v>
      </c>
      <c r="C8" s="276"/>
      <c r="D8" s="277" t="s">
        <v>116</v>
      </c>
      <c r="E8" s="277" t="s">
        <v>117</v>
      </c>
      <c r="F8" s="274"/>
      <c r="G8" s="274" t="s">
        <v>16</v>
      </c>
      <c r="H8" s="274">
        <v>6</v>
      </c>
      <c r="I8" s="278">
        <v>455000</v>
      </c>
      <c r="J8" s="279">
        <v>2730000</v>
      </c>
      <c r="K8" s="280">
        <v>0.41</v>
      </c>
      <c r="L8" s="281">
        <v>1610700.0000000002</v>
      </c>
      <c r="M8" s="282"/>
      <c r="N8" s="282"/>
      <c r="O8" s="282"/>
      <c r="P8" s="282"/>
      <c r="Q8" s="282"/>
      <c r="R8" s="282"/>
      <c r="S8" s="282"/>
    </row>
    <row r="9" spans="1:20" s="283" customFormat="1" ht="15.75" customHeight="1">
      <c r="A9" s="284">
        <v>1024</v>
      </c>
      <c r="B9" s="284"/>
      <c r="C9" s="285"/>
      <c r="D9" s="286" t="s">
        <v>116</v>
      </c>
      <c r="E9" s="285" t="s">
        <v>117</v>
      </c>
      <c r="F9" s="285"/>
      <c r="G9" s="284" t="s">
        <v>16</v>
      </c>
      <c r="H9" s="284">
        <v>24</v>
      </c>
      <c r="I9" s="287">
        <v>455000</v>
      </c>
      <c r="J9" s="288">
        <v>10920000</v>
      </c>
      <c r="K9" s="289">
        <v>0.41</v>
      </c>
      <c r="L9" s="290">
        <v>6442800.0000000009</v>
      </c>
      <c r="M9" s="229"/>
      <c r="N9" s="229"/>
      <c r="O9" s="229"/>
      <c r="P9" s="229"/>
      <c r="Q9" s="229"/>
      <c r="R9" s="229"/>
      <c r="S9" s="229"/>
    </row>
    <row r="10" spans="1:20" s="283" customFormat="1" ht="18.75">
      <c r="A10" s="291">
        <v>1044</v>
      </c>
      <c r="B10" s="291" t="s">
        <v>153</v>
      </c>
      <c r="C10" s="292"/>
      <c r="D10" s="277" t="s">
        <v>116</v>
      </c>
      <c r="E10" s="277" t="s">
        <v>117</v>
      </c>
      <c r="F10" s="292"/>
      <c r="G10" s="291" t="s">
        <v>16</v>
      </c>
      <c r="H10" s="291">
        <v>24</v>
      </c>
      <c r="I10" s="287">
        <v>455000</v>
      </c>
      <c r="J10" s="293">
        <v>10920000</v>
      </c>
      <c r="K10" s="289">
        <v>0.41</v>
      </c>
      <c r="L10" s="294">
        <v>6442800.0000000009</v>
      </c>
      <c r="M10" s="295"/>
      <c r="N10" s="295"/>
      <c r="O10" s="295"/>
      <c r="P10" s="295"/>
      <c r="Q10" s="295"/>
      <c r="R10" s="295"/>
      <c r="S10" s="295"/>
    </row>
    <row r="11" spans="1:20" s="283" customFormat="1" ht="18.75">
      <c r="A11" s="291"/>
      <c r="B11" s="291"/>
      <c r="C11" s="292"/>
      <c r="D11" s="277" t="s">
        <v>116</v>
      </c>
      <c r="E11" s="277" t="s">
        <v>117</v>
      </c>
      <c r="F11" s="292"/>
      <c r="G11" s="291" t="s">
        <v>14</v>
      </c>
      <c r="H11" s="291">
        <v>12</v>
      </c>
      <c r="I11" s="287">
        <v>465000</v>
      </c>
      <c r="J11" s="293">
        <v>5580000</v>
      </c>
      <c r="K11" s="289">
        <v>0.41</v>
      </c>
      <c r="L11" s="294">
        <v>3292200.0000000005</v>
      </c>
      <c r="M11" s="295"/>
      <c r="N11" s="295"/>
      <c r="O11" s="295"/>
      <c r="P11" s="295"/>
      <c r="Q11" s="295"/>
      <c r="R11" s="295"/>
      <c r="S11" s="295"/>
    </row>
    <row r="12" spans="1:20" s="283" customFormat="1" ht="18.75">
      <c r="A12" s="291"/>
      <c r="B12" s="291"/>
      <c r="C12" s="292"/>
      <c r="D12" s="277" t="s">
        <v>116</v>
      </c>
      <c r="E12" s="277" t="s">
        <v>117</v>
      </c>
      <c r="F12" s="292"/>
      <c r="G12" s="291" t="s">
        <v>13</v>
      </c>
      <c r="H12" s="291">
        <v>12</v>
      </c>
      <c r="I12" s="287">
        <v>475000</v>
      </c>
      <c r="J12" s="293">
        <v>5700000</v>
      </c>
      <c r="K12" s="289">
        <v>0.41</v>
      </c>
      <c r="L12" s="294">
        <v>3363000.0000000005</v>
      </c>
      <c r="M12" s="295"/>
      <c r="N12" s="295"/>
      <c r="O12" s="295"/>
      <c r="P12" s="295"/>
      <c r="Q12" s="295"/>
      <c r="R12" s="295"/>
      <c r="S12" s="295"/>
    </row>
    <row r="13" spans="1:20" s="283" customFormat="1" ht="18.75">
      <c r="A13" s="291"/>
      <c r="B13" s="291"/>
      <c r="C13" s="292"/>
      <c r="D13" s="277" t="s">
        <v>116</v>
      </c>
      <c r="E13" s="277" t="s">
        <v>117</v>
      </c>
      <c r="F13" s="292"/>
      <c r="G13" s="291" t="s">
        <v>8</v>
      </c>
      <c r="H13" s="291">
        <v>12</v>
      </c>
      <c r="I13" s="287">
        <v>455000</v>
      </c>
      <c r="J13" s="293">
        <v>5460000</v>
      </c>
      <c r="K13" s="289">
        <v>0.41</v>
      </c>
      <c r="L13" s="294">
        <v>3221400.0000000005</v>
      </c>
      <c r="M13" s="295"/>
      <c r="N13" s="295"/>
      <c r="O13" s="295"/>
      <c r="P13" s="295"/>
      <c r="Q13" s="295"/>
      <c r="R13" s="295"/>
      <c r="S13" s="295"/>
    </row>
    <row r="14" spans="1:20" s="296" customFormat="1" ht="18.75">
      <c r="A14" s="291"/>
      <c r="B14" s="291"/>
      <c r="C14" s="285"/>
      <c r="D14" s="277"/>
      <c r="E14" s="277"/>
      <c r="F14" s="285"/>
      <c r="G14" s="291"/>
      <c r="H14" s="291"/>
      <c r="I14" s="287"/>
      <c r="J14" s="293"/>
      <c r="K14" s="289"/>
      <c r="L14" s="294"/>
      <c r="M14" s="229"/>
      <c r="N14" s="229"/>
      <c r="O14" s="229"/>
      <c r="P14" s="229"/>
      <c r="Q14" s="229"/>
      <c r="R14" s="229"/>
      <c r="S14" s="229"/>
    </row>
    <row r="15" spans="1:20" ht="18.75">
      <c r="A15" s="276"/>
      <c r="B15" s="276"/>
      <c r="C15" s="276"/>
      <c r="D15" s="276"/>
      <c r="E15" s="276"/>
      <c r="F15" s="276"/>
      <c r="G15" s="276"/>
      <c r="H15" s="276"/>
      <c r="I15" s="276"/>
      <c r="J15" s="297">
        <f>SUM(J8:J14)</f>
        <v>41310000</v>
      </c>
      <c r="K15" s="276"/>
      <c r="L15" s="297">
        <f>SUM(L8:L14)</f>
        <v>24372900.000000004</v>
      </c>
      <c r="M15" s="145"/>
      <c r="N15" s="145"/>
      <c r="O15" s="145"/>
      <c r="P15" s="145"/>
      <c r="Q15" s="145"/>
      <c r="R15" s="145"/>
      <c r="S15" s="145"/>
      <c r="T15" s="145"/>
    </row>
    <row r="16" spans="1:20" ht="18.75">
      <c r="E16" s="298" t="s">
        <v>154</v>
      </c>
      <c r="J16" s="299">
        <v>15070000</v>
      </c>
      <c r="K16" s="300">
        <v>0.41</v>
      </c>
      <c r="L16" s="299">
        <f>J16*0.59</f>
        <v>8891300</v>
      </c>
      <c r="M16" s="145"/>
      <c r="N16" s="145"/>
      <c r="O16" s="145"/>
      <c r="P16" s="145"/>
      <c r="Q16" s="145"/>
      <c r="R16" s="145"/>
      <c r="S16" s="145"/>
    </row>
    <row r="17" spans="1:19" ht="18.75">
      <c r="E17" s="298" t="s">
        <v>155</v>
      </c>
      <c r="J17" s="299"/>
      <c r="K17" s="300"/>
      <c r="L17" s="301">
        <f>L15-L16</f>
        <v>15481600.000000004</v>
      </c>
      <c r="M17" s="145"/>
      <c r="N17" s="145"/>
      <c r="O17" s="145"/>
      <c r="P17" s="145"/>
      <c r="Q17" s="145"/>
      <c r="R17" s="145"/>
      <c r="S17" s="145"/>
    </row>
    <row r="18" spans="1:19" ht="19.5">
      <c r="A18" s="360" t="s">
        <v>98</v>
      </c>
      <c r="B18" s="360"/>
      <c r="C18" s="360"/>
      <c r="D18" s="360"/>
      <c r="E18" s="360"/>
      <c r="F18" s="302"/>
      <c r="G18" s="303"/>
      <c r="H18" s="360" t="s">
        <v>100</v>
      </c>
      <c r="I18" s="360"/>
      <c r="J18" s="360"/>
      <c r="K18" s="360"/>
      <c r="L18" s="360"/>
      <c r="M18" s="304"/>
    </row>
    <row r="19" spans="1:19" ht="19.5">
      <c r="A19" s="303"/>
      <c r="B19" s="303"/>
      <c r="C19" s="303"/>
      <c r="D19" s="303"/>
      <c r="E19" s="303"/>
      <c r="F19" s="303"/>
      <c r="G19" s="303"/>
      <c r="H19" s="303"/>
      <c r="I19" s="303"/>
      <c r="J19" s="303"/>
      <c r="K19" s="303"/>
      <c r="L19" s="303"/>
      <c r="M19" s="305"/>
    </row>
    <row r="20" spans="1:19" ht="19.5">
      <c r="A20" s="303"/>
      <c r="B20" s="303"/>
      <c r="C20" s="303"/>
      <c r="D20" s="303"/>
      <c r="E20" s="303"/>
      <c r="F20" s="303"/>
      <c r="G20" s="303"/>
      <c r="H20" s="303"/>
      <c r="I20" s="303"/>
      <c r="J20" s="303"/>
      <c r="K20" s="303"/>
      <c r="L20" s="303"/>
      <c r="M20" s="305"/>
    </row>
    <row r="21" spans="1:19" ht="19.5">
      <c r="A21" s="303"/>
      <c r="B21" s="303"/>
      <c r="C21" s="303"/>
      <c r="D21" s="303"/>
      <c r="E21" s="303"/>
      <c r="F21" s="303"/>
      <c r="G21" s="303"/>
      <c r="H21" s="303"/>
      <c r="I21" s="303"/>
      <c r="J21" s="303"/>
      <c r="K21" s="303"/>
      <c r="L21" s="303"/>
      <c r="M21" s="305"/>
    </row>
    <row r="22" spans="1:19" ht="19.5">
      <c r="A22" s="303"/>
      <c r="B22" s="303"/>
      <c r="C22" s="303"/>
      <c r="D22" s="303"/>
      <c r="E22" s="303"/>
      <c r="F22" s="303"/>
      <c r="G22" s="303"/>
      <c r="H22" s="303"/>
      <c r="I22" s="303"/>
      <c r="J22" s="303"/>
      <c r="K22" s="303"/>
      <c r="L22" s="303"/>
      <c r="M22" s="305"/>
    </row>
    <row r="23" spans="1:19" ht="19.5">
      <c r="A23" s="360" t="s">
        <v>99</v>
      </c>
      <c r="B23" s="360"/>
      <c r="C23" s="360"/>
      <c r="D23" s="360"/>
      <c r="E23" s="360"/>
      <c r="F23" s="302"/>
      <c r="G23" s="303"/>
      <c r="H23" s="360" t="s">
        <v>101</v>
      </c>
      <c r="I23" s="360"/>
      <c r="J23" s="360"/>
      <c r="K23" s="360"/>
      <c r="L23" s="360"/>
      <c r="M23" s="304"/>
    </row>
  </sheetData>
  <mergeCells count="11">
    <mergeCell ref="A18:E18"/>
    <mergeCell ref="H18:L18"/>
    <mergeCell ref="A23:E23"/>
    <mergeCell ref="H23:L23"/>
    <mergeCell ref="A4:L4"/>
    <mergeCell ref="A6:A7"/>
    <mergeCell ref="B6:B7"/>
    <mergeCell ref="C6:C7"/>
    <mergeCell ref="D6:F6"/>
    <mergeCell ref="G6:K6"/>
    <mergeCell ref="L6:L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T21"/>
  <sheetViews>
    <sheetView zoomScaleNormal="100" workbookViewId="0">
      <selection activeCell="E16" sqref="E16"/>
    </sheetView>
  </sheetViews>
  <sheetFormatPr defaultRowHeight="15"/>
  <cols>
    <col min="12" max="12" width="11.5703125" bestFit="1" customWidth="1"/>
    <col min="13" max="13" width="7.28515625" customWidth="1"/>
  </cols>
  <sheetData>
    <row r="1" spans="1:20" ht="16.5">
      <c r="A1" s="61" t="s">
        <v>53</v>
      </c>
      <c r="B1" s="58"/>
      <c r="C1" s="60"/>
      <c r="D1" s="60"/>
      <c r="E1" s="60"/>
      <c r="F1" s="51"/>
      <c r="G1" s="51"/>
    </row>
    <row r="2" spans="1:20">
      <c r="A2" s="56" t="s">
        <v>52</v>
      </c>
      <c r="B2" s="53"/>
      <c r="C2" s="55"/>
      <c r="D2" s="55"/>
      <c r="E2" s="55"/>
      <c r="F2" s="51"/>
      <c r="G2" s="51"/>
    </row>
    <row r="4" spans="1:20" ht="20.25">
      <c r="A4" s="349" t="s">
        <v>128</v>
      </c>
      <c r="B4" s="350"/>
      <c r="C4" s="350"/>
      <c r="D4" s="350"/>
      <c r="E4" s="350"/>
      <c r="F4" s="350"/>
      <c r="G4" s="350"/>
      <c r="H4" s="350"/>
      <c r="I4" s="350"/>
      <c r="J4" s="350"/>
      <c r="K4" s="350"/>
      <c r="L4" s="351"/>
      <c r="M4" s="350"/>
      <c r="N4" s="350"/>
    </row>
    <row r="5" spans="1:20" ht="15.75" thickBot="1">
      <c r="A5" s="352" t="s">
        <v>136</v>
      </c>
      <c r="B5" s="352"/>
      <c r="C5" s="352"/>
      <c r="D5" s="352"/>
      <c r="E5" s="352"/>
      <c r="F5" s="352"/>
      <c r="G5" s="352"/>
      <c r="H5" s="352"/>
      <c r="I5" s="352"/>
      <c r="J5" s="352"/>
      <c r="K5" s="352"/>
      <c r="L5" s="353"/>
      <c r="M5" s="352"/>
      <c r="N5" s="352"/>
    </row>
    <row r="6" spans="1:20" ht="15.75" thickTop="1">
      <c r="A6" s="356" t="s">
        <v>50</v>
      </c>
      <c r="B6" s="346" t="s">
        <v>49</v>
      </c>
      <c r="C6" s="346" t="s">
        <v>122</v>
      </c>
      <c r="D6" s="346" t="s">
        <v>47</v>
      </c>
      <c r="E6" s="346"/>
      <c r="F6" s="346"/>
      <c r="G6" s="358" t="s">
        <v>123</v>
      </c>
      <c r="H6" s="358"/>
      <c r="I6" s="358" t="s">
        <v>46</v>
      </c>
      <c r="J6" s="358"/>
      <c r="K6" s="358"/>
      <c r="L6" s="359"/>
      <c r="M6" s="346" t="s">
        <v>35</v>
      </c>
      <c r="N6" s="347" t="s">
        <v>138</v>
      </c>
    </row>
    <row r="7" spans="1:20" ht="76.5" customHeight="1">
      <c r="A7" s="357"/>
      <c r="B7" s="322"/>
      <c r="C7" s="322"/>
      <c r="D7" s="201" t="s">
        <v>42</v>
      </c>
      <c r="E7" s="198" t="s">
        <v>41</v>
      </c>
      <c r="F7" s="198" t="s">
        <v>40</v>
      </c>
      <c r="G7" s="198" t="s">
        <v>125</v>
      </c>
      <c r="H7" s="198" t="s">
        <v>126</v>
      </c>
      <c r="I7" s="198" t="s">
        <v>39</v>
      </c>
      <c r="J7" s="198" t="s">
        <v>38</v>
      </c>
      <c r="K7" s="198" t="s">
        <v>37</v>
      </c>
      <c r="L7" s="202" t="s">
        <v>35</v>
      </c>
      <c r="M7" s="322"/>
      <c r="N7" s="348"/>
    </row>
    <row r="8" spans="1:20" s="221" customFormat="1">
      <c r="A8" s="217">
        <v>1014</v>
      </c>
      <c r="B8" s="218">
        <v>44014</v>
      </c>
      <c r="C8" s="219"/>
      <c r="D8" s="219" t="s">
        <v>116</v>
      </c>
      <c r="E8" s="219" t="s">
        <v>117</v>
      </c>
      <c r="F8" s="219"/>
      <c r="G8" s="224"/>
      <c r="H8" s="224"/>
      <c r="I8" s="217" t="s">
        <v>17</v>
      </c>
      <c r="J8" s="217">
        <v>12</v>
      </c>
      <c r="K8" s="220">
        <v>485000</v>
      </c>
      <c r="L8" s="220">
        <f>J8*K8</f>
        <v>5820000</v>
      </c>
      <c r="M8" s="225">
        <v>0.59</v>
      </c>
      <c r="N8" s="220">
        <f>L8*M8</f>
        <v>3433800</v>
      </c>
      <c r="O8" s="227"/>
      <c r="P8" s="227"/>
      <c r="Q8" s="227"/>
      <c r="R8" s="227"/>
      <c r="S8" s="227"/>
      <c r="T8" s="228"/>
    </row>
    <row r="9" spans="1:20">
      <c r="A9" s="222"/>
      <c r="B9" s="130"/>
      <c r="C9" s="129"/>
      <c r="D9" s="129" t="s">
        <v>116</v>
      </c>
      <c r="E9" s="129" t="s">
        <v>117</v>
      </c>
      <c r="F9" s="129"/>
      <c r="G9" s="127"/>
      <c r="H9" s="127"/>
      <c r="I9" s="222" t="s">
        <v>8</v>
      </c>
      <c r="J9" s="222">
        <v>10</v>
      </c>
      <c r="K9" s="223">
        <v>455000</v>
      </c>
      <c r="L9" s="220">
        <f t="shared" ref="L9:L11" si="0">J9*K9</f>
        <v>4550000</v>
      </c>
      <c r="M9" s="225">
        <v>0.59</v>
      </c>
      <c r="N9" s="220">
        <f t="shared" ref="N9:N11" si="1">L9*M9</f>
        <v>2684500</v>
      </c>
      <c r="O9" s="229"/>
      <c r="P9" s="229"/>
      <c r="Q9" s="229"/>
      <c r="R9" s="229"/>
      <c r="S9" s="229"/>
      <c r="T9" s="145"/>
    </row>
    <row r="10" spans="1:20">
      <c r="A10" s="222">
        <v>1040</v>
      </c>
      <c r="B10" s="222" t="s">
        <v>137</v>
      </c>
      <c r="C10" s="129"/>
      <c r="D10" s="129" t="s">
        <v>116</v>
      </c>
      <c r="E10" s="129" t="s">
        <v>117</v>
      </c>
      <c r="F10" s="129"/>
      <c r="G10" s="127"/>
      <c r="H10" s="127"/>
      <c r="I10" s="222" t="s">
        <v>14</v>
      </c>
      <c r="J10" s="222">
        <v>5</v>
      </c>
      <c r="K10" s="223">
        <v>465000</v>
      </c>
      <c r="L10" s="220">
        <f t="shared" si="0"/>
        <v>2325000</v>
      </c>
      <c r="M10" s="225">
        <v>0.59</v>
      </c>
      <c r="N10" s="220">
        <f t="shared" si="1"/>
        <v>1371750</v>
      </c>
      <c r="O10" s="229"/>
      <c r="P10" s="229"/>
      <c r="Q10" s="229"/>
      <c r="R10" s="229"/>
      <c r="S10" s="229"/>
      <c r="T10" s="145"/>
    </row>
    <row r="11" spans="1:20">
      <c r="A11" s="222"/>
      <c r="B11" s="222"/>
      <c r="C11" s="129"/>
      <c r="D11" s="129" t="s">
        <v>116</v>
      </c>
      <c r="E11" s="129" t="s">
        <v>117</v>
      </c>
      <c r="F11" s="129"/>
      <c r="G11" s="127"/>
      <c r="H11" s="127"/>
      <c r="I11" s="222" t="s">
        <v>13</v>
      </c>
      <c r="J11" s="222">
        <v>5</v>
      </c>
      <c r="K11" s="223">
        <v>475000</v>
      </c>
      <c r="L11" s="220">
        <f t="shared" si="0"/>
        <v>2375000</v>
      </c>
      <c r="M11" s="225">
        <v>0.59</v>
      </c>
      <c r="N11" s="220">
        <f t="shared" si="1"/>
        <v>1401250</v>
      </c>
      <c r="O11" s="229"/>
      <c r="P11" s="229"/>
      <c r="Q11" s="229"/>
      <c r="R11" s="229"/>
      <c r="S11" s="229"/>
      <c r="T11" s="145"/>
    </row>
    <row r="12" spans="1:20">
      <c r="A12" s="127"/>
      <c r="B12" s="127"/>
      <c r="C12" s="127"/>
      <c r="D12" s="127"/>
      <c r="E12" s="127"/>
      <c r="F12" s="127"/>
      <c r="G12" s="127"/>
      <c r="H12" s="127"/>
      <c r="I12" s="127"/>
      <c r="J12" s="127"/>
      <c r="K12" s="127"/>
      <c r="L12" s="270">
        <f>SUM(L8:L11)</f>
        <v>15070000</v>
      </c>
      <c r="M12" s="266"/>
      <c r="N12" s="271">
        <f>SUM(N8:N11)</f>
        <v>8891300</v>
      </c>
      <c r="O12" s="145"/>
      <c r="P12" s="145"/>
      <c r="Q12" s="145"/>
      <c r="R12" s="145"/>
      <c r="S12" s="145"/>
      <c r="T12" s="145"/>
    </row>
    <row r="13" spans="1:20">
      <c r="O13" s="145"/>
      <c r="P13" s="145"/>
      <c r="Q13" s="145"/>
      <c r="R13" s="145"/>
      <c r="S13" s="145"/>
      <c r="T13" s="145"/>
    </row>
    <row r="14" spans="1:20">
      <c r="A14" s="329" t="s">
        <v>98</v>
      </c>
      <c r="B14" s="329"/>
      <c r="C14" s="329"/>
      <c r="D14" s="329"/>
      <c r="E14" s="329"/>
      <c r="F14" s="329" t="s">
        <v>100</v>
      </c>
      <c r="G14" s="329"/>
      <c r="H14" s="329"/>
      <c r="I14" s="329"/>
      <c r="J14" s="329"/>
      <c r="K14" s="329"/>
      <c r="L14" s="329"/>
      <c r="M14" s="329"/>
      <c r="N14" s="329"/>
    </row>
    <row r="19" spans="1:14">
      <c r="A19" s="329" t="s">
        <v>99</v>
      </c>
      <c r="B19" s="329"/>
      <c r="C19" s="329"/>
      <c r="D19" s="329"/>
      <c r="E19" s="329"/>
      <c r="F19" s="329" t="s">
        <v>101</v>
      </c>
      <c r="G19" s="329"/>
      <c r="H19" s="329"/>
      <c r="I19" s="329"/>
      <c r="J19" s="329"/>
      <c r="K19" s="329"/>
      <c r="L19" s="329"/>
      <c r="M19" s="329"/>
      <c r="N19" s="329"/>
    </row>
    <row r="21" spans="1:14">
      <c r="K21" s="141"/>
    </row>
  </sheetData>
  <mergeCells count="14">
    <mergeCell ref="A14:E14"/>
    <mergeCell ref="F14:N14"/>
    <mergeCell ref="A19:E19"/>
    <mergeCell ref="F19:N19"/>
    <mergeCell ref="A4:N4"/>
    <mergeCell ref="A5:N5"/>
    <mergeCell ref="A6:A7"/>
    <mergeCell ref="B6:B7"/>
    <mergeCell ref="C6:C7"/>
    <mergeCell ref="D6:F6"/>
    <mergeCell ref="G6:H6"/>
    <mergeCell ref="I6:L6"/>
    <mergeCell ref="M6:M7"/>
    <mergeCell ref="N6:N7"/>
  </mergeCells>
  <pageMargins left="0.7" right="0.7" top="0.75" bottom="0.75" header="0.3" footer="0.3"/>
  <pageSetup paperSize="9" scale="66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L30"/>
  <sheetViews>
    <sheetView view="pageBreakPreview" topLeftCell="A4" zoomScaleNormal="100" zoomScaleSheetLayoutView="100" workbookViewId="0">
      <selection activeCell="D21" sqref="D21"/>
    </sheetView>
  </sheetViews>
  <sheetFormatPr defaultRowHeight="15"/>
  <cols>
    <col min="12" max="12" width="12.140625" customWidth="1"/>
  </cols>
  <sheetData>
    <row r="1" spans="1:12" ht="20.25">
      <c r="A1" s="232" t="s">
        <v>53</v>
      </c>
      <c r="B1" s="232"/>
      <c r="C1" s="233"/>
      <c r="D1" s="234"/>
      <c r="E1" s="233"/>
      <c r="F1" s="233"/>
      <c r="G1" s="235"/>
      <c r="H1" s="235"/>
      <c r="I1" s="236"/>
      <c r="J1" s="237"/>
      <c r="K1" s="237"/>
      <c r="L1" s="237"/>
    </row>
    <row r="2" spans="1:12" ht="20.25">
      <c r="A2" s="238" t="s">
        <v>52</v>
      </c>
      <c r="B2" s="238"/>
      <c r="C2" s="239"/>
      <c r="D2" s="240"/>
      <c r="E2" s="239"/>
      <c r="F2" s="239"/>
      <c r="G2" s="235"/>
      <c r="H2" s="235"/>
      <c r="I2" s="236"/>
      <c r="J2" s="241"/>
      <c r="K2" s="241"/>
      <c r="L2" s="241"/>
    </row>
    <row r="3" spans="1:12" ht="15.75">
      <c r="A3" s="242"/>
      <c r="B3" s="242"/>
      <c r="C3" s="243"/>
      <c r="D3" s="244"/>
      <c r="E3" s="243"/>
      <c r="F3" s="243"/>
      <c r="G3" s="236"/>
      <c r="H3" s="236"/>
      <c r="I3" s="236"/>
      <c r="J3" s="241"/>
      <c r="K3" s="241"/>
      <c r="L3" s="241"/>
    </row>
    <row r="4" spans="1:12" ht="22.5">
      <c r="A4" s="361" t="s">
        <v>141</v>
      </c>
      <c r="B4" s="361"/>
      <c r="C4" s="361"/>
      <c r="D4" s="361"/>
      <c r="E4" s="361"/>
      <c r="F4" s="361"/>
      <c r="G4" s="361"/>
      <c r="H4" s="361"/>
      <c r="I4" s="361"/>
      <c r="J4" s="361"/>
      <c r="K4" s="361"/>
      <c r="L4" s="361"/>
    </row>
    <row r="5" spans="1:12" ht="15.75" thickBot="1">
      <c r="A5" s="245"/>
      <c r="B5" s="245"/>
      <c r="C5" s="245"/>
      <c r="D5" s="245"/>
      <c r="E5" s="245"/>
      <c r="F5" s="245"/>
      <c r="G5" s="245"/>
      <c r="H5" s="245"/>
      <c r="I5" s="245"/>
      <c r="J5" s="245"/>
      <c r="K5" s="245"/>
      <c r="L5" s="245"/>
    </row>
    <row r="6" spans="1:12" ht="19.5" thickTop="1">
      <c r="A6" s="362" t="s">
        <v>50</v>
      </c>
      <c r="B6" s="364" t="s">
        <v>49</v>
      </c>
      <c r="C6" s="366" t="s">
        <v>48</v>
      </c>
      <c r="D6" s="366" t="s">
        <v>47</v>
      </c>
      <c r="E6" s="366"/>
      <c r="F6" s="366"/>
      <c r="G6" s="368" t="s">
        <v>46</v>
      </c>
      <c r="H6" s="368"/>
      <c r="I6" s="368"/>
      <c r="J6" s="368"/>
      <c r="K6" s="369"/>
      <c r="L6" s="370" t="s">
        <v>45</v>
      </c>
    </row>
    <row r="7" spans="1:12" ht="56.25">
      <c r="A7" s="363"/>
      <c r="B7" s="365"/>
      <c r="C7" s="367"/>
      <c r="D7" s="246" t="s">
        <v>42</v>
      </c>
      <c r="E7" s="246" t="s">
        <v>41</v>
      </c>
      <c r="F7" s="246" t="s">
        <v>40</v>
      </c>
      <c r="G7" s="246" t="s">
        <v>39</v>
      </c>
      <c r="H7" s="246" t="s">
        <v>38</v>
      </c>
      <c r="I7" s="246" t="s">
        <v>37</v>
      </c>
      <c r="J7" s="247" t="s">
        <v>36</v>
      </c>
      <c r="K7" s="248" t="s">
        <v>35</v>
      </c>
      <c r="L7" s="371"/>
    </row>
    <row r="8" spans="1:12">
      <c r="A8" s="249"/>
      <c r="B8" s="250">
        <v>43833</v>
      </c>
      <c r="C8" s="251" t="s">
        <v>142</v>
      </c>
      <c r="D8" s="252" t="s">
        <v>116</v>
      </c>
      <c r="E8" s="253" t="s">
        <v>117</v>
      </c>
      <c r="F8" s="253"/>
      <c r="G8" s="253" t="s">
        <v>25</v>
      </c>
      <c r="H8" s="253">
        <v>12</v>
      </c>
      <c r="I8" s="254">
        <v>485000</v>
      </c>
      <c r="J8" s="255">
        <v>5820000</v>
      </c>
      <c r="K8" s="256">
        <v>0.41</v>
      </c>
      <c r="L8" s="257">
        <v>3433800</v>
      </c>
    </row>
    <row r="9" spans="1:12">
      <c r="A9" s="258">
        <v>1108</v>
      </c>
      <c r="B9" s="259">
        <v>43893</v>
      </c>
      <c r="C9" s="251"/>
      <c r="D9" s="252" t="s">
        <v>116</v>
      </c>
      <c r="E9" s="253" t="s">
        <v>117</v>
      </c>
      <c r="F9" s="253"/>
      <c r="G9" s="253" t="s">
        <v>14</v>
      </c>
      <c r="H9" s="253">
        <v>12</v>
      </c>
      <c r="I9" s="260">
        <v>465000</v>
      </c>
      <c r="J9" s="255">
        <v>5580000</v>
      </c>
      <c r="K9" s="256">
        <v>0.41</v>
      </c>
      <c r="L9" s="257">
        <v>3292200.0000000005</v>
      </c>
    </row>
    <row r="10" spans="1:12">
      <c r="A10" s="258"/>
      <c r="B10" s="259"/>
      <c r="C10" s="251"/>
      <c r="D10" s="252" t="s">
        <v>116</v>
      </c>
      <c r="E10" s="253" t="s">
        <v>117</v>
      </c>
      <c r="F10" s="253"/>
      <c r="G10" s="253" t="s">
        <v>13</v>
      </c>
      <c r="H10" s="253">
        <v>12</v>
      </c>
      <c r="I10" s="260">
        <v>475000</v>
      </c>
      <c r="J10" s="255">
        <v>5700000</v>
      </c>
      <c r="K10" s="256">
        <v>0.41</v>
      </c>
      <c r="L10" s="257">
        <v>3363000.0000000005</v>
      </c>
    </row>
    <row r="11" spans="1:12">
      <c r="A11" s="258"/>
      <c r="B11" s="259"/>
      <c r="C11" s="251"/>
      <c r="D11" s="252" t="s">
        <v>116</v>
      </c>
      <c r="E11" s="253" t="s">
        <v>117</v>
      </c>
      <c r="F11" s="253"/>
      <c r="G11" s="253" t="s">
        <v>17</v>
      </c>
      <c r="H11" s="253">
        <v>18</v>
      </c>
      <c r="I11" s="260">
        <v>485000</v>
      </c>
      <c r="J11" s="255">
        <v>8730000</v>
      </c>
      <c r="K11" s="256">
        <v>0.41</v>
      </c>
      <c r="L11" s="257">
        <v>5150700.0000000009</v>
      </c>
    </row>
    <row r="12" spans="1:12">
      <c r="A12" s="261">
        <v>1072</v>
      </c>
      <c r="B12" s="259" t="s">
        <v>143</v>
      </c>
      <c r="C12" s="251" t="s">
        <v>144</v>
      </c>
      <c r="D12" s="262" t="s">
        <v>144</v>
      </c>
      <c r="E12" s="251" t="s">
        <v>117</v>
      </c>
      <c r="F12" s="251"/>
      <c r="G12" s="263" t="s">
        <v>14</v>
      </c>
      <c r="H12" s="263">
        <v>12</v>
      </c>
      <c r="I12" s="264">
        <v>465000</v>
      </c>
      <c r="J12" s="264">
        <v>5580000</v>
      </c>
      <c r="K12" s="265">
        <v>0.41</v>
      </c>
      <c r="L12" s="257">
        <v>3292200.0000000005</v>
      </c>
    </row>
    <row r="13" spans="1:12">
      <c r="A13" s="261"/>
      <c r="B13" s="259"/>
      <c r="C13" s="251" t="s">
        <v>144</v>
      </c>
      <c r="D13" s="262" t="s">
        <v>144</v>
      </c>
      <c r="E13" s="251" t="s">
        <v>117</v>
      </c>
      <c r="F13" s="251"/>
      <c r="G13" s="263" t="s">
        <v>17</v>
      </c>
      <c r="H13" s="263">
        <v>12</v>
      </c>
      <c r="I13" s="264">
        <v>485000</v>
      </c>
      <c r="J13" s="264">
        <v>5820000</v>
      </c>
      <c r="K13" s="265">
        <v>0.41</v>
      </c>
      <c r="L13" s="257">
        <v>3433800.0000000005</v>
      </c>
    </row>
    <row r="14" spans="1:12">
      <c r="A14" s="261"/>
      <c r="B14" s="259"/>
      <c r="C14" s="251" t="s">
        <v>144</v>
      </c>
      <c r="D14" s="262" t="s">
        <v>144</v>
      </c>
      <c r="E14" s="251" t="s">
        <v>117</v>
      </c>
      <c r="F14" s="251"/>
      <c r="G14" s="263" t="s">
        <v>12</v>
      </c>
      <c r="H14" s="263">
        <v>12</v>
      </c>
      <c r="I14" s="264">
        <v>455000</v>
      </c>
      <c r="J14" s="264">
        <v>5460000</v>
      </c>
      <c r="K14" s="265">
        <v>0.41</v>
      </c>
      <c r="L14" s="257">
        <v>3221400.0000000005</v>
      </c>
    </row>
    <row r="15" spans="1:12">
      <c r="A15" s="261">
        <v>1099</v>
      </c>
      <c r="B15" s="263" t="s">
        <v>145</v>
      </c>
      <c r="C15" s="251"/>
      <c r="D15" s="262" t="s">
        <v>144</v>
      </c>
      <c r="E15" s="251" t="s">
        <v>117</v>
      </c>
      <c r="F15" s="251"/>
      <c r="G15" s="263" t="s">
        <v>14</v>
      </c>
      <c r="H15" s="263">
        <v>24</v>
      </c>
      <c r="I15" s="264">
        <v>465000</v>
      </c>
      <c r="J15" s="264">
        <v>11160000</v>
      </c>
      <c r="K15" s="265">
        <v>0.41</v>
      </c>
      <c r="L15" s="257">
        <v>6584400.0000000009</v>
      </c>
    </row>
    <row r="16" spans="1:12">
      <c r="A16" s="261"/>
      <c r="B16" s="263"/>
      <c r="C16" s="251"/>
      <c r="D16" s="262" t="s">
        <v>144</v>
      </c>
      <c r="E16" s="251" t="s">
        <v>117</v>
      </c>
      <c r="F16" s="251"/>
      <c r="G16" s="263" t="s">
        <v>17</v>
      </c>
      <c r="H16" s="263">
        <v>24</v>
      </c>
      <c r="I16" s="264">
        <v>485000</v>
      </c>
      <c r="J16" s="264">
        <v>11640000</v>
      </c>
      <c r="K16" s="265">
        <v>0.41</v>
      </c>
      <c r="L16" s="257">
        <v>6867600.0000000009</v>
      </c>
    </row>
    <row r="17" spans="1:12">
      <c r="A17" s="261">
        <v>1113</v>
      </c>
      <c r="B17" s="263" t="s">
        <v>146</v>
      </c>
      <c r="C17" s="251"/>
      <c r="D17" s="262" t="s">
        <v>144</v>
      </c>
      <c r="E17" s="251" t="s">
        <v>117</v>
      </c>
      <c r="F17" s="251"/>
      <c r="G17" s="263" t="s">
        <v>16</v>
      </c>
      <c r="H17" s="263">
        <v>36</v>
      </c>
      <c r="I17" s="264">
        <v>455000</v>
      </c>
      <c r="J17" s="264">
        <v>16380000</v>
      </c>
      <c r="K17" s="265">
        <v>0.41</v>
      </c>
      <c r="L17" s="257">
        <v>9664200.0000000019</v>
      </c>
    </row>
    <row r="18" spans="1:12">
      <c r="A18" s="261">
        <v>1119</v>
      </c>
      <c r="B18" s="263" t="s">
        <v>147</v>
      </c>
      <c r="C18" s="251"/>
      <c r="D18" s="262" t="s">
        <v>144</v>
      </c>
      <c r="E18" s="251" t="s">
        <v>117</v>
      </c>
      <c r="F18" s="251"/>
      <c r="G18" s="263" t="s">
        <v>24</v>
      </c>
      <c r="H18" s="263">
        <v>24</v>
      </c>
      <c r="I18" s="264">
        <v>550000</v>
      </c>
      <c r="J18" s="264">
        <v>13200000</v>
      </c>
      <c r="K18" s="265">
        <v>0.41</v>
      </c>
      <c r="L18" s="257">
        <v>7788000.0000000009</v>
      </c>
    </row>
    <row r="19" spans="1:12">
      <c r="A19" s="261"/>
      <c r="B19" s="263"/>
      <c r="C19" s="251"/>
      <c r="D19" s="262" t="s">
        <v>144</v>
      </c>
      <c r="E19" s="251" t="s">
        <v>117</v>
      </c>
      <c r="F19" s="251"/>
      <c r="G19" s="263" t="s">
        <v>8</v>
      </c>
      <c r="H19" s="263">
        <v>12</v>
      </c>
      <c r="I19" s="264">
        <v>455000</v>
      </c>
      <c r="J19" s="264">
        <v>5460000</v>
      </c>
      <c r="K19" s="265">
        <v>0.41</v>
      </c>
      <c r="L19" s="257">
        <v>3221400.0000000005</v>
      </c>
    </row>
    <row r="20" spans="1:12">
      <c r="A20" s="372" t="s">
        <v>7</v>
      </c>
      <c r="B20" s="373"/>
      <c r="C20" s="373"/>
      <c r="D20" s="373"/>
      <c r="E20" s="374"/>
      <c r="F20" s="127"/>
      <c r="G20" s="127"/>
      <c r="H20" s="127"/>
      <c r="I20" s="127"/>
      <c r="J20" s="127"/>
      <c r="K20" s="127"/>
      <c r="L20" s="266">
        <f>SUM(L8:L19)</f>
        <v>59312700</v>
      </c>
    </row>
    <row r="22" spans="1:12">
      <c r="J22" s="226"/>
      <c r="L22" s="226"/>
    </row>
    <row r="23" spans="1:12">
      <c r="L23" s="141"/>
    </row>
    <row r="24" spans="1:12">
      <c r="C24" s="267"/>
      <c r="L24" s="268"/>
    </row>
    <row r="25" spans="1:12" ht="17.25">
      <c r="A25" s="375" t="s">
        <v>98</v>
      </c>
      <c r="B25" s="375"/>
      <c r="C25" s="375"/>
      <c r="D25" s="375"/>
      <c r="E25" s="375"/>
      <c r="F25" s="269"/>
      <c r="G25" s="269"/>
      <c r="H25" s="375" t="s">
        <v>100</v>
      </c>
      <c r="I25" s="375"/>
      <c r="J25" s="375"/>
      <c r="K25" s="375"/>
      <c r="L25" s="375"/>
    </row>
    <row r="26" spans="1:12" ht="17.25">
      <c r="A26" s="269"/>
      <c r="B26" s="269"/>
      <c r="C26" s="269"/>
      <c r="D26" s="269"/>
      <c r="E26" s="269"/>
      <c r="F26" s="269"/>
      <c r="G26" s="269"/>
      <c r="H26" s="269"/>
      <c r="I26" s="269"/>
      <c r="J26" s="269"/>
      <c r="K26" s="269"/>
      <c r="L26" s="269"/>
    </row>
    <row r="27" spans="1:12" ht="17.25">
      <c r="A27" s="269"/>
      <c r="B27" s="269"/>
      <c r="C27" s="269"/>
      <c r="D27" s="269"/>
      <c r="E27" s="269"/>
      <c r="F27" s="269"/>
      <c r="G27" s="269"/>
      <c r="H27" s="269"/>
      <c r="I27" s="269"/>
      <c r="J27" s="269"/>
      <c r="K27" s="269"/>
      <c r="L27" s="269"/>
    </row>
    <row r="28" spans="1:12" ht="17.25">
      <c r="A28" s="269"/>
      <c r="B28" s="269"/>
      <c r="C28" s="269"/>
      <c r="D28" s="269"/>
      <c r="E28" s="269"/>
      <c r="F28" s="269"/>
      <c r="G28" s="269"/>
      <c r="H28" s="269"/>
      <c r="I28" s="269"/>
      <c r="J28" s="269"/>
      <c r="K28" s="269"/>
      <c r="L28" s="269"/>
    </row>
    <row r="29" spans="1:12" ht="17.25">
      <c r="A29" s="269"/>
      <c r="B29" s="269"/>
      <c r="C29" s="269"/>
      <c r="D29" s="269"/>
      <c r="E29" s="269"/>
      <c r="F29" s="269"/>
      <c r="G29" s="269"/>
      <c r="H29" s="269"/>
      <c r="I29" s="269"/>
      <c r="J29" s="269"/>
      <c r="K29" s="269"/>
      <c r="L29" s="269"/>
    </row>
    <row r="30" spans="1:12" ht="17.25">
      <c r="A30" s="375" t="s">
        <v>99</v>
      </c>
      <c r="B30" s="375"/>
      <c r="C30" s="375"/>
      <c r="D30" s="375"/>
      <c r="E30" s="375"/>
      <c r="F30" s="269"/>
      <c r="G30" s="269"/>
      <c r="H30" s="375" t="s">
        <v>101</v>
      </c>
      <c r="I30" s="375"/>
      <c r="J30" s="375"/>
      <c r="K30" s="375"/>
      <c r="L30" s="375"/>
    </row>
  </sheetData>
  <mergeCells count="12">
    <mergeCell ref="A4:L4"/>
    <mergeCell ref="A6:A7"/>
    <mergeCell ref="B6:B7"/>
    <mergeCell ref="C6:C7"/>
    <mergeCell ref="D6:F6"/>
    <mergeCell ref="G6:K6"/>
    <mergeCell ref="L6:L7"/>
    <mergeCell ref="A20:E20"/>
    <mergeCell ref="A25:E25"/>
    <mergeCell ref="H25:L25"/>
    <mergeCell ref="A30:E30"/>
    <mergeCell ref="H30:L30"/>
  </mergeCells>
  <pageMargins left="0.7" right="0.7" top="0.75" bottom="0.75" header="0.3" footer="0.3"/>
  <pageSetup paperSize="9" scale="95" orientation="landscape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20"/>
  <sheetViews>
    <sheetView zoomScaleNormal="100" zoomScaleSheetLayoutView="100" workbookViewId="0">
      <selection activeCell="F19" sqref="F19"/>
    </sheetView>
  </sheetViews>
  <sheetFormatPr defaultRowHeight="15"/>
  <cols>
    <col min="5" max="5" width="26.7109375" customWidth="1"/>
    <col min="6" max="6" width="25.28515625" customWidth="1"/>
  </cols>
  <sheetData>
    <row r="1" spans="1:6" ht="16.5">
      <c r="A1" s="61" t="s">
        <v>53</v>
      </c>
      <c r="B1" s="51"/>
    </row>
    <row r="2" spans="1:6">
      <c r="A2" s="56" t="s">
        <v>52</v>
      </c>
      <c r="B2" s="51"/>
    </row>
    <row r="4" spans="1:6" ht="15.75">
      <c r="A4" s="330" t="s">
        <v>148</v>
      </c>
      <c r="B4" s="330"/>
      <c r="C4" s="330"/>
      <c r="D4" s="330"/>
      <c r="E4" s="330"/>
      <c r="F4" s="330"/>
    </row>
    <row r="7" spans="1:6">
      <c r="A7" s="331" t="s">
        <v>150</v>
      </c>
      <c r="B7" s="332"/>
      <c r="C7" s="332"/>
      <c r="D7" s="332"/>
      <c r="E7" s="333"/>
      <c r="F7" s="230">
        <v>59312700</v>
      </c>
    </row>
    <row r="8" spans="1:6">
      <c r="A8" s="334" t="s">
        <v>160</v>
      </c>
      <c r="B8" s="335"/>
      <c r="C8" s="335"/>
      <c r="D8" s="335"/>
      <c r="E8" s="336"/>
      <c r="F8" s="167">
        <f>'Đối trừ công nợ T2'!F12</f>
        <v>518399.99999999627</v>
      </c>
    </row>
    <row r="9" spans="1:6">
      <c r="A9" s="334" t="s">
        <v>149</v>
      </c>
      <c r="B9" s="335"/>
      <c r="C9" s="335"/>
      <c r="D9" s="335"/>
      <c r="E9" s="336"/>
      <c r="F9" s="167">
        <v>10000000</v>
      </c>
    </row>
    <row r="10" spans="1:6">
      <c r="A10" s="337" t="s">
        <v>108</v>
      </c>
      <c r="B10" s="338"/>
      <c r="C10" s="338"/>
      <c r="D10" s="338"/>
      <c r="E10" s="339"/>
      <c r="F10" s="128">
        <f>F7-F8-F9</f>
        <v>48794300</v>
      </c>
    </row>
    <row r="11" spans="1:6">
      <c r="A11" t="s">
        <v>161</v>
      </c>
    </row>
    <row r="12" spans="1:6">
      <c r="B12" t="s">
        <v>162</v>
      </c>
    </row>
    <row r="13" spans="1:6">
      <c r="A13" t="s">
        <v>135</v>
      </c>
    </row>
    <row r="15" spans="1:6">
      <c r="A15" s="329" t="s">
        <v>98</v>
      </c>
      <c r="B15" s="329"/>
      <c r="C15" s="329"/>
      <c r="D15" s="184"/>
      <c r="E15" s="329" t="s">
        <v>100</v>
      </c>
      <c r="F15" s="329"/>
    </row>
    <row r="20" spans="1:6">
      <c r="A20" s="329" t="s">
        <v>99</v>
      </c>
      <c r="B20" s="329"/>
      <c r="C20" s="329"/>
      <c r="D20" s="184"/>
      <c r="E20" s="329" t="s">
        <v>101</v>
      </c>
      <c r="F20" s="329"/>
    </row>
  </sheetData>
  <mergeCells count="9">
    <mergeCell ref="A20:C20"/>
    <mergeCell ref="E20:F20"/>
    <mergeCell ref="A9:E9"/>
    <mergeCell ref="A4:F4"/>
    <mergeCell ref="A7:E7"/>
    <mergeCell ref="A8:E8"/>
    <mergeCell ref="A10:E10"/>
    <mergeCell ref="A15:C15"/>
    <mergeCell ref="E15:F15"/>
  </mergeCells>
  <pageMargins left="0.7" right="0.7" top="0.75" bottom="0.75" header="0.3" footer="0.3"/>
  <pageSetup paperSize="9" scale="98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43"/>
  <sheetViews>
    <sheetView view="pageBreakPreview" zoomScale="60" zoomScaleNormal="100" workbookViewId="0">
      <selection activeCell="F25" sqref="F25"/>
    </sheetView>
  </sheetViews>
  <sheetFormatPr defaultRowHeight="15"/>
  <cols>
    <col min="1" max="1" width="4.28515625" customWidth="1"/>
    <col min="2" max="2" width="5" customWidth="1"/>
    <col min="3" max="5" width="9.140625" customWidth="1"/>
    <col min="6" max="6" width="5.140625" customWidth="1"/>
    <col min="7" max="7" width="4.85546875" customWidth="1"/>
    <col min="8" max="8" width="6.42578125" customWidth="1"/>
    <col min="9" max="9" width="9.140625" customWidth="1"/>
    <col min="10" max="10" width="12.5703125" customWidth="1"/>
    <col min="11" max="11" width="5.28515625" customWidth="1"/>
    <col min="12" max="12" width="14.42578125" customWidth="1"/>
    <col min="13" max="14" width="5.42578125" customWidth="1"/>
    <col min="15" max="15" width="5.85546875" customWidth="1"/>
    <col min="16" max="16" width="4.42578125" customWidth="1"/>
    <col min="17" max="17" width="5.7109375" customWidth="1"/>
    <col min="18" max="18" width="12" customWidth="1"/>
  </cols>
  <sheetData>
    <row r="1" spans="1:19" s="51" customFormat="1" ht="16.5">
      <c r="A1" s="61" t="s">
        <v>53</v>
      </c>
      <c r="B1" s="58"/>
      <c r="C1" s="60"/>
      <c r="D1" s="60"/>
      <c r="E1" s="60"/>
      <c r="H1" s="57"/>
      <c r="I1" s="59"/>
      <c r="J1" s="57"/>
      <c r="K1" s="57"/>
      <c r="L1" s="57"/>
      <c r="M1" s="58"/>
      <c r="P1" s="57"/>
      <c r="Q1" s="57"/>
    </row>
    <row r="2" spans="1:19" s="51" customFormat="1" ht="15.75">
      <c r="A2" s="56" t="s">
        <v>52</v>
      </c>
      <c r="B2" s="53"/>
      <c r="C2" s="55"/>
      <c r="D2" s="55"/>
      <c r="E2" s="55"/>
      <c r="H2" s="52"/>
      <c r="I2" s="54"/>
      <c r="J2" s="52"/>
      <c r="K2" s="52"/>
      <c r="L2" s="52"/>
      <c r="M2" s="53"/>
      <c r="P2" s="52"/>
      <c r="Q2" s="52"/>
    </row>
    <row r="3" spans="1:19" s="51" customFormat="1" ht="36" customHeight="1" thickBot="1">
      <c r="A3" s="152" t="s">
        <v>60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3"/>
      <c r="N3" s="153"/>
      <c r="O3" s="153"/>
      <c r="P3" s="153"/>
      <c r="Q3" s="153"/>
      <c r="R3" s="153"/>
      <c r="S3" s="153"/>
    </row>
    <row r="4" spans="1:19" s="46" customFormat="1" ht="9.75" thickTop="1">
      <c r="A4" s="312" t="s">
        <v>50</v>
      </c>
      <c r="B4" s="314" t="s">
        <v>49</v>
      </c>
      <c r="C4" s="316" t="s">
        <v>48</v>
      </c>
      <c r="D4" s="316" t="s">
        <v>47</v>
      </c>
      <c r="E4" s="316"/>
      <c r="F4" s="316"/>
      <c r="G4" s="308" t="s">
        <v>46</v>
      </c>
      <c r="H4" s="308"/>
      <c r="I4" s="308"/>
      <c r="J4" s="308"/>
      <c r="K4" s="318"/>
      <c r="L4" s="321" t="s">
        <v>45</v>
      </c>
      <c r="M4" s="160"/>
      <c r="N4" s="160"/>
      <c r="O4" s="160"/>
      <c r="P4" s="160"/>
      <c r="Q4" s="160"/>
      <c r="R4" s="160"/>
      <c r="S4" s="160"/>
    </row>
    <row r="5" spans="1:19" s="46" customFormat="1" ht="36">
      <c r="A5" s="313"/>
      <c r="B5" s="315"/>
      <c r="C5" s="317"/>
      <c r="D5" s="50" t="s">
        <v>42</v>
      </c>
      <c r="E5" s="174" t="s">
        <v>41</v>
      </c>
      <c r="F5" s="174" t="s">
        <v>40</v>
      </c>
      <c r="G5" s="174" t="s">
        <v>39</v>
      </c>
      <c r="H5" s="174" t="s">
        <v>38</v>
      </c>
      <c r="I5" s="174" t="s">
        <v>37</v>
      </c>
      <c r="J5" s="49" t="s">
        <v>36</v>
      </c>
      <c r="K5" s="48" t="s">
        <v>35</v>
      </c>
      <c r="L5" s="322"/>
      <c r="M5" s="160"/>
      <c r="N5" s="160"/>
      <c r="O5" s="160"/>
      <c r="P5" s="160"/>
      <c r="Q5" s="160"/>
      <c r="R5" s="160"/>
      <c r="S5" s="160"/>
    </row>
    <row r="6" spans="1:19" s="3" customFormat="1" ht="27">
      <c r="A6" s="37">
        <v>23</v>
      </c>
      <c r="B6" s="36" t="s">
        <v>59</v>
      </c>
      <c r="C6" s="35" t="s">
        <v>55</v>
      </c>
      <c r="D6" s="34" t="s">
        <v>54</v>
      </c>
      <c r="E6" s="34" t="s">
        <v>58</v>
      </c>
      <c r="F6" s="33"/>
      <c r="G6" s="32" t="s">
        <v>16</v>
      </c>
      <c r="H6" s="32">
        <v>36</v>
      </c>
      <c r="I6" s="31">
        <v>455000</v>
      </c>
      <c r="J6" s="31">
        <v>16380000</v>
      </c>
      <c r="K6" s="38">
        <v>0.35</v>
      </c>
      <c r="L6" s="31">
        <v>10647000</v>
      </c>
    </row>
    <row r="7" spans="1:19" s="3" customFormat="1" ht="18">
      <c r="A7" s="37"/>
      <c r="B7" s="36" t="s">
        <v>59</v>
      </c>
      <c r="C7" s="35" t="s">
        <v>55</v>
      </c>
      <c r="D7" s="34" t="s">
        <v>54</v>
      </c>
      <c r="E7" s="34"/>
      <c r="F7" s="33"/>
      <c r="G7" s="32" t="s">
        <v>14</v>
      </c>
      <c r="H7" s="32">
        <v>24</v>
      </c>
      <c r="I7" s="31">
        <v>465000</v>
      </c>
      <c r="J7" s="31">
        <v>11160000</v>
      </c>
      <c r="K7" s="38">
        <v>0.35</v>
      </c>
      <c r="L7" s="31">
        <v>7254000</v>
      </c>
    </row>
    <row r="8" spans="1:19" s="3" customFormat="1" ht="18">
      <c r="A8" s="37"/>
      <c r="B8" s="36" t="s">
        <v>59</v>
      </c>
      <c r="C8" s="35" t="s">
        <v>55</v>
      </c>
      <c r="D8" s="34" t="s">
        <v>54</v>
      </c>
      <c r="E8" s="34"/>
      <c r="F8" s="33"/>
      <c r="G8" s="32" t="s">
        <v>13</v>
      </c>
      <c r="H8" s="32">
        <v>36</v>
      </c>
      <c r="I8" s="31">
        <v>475000</v>
      </c>
      <c r="J8" s="31">
        <v>17100000</v>
      </c>
      <c r="K8" s="38">
        <v>0.35</v>
      </c>
      <c r="L8" s="31">
        <v>11115000</v>
      </c>
    </row>
    <row r="9" spans="1:19" s="3" customFormat="1" ht="18">
      <c r="A9" s="37"/>
      <c r="B9" s="36" t="s">
        <v>59</v>
      </c>
      <c r="C9" s="35" t="s">
        <v>55</v>
      </c>
      <c r="D9" s="34" t="s">
        <v>54</v>
      </c>
      <c r="E9" s="34"/>
      <c r="F9" s="33"/>
      <c r="G9" s="32" t="s">
        <v>17</v>
      </c>
      <c r="H9" s="32">
        <v>36</v>
      </c>
      <c r="I9" s="31">
        <v>485000</v>
      </c>
      <c r="J9" s="31">
        <v>17460000</v>
      </c>
      <c r="K9" s="38">
        <v>0.35</v>
      </c>
      <c r="L9" s="31">
        <v>11349000</v>
      </c>
    </row>
    <row r="10" spans="1:19" s="3" customFormat="1" ht="18">
      <c r="A10" s="37"/>
      <c r="B10" s="36" t="s">
        <v>59</v>
      </c>
      <c r="C10" s="35" t="s">
        <v>55</v>
      </c>
      <c r="D10" s="34" t="s">
        <v>54</v>
      </c>
      <c r="E10" s="34"/>
      <c r="F10" s="33"/>
      <c r="G10" s="32" t="s">
        <v>25</v>
      </c>
      <c r="H10" s="32">
        <v>24</v>
      </c>
      <c r="I10" s="31">
        <v>485000</v>
      </c>
      <c r="J10" s="31">
        <v>11640000</v>
      </c>
      <c r="K10" s="38">
        <v>0.35</v>
      </c>
      <c r="L10" s="31">
        <v>7566000</v>
      </c>
    </row>
    <row r="11" spans="1:19" s="3" customFormat="1" ht="18">
      <c r="A11" s="37"/>
      <c r="B11" s="36" t="s">
        <v>59</v>
      </c>
      <c r="C11" s="35" t="s">
        <v>55</v>
      </c>
      <c r="D11" s="34" t="s">
        <v>54</v>
      </c>
      <c r="E11" s="34"/>
      <c r="F11" s="33"/>
      <c r="G11" s="32" t="s">
        <v>24</v>
      </c>
      <c r="H11" s="32">
        <v>48</v>
      </c>
      <c r="I11" s="31">
        <v>550000</v>
      </c>
      <c r="J11" s="31">
        <v>26400000</v>
      </c>
      <c r="K11" s="38">
        <v>0.35</v>
      </c>
      <c r="L11" s="31">
        <v>17160000</v>
      </c>
    </row>
    <row r="12" spans="1:19" s="3" customFormat="1" ht="18">
      <c r="A12" s="37"/>
      <c r="B12" s="36" t="s">
        <v>59</v>
      </c>
      <c r="C12" s="35" t="s">
        <v>55</v>
      </c>
      <c r="D12" s="34" t="s">
        <v>54</v>
      </c>
      <c r="E12" s="34"/>
      <c r="F12" s="33"/>
      <c r="G12" s="32" t="s">
        <v>23</v>
      </c>
      <c r="H12" s="32">
        <v>30</v>
      </c>
      <c r="I12" s="31">
        <v>450000</v>
      </c>
      <c r="J12" s="31">
        <v>13500000</v>
      </c>
      <c r="K12" s="38">
        <v>0.35</v>
      </c>
      <c r="L12" s="31">
        <v>8775000</v>
      </c>
    </row>
    <row r="13" spans="1:19" s="3" customFormat="1" ht="18">
      <c r="A13" s="37"/>
      <c r="B13" s="36" t="s">
        <v>59</v>
      </c>
      <c r="C13" s="35" t="s">
        <v>55</v>
      </c>
      <c r="D13" s="34" t="s">
        <v>54</v>
      </c>
      <c r="E13" s="34"/>
      <c r="F13" s="33"/>
      <c r="G13" s="32" t="s">
        <v>12</v>
      </c>
      <c r="H13" s="32">
        <v>36</v>
      </c>
      <c r="I13" s="31">
        <v>455000</v>
      </c>
      <c r="J13" s="31">
        <v>16380000</v>
      </c>
      <c r="K13" s="38">
        <v>0.35</v>
      </c>
      <c r="L13" s="31">
        <v>10647000</v>
      </c>
    </row>
    <row r="14" spans="1:19" s="3" customFormat="1" ht="18">
      <c r="A14" s="37"/>
      <c r="B14" s="36" t="s">
        <v>59</v>
      </c>
      <c r="C14" s="35" t="s">
        <v>55</v>
      </c>
      <c r="D14" s="34" t="s">
        <v>54</v>
      </c>
      <c r="E14" s="34"/>
      <c r="F14" s="33"/>
      <c r="G14" s="32" t="s">
        <v>8</v>
      </c>
      <c r="H14" s="32">
        <v>24</v>
      </c>
      <c r="I14" s="31">
        <v>455000</v>
      </c>
      <c r="J14" s="31">
        <v>10920000</v>
      </c>
      <c r="K14" s="38">
        <v>0.35</v>
      </c>
      <c r="L14" s="31">
        <v>7098000</v>
      </c>
    </row>
    <row r="15" spans="1:19" s="3" customFormat="1" ht="27">
      <c r="A15" s="37">
        <v>35</v>
      </c>
      <c r="B15" s="36" t="s">
        <v>57</v>
      </c>
      <c r="C15" s="35" t="s">
        <v>55</v>
      </c>
      <c r="D15" s="34" t="s">
        <v>54</v>
      </c>
      <c r="E15" s="34" t="s">
        <v>58</v>
      </c>
      <c r="F15" s="33"/>
      <c r="G15" s="32" t="s">
        <v>16</v>
      </c>
      <c r="H15" s="32">
        <v>12</v>
      </c>
      <c r="I15" s="31">
        <v>455000</v>
      </c>
      <c r="J15" s="31">
        <v>5460000</v>
      </c>
      <c r="K15" s="38">
        <v>0.35</v>
      </c>
      <c r="L15" s="31">
        <v>3549000</v>
      </c>
    </row>
    <row r="16" spans="1:19" s="3" customFormat="1" ht="18">
      <c r="A16" s="37"/>
      <c r="B16" s="36" t="s">
        <v>57</v>
      </c>
      <c r="C16" s="35" t="s">
        <v>55</v>
      </c>
      <c r="D16" s="34" t="s">
        <v>54</v>
      </c>
      <c r="E16" s="34"/>
      <c r="F16" s="33"/>
      <c r="G16" s="32" t="s">
        <v>14</v>
      </c>
      <c r="H16" s="32">
        <v>12</v>
      </c>
      <c r="I16" s="31">
        <v>465000</v>
      </c>
      <c r="J16" s="31">
        <v>5580000</v>
      </c>
      <c r="K16" s="38">
        <v>0.35</v>
      </c>
      <c r="L16" s="31">
        <v>3627000</v>
      </c>
    </row>
    <row r="17" spans="1:12" s="3" customFormat="1" ht="18">
      <c r="A17" s="37"/>
      <c r="B17" s="36" t="s">
        <v>57</v>
      </c>
      <c r="C17" s="35" t="s">
        <v>55</v>
      </c>
      <c r="D17" s="34" t="s">
        <v>54</v>
      </c>
      <c r="E17" s="34"/>
      <c r="F17" s="33"/>
      <c r="G17" s="32" t="s">
        <v>13</v>
      </c>
      <c r="H17" s="32">
        <v>12</v>
      </c>
      <c r="I17" s="31">
        <v>475000</v>
      </c>
      <c r="J17" s="31">
        <v>5700000</v>
      </c>
      <c r="K17" s="38">
        <v>0.35</v>
      </c>
      <c r="L17" s="31">
        <v>3705000</v>
      </c>
    </row>
    <row r="18" spans="1:12" s="3" customFormat="1" ht="18">
      <c r="A18" s="37"/>
      <c r="B18" s="36" t="s">
        <v>57</v>
      </c>
      <c r="C18" s="35" t="s">
        <v>55</v>
      </c>
      <c r="D18" s="34" t="s">
        <v>54</v>
      </c>
      <c r="E18" s="34"/>
      <c r="F18" s="33"/>
      <c r="G18" s="32" t="s">
        <v>17</v>
      </c>
      <c r="H18" s="32">
        <v>12</v>
      </c>
      <c r="I18" s="31">
        <v>485000</v>
      </c>
      <c r="J18" s="31">
        <v>5820000</v>
      </c>
      <c r="K18" s="38">
        <v>0.35</v>
      </c>
      <c r="L18" s="31">
        <v>3783000</v>
      </c>
    </row>
    <row r="19" spans="1:12" s="3" customFormat="1" ht="18">
      <c r="A19" s="37"/>
      <c r="B19" s="36" t="s">
        <v>57</v>
      </c>
      <c r="C19" s="35" t="s">
        <v>55</v>
      </c>
      <c r="D19" s="34" t="s">
        <v>54</v>
      </c>
      <c r="E19" s="34"/>
      <c r="F19" s="33"/>
      <c r="G19" s="32" t="s">
        <v>25</v>
      </c>
      <c r="H19" s="32">
        <v>12</v>
      </c>
      <c r="I19" s="31">
        <v>485000</v>
      </c>
      <c r="J19" s="31">
        <v>5820000</v>
      </c>
      <c r="K19" s="38">
        <v>0.35</v>
      </c>
      <c r="L19" s="31">
        <v>3783000</v>
      </c>
    </row>
    <row r="20" spans="1:12" s="3" customFormat="1" ht="18">
      <c r="A20" s="37"/>
      <c r="B20" s="36" t="s">
        <v>57</v>
      </c>
      <c r="C20" s="35" t="s">
        <v>55</v>
      </c>
      <c r="D20" s="34" t="s">
        <v>54</v>
      </c>
      <c r="E20" s="34"/>
      <c r="F20" s="33"/>
      <c r="G20" s="32" t="s">
        <v>24</v>
      </c>
      <c r="H20" s="32">
        <v>24</v>
      </c>
      <c r="I20" s="31">
        <v>550000</v>
      </c>
      <c r="J20" s="31">
        <v>13200000</v>
      </c>
      <c r="K20" s="38">
        <v>0.35</v>
      </c>
      <c r="L20" s="31">
        <v>8580000</v>
      </c>
    </row>
    <row r="21" spans="1:12" s="3" customFormat="1" ht="18">
      <c r="A21" s="37"/>
      <c r="B21" s="36" t="s">
        <v>57</v>
      </c>
      <c r="C21" s="35" t="s">
        <v>55</v>
      </c>
      <c r="D21" s="34" t="s">
        <v>54</v>
      </c>
      <c r="E21" s="34"/>
      <c r="F21" s="33"/>
      <c r="G21" s="32" t="s">
        <v>23</v>
      </c>
      <c r="H21" s="32">
        <v>20</v>
      </c>
      <c r="I21" s="31">
        <v>450000</v>
      </c>
      <c r="J21" s="31">
        <v>9000000</v>
      </c>
      <c r="K21" s="38">
        <v>0.35</v>
      </c>
      <c r="L21" s="31">
        <v>5850000</v>
      </c>
    </row>
    <row r="22" spans="1:12" s="3" customFormat="1" ht="18">
      <c r="A22" s="37"/>
      <c r="B22" s="36" t="s">
        <v>57</v>
      </c>
      <c r="C22" s="35" t="s">
        <v>55</v>
      </c>
      <c r="D22" s="34" t="s">
        <v>54</v>
      </c>
      <c r="E22" s="34"/>
      <c r="F22" s="33"/>
      <c r="G22" s="32" t="s">
        <v>12</v>
      </c>
      <c r="H22" s="32">
        <v>12</v>
      </c>
      <c r="I22" s="31">
        <v>455000</v>
      </c>
      <c r="J22" s="31">
        <v>5460000</v>
      </c>
      <c r="K22" s="38">
        <v>0.35</v>
      </c>
      <c r="L22" s="31">
        <v>3549000</v>
      </c>
    </row>
    <row r="23" spans="1:12" s="3" customFormat="1" ht="18">
      <c r="A23" s="37"/>
      <c r="B23" s="36" t="s">
        <v>57</v>
      </c>
      <c r="C23" s="35" t="s">
        <v>55</v>
      </c>
      <c r="D23" s="34" t="s">
        <v>54</v>
      </c>
      <c r="E23" s="34"/>
      <c r="F23" s="33"/>
      <c r="G23" s="32" t="s">
        <v>8</v>
      </c>
      <c r="H23" s="32">
        <v>12</v>
      </c>
      <c r="I23" s="31">
        <v>455000</v>
      </c>
      <c r="J23" s="31">
        <v>5460000</v>
      </c>
      <c r="K23" s="38">
        <v>0.35</v>
      </c>
      <c r="L23" s="31">
        <v>3549000</v>
      </c>
    </row>
    <row r="24" spans="1:12" s="3" customFormat="1" ht="18">
      <c r="A24" s="37">
        <v>39</v>
      </c>
      <c r="B24" s="36" t="s">
        <v>56</v>
      </c>
      <c r="C24" s="35" t="s">
        <v>55</v>
      </c>
      <c r="D24" s="34" t="s">
        <v>54</v>
      </c>
      <c r="E24" s="34"/>
      <c r="F24" s="33"/>
      <c r="G24" s="32" t="s">
        <v>16</v>
      </c>
      <c r="H24" s="32">
        <v>12</v>
      </c>
      <c r="I24" s="31">
        <v>455000</v>
      </c>
      <c r="J24" s="31">
        <v>5460000</v>
      </c>
      <c r="K24" s="38">
        <v>0.35</v>
      </c>
      <c r="L24" s="31">
        <v>3549000</v>
      </c>
    </row>
    <row r="25" spans="1:12" s="3" customFormat="1" ht="19.5" customHeight="1">
      <c r="A25" s="37"/>
      <c r="B25" s="36" t="s">
        <v>56</v>
      </c>
      <c r="C25" s="35" t="s">
        <v>55</v>
      </c>
      <c r="D25" s="34" t="s">
        <v>54</v>
      </c>
      <c r="E25" s="34"/>
      <c r="F25" s="33"/>
      <c r="G25" s="32" t="s">
        <v>29</v>
      </c>
      <c r="H25" s="32">
        <v>24</v>
      </c>
      <c r="I25" s="31">
        <v>265000</v>
      </c>
      <c r="J25" s="31">
        <v>6360000</v>
      </c>
      <c r="K25" s="38">
        <v>0.35</v>
      </c>
      <c r="L25" s="31">
        <v>4134000</v>
      </c>
    </row>
    <row r="26" spans="1:12" s="3" customFormat="1" ht="18">
      <c r="A26" s="37"/>
      <c r="B26" s="36" t="s">
        <v>56</v>
      </c>
      <c r="C26" s="35" t="s">
        <v>55</v>
      </c>
      <c r="D26" s="34" t="s">
        <v>54</v>
      </c>
      <c r="E26" s="34"/>
      <c r="F26" s="33"/>
      <c r="G26" s="32" t="s">
        <v>14</v>
      </c>
      <c r="H26" s="32">
        <v>12</v>
      </c>
      <c r="I26" s="31">
        <v>465000</v>
      </c>
      <c r="J26" s="31">
        <v>5580000</v>
      </c>
      <c r="K26" s="38">
        <v>0.35</v>
      </c>
      <c r="L26" s="31">
        <v>3627000</v>
      </c>
    </row>
    <row r="27" spans="1:12" s="3" customFormat="1" ht="18">
      <c r="A27" s="37"/>
      <c r="B27" s="36" t="s">
        <v>56</v>
      </c>
      <c r="C27" s="35" t="s">
        <v>55</v>
      </c>
      <c r="D27" s="34" t="s">
        <v>54</v>
      </c>
      <c r="E27" s="34"/>
      <c r="F27" s="33"/>
      <c r="G27" s="32" t="s">
        <v>13</v>
      </c>
      <c r="H27" s="32">
        <v>12</v>
      </c>
      <c r="I27" s="31">
        <v>475000</v>
      </c>
      <c r="J27" s="31">
        <v>5700000</v>
      </c>
      <c r="K27" s="38">
        <v>0.35</v>
      </c>
      <c r="L27" s="31">
        <v>3705000</v>
      </c>
    </row>
    <row r="28" spans="1:12" s="3" customFormat="1" ht="18">
      <c r="A28" s="37"/>
      <c r="B28" s="36" t="s">
        <v>56</v>
      </c>
      <c r="C28" s="35" t="s">
        <v>55</v>
      </c>
      <c r="D28" s="34" t="s">
        <v>54</v>
      </c>
      <c r="E28" s="34"/>
      <c r="F28" s="33"/>
      <c r="G28" s="32" t="s">
        <v>17</v>
      </c>
      <c r="H28" s="32">
        <v>12</v>
      </c>
      <c r="I28" s="31">
        <v>485000</v>
      </c>
      <c r="J28" s="31">
        <v>5820000</v>
      </c>
      <c r="K28" s="38">
        <v>0.35</v>
      </c>
      <c r="L28" s="31">
        <v>3783000</v>
      </c>
    </row>
    <row r="29" spans="1:12" s="3" customFormat="1" ht="18">
      <c r="A29" s="37"/>
      <c r="B29" s="36" t="s">
        <v>56</v>
      </c>
      <c r="C29" s="35" t="s">
        <v>55</v>
      </c>
      <c r="D29" s="34" t="s">
        <v>54</v>
      </c>
      <c r="E29" s="34"/>
      <c r="F29" s="33"/>
      <c r="G29" s="32" t="s">
        <v>24</v>
      </c>
      <c r="H29" s="32">
        <v>24</v>
      </c>
      <c r="I29" s="31">
        <v>550000</v>
      </c>
      <c r="J29" s="31">
        <v>13200000</v>
      </c>
      <c r="K29" s="38">
        <v>0.35</v>
      </c>
      <c r="L29" s="31">
        <v>8580000</v>
      </c>
    </row>
    <row r="30" spans="1:12" s="3" customFormat="1" ht="18">
      <c r="A30" s="37"/>
      <c r="B30" s="36" t="s">
        <v>56</v>
      </c>
      <c r="C30" s="35" t="s">
        <v>55</v>
      </c>
      <c r="D30" s="34" t="s">
        <v>54</v>
      </c>
      <c r="E30" s="34"/>
      <c r="F30" s="33"/>
      <c r="G30" s="32" t="s">
        <v>12</v>
      </c>
      <c r="H30" s="32">
        <v>0</v>
      </c>
      <c r="I30" s="31">
        <v>455000</v>
      </c>
      <c r="J30" s="31">
        <v>0</v>
      </c>
      <c r="K30" s="38">
        <v>0.35</v>
      </c>
      <c r="L30" s="31">
        <v>0</v>
      </c>
    </row>
    <row r="31" spans="1:12" s="3" customFormat="1" ht="18">
      <c r="A31" s="37"/>
      <c r="B31" s="36" t="s">
        <v>56</v>
      </c>
      <c r="C31" s="35" t="s">
        <v>55</v>
      </c>
      <c r="D31" s="34" t="s">
        <v>54</v>
      </c>
      <c r="E31" s="34"/>
      <c r="F31" s="33"/>
      <c r="G31" s="32" t="s">
        <v>8</v>
      </c>
      <c r="H31" s="32">
        <v>12</v>
      </c>
      <c r="I31" s="31">
        <v>455000</v>
      </c>
      <c r="J31" s="31">
        <v>5460000</v>
      </c>
      <c r="K31" s="38">
        <v>0.35</v>
      </c>
      <c r="L31" s="31">
        <v>3549000</v>
      </c>
    </row>
    <row r="32" spans="1:12" s="1" customFormat="1" ht="11.25" thickBot="1">
      <c r="A32" s="323" t="s">
        <v>7</v>
      </c>
      <c r="B32" s="324"/>
      <c r="C32" s="324"/>
      <c r="D32" s="199"/>
      <c r="E32" s="199"/>
      <c r="F32" s="199"/>
      <c r="G32" s="199"/>
      <c r="H32" s="199"/>
      <c r="I32" s="199"/>
      <c r="J32" s="200">
        <f>SUM(J6:J31)</f>
        <v>250020000</v>
      </c>
      <c r="K32" s="199"/>
      <c r="L32" s="200">
        <f>SUM(L6:L31)</f>
        <v>162513000</v>
      </c>
    </row>
    <row r="33" spans="1:12" ht="15.75" thickTop="1">
      <c r="L33" s="62"/>
    </row>
    <row r="34" spans="1:12" s="84" customFormat="1" ht="14.25">
      <c r="A34" s="84" t="s">
        <v>6</v>
      </c>
    </row>
    <row r="35" spans="1:12" s="84" customFormat="1" ht="14.25">
      <c r="A35" s="84" t="s">
        <v>5</v>
      </c>
    </row>
    <row r="36" spans="1:12" s="84" customFormat="1" ht="14.25">
      <c r="A36" s="84" t="s">
        <v>4</v>
      </c>
    </row>
    <row r="37" spans="1:12" s="84" customFormat="1" ht="14.25">
      <c r="A37" s="84" t="s">
        <v>3</v>
      </c>
    </row>
    <row r="38" spans="1:12" s="84" customFormat="1" ht="14.25">
      <c r="A38" s="84" t="s">
        <v>2</v>
      </c>
    </row>
    <row r="39" spans="1:12" s="84" customFormat="1" ht="14.25">
      <c r="A39" s="84" t="s">
        <v>62</v>
      </c>
    </row>
    <row r="40" spans="1:12" s="84" customFormat="1" ht="14.25">
      <c r="A40" s="84" t="s">
        <v>1</v>
      </c>
    </row>
    <row r="41" spans="1:12" s="84" customFormat="1" ht="14.25">
      <c r="A41" s="84" t="s">
        <v>0</v>
      </c>
    </row>
    <row r="43" spans="1:12">
      <c r="A43" s="84"/>
    </row>
  </sheetData>
  <mergeCells count="7">
    <mergeCell ref="G4:K4"/>
    <mergeCell ref="L4:L5"/>
    <mergeCell ref="A32:C32"/>
    <mergeCell ref="A4:A5"/>
    <mergeCell ref="B4:B5"/>
    <mergeCell ref="C4:C5"/>
    <mergeCell ref="D4:F4"/>
  </mergeCells>
  <pageMargins left="0" right="0" top="0" bottom="0" header="0.31496062992126" footer="0.31496062992126"/>
  <pageSetup paperSize="256" scale="94" orientation="portrait" horizontalDpi="4294967293" verticalDpi="0" r:id="rId1"/>
  <colBreaks count="1" manualBreakCount="1"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L17"/>
  <sheetViews>
    <sheetView tabSelected="1" topLeftCell="A7" zoomScale="95" zoomScaleNormal="95" workbookViewId="0">
      <selection activeCell="G23" sqref="G23"/>
    </sheetView>
  </sheetViews>
  <sheetFormatPr defaultRowHeight="15"/>
  <cols>
    <col min="1" max="1" width="9.28515625" bestFit="1" customWidth="1"/>
    <col min="8" max="9" width="9.28515625" bestFit="1" customWidth="1"/>
    <col min="10" max="10" width="13" bestFit="1" customWidth="1"/>
    <col min="11" max="11" width="9.140625" customWidth="1"/>
    <col min="12" max="12" width="11.85546875" bestFit="1" customWidth="1"/>
  </cols>
  <sheetData>
    <row r="1" spans="1:12" ht="20.25">
      <c r="A1" s="232" t="s">
        <v>53</v>
      </c>
      <c r="B1" s="232"/>
      <c r="C1" s="233"/>
      <c r="D1" s="234"/>
      <c r="E1" s="233"/>
      <c r="F1" s="233"/>
      <c r="G1" s="235"/>
      <c r="H1" s="235"/>
      <c r="I1" s="236"/>
      <c r="J1" s="237"/>
      <c r="K1" s="237"/>
      <c r="L1" s="237"/>
    </row>
    <row r="2" spans="1:12" ht="20.25">
      <c r="A2" s="238" t="s">
        <v>52</v>
      </c>
      <c r="B2" s="238"/>
      <c r="C2" s="239"/>
      <c r="D2" s="240"/>
      <c r="E2" s="239"/>
      <c r="F2" s="239"/>
      <c r="G2" s="235"/>
      <c r="H2" s="235"/>
      <c r="I2" s="236"/>
      <c r="J2" s="241"/>
      <c r="K2" s="241"/>
      <c r="L2" s="241"/>
    </row>
    <row r="3" spans="1:12" ht="15.75">
      <c r="A3" s="242"/>
      <c r="B3" s="242"/>
      <c r="C3" s="243"/>
      <c r="D3" s="244"/>
      <c r="E3" s="243"/>
      <c r="F3" s="243"/>
      <c r="G3" s="236"/>
      <c r="H3" s="236"/>
      <c r="I3" s="236"/>
      <c r="J3" s="241"/>
      <c r="K3" s="241"/>
      <c r="L3" s="241"/>
    </row>
    <row r="4" spans="1:12" ht="22.5">
      <c r="A4" s="361" t="s">
        <v>163</v>
      </c>
      <c r="B4" s="361"/>
      <c r="C4" s="361"/>
      <c r="D4" s="361"/>
      <c r="E4" s="361"/>
      <c r="F4" s="361"/>
      <c r="G4" s="361"/>
      <c r="H4" s="361"/>
      <c r="I4" s="361"/>
      <c r="J4" s="361"/>
      <c r="K4" s="361"/>
      <c r="L4" s="361"/>
    </row>
    <row r="5" spans="1:12" ht="15.75" thickBot="1">
      <c r="A5" s="245"/>
      <c r="B5" s="245"/>
      <c r="C5" s="245"/>
      <c r="D5" s="245"/>
      <c r="E5" s="245"/>
      <c r="F5" s="245"/>
      <c r="G5" s="245"/>
      <c r="H5" s="245"/>
      <c r="I5" s="245"/>
      <c r="J5" s="245"/>
      <c r="K5" s="245"/>
      <c r="L5" s="245"/>
    </row>
    <row r="6" spans="1:12" ht="19.5" thickTop="1">
      <c r="A6" s="362" t="s">
        <v>50</v>
      </c>
      <c r="B6" s="364" t="s">
        <v>49</v>
      </c>
      <c r="C6" s="366" t="s">
        <v>48</v>
      </c>
      <c r="D6" s="366" t="s">
        <v>47</v>
      </c>
      <c r="E6" s="366"/>
      <c r="F6" s="366"/>
      <c r="G6" s="368" t="s">
        <v>46</v>
      </c>
      <c r="H6" s="368"/>
      <c r="I6" s="368"/>
      <c r="J6" s="368"/>
      <c r="K6" s="369"/>
      <c r="L6" s="370" t="s">
        <v>45</v>
      </c>
    </row>
    <row r="7" spans="1:12" ht="56.25">
      <c r="A7" s="363"/>
      <c r="B7" s="365"/>
      <c r="C7" s="367"/>
      <c r="D7" s="273" t="s">
        <v>42</v>
      </c>
      <c r="E7" s="273" t="s">
        <v>41</v>
      </c>
      <c r="F7" s="273" t="s">
        <v>40</v>
      </c>
      <c r="G7" s="273" t="s">
        <v>39</v>
      </c>
      <c r="H7" s="273" t="s">
        <v>38</v>
      </c>
      <c r="I7" s="273" t="s">
        <v>37</v>
      </c>
      <c r="J7" s="247" t="s">
        <v>36</v>
      </c>
      <c r="K7" s="248" t="s">
        <v>35</v>
      </c>
      <c r="L7" s="371"/>
    </row>
    <row r="8" spans="1:12" ht="19.5">
      <c r="A8" s="39">
        <v>2</v>
      </c>
      <c r="B8" s="36" t="s">
        <v>78</v>
      </c>
      <c r="C8" s="172" t="s">
        <v>79</v>
      </c>
      <c r="D8" s="34" t="s">
        <v>80</v>
      </c>
      <c r="E8" s="34" t="s">
        <v>81</v>
      </c>
      <c r="F8" s="39"/>
      <c r="G8" s="32" t="s">
        <v>16</v>
      </c>
      <c r="H8" s="171">
        <v>24</v>
      </c>
      <c r="I8" s="124">
        <v>455000</v>
      </c>
      <c r="J8" s="124">
        <f t="shared" ref="J8:J16" si="0">H8*I8</f>
        <v>10920000</v>
      </c>
      <c r="K8" s="38">
        <v>0.35</v>
      </c>
      <c r="L8" s="124">
        <f t="shared" ref="L8:L16" si="1">H8*I8*(1-K8)</f>
        <v>7098000</v>
      </c>
    </row>
    <row r="9" spans="1:12" ht="19.5">
      <c r="A9" s="21"/>
      <c r="B9" s="20" t="s">
        <v>78</v>
      </c>
      <c r="C9" s="142" t="s">
        <v>79</v>
      </c>
      <c r="D9" s="18" t="s">
        <v>80</v>
      </c>
      <c r="E9" s="18" t="s">
        <v>81</v>
      </c>
      <c r="F9" s="42"/>
      <c r="G9" s="16" t="s">
        <v>14</v>
      </c>
      <c r="H9" s="121">
        <v>36</v>
      </c>
      <c r="I9" s="122">
        <v>465000</v>
      </c>
      <c r="J9" s="122">
        <f t="shared" si="0"/>
        <v>16740000</v>
      </c>
      <c r="K9" s="15">
        <v>0.35</v>
      </c>
      <c r="L9" s="122">
        <f t="shared" si="1"/>
        <v>10881000</v>
      </c>
    </row>
    <row r="10" spans="1:12" ht="19.5">
      <c r="A10" s="28"/>
      <c r="B10" s="20" t="s">
        <v>78</v>
      </c>
      <c r="C10" s="142" t="s">
        <v>79</v>
      </c>
      <c r="D10" s="18" t="s">
        <v>80</v>
      </c>
      <c r="E10" s="18" t="s">
        <v>81</v>
      </c>
      <c r="F10" s="26"/>
      <c r="G10" s="25" t="s">
        <v>13</v>
      </c>
      <c r="H10" s="96">
        <v>36</v>
      </c>
      <c r="I10" s="97">
        <v>475000</v>
      </c>
      <c r="J10" s="122">
        <f t="shared" si="0"/>
        <v>17100000</v>
      </c>
      <c r="K10" s="15">
        <v>0.35</v>
      </c>
      <c r="L10" s="97">
        <f t="shared" si="1"/>
        <v>11115000</v>
      </c>
    </row>
    <row r="11" spans="1:12" ht="19.5">
      <c r="A11" s="28"/>
      <c r="B11" s="20" t="s">
        <v>78</v>
      </c>
      <c r="C11" s="142" t="s">
        <v>79</v>
      </c>
      <c r="D11" s="18" t="s">
        <v>80</v>
      </c>
      <c r="E11" s="18" t="s">
        <v>81</v>
      </c>
      <c r="F11" s="26"/>
      <c r="G11" s="25" t="s">
        <v>17</v>
      </c>
      <c r="H11" s="96">
        <v>36</v>
      </c>
      <c r="I11" s="97">
        <v>485000</v>
      </c>
      <c r="J11" s="122">
        <f t="shared" si="0"/>
        <v>17460000</v>
      </c>
      <c r="K11" s="15">
        <v>0.35</v>
      </c>
      <c r="L11" s="97">
        <f t="shared" si="1"/>
        <v>11349000</v>
      </c>
    </row>
    <row r="12" spans="1:12" ht="19.5">
      <c r="A12" s="28"/>
      <c r="B12" s="20" t="s">
        <v>78</v>
      </c>
      <c r="C12" s="142" t="s">
        <v>79</v>
      </c>
      <c r="D12" s="18" t="s">
        <v>80</v>
      </c>
      <c r="E12" s="18" t="s">
        <v>81</v>
      </c>
      <c r="F12" s="26"/>
      <c r="G12" s="25" t="s">
        <v>25</v>
      </c>
      <c r="H12" s="96">
        <v>12</v>
      </c>
      <c r="I12" s="97">
        <v>485000</v>
      </c>
      <c r="J12" s="122">
        <f t="shared" si="0"/>
        <v>5820000</v>
      </c>
      <c r="K12" s="15">
        <v>0.35</v>
      </c>
      <c r="L12" s="97">
        <f t="shared" si="1"/>
        <v>3783000</v>
      </c>
    </row>
    <row r="13" spans="1:12" ht="19.5">
      <c r="A13" s="28"/>
      <c r="B13" s="20" t="s">
        <v>78</v>
      </c>
      <c r="C13" s="142" t="s">
        <v>79</v>
      </c>
      <c r="D13" s="18" t="s">
        <v>80</v>
      </c>
      <c r="E13" s="18" t="s">
        <v>81</v>
      </c>
      <c r="F13" s="26"/>
      <c r="G13" s="25" t="s">
        <v>24</v>
      </c>
      <c r="H13" s="96">
        <v>12</v>
      </c>
      <c r="I13" s="97">
        <v>550000</v>
      </c>
      <c r="J13" s="122">
        <f t="shared" si="0"/>
        <v>6600000</v>
      </c>
      <c r="K13" s="15">
        <v>0.35</v>
      </c>
      <c r="L13" s="97">
        <f t="shared" si="1"/>
        <v>4290000</v>
      </c>
    </row>
    <row r="14" spans="1:12" ht="19.5">
      <c r="A14" s="28"/>
      <c r="B14" s="20" t="s">
        <v>78</v>
      </c>
      <c r="C14" s="142" t="s">
        <v>79</v>
      </c>
      <c r="D14" s="18" t="s">
        <v>80</v>
      </c>
      <c r="E14" s="18" t="s">
        <v>81</v>
      </c>
      <c r="F14" s="26"/>
      <c r="G14" s="25" t="s">
        <v>23</v>
      </c>
      <c r="H14" s="96"/>
      <c r="I14" s="97">
        <v>450000</v>
      </c>
      <c r="J14" s="122">
        <f t="shared" si="0"/>
        <v>0</v>
      </c>
      <c r="K14" s="15">
        <v>0.35</v>
      </c>
      <c r="L14" s="97">
        <f t="shared" si="1"/>
        <v>0</v>
      </c>
    </row>
    <row r="15" spans="1:12" ht="19.5">
      <c r="A15" s="28"/>
      <c r="B15" s="66" t="s">
        <v>78</v>
      </c>
      <c r="C15" s="142" t="s">
        <v>79</v>
      </c>
      <c r="D15" s="27" t="s">
        <v>80</v>
      </c>
      <c r="E15" s="27" t="s">
        <v>81</v>
      </c>
      <c r="F15" s="26"/>
      <c r="G15" s="25" t="s">
        <v>12</v>
      </c>
      <c r="H15" s="96">
        <v>12</v>
      </c>
      <c r="I15" s="97">
        <v>455000</v>
      </c>
      <c r="J15" s="97">
        <f t="shared" si="0"/>
        <v>5460000</v>
      </c>
      <c r="K15" s="24">
        <v>0.35</v>
      </c>
      <c r="L15" s="97">
        <f t="shared" si="1"/>
        <v>3549000</v>
      </c>
    </row>
    <row r="16" spans="1:12" ht="19.5">
      <c r="A16" s="12"/>
      <c r="B16" s="65" t="s">
        <v>78</v>
      </c>
      <c r="C16" s="143" t="s">
        <v>79</v>
      </c>
      <c r="D16" s="64" t="s">
        <v>80</v>
      </c>
      <c r="E16" s="64" t="s">
        <v>81</v>
      </c>
      <c r="F16" s="8"/>
      <c r="G16" s="7" t="s">
        <v>8</v>
      </c>
      <c r="H16" s="119">
        <v>24</v>
      </c>
      <c r="I16" s="120">
        <v>455000</v>
      </c>
      <c r="J16" s="103">
        <f t="shared" si="0"/>
        <v>10920000</v>
      </c>
      <c r="K16" s="63">
        <v>0.35</v>
      </c>
      <c r="L16" s="120">
        <f t="shared" si="1"/>
        <v>7098000</v>
      </c>
    </row>
    <row r="17" spans="1:12">
      <c r="A17" s="376" t="s">
        <v>7</v>
      </c>
      <c r="B17" s="377"/>
      <c r="C17" s="377"/>
      <c r="D17" s="377"/>
      <c r="E17" s="378"/>
      <c r="F17" s="127"/>
      <c r="G17" s="127"/>
      <c r="H17" s="127"/>
      <c r="I17" s="127"/>
      <c r="J17" s="128">
        <f>SUM(J8:J16)</f>
        <v>91020000</v>
      </c>
      <c r="K17" s="127"/>
      <c r="L17" s="128">
        <f>SUM(L8:L16)</f>
        <v>59163000</v>
      </c>
    </row>
  </sheetData>
  <mergeCells count="8">
    <mergeCell ref="A17:E17"/>
    <mergeCell ref="A4:L4"/>
    <mergeCell ref="A6:A7"/>
    <mergeCell ref="B6:B7"/>
    <mergeCell ref="C6:C7"/>
    <mergeCell ref="D6:F6"/>
    <mergeCell ref="G6:K6"/>
    <mergeCell ref="L6:L7"/>
  </mergeCells>
  <pageMargins left="0.7" right="0.7" top="0.75" bottom="0.75" header="0.3" footer="0.3"/>
  <pageSetup paperSize="9" scale="70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R25"/>
  <sheetViews>
    <sheetView zoomScaleNormal="100" zoomScaleSheetLayoutView="100" workbookViewId="0">
      <selection activeCell="D18" sqref="D18"/>
    </sheetView>
  </sheetViews>
  <sheetFormatPr defaultColWidth="9" defaultRowHeight="15"/>
  <cols>
    <col min="1" max="1" width="5.42578125" style="51" customWidth="1"/>
    <col min="2" max="2" width="65.85546875" style="51" customWidth="1"/>
    <col min="3" max="3" width="16.140625" style="51" customWidth="1"/>
    <col min="4" max="4" width="13.85546875" style="51" customWidth="1"/>
    <col min="5" max="5" width="15" style="51" bestFit="1" customWidth="1"/>
    <col min="6" max="6" width="14.140625" style="51" bestFit="1" customWidth="1"/>
    <col min="7" max="7" width="10" style="51" bestFit="1" customWidth="1"/>
    <col min="8" max="16384" width="9" style="51"/>
  </cols>
  <sheetData>
    <row r="1" spans="1:18" ht="16.5">
      <c r="A1" s="61" t="s">
        <v>53</v>
      </c>
      <c r="C1" s="58"/>
      <c r="D1" s="60"/>
      <c r="E1" s="60"/>
      <c r="F1" s="60"/>
      <c r="I1" s="57"/>
      <c r="J1" s="59"/>
      <c r="K1" s="57"/>
      <c r="L1" s="57"/>
      <c r="M1" s="57"/>
      <c r="N1" s="58"/>
      <c r="Q1" s="57"/>
      <c r="R1" s="57"/>
    </row>
    <row r="2" spans="1:18" ht="17.25" customHeight="1">
      <c r="A2" s="56" t="s">
        <v>52</v>
      </c>
      <c r="C2" s="53"/>
      <c r="D2" s="55"/>
      <c r="E2" s="55"/>
      <c r="F2" s="55"/>
      <c r="I2" s="52"/>
      <c r="J2" s="54"/>
      <c r="K2" s="52"/>
      <c r="L2" s="52"/>
      <c r="M2" s="52"/>
      <c r="N2" s="53"/>
      <c r="Q2" s="52"/>
      <c r="R2" s="52"/>
    </row>
    <row r="3" spans="1:18" ht="23.25" customHeight="1">
      <c r="A3" s="327" t="s">
        <v>90</v>
      </c>
      <c r="B3" s="327"/>
      <c r="C3" s="327"/>
      <c r="D3" s="327"/>
    </row>
    <row r="4" spans="1:18" ht="15.75" thickBot="1">
      <c r="A4" s="328" t="s">
        <v>89</v>
      </c>
      <c r="B4" s="328"/>
      <c r="C4" s="328"/>
      <c r="D4" s="328"/>
    </row>
    <row r="5" spans="1:18" ht="15.75" thickTop="1">
      <c r="A5" s="76" t="s">
        <v>50</v>
      </c>
      <c r="B5" s="77" t="s">
        <v>61</v>
      </c>
      <c r="C5" s="77" t="s">
        <v>31</v>
      </c>
      <c r="D5" s="78" t="s">
        <v>43</v>
      </c>
    </row>
    <row r="6" spans="1:18">
      <c r="A6" s="148">
        <v>1</v>
      </c>
      <c r="B6" s="73" t="s">
        <v>103</v>
      </c>
      <c r="C6" s="74">
        <f>'Bán lẻ T10'!J25+'Bán lẻ T11'!J10+'Trường Hieenf'!J9</f>
        <v>115605000</v>
      </c>
      <c r="D6" s="75"/>
    </row>
    <row r="7" spans="1:18">
      <c r="A7" s="149">
        <v>2</v>
      </c>
      <c r="B7" s="70" t="s">
        <v>82</v>
      </c>
      <c r="C7" s="71">
        <f>'ĐLý T10'!J32+'ĐLý T12'!J9</f>
        <v>267180000</v>
      </c>
      <c r="D7" s="72"/>
    </row>
    <row r="8" spans="1:18">
      <c r="A8" s="148">
        <v>3</v>
      </c>
      <c r="B8" s="70" t="s">
        <v>83</v>
      </c>
      <c r="C8" s="71">
        <v>160000000</v>
      </c>
      <c r="D8" s="72"/>
    </row>
    <row r="9" spans="1:18">
      <c r="A9" s="149">
        <v>4</v>
      </c>
      <c r="B9" s="79" t="s">
        <v>87</v>
      </c>
      <c r="C9" s="80">
        <v>185580000</v>
      </c>
      <c r="D9" s="81"/>
    </row>
    <row r="10" spans="1:18">
      <c r="A10" s="148">
        <v>5</v>
      </c>
      <c r="B10" s="79" t="s">
        <v>84</v>
      </c>
      <c r="C10" s="80">
        <v>70000000</v>
      </c>
      <c r="D10" s="81"/>
    </row>
    <row r="11" spans="1:18">
      <c r="A11" s="149">
        <v>6</v>
      </c>
      <c r="B11" s="79" t="s">
        <v>88</v>
      </c>
      <c r="C11" s="80">
        <v>91020000</v>
      </c>
      <c r="D11" s="81"/>
    </row>
    <row r="12" spans="1:18">
      <c r="A12" s="148">
        <v>7</v>
      </c>
      <c r="B12" s="79" t="s">
        <v>85</v>
      </c>
      <c r="C12" s="80">
        <v>30000000</v>
      </c>
      <c r="D12" s="81"/>
    </row>
    <row r="13" spans="1:18">
      <c r="A13" s="149">
        <v>8</v>
      </c>
      <c r="B13" s="79" t="s">
        <v>102</v>
      </c>
      <c r="C13" s="80">
        <f>(C8+C10+C12)*0.05</f>
        <v>13000000</v>
      </c>
      <c r="D13" s="81"/>
      <c r="F13" s="150"/>
    </row>
    <row r="14" spans="1:18" ht="20.25" customHeight="1" thickBot="1">
      <c r="A14" s="325" t="s">
        <v>86</v>
      </c>
      <c r="B14" s="326"/>
      <c r="C14" s="83">
        <f>C13</f>
        <v>13000000</v>
      </c>
      <c r="D14" s="82"/>
      <c r="F14" s="151"/>
    </row>
    <row r="15" spans="1:18" ht="15.75" thickTop="1">
      <c r="A15" s="51" t="s">
        <v>6</v>
      </c>
    </row>
    <row r="16" spans="1:18">
      <c r="A16" s="51" t="s">
        <v>5</v>
      </c>
    </row>
    <row r="17" spans="1:6">
      <c r="A17" s="51" t="s">
        <v>4</v>
      </c>
    </row>
    <row r="18" spans="1:6">
      <c r="A18" s="51" t="s">
        <v>3</v>
      </c>
    </row>
    <row r="19" spans="1:6">
      <c r="A19" s="51" t="s">
        <v>2</v>
      </c>
    </row>
    <row r="20" spans="1:6">
      <c r="A20" s="51" t="s">
        <v>62</v>
      </c>
    </row>
    <row r="21" spans="1:6">
      <c r="A21" s="51" t="s">
        <v>1</v>
      </c>
    </row>
    <row r="22" spans="1:6">
      <c r="A22" s="51" t="s">
        <v>0</v>
      </c>
    </row>
    <row r="23" spans="1:6">
      <c r="A23" s="51" t="s">
        <v>63</v>
      </c>
      <c r="D23" s="147"/>
      <c r="E23" s="146"/>
      <c r="F23" s="146"/>
    </row>
    <row r="24" spans="1:6">
      <c r="E24" s="146"/>
      <c r="F24" s="146"/>
    </row>
    <row r="25" spans="1:6">
      <c r="E25" s="146"/>
      <c r="F25" s="146"/>
    </row>
  </sheetData>
  <mergeCells count="3">
    <mergeCell ref="A14:B14"/>
    <mergeCell ref="A3:D3"/>
    <mergeCell ref="A4:D4"/>
  </mergeCells>
  <pageMargins left="0.7" right="0.37" top="0.75" bottom="0.75" header="0.3" footer="0.3"/>
  <pageSetup orientation="portrait" horizontalDpi="300" verticalDpi="0" copies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2"/>
  <sheetViews>
    <sheetView zoomScaleNormal="100" zoomScaleSheetLayoutView="100" workbookViewId="0">
      <selection activeCell="B19" sqref="B19"/>
    </sheetView>
  </sheetViews>
  <sheetFormatPr defaultRowHeight="15"/>
  <cols>
    <col min="4" max="4" width="25.28515625" customWidth="1"/>
    <col min="5" max="5" width="13.42578125" customWidth="1"/>
    <col min="6" max="6" width="23.85546875" customWidth="1"/>
  </cols>
  <sheetData>
    <row r="1" spans="1:8" ht="16.5">
      <c r="A1" s="61" t="s">
        <v>53</v>
      </c>
      <c r="B1" s="51"/>
    </row>
    <row r="2" spans="1:8">
      <c r="A2" s="56" t="s">
        <v>52</v>
      </c>
      <c r="B2" s="51"/>
    </row>
    <row r="4" spans="1:8" ht="15.75">
      <c r="A4" s="330" t="s">
        <v>106</v>
      </c>
      <c r="B4" s="330"/>
      <c r="C4" s="330"/>
      <c r="D4" s="330"/>
      <c r="E4" s="330"/>
      <c r="F4" s="330"/>
    </row>
    <row r="6" spans="1:8">
      <c r="G6" s="177"/>
      <c r="H6" s="177"/>
    </row>
    <row r="7" spans="1:8">
      <c r="A7" s="331" t="s">
        <v>140</v>
      </c>
      <c r="B7" s="332"/>
      <c r="C7" s="332"/>
      <c r="D7" s="332"/>
      <c r="E7" s="333"/>
      <c r="F7" s="230">
        <f>60000000*5%</f>
        <v>3000000</v>
      </c>
      <c r="G7" s="177"/>
      <c r="H7" s="177"/>
    </row>
    <row r="8" spans="1:8">
      <c r="A8" s="331" t="s">
        <v>139</v>
      </c>
      <c r="B8" s="332"/>
      <c r="C8" s="332"/>
      <c r="D8" s="332"/>
      <c r="E8" s="333"/>
      <c r="F8" s="163">
        <f>100000000*3%</f>
        <v>3000000</v>
      </c>
      <c r="G8" s="178"/>
      <c r="H8" s="179"/>
    </row>
    <row r="9" spans="1:8">
      <c r="A9" s="334" t="s">
        <v>107</v>
      </c>
      <c r="B9" s="335"/>
      <c r="C9" s="335"/>
      <c r="D9" s="335"/>
      <c r="E9" s="336"/>
      <c r="F9" s="167">
        <v>10000000</v>
      </c>
      <c r="G9" s="180"/>
      <c r="H9" s="181"/>
    </row>
    <row r="10" spans="1:8">
      <c r="A10" s="334" t="s">
        <v>156</v>
      </c>
      <c r="B10" s="335"/>
      <c r="C10" s="335"/>
      <c r="D10" s="335"/>
      <c r="E10" s="336"/>
      <c r="F10" s="128">
        <f>F7+F8+F9</f>
        <v>16000000</v>
      </c>
      <c r="G10" s="180"/>
      <c r="H10" s="181"/>
    </row>
    <row r="11" spans="1:8">
      <c r="A11" s="331" t="s">
        <v>151</v>
      </c>
      <c r="B11" s="332"/>
      <c r="C11" s="332"/>
      <c r="D11" s="332"/>
      <c r="E11" s="333"/>
      <c r="F11" s="168">
        <f>'Tiền hàng tháng 2'!L17</f>
        <v>15481600.000000004</v>
      </c>
      <c r="G11" s="145"/>
      <c r="H11" s="145"/>
    </row>
    <row r="12" spans="1:8">
      <c r="A12" s="337" t="s">
        <v>157</v>
      </c>
      <c r="B12" s="338"/>
      <c r="C12" s="338"/>
      <c r="D12" s="338"/>
      <c r="E12" s="339"/>
      <c r="F12" s="231">
        <f>F10-F11</f>
        <v>518399.99999999627</v>
      </c>
      <c r="G12" s="183"/>
      <c r="H12" s="145"/>
    </row>
    <row r="13" spans="1:8" ht="20.25" customHeight="1">
      <c r="A13" t="s">
        <v>158</v>
      </c>
    </row>
    <row r="14" spans="1:8" ht="21" customHeight="1">
      <c r="B14" t="s">
        <v>159</v>
      </c>
    </row>
    <row r="15" spans="1:8">
      <c r="A15" t="s">
        <v>135</v>
      </c>
    </row>
    <row r="17" spans="1:7">
      <c r="A17" s="329" t="s">
        <v>98</v>
      </c>
      <c r="B17" s="329"/>
      <c r="C17" s="329"/>
      <c r="D17" s="184"/>
      <c r="E17" s="329" t="s">
        <v>100</v>
      </c>
      <c r="F17" s="329"/>
      <c r="G17" s="175"/>
    </row>
    <row r="22" spans="1:7">
      <c r="A22" s="329" t="s">
        <v>99</v>
      </c>
      <c r="B22" s="329"/>
      <c r="C22" s="329"/>
      <c r="D22" s="184"/>
      <c r="E22" s="329" t="s">
        <v>101</v>
      </c>
      <c r="F22" s="329"/>
      <c r="G22" s="175"/>
    </row>
  </sheetData>
  <mergeCells count="11">
    <mergeCell ref="A17:C17"/>
    <mergeCell ref="A22:C22"/>
    <mergeCell ref="E17:F17"/>
    <mergeCell ref="E22:F22"/>
    <mergeCell ref="A4:F4"/>
    <mergeCell ref="A8:E8"/>
    <mergeCell ref="A9:E9"/>
    <mergeCell ref="A11:E11"/>
    <mergeCell ref="A12:E12"/>
    <mergeCell ref="A10:E10"/>
    <mergeCell ref="A7:E7"/>
  </mergeCells>
  <pageMargins left="0.7" right="0.7" top="0.75" bottom="0.75" header="0.3" footer="0.3"/>
  <pageSetup paperSize="9" scale="88" orientation="portrait" verticalDpi="0" r:id="rId1"/>
  <colBreaks count="1" manualBreakCount="1">
    <brk id="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selection activeCell="F17" sqref="F17"/>
    </sheetView>
  </sheetViews>
  <sheetFormatPr defaultRowHeight="15"/>
  <cols>
    <col min="4" max="4" width="21.5703125" customWidth="1"/>
    <col min="5" max="5" width="14.85546875" customWidth="1"/>
    <col min="6" max="6" width="14.5703125" customWidth="1"/>
    <col min="7" max="7" width="11.28515625" customWidth="1"/>
    <col min="8" max="8" width="12.5703125" bestFit="1" customWidth="1"/>
  </cols>
  <sheetData>
    <row r="1" spans="1:8" ht="16.5">
      <c r="A1" s="61" t="s">
        <v>53</v>
      </c>
      <c r="B1" s="51"/>
    </row>
    <row r="2" spans="1:8">
      <c r="A2" s="56" t="s">
        <v>52</v>
      </c>
      <c r="B2" s="51"/>
    </row>
    <row r="4" spans="1:8">
      <c r="B4" t="s">
        <v>92</v>
      </c>
    </row>
    <row r="6" spans="1:8">
      <c r="G6" s="177"/>
      <c r="H6" s="177"/>
    </row>
    <row r="7" spans="1:8">
      <c r="A7" s="127" t="s">
        <v>91</v>
      </c>
      <c r="B7" s="127"/>
      <c r="C7" s="127"/>
      <c r="D7" s="127"/>
      <c r="E7" s="127"/>
      <c r="F7" s="163">
        <f>'Bán lẻ T10'!J25+'Bán lẻ T11'!J10+'Trường Hieenf'!J9</f>
        <v>115605000</v>
      </c>
      <c r="G7" s="178"/>
      <c r="H7" s="179"/>
    </row>
    <row r="8" spans="1:8">
      <c r="A8" s="127" t="s">
        <v>93</v>
      </c>
      <c r="B8" s="127"/>
      <c r="C8" s="127"/>
      <c r="D8" s="127"/>
      <c r="E8" s="127"/>
      <c r="F8" s="163">
        <v>98700000</v>
      </c>
      <c r="G8" s="145"/>
      <c r="H8" s="145"/>
    </row>
    <row r="9" spans="1:8">
      <c r="A9" s="165" t="s">
        <v>110</v>
      </c>
      <c r="B9" s="165"/>
      <c r="C9" s="165"/>
      <c r="D9" s="165"/>
      <c r="E9" s="173"/>
      <c r="F9" s="128">
        <f>F7-F8</f>
        <v>16905000</v>
      </c>
      <c r="G9" s="178"/>
      <c r="H9" s="145"/>
    </row>
    <row r="10" spans="1:8">
      <c r="A10" s="165" t="s">
        <v>131</v>
      </c>
      <c r="B10" s="165"/>
      <c r="C10" s="165"/>
      <c r="D10" s="165"/>
      <c r="E10" s="176"/>
      <c r="F10" s="128">
        <f>16905000*0.41</f>
        <v>6931050</v>
      </c>
      <c r="G10" s="178"/>
      <c r="H10" s="145"/>
    </row>
    <row r="11" spans="1:8">
      <c r="A11" s="165" t="s">
        <v>133</v>
      </c>
      <c r="B11" s="165"/>
      <c r="C11" s="165"/>
      <c r="D11" s="165"/>
      <c r="E11" s="176" t="s">
        <v>95</v>
      </c>
      <c r="F11" s="128">
        <f>F9-F10</f>
        <v>9973950</v>
      </c>
      <c r="G11" s="178"/>
      <c r="H11" s="145"/>
    </row>
    <row r="12" spans="1:8" s="162" customFormat="1">
      <c r="A12" s="166" t="s">
        <v>111</v>
      </c>
      <c r="B12" s="166"/>
      <c r="C12" s="166"/>
      <c r="D12" s="166"/>
      <c r="E12" s="173"/>
      <c r="F12" s="167">
        <v>70000000</v>
      </c>
      <c r="G12" s="180"/>
      <c r="H12" s="181"/>
    </row>
    <row r="13" spans="1:8">
      <c r="A13" s="127" t="s">
        <v>112</v>
      </c>
      <c r="B13" s="127"/>
      <c r="C13" s="127"/>
      <c r="D13" s="127"/>
      <c r="E13" s="173"/>
      <c r="F13" s="164">
        <v>35000000</v>
      </c>
      <c r="G13" s="145"/>
      <c r="H13" s="145"/>
    </row>
    <row r="14" spans="1:8" s="161" customFormat="1">
      <c r="A14" s="165" t="s">
        <v>94</v>
      </c>
      <c r="B14" s="165"/>
      <c r="C14" s="165"/>
      <c r="D14" s="165"/>
      <c r="E14" s="176" t="s">
        <v>96</v>
      </c>
      <c r="F14" s="168">
        <f>F12-F13</f>
        <v>35000000</v>
      </c>
      <c r="G14" s="182"/>
      <c r="H14" s="182"/>
    </row>
    <row r="15" spans="1:8">
      <c r="A15" s="127" t="s">
        <v>105</v>
      </c>
      <c r="B15" s="127"/>
      <c r="C15" s="127"/>
      <c r="D15" s="127"/>
      <c r="E15" s="176" t="s">
        <v>97</v>
      </c>
      <c r="F15" s="164">
        <v>31000000</v>
      </c>
      <c r="G15" s="145"/>
      <c r="H15" s="145"/>
    </row>
    <row r="16" spans="1:8">
      <c r="A16" s="127" t="s">
        <v>109</v>
      </c>
      <c r="B16" s="127"/>
      <c r="C16" s="127"/>
      <c r="D16" s="127"/>
      <c r="E16" s="176" t="s">
        <v>113</v>
      </c>
      <c r="F16" s="164">
        <v>13000000</v>
      </c>
      <c r="G16" s="145"/>
      <c r="H16" s="145"/>
    </row>
    <row r="17" spans="1:8" ht="44.25" customHeight="1">
      <c r="A17" s="340" t="s">
        <v>114</v>
      </c>
      <c r="B17" s="341"/>
      <c r="C17" s="341"/>
      <c r="D17" s="342"/>
      <c r="E17" s="185" t="s">
        <v>132</v>
      </c>
      <c r="F17" s="186">
        <f>F11+F14-F15-F16</f>
        <v>973950</v>
      </c>
      <c r="G17" s="183"/>
      <c r="H17" s="145"/>
    </row>
    <row r="19" spans="1:8">
      <c r="A19" t="s">
        <v>134</v>
      </c>
    </row>
    <row r="21" spans="1:8">
      <c r="A21" s="329" t="s">
        <v>98</v>
      </c>
      <c r="B21" s="329"/>
      <c r="C21" s="329"/>
      <c r="D21" s="184"/>
      <c r="E21" s="329" t="s">
        <v>100</v>
      </c>
      <c r="F21" s="329"/>
      <c r="G21" s="184"/>
      <c r="H21" s="184"/>
    </row>
    <row r="26" spans="1:8">
      <c r="A26" s="329" t="s">
        <v>99</v>
      </c>
      <c r="B26" s="329"/>
      <c r="C26" s="329"/>
      <c r="D26" s="184"/>
      <c r="E26" s="329" t="s">
        <v>101</v>
      </c>
      <c r="F26" s="329"/>
      <c r="G26" s="184"/>
      <c r="H26" s="184"/>
    </row>
  </sheetData>
  <mergeCells count="5">
    <mergeCell ref="A17:D17"/>
    <mergeCell ref="A21:C21"/>
    <mergeCell ref="A26:C26"/>
    <mergeCell ref="E21:F21"/>
    <mergeCell ref="E26:F26"/>
  </mergeCells>
  <pageMargins left="0.7" right="0.7" top="0.75" bottom="0.75" header="0.3" footer="0.3"/>
  <pageSetup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S10"/>
  <sheetViews>
    <sheetView zoomScaleNormal="100" workbookViewId="0">
      <selection activeCell="B14" sqref="B14"/>
    </sheetView>
  </sheetViews>
  <sheetFormatPr defaultRowHeight="15"/>
  <cols>
    <col min="1" max="1" width="5.42578125" customWidth="1"/>
    <col min="8" max="8" width="6.140625" customWidth="1"/>
    <col min="9" max="9" width="9.28515625" bestFit="1" customWidth="1"/>
    <col min="10" max="10" width="13.42578125" bestFit="1" customWidth="1"/>
    <col min="11" max="11" width="6.85546875" customWidth="1"/>
    <col min="12" max="12" width="13.42578125" bestFit="1" customWidth="1"/>
    <col min="18" max="18" width="11.5703125" bestFit="1" customWidth="1"/>
  </cols>
  <sheetData>
    <row r="1" spans="1:19" ht="16.5">
      <c r="A1" s="61" t="s">
        <v>53</v>
      </c>
      <c r="B1" s="58"/>
      <c r="C1" s="60"/>
      <c r="D1" s="60"/>
      <c r="E1" s="60"/>
      <c r="F1" s="51"/>
      <c r="G1" s="51"/>
      <c r="H1" s="57"/>
      <c r="I1" s="59"/>
      <c r="J1" s="57"/>
      <c r="K1" s="57"/>
      <c r="L1" s="57"/>
      <c r="M1" s="58"/>
      <c r="N1" s="51"/>
      <c r="O1" s="51"/>
      <c r="P1" s="57"/>
      <c r="Q1" s="57"/>
      <c r="R1" s="51"/>
      <c r="S1" s="51"/>
    </row>
    <row r="2" spans="1:19" ht="15.75">
      <c r="A2" s="56" t="s">
        <v>52</v>
      </c>
      <c r="B2" s="53"/>
      <c r="C2" s="55"/>
      <c r="D2" s="55"/>
      <c r="E2" s="55"/>
      <c r="F2" s="51"/>
      <c r="G2" s="51"/>
      <c r="H2" s="52"/>
      <c r="I2" s="54"/>
      <c r="J2" s="52"/>
      <c r="K2" s="52"/>
      <c r="L2" s="52"/>
      <c r="M2" s="53"/>
      <c r="N2" s="51"/>
      <c r="O2" s="51"/>
      <c r="P2" s="52"/>
      <c r="Q2" s="52"/>
      <c r="R2" s="51"/>
      <c r="S2" s="51"/>
    </row>
    <row r="3" spans="1:19" ht="21" thickBot="1">
      <c r="A3" s="152" t="s">
        <v>64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3"/>
      <c r="N3" s="153"/>
      <c r="O3" s="153"/>
      <c r="P3" s="153"/>
      <c r="Q3" s="153"/>
      <c r="R3" s="153"/>
      <c r="S3" s="51"/>
    </row>
    <row r="4" spans="1:19" ht="15.75" thickTop="1">
      <c r="A4" s="312" t="s">
        <v>50</v>
      </c>
      <c r="B4" s="314" t="s">
        <v>49</v>
      </c>
      <c r="C4" s="316" t="s">
        <v>48</v>
      </c>
      <c r="D4" s="316" t="s">
        <v>47</v>
      </c>
      <c r="E4" s="316"/>
      <c r="F4" s="316"/>
      <c r="G4" s="308" t="s">
        <v>46</v>
      </c>
      <c r="H4" s="308"/>
      <c r="I4" s="308"/>
      <c r="J4" s="308"/>
      <c r="K4" s="318"/>
      <c r="L4" s="319" t="s">
        <v>45</v>
      </c>
      <c r="M4" s="145"/>
      <c r="N4" s="145"/>
      <c r="O4" s="145"/>
      <c r="P4" s="145"/>
      <c r="Q4" s="145"/>
      <c r="R4" s="145"/>
    </row>
    <row r="5" spans="1:19" ht="27">
      <c r="A5" s="313"/>
      <c r="B5" s="315"/>
      <c r="C5" s="317"/>
      <c r="D5" s="50" t="s">
        <v>42</v>
      </c>
      <c r="E5" s="85" t="s">
        <v>41</v>
      </c>
      <c r="F5" s="85" t="s">
        <v>40</v>
      </c>
      <c r="G5" s="85" t="s">
        <v>39</v>
      </c>
      <c r="H5" s="85" t="s">
        <v>38</v>
      </c>
      <c r="I5" s="85" t="s">
        <v>37</v>
      </c>
      <c r="J5" s="49" t="s">
        <v>36</v>
      </c>
      <c r="K5" s="48" t="s">
        <v>35</v>
      </c>
      <c r="L5" s="320"/>
    </row>
    <row r="6" spans="1:19">
      <c r="A6" s="98">
        <v>16</v>
      </c>
      <c r="B6" s="65" t="s">
        <v>65</v>
      </c>
      <c r="C6" s="123" t="s">
        <v>66</v>
      </c>
      <c r="D6" s="64" t="s">
        <v>9</v>
      </c>
      <c r="E6" s="64"/>
      <c r="F6" s="100"/>
      <c r="G6" s="101" t="s">
        <v>16</v>
      </c>
      <c r="H6" s="156">
        <v>10</v>
      </c>
      <c r="I6" s="103">
        <v>455000</v>
      </c>
      <c r="J6" s="103">
        <f t="shared" ref="J6:J9" si="0">H6*I6</f>
        <v>4550000</v>
      </c>
      <c r="K6" s="63">
        <v>0.41</v>
      </c>
      <c r="L6" s="103">
        <f t="shared" ref="L6:L9" si="1">H6*I6*(1-K6)</f>
        <v>2684500.0000000005</v>
      </c>
    </row>
    <row r="7" spans="1:19">
      <c r="A7" s="37">
        <v>39</v>
      </c>
      <c r="B7" s="36" t="s">
        <v>68</v>
      </c>
      <c r="C7" s="39" t="s">
        <v>69</v>
      </c>
      <c r="D7" s="34" t="s">
        <v>9</v>
      </c>
      <c r="E7" s="34"/>
      <c r="F7" s="33"/>
      <c r="G7" s="32" t="s">
        <v>16</v>
      </c>
      <c r="H7" s="157">
        <v>12</v>
      </c>
      <c r="I7" s="124">
        <v>455000</v>
      </c>
      <c r="J7" s="124">
        <f t="shared" si="0"/>
        <v>5460000</v>
      </c>
      <c r="K7" s="38">
        <v>0.41</v>
      </c>
      <c r="L7" s="124">
        <f t="shared" si="1"/>
        <v>3221400.0000000005</v>
      </c>
    </row>
    <row r="8" spans="1:19">
      <c r="A8" s="104">
        <v>40</v>
      </c>
      <c r="B8" s="105" t="s">
        <v>68</v>
      </c>
      <c r="C8" s="106" t="s">
        <v>66</v>
      </c>
      <c r="D8" s="107" t="s">
        <v>9</v>
      </c>
      <c r="E8" s="125"/>
      <c r="F8" s="108"/>
      <c r="G8" s="109" t="s">
        <v>14</v>
      </c>
      <c r="H8" s="158">
        <v>12</v>
      </c>
      <c r="I8" s="111">
        <v>465000</v>
      </c>
      <c r="J8" s="111">
        <f>H8*I8</f>
        <v>5580000</v>
      </c>
      <c r="K8" s="112">
        <v>0.41</v>
      </c>
      <c r="L8" s="111">
        <f t="shared" si="1"/>
        <v>3292200.0000000005</v>
      </c>
    </row>
    <row r="9" spans="1:19">
      <c r="A9" s="12"/>
      <c r="B9" s="11"/>
      <c r="C9" s="99" t="s">
        <v>66</v>
      </c>
      <c r="D9" s="9" t="s">
        <v>9</v>
      </c>
      <c r="E9" s="9"/>
      <c r="F9" s="8"/>
      <c r="G9" s="7" t="s">
        <v>13</v>
      </c>
      <c r="H9" s="159">
        <v>12</v>
      </c>
      <c r="I9" s="120">
        <v>475000</v>
      </c>
      <c r="J9" s="120">
        <f t="shared" si="0"/>
        <v>5700000</v>
      </c>
      <c r="K9" s="6">
        <v>0.41</v>
      </c>
      <c r="L9" s="120">
        <f t="shared" si="1"/>
        <v>3363000.0000000005</v>
      </c>
    </row>
    <row r="10" spans="1:19">
      <c r="A10" s="127"/>
      <c r="B10" s="127"/>
      <c r="C10" s="127"/>
      <c r="D10" s="337" t="s">
        <v>7</v>
      </c>
      <c r="E10" s="338"/>
      <c r="F10" s="339"/>
      <c r="G10" s="127"/>
      <c r="H10" s="127"/>
      <c r="I10" s="127"/>
      <c r="J10" s="128">
        <f>SUM(J6:J9)</f>
        <v>21290000</v>
      </c>
      <c r="K10" s="127"/>
      <c r="L10" s="128">
        <f>SUM(L6:L9)</f>
        <v>12561100.000000002</v>
      </c>
    </row>
  </sheetData>
  <mergeCells count="7">
    <mergeCell ref="G4:K4"/>
    <mergeCell ref="L4:L5"/>
    <mergeCell ref="D10:F10"/>
    <mergeCell ref="A4:A5"/>
    <mergeCell ref="B4:B5"/>
    <mergeCell ref="C4:C5"/>
    <mergeCell ref="D4:F4"/>
  </mergeCells>
  <pageMargins left="0.7" right="0.7" top="0.75" bottom="0.75" header="0.3" footer="0.3"/>
  <pageSetup orientation="landscape" horizontalDpi="3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S36"/>
  <sheetViews>
    <sheetView topLeftCell="A21" zoomScaleNormal="100" workbookViewId="0">
      <selection activeCell="A25" sqref="A25:L33"/>
    </sheetView>
  </sheetViews>
  <sheetFormatPr defaultRowHeight="15"/>
  <cols>
    <col min="8" max="8" width="7.42578125" customWidth="1"/>
    <col min="10" max="10" width="14.28515625" customWidth="1"/>
    <col min="12" max="12" width="18" customWidth="1"/>
    <col min="18" max="18" width="12.5703125" bestFit="1" customWidth="1"/>
  </cols>
  <sheetData>
    <row r="1" spans="1:19" ht="16.5">
      <c r="A1" s="61" t="s">
        <v>53</v>
      </c>
      <c r="B1" s="58"/>
      <c r="C1" s="60"/>
      <c r="D1" s="60"/>
      <c r="E1" s="60"/>
      <c r="F1" s="51"/>
      <c r="G1" s="51"/>
      <c r="H1" s="57"/>
      <c r="I1" s="59"/>
      <c r="J1" s="57"/>
      <c r="K1" s="57"/>
      <c r="L1" s="57"/>
      <c r="M1" s="58"/>
      <c r="N1" s="51"/>
      <c r="O1" s="51"/>
      <c r="P1" s="57"/>
      <c r="Q1" s="57"/>
      <c r="R1" s="51"/>
      <c r="S1" s="51"/>
    </row>
    <row r="2" spans="1:19" ht="15.75">
      <c r="A2" s="56" t="s">
        <v>52</v>
      </c>
      <c r="B2" s="53"/>
      <c r="C2" s="55"/>
      <c r="D2" s="55"/>
      <c r="E2" s="55"/>
      <c r="F2" s="51"/>
      <c r="G2" s="51"/>
      <c r="H2" s="52"/>
      <c r="I2" s="54"/>
      <c r="J2" s="52"/>
      <c r="K2" s="52"/>
      <c r="L2" s="52"/>
      <c r="M2" s="53"/>
      <c r="N2" s="51"/>
      <c r="O2" s="51"/>
      <c r="P2" s="52"/>
      <c r="Q2" s="52"/>
      <c r="R2" s="51"/>
      <c r="S2" s="51"/>
    </row>
    <row r="3" spans="1:19" ht="21" thickBot="1">
      <c r="A3" s="343" t="s">
        <v>104</v>
      </c>
      <c r="B3" s="343"/>
      <c r="C3" s="343"/>
      <c r="D3" s="343"/>
      <c r="E3" s="343"/>
      <c r="F3" s="343"/>
      <c r="G3" s="343"/>
      <c r="H3" s="343"/>
      <c r="I3" s="343"/>
      <c r="J3" s="343"/>
      <c r="K3" s="343"/>
      <c r="L3" s="343"/>
      <c r="M3" s="153"/>
      <c r="N3" s="153"/>
      <c r="O3" s="153"/>
      <c r="P3" s="153"/>
      <c r="Q3" s="153"/>
      <c r="R3" s="153"/>
      <c r="S3" s="153"/>
    </row>
    <row r="4" spans="1:19" ht="15.75" thickTop="1">
      <c r="A4" s="312" t="s">
        <v>50</v>
      </c>
      <c r="B4" s="314" t="s">
        <v>49</v>
      </c>
      <c r="C4" s="316" t="s">
        <v>48</v>
      </c>
      <c r="D4" s="316" t="s">
        <v>47</v>
      </c>
      <c r="E4" s="316"/>
      <c r="F4" s="316"/>
      <c r="G4" s="308" t="s">
        <v>46</v>
      </c>
      <c r="H4" s="308"/>
      <c r="I4" s="308"/>
      <c r="J4" s="308"/>
      <c r="K4" s="318"/>
      <c r="L4" s="319" t="s">
        <v>45</v>
      </c>
      <c r="M4" s="145"/>
      <c r="N4" s="145"/>
      <c r="O4" s="145"/>
      <c r="P4" s="145"/>
      <c r="Q4" s="145"/>
      <c r="R4" s="145"/>
      <c r="S4" s="145"/>
    </row>
    <row r="5" spans="1:19" ht="33" customHeight="1">
      <c r="A5" s="313"/>
      <c r="B5" s="315"/>
      <c r="C5" s="317"/>
      <c r="D5" s="50" t="s">
        <v>42</v>
      </c>
      <c r="E5" s="85" t="s">
        <v>41</v>
      </c>
      <c r="F5" s="85" t="s">
        <v>40</v>
      </c>
      <c r="G5" s="85" t="s">
        <v>39</v>
      </c>
      <c r="H5" s="85" t="s">
        <v>38</v>
      </c>
      <c r="I5" s="85" t="s">
        <v>37</v>
      </c>
      <c r="J5" s="49" t="s">
        <v>36</v>
      </c>
      <c r="K5" s="48" t="s">
        <v>35</v>
      </c>
      <c r="L5" s="320"/>
    </row>
    <row r="6" spans="1:19">
      <c r="A6" s="87">
        <v>15</v>
      </c>
      <c r="B6" s="88" t="s">
        <v>65</v>
      </c>
      <c r="C6" s="89" t="s">
        <v>66</v>
      </c>
      <c r="D6" s="90" t="s">
        <v>67</v>
      </c>
      <c r="E6" s="90"/>
      <c r="F6" s="91"/>
      <c r="G6" s="92" t="s">
        <v>14</v>
      </c>
      <c r="H6" s="93">
        <v>24</v>
      </c>
      <c r="I6" s="94">
        <v>465000</v>
      </c>
      <c r="J6" s="94">
        <f t="shared" ref="J6:J24" si="0">H6*I6</f>
        <v>11160000</v>
      </c>
      <c r="K6" s="95">
        <v>0.35</v>
      </c>
      <c r="L6" s="94">
        <f t="shared" ref="L6:L18" si="1">H6*I6*(1-K6)</f>
        <v>7254000</v>
      </c>
    </row>
    <row r="7" spans="1:19">
      <c r="A7" s="28"/>
      <c r="B7" s="88" t="s">
        <v>65</v>
      </c>
      <c r="C7" s="44" t="s">
        <v>66</v>
      </c>
      <c r="D7" s="27" t="s">
        <v>67</v>
      </c>
      <c r="E7" s="27"/>
      <c r="F7" s="26"/>
      <c r="G7" s="25" t="s">
        <v>13</v>
      </c>
      <c r="H7" s="96">
        <v>24</v>
      </c>
      <c r="I7" s="97">
        <v>475000</v>
      </c>
      <c r="J7" s="97">
        <f t="shared" si="0"/>
        <v>11400000</v>
      </c>
      <c r="K7" s="24">
        <v>0.35</v>
      </c>
      <c r="L7" s="97">
        <f t="shared" si="1"/>
        <v>7410000</v>
      </c>
    </row>
    <row r="8" spans="1:19">
      <c r="A8" s="28"/>
      <c r="B8" s="88" t="s">
        <v>65</v>
      </c>
      <c r="C8" s="44" t="s">
        <v>66</v>
      </c>
      <c r="D8" s="27" t="s">
        <v>67</v>
      </c>
      <c r="E8" s="27"/>
      <c r="F8" s="26"/>
      <c r="G8" s="25" t="s">
        <v>17</v>
      </c>
      <c r="H8" s="96">
        <v>24</v>
      </c>
      <c r="I8" s="97">
        <v>485000</v>
      </c>
      <c r="J8" s="97">
        <f t="shared" si="0"/>
        <v>11640000</v>
      </c>
      <c r="K8" s="24">
        <v>0.35</v>
      </c>
      <c r="L8" s="97">
        <f t="shared" si="1"/>
        <v>7566000</v>
      </c>
    </row>
    <row r="9" spans="1:19">
      <c r="A9" s="28"/>
      <c r="B9" s="88" t="s">
        <v>65</v>
      </c>
      <c r="C9" s="44" t="s">
        <v>66</v>
      </c>
      <c r="D9" s="27" t="s">
        <v>67</v>
      </c>
      <c r="E9" s="27"/>
      <c r="F9" s="26"/>
      <c r="G9" s="25" t="s">
        <v>25</v>
      </c>
      <c r="H9" s="96">
        <v>24</v>
      </c>
      <c r="I9" s="97">
        <v>485000</v>
      </c>
      <c r="J9" s="97">
        <f t="shared" si="0"/>
        <v>11640000</v>
      </c>
      <c r="K9" s="24">
        <v>0.35</v>
      </c>
      <c r="L9" s="97">
        <f t="shared" si="1"/>
        <v>7566000</v>
      </c>
    </row>
    <row r="10" spans="1:19">
      <c r="A10" s="28"/>
      <c r="B10" s="88" t="s">
        <v>65</v>
      </c>
      <c r="C10" s="44" t="s">
        <v>66</v>
      </c>
      <c r="D10" s="27" t="s">
        <v>67</v>
      </c>
      <c r="E10" s="27"/>
      <c r="F10" s="26"/>
      <c r="G10" s="25" t="s">
        <v>24</v>
      </c>
      <c r="H10" s="96">
        <v>48</v>
      </c>
      <c r="I10" s="97">
        <v>550000</v>
      </c>
      <c r="J10" s="97">
        <f t="shared" si="0"/>
        <v>26400000</v>
      </c>
      <c r="K10" s="24">
        <v>0.35</v>
      </c>
      <c r="L10" s="97">
        <f t="shared" si="1"/>
        <v>17160000</v>
      </c>
    </row>
    <row r="11" spans="1:19">
      <c r="A11" s="98"/>
      <c r="B11" s="88" t="s">
        <v>65</v>
      </c>
      <c r="C11" s="99" t="s">
        <v>66</v>
      </c>
      <c r="D11" s="9" t="s">
        <v>67</v>
      </c>
      <c r="E11" s="64"/>
      <c r="F11" s="100"/>
      <c r="G11" s="101" t="s">
        <v>8</v>
      </c>
      <c r="H11" s="102">
        <v>24</v>
      </c>
      <c r="I11" s="103">
        <v>455000</v>
      </c>
      <c r="J11" s="103">
        <f t="shared" si="0"/>
        <v>10920000</v>
      </c>
      <c r="K11" s="63">
        <v>0.35</v>
      </c>
      <c r="L11" s="103">
        <f t="shared" si="1"/>
        <v>7098000</v>
      </c>
    </row>
    <row r="12" spans="1:19" ht="28.5">
      <c r="A12" s="104">
        <v>36</v>
      </c>
      <c r="B12" s="105" t="s">
        <v>68</v>
      </c>
      <c r="C12" s="106" t="s">
        <v>69</v>
      </c>
      <c r="D12" s="107" t="s">
        <v>70</v>
      </c>
      <c r="E12" s="107" t="s">
        <v>71</v>
      </c>
      <c r="F12" s="108"/>
      <c r="G12" s="109" t="s">
        <v>16</v>
      </c>
      <c r="H12" s="110">
        <v>12</v>
      </c>
      <c r="I12" s="111">
        <v>455000</v>
      </c>
      <c r="J12" s="111">
        <f t="shared" si="0"/>
        <v>5460000</v>
      </c>
      <c r="K12" s="112">
        <v>0.38</v>
      </c>
      <c r="L12" s="111">
        <f t="shared" si="1"/>
        <v>3385200</v>
      </c>
    </row>
    <row r="13" spans="1:19" ht="28.5">
      <c r="A13" s="113"/>
      <c r="B13" s="114" t="s">
        <v>68</v>
      </c>
      <c r="C13" s="44" t="s">
        <v>69</v>
      </c>
      <c r="D13" s="27" t="s">
        <v>70</v>
      </c>
      <c r="E13" s="27" t="s">
        <v>71</v>
      </c>
      <c r="F13" s="115"/>
      <c r="G13" s="116" t="s">
        <v>25</v>
      </c>
      <c r="H13" s="117">
        <v>12</v>
      </c>
      <c r="I13" s="118">
        <v>485000</v>
      </c>
      <c r="J13" s="118">
        <f t="shared" si="0"/>
        <v>5820000</v>
      </c>
      <c r="K13" s="95">
        <v>0.38</v>
      </c>
      <c r="L13" s="118">
        <f t="shared" si="1"/>
        <v>3608400</v>
      </c>
    </row>
    <row r="14" spans="1:19" ht="28.5">
      <c r="A14" s="28"/>
      <c r="B14" s="114" t="s">
        <v>68</v>
      </c>
      <c r="C14" s="44" t="s">
        <v>69</v>
      </c>
      <c r="D14" s="27" t="s">
        <v>70</v>
      </c>
      <c r="E14" s="27" t="s">
        <v>71</v>
      </c>
      <c r="F14" s="26"/>
      <c r="G14" s="25" t="s">
        <v>24</v>
      </c>
      <c r="H14" s="96">
        <v>24</v>
      </c>
      <c r="I14" s="97">
        <v>550000</v>
      </c>
      <c r="J14" s="97">
        <f t="shared" si="0"/>
        <v>13200000</v>
      </c>
      <c r="K14" s="24">
        <v>0.38</v>
      </c>
      <c r="L14" s="118">
        <f t="shared" si="1"/>
        <v>8184000</v>
      </c>
    </row>
    <row r="15" spans="1:19" ht="28.5">
      <c r="A15" s="28"/>
      <c r="B15" s="114" t="s">
        <v>68</v>
      </c>
      <c r="C15" s="44" t="s">
        <v>69</v>
      </c>
      <c r="D15" s="27" t="s">
        <v>70</v>
      </c>
      <c r="E15" s="27" t="s">
        <v>71</v>
      </c>
      <c r="F15" s="26"/>
      <c r="G15" s="25" t="s">
        <v>12</v>
      </c>
      <c r="H15" s="96">
        <v>12</v>
      </c>
      <c r="I15" s="97">
        <v>455000</v>
      </c>
      <c r="J15" s="97">
        <f t="shared" si="0"/>
        <v>5460000</v>
      </c>
      <c r="K15" s="24">
        <v>0.38</v>
      </c>
      <c r="L15" s="118">
        <f t="shared" si="1"/>
        <v>3385200</v>
      </c>
    </row>
    <row r="16" spans="1:19" ht="28.5">
      <c r="A16" s="12"/>
      <c r="B16" s="11" t="s">
        <v>68</v>
      </c>
      <c r="C16" s="42" t="s">
        <v>69</v>
      </c>
      <c r="D16" s="18" t="s">
        <v>70</v>
      </c>
      <c r="E16" s="18" t="s">
        <v>71</v>
      </c>
      <c r="F16" s="8"/>
      <c r="G16" s="7" t="s">
        <v>8</v>
      </c>
      <c r="H16" s="119">
        <v>12</v>
      </c>
      <c r="I16" s="120">
        <v>455000</v>
      </c>
      <c r="J16" s="120">
        <f t="shared" si="0"/>
        <v>5460000</v>
      </c>
      <c r="K16" s="6">
        <v>0.38</v>
      </c>
      <c r="L16" s="120">
        <f t="shared" si="1"/>
        <v>3385200</v>
      </c>
    </row>
    <row r="17" spans="1:12" ht="28.5">
      <c r="A17" s="21">
        <v>37</v>
      </c>
      <c r="B17" s="20" t="s">
        <v>68</v>
      </c>
      <c r="C17" s="106" t="s">
        <v>69</v>
      </c>
      <c r="D17" s="107" t="s">
        <v>70</v>
      </c>
      <c r="E17" s="107" t="s">
        <v>71</v>
      </c>
      <c r="F17" s="17"/>
      <c r="G17" s="16" t="s">
        <v>17</v>
      </c>
      <c r="H17" s="121">
        <v>12</v>
      </c>
      <c r="I17" s="122">
        <v>485000</v>
      </c>
      <c r="J17" s="122">
        <f t="shared" si="0"/>
        <v>5820000</v>
      </c>
      <c r="K17" s="15">
        <v>0.38</v>
      </c>
      <c r="L17" s="94">
        <f t="shared" si="1"/>
        <v>3608400</v>
      </c>
    </row>
    <row r="18" spans="1:12" ht="28.5">
      <c r="A18" s="12"/>
      <c r="B18" s="11" t="s">
        <v>68</v>
      </c>
      <c r="C18" s="99" t="s">
        <v>69</v>
      </c>
      <c r="D18" s="9" t="s">
        <v>70</v>
      </c>
      <c r="E18" s="9" t="s">
        <v>71</v>
      </c>
      <c r="F18" s="8"/>
      <c r="G18" s="7" t="s">
        <v>8</v>
      </c>
      <c r="H18" s="119">
        <v>12</v>
      </c>
      <c r="I18" s="120">
        <v>455000</v>
      </c>
      <c r="J18" s="120">
        <f t="shared" si="0"/>
        <v>5460000</v>
      </c>
      <c r="K18" s="6">
        <v>0.38</v>
      </c>
      <c r="L18" s="120">
        <f t="shared" si="1"/>
        <v>3385200</v>
      </c>
    </row>
    <row r="19" spans="1:12" ht="28.5">
      <c r="A19" s="21">
        <v>38</v>
      </c>
      <c r="B19" s="20" t="s">
        <v>68</v>
      </c>
      <c r="C19" s="106" t="s">
        <v>69</v>
      </c>
      <c r="D19" s="107" t="s">
        <v>70</v>
      </c>
      <c r="E19" s="107" t="s">
        <v>71</v>
      </c>
      <c r="F19" s="17"/>
      <c r="G19" s="16" t="s">
        <v>16</v>
      </c>
      <c r="H19" s="121">
        <v>24</v>
      </c>
      <c r="I19" s="122">
        <v>455000</v>
      </c>
      <c r="J19" s="122">
        <f t="shared" si="0"/>
        <v>10920000</v>
      </c>
      <c r="K19" s="15">
        <v>0.38</v>
      </c>
      <c r="L19" s="122">
        <f>H19*I19*(1-K19)</f>
        <v>6770400</v>
      </c>
    </row>
    <row r="20" spans="1:12" ht="28.5">
      <c r="A20" s="28"/>
      <c r="B20" s="20" t="s">
        <v>68</v>
      </c>
      <c r="C20" s="44" t="s">
        <v>69</v>
      </c>
      <c r="D20" s="27" t="s">
        <v>70</v>
      </c>
      <c r="E20" s="27" t="s">
        <v>71</v>
      </c>
      <c r="F20" s="26"/>
      <c r="G20" s="25" t="s">
        <v>14</v>
      </c>
      <c r="H20" s="96">
        <v>12</v>
      </c>
      <c r="I20" s="97">
        <v>465000</v>
      </c>
      <c r="J20" s="97">
        <f t="shared" si="0"/>
        <v>5580000</v>
      </c>
      <c r="K20" s="24">
        <v>0.38</v>
      </c>
      <c r="L20" s="97">
        <f t="shared" ref="L20:L24" si="2">H20*I20*(1-K20)</f>
        <v>3459600</v>
      </c>
    </row>
    <row r="21" spans="1:12" ht="28.5">
      <c r="A21" s="28"/>
      <c r="B21" s="20" t="s">
        <v>68</v>
      </c>
      <c r="C21" s="44" t="s">
        <v>69</v>
      </c>
      <c r="D21" s="27" t="s">
        <v>70</v>
      </c>
      <c r="E21" s="27" t="s">
        <v>71</v>
      </c>
      <c r="F21" s="26"/>
      <c r="G21" s="25" t="s">
        <v>17</v>
      </c>
      <c r="H21" s="96">
        <v>12</v>
      </c>
      <c r="I21" s="97">
        <v>485000</v>
      </c>
      <c r="J21" s="97">
        <f t="shared" si="0"/>
        <v>5820000</v>
      </c>
      <c r="K21" s="24">
        <v>0.38</v>
      </c>
      <c r="L21" s="97">
        <f t="shared" si="2"/>
        <v>3608400</v>
      </c>
    </row>
    <row r="22" spans="1:12" ht="28.5">
      <c r="A22" s="28"/>
      <c r="B22" s="20" t="s">
        <v>68</v>
      </c>
      <c r="C22" s="44" t="s">
        <v>69</v>
      </c>
      <c r="D22" s="27" t="s">
        <v>70</v>
      </c>
      <c r="E22" s="27" t="s">
        <v>71</v>
      </c>
      <c r="F22" s="26"/>
      <c r="G22" s="25" t="s">
        <v>23</v>
      </c>
      <c r="H22" s="96">
        <v>50</v>
      </c>
      <c r="I22" s="97">
        <v>450000</v>
      </c>
      <c r="J22" s="97">
        <f t="shared" si="0"/>
        <v>22500000</v>
      </c>
      <c r="K22" s="24">
        <v>0.38</v>
      </c>
      <c r="L22" s="97">
        <f t="shared" si="2"/>
        <v>13950000</v>
      </c>
    </row>
    <row r="23" spans="1:12" ht="28.5">
      <c r="A23" s="113"/>
      <c r="B23" s="88" t="s">
        <v>68</v>
      </c>
      <c r="C23" s="169" t="s">
        <v>69</v>
      </c>
      <c r="D23" s="170" t="s">
        <v>70</v>
      </c>
      <c r="E23" s="170" t="s">
        <v>71</v>
      </c>
      <c r="F23" s="115"/>
      <c r="G23" s="116" t="s">
        <v>12</v>
      </c>
      <c r="H23" s="117">
        <v>12</v>
      </c>
      <c r="I23" s="118">
        <v>455000</v>
      </c>
      <c r="J23" s="118">
        <f t="shared" si="0"/>
        <v>5460000</v>
      </c>
      <c r="K23" s="126">
        <v>0.38</v>
      </c>
      <c r="L23" s="118">
        <f t="shared" si="2"/>
        <v>3385200</v>
      </c>
    </row>
    <row r="24" spans="1:12" ht="28.5">
      <c r="A24" s="39"/>
      <c r="B24" s="36" t="s">
        <v>68</v>
      </c>
      <c r="C24" s="39" t="s">
        <v>69</v>
      </c>
      <c r="D24" s="34" t="s">
        <v>70</v>
      </c>
      <c r="E24" s="34" t="s">
        <v>71</v>
      </c>
      <c r="F24" s="33"/>
      <c r="G24" s="32" t="s">
        <v>8</v>
      </c>
      <c r="H24" s="171">
        <v>12</v>
      </c>
      <c r="I24" s="124">
        <v>455000</v>
      </c>
      <c r="J24" s="124">
        <f t="shared" si="0"/>
        <v>5460000</v>
      </c>
      <c r="K24" s="38">
        <v>0.38</v>
      </c>
      <c r="L24" s="124">
        <f t="shared" si="2"/>
        <v>3385200</v>
      </c>
    </row>
    <row r="25" spans="1:12" s="3" customFormat="1" ht="18">
      <c r="A25" s="39">
        <v>2</v>
      </c>
      <c r="B25" s="36" t="s">
        <v>78</v>
      </c>
      <c r="C25" s="172" t="s">
        <v>79</v>
      </c>
      <c r="D25" s="34" t="s">
        <v>80</v>
      </c>
      <c r="E25" s="34" t="s">
        <v>81</v>
      </c>
      <c r="F25" s="39"/>
      <c r="G25" s="32" t="s">
        <v>16</v>
      </c>
      <c r="H25" s="171">
        <v>24</v>
      </c>
      <c r="I25" s="124">
        <v>455000</v>
      </c>
      <c r="J25" s="124">
        <f t="shared" ref="J25:J33" si="3">H25*I25</f>
        <v>10920000</v>
      </c>
      <c r="K25" s="38">
        <v>0.35</v>
      </c>
      <c r="L25" s="124">
        <f t="shared" ref="L25:L33" si="4">H25*I25*(1-K25)</f>
        <v>7098000</v>
      </c>
    </row>
    <row r="26" spans="1:12" s="3" customFormat="1" ht="18">
      <c r="A26" s="21"/>
      <c r="B26" s="20" t="s">
        <v>78</v>
      </c>
      <c r="C26" s="142" t="s">
        <v>79</v>
      </c>
      <c r="D26" s="18" t="s">
        <v>80</v>
      </c>
      <c r="E26" s="18" t="s">
        <v>81</v>
      </c>
      <c r="F26" s="42"/>
      <c r="G26" s="16" t="s">
        <v>14</v>
      </c>
      <c r="H26" s="121">
        <v>36</v>
      </c>
      <c r="I26" s="122">
        <v>465000</v>
      </c>
      <c r="J26" s="122">
        <f t="shared" si="3"/>
        <v>16740000</v>
      </c>
      <c r="K26" s="15">
        <v>0.35</v>
      </c>
      <c r="L26" s="122">
        <f t="shared" si="4"/>
        <v>10881000</v>
      </c>
    </row>
    <row r="27" spans="1:12" s="3" customFormat="1" ht="18">
      <c r="A27" s="28"/>
      <c r="B27" s="20" t="s">
        <v>78</v>
      </c>
      <c r="C27" s="142" t="s">
        <v>79</v>
      </c>
      <c r="D27" s="18" t="s">
        <v>80</v>
      </c>
      <c r="E27" s="18" t="s">
        <v>81</v>
      </c>
      <c r="F27" s="26"/>
      <c r="G27" s="25" t="s">
        <v>13</v>
      </c>
      <c r="H27" s="96">
        <v>36</v>
      </c>
      <c r="I27" s="97">
        <v>475000</v>
      </c>
      <c r="J27" s="122">
        <f t="shared" si="3"/>
        <v>17100000</v>
      </c>
      <c r="K27" s="15">
        <v>0.35</v>
      </c>
      <c r="L27" s="97">
        <f t="shared" si="4"/>
        <v>11115000</v>
      </c>
    </row>
    <row r="28" spans="1:12" s="3" customFormat="1" ht="18">
      <c r="A28" s="28"/>
      <c r="B28" s="20" t="s">
        <v>78</v>
      </c>
      <c r="C28" s="142" t="s">
        <v>79</v>
      </c>
      <c r="D28" s="18" t="s">
        <v>80</v>
      </c>
      <c r="E28" s="18" t="s">
        <v>81</v>
      </c>
      <c r="F28" s="26"/>
      <c r="G28" s="25" t="s">
        <v>17</v>
      </c>
      <c r="H28" s="96">
        <v>36</v>
      </c>
      <c r="I28" s="97">
        <v>485000</v>
      </c>
      <c r="J28" s="122">
        <f t="shared" si="3"/>
        <v>17460000</v>
      </c>
      <c r="K28" s="15">
        <v>0.35</v>
      </c>
      <c r="L28" s="97">
        <f t="shared" si="4"/>
        <v>11349000</v>
      </c>
    </row>
    <row r="29" spans="1:12" s="3" customFormat="1" ht="18">
      <c r="A29" s="28"/>
      <c r="B29" s="20" t="s">
        <v>78</v>
      </c>
      <c r="C29" s="142" t="s">
        <v>79</v>
      </c>
      <c r="D29" s="18" t="s">
        <v>80</v>
      </c>
      <c r="E29" s="18" t="s">
        <v>81</v>
      </c>
      <c r="F29" s="26"/>
      <c r="G29" s="25" t="s">
        <v>25</v>
      </c>
      <c r="H29" s="96">
        <v>12</v>
      </c>
      <c r="I29" s="97">
        <v>485000</v>
      </c>
      <c r="J29" s="122">
        <f t="shared" si="3"/>
        <v>5820000</v>
      </c>
      <c r="K29" s="15">
        <v>0.35</v>
      </c>
      <c r="L29" s="97">
        <f t="shared" si="4"/>
        <v>3783000</v>
      </c>
    </row>
    <row r="30" spans="1:12" s="3" customFormat="1" ht="18">
      <c r="A30" s="28"/>
      <c r="B30" s="20" t="s">
        <v>78</v>
      </c>
      <c r="C30" s="142" t="s">
        <v>79</v>
      </c>
      <c r="D30" s="18" t="s">
        <v>80</v>
      </c>
      <c r="E30" s="18" t="s">
        <v>81</v>
      </c>
      <c r="F30" s="26"/>
      <c r="G30" s="25" t="s">
        <v>24</v>
      </c>
      <c r="H30" s="96">
        <v>12</v>
      </c>
      <c r="I30" s="97">
        <v>550000</v>
      </c>
      <c r="J30" s="122">
        <f t="shared" si="3"/>
        <v>6600000</v>
      </c>
      <c r="K30" s="15">
        <v>0.35</v>
      </c>
      <c r="L30" s="97">
        <f t="shared" si="4"/>
        <v>4290000</v>
      </c>
    </row>
    <row r="31" spans="1:12" s="3" customFormat="1" ht="18">
      <c r="A31" s="28"/>
      <c r="B31" s="20" t="s">
        <v>78</v>
      </c>
      <c r="C31" s="142" t="s">
        <v>79</v>
      </c>
      <c r="D31" s="18" t="s">
        <v>80</v>
      </c>
      <c r="E31" s="18" t="s">
        <v>81</v>
      </c>
      <c r="F31" s="26"/>
      <c r="G31" s="25" t="s">
        <v>23</v>
      </c>
      <c r="H31" s="96"/>
      <c r="I31" s="97">
        <v>450000</v>
      </c>
      <c r="J31" s="122">
        <f t="shared" si="3"/>
        <v>0</v>
      </c>
      <c r="K31" s="15">
        <v>0.35</v>
      </c>
      <c r="L31" s="97">
        <f t="shared" si="4"/>
        <v>0</v>
      </c>
    </row>
    <row r="32" spans="1:12" s="3" customFormat="1" ht="18">
      <c r="A32" s="28"/>
      <c r="B32" s="66" t="s">
        <v>78</v>
      </c>
      <c r="C32" s="142" t="s">
        <v>79</v>
      </c>
      <c r="D32" s="27" t="s">
        <v>80</v>
      </c>
      <c r="E32" s="27" t="s">
        <v>81</v>
      </c>
      <c r="F32" s="26"/>
      <c r="G32" s="25" t="s">
        <v>12</v>
      </c>
      <c r="H32" s="96">
        <v>12</v>
      </c>
      <c r="I32" s="97">
        <v>455000</v>
      </c>
      <c r="J32" s="97">
        <f t="shared" si="3"/>
        <v>5460000</v>
      </c>
      <c r="K32" s="24">
        <v>0.35</v>
      </c>
      <c r="L32" s="97">
        <f t="shared" si="4"/>
        <v>3549000</v>
      </c>
    </row>
    <row r="33" spans="1:12" s="3" customFormat="1" ht="18">
      <c r="A33" s="12"/>
      <c r="B33" s="65" t="s">
        <v>78</v>
      </c>
      <c r="C33" s="143" t="s">
        <v>79</v>
      </c>
      <c r="D33" s="64" t="s">
        <v>80</v>
      </c>
      <c r="E33" s="64" t="s">
        <v>81</v>
      </c>
      <c r="F33" s="8"/>
      <c r="G33" s="7" t="s">
        <v>8</v>
      </c>
      <c r="H33" s="119">
        <v>24</v>
      </c>
      <c r="I33" s="120">
        <v>455000</v>
      </c>
      <c r="J33" s="103">
        <f t="shared" si="3"/>
        <v>10920000</v>
      </c>
      <c r="K33" s="63">
        <v>0.35</v>
      </c>
      <c r="L33" s="120">
        <f t="shared" si="4"/>
        <v>7098000</v>
      </c>
    </row>
    <row r="34" spans="1:12">
      <c r="A34" s="127"/>
      <c r="B34" s="127"/>
      <c r="C34" s="127"/>
      <c r="D34" s="344" t="s">
        <v>7</v>
      </c>
      <c r="E34" s="344"/>
      <c r="F34" s="344"/>
      <c r="G34" s="127"/>
      <c r="H34" s="127"/>
      <c r="I34" s="127"/>
      <c r="J34" s="128">
        <f>SUM(J6:J33)</f>
        <v>276600000</v>
      </c>
      <c r="K34" s="127"/>
      <c r="L34" s="128">
        <f>SUM(L6:L33)</f>
        <v>176717400</v>
      </c>
    </row>
    <row r="36" spans="1:12">
      <c r="B36" s="144"/>
    </row>
  </sheetData>
  <mergeCells count="8">
    <mergeCell ref="G4:K4"/>
    <mergeCell ref="L4:L5"/>
    <mergeCell ref="A3:L3"/>
    <mergeCell ref="D34:F34"/>
    <mergeCell ref="A4:A5"/>
    <mergeCell ref="B4:B5"/>
    <mergeCell ref="C4:C5"/>
    <mergeCell ref="D4:F4"/>
  </mergeCells>
  <pageMargins left="0.7" right="0.54" top="0.75" bottom="0.75" header="0.3" footer="0.3"/>
  <pageSetup orientation="landscape" horizontalDpi="300" verticalDpi="0" copies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S18"/>
  <sheetViews>
    <sheetView workbookViewId="0">
      <selection activeCell="J16" sqref="J16"/>
    </sheetView>
  </sheetViews>
  <sheetFormatPr defaultRowHeight="15"/>
  <cols>
    <col min="1" max="1" width="4.85546875" customWidth="1"/>
    <col min="7" max="7" width="7.5703125" customWidth="1"/>
    <col min="8" max="8" width="5.7109375" customWidth="1"/>
    <col min="10" max="10" width="13.28515625" bestFit="1" customWidth="1"/>
    <col min="11" max="11" width="5.85546875" customWidth="1"/>
    <col min="12" max="12" width="14.5703125" customWidth="1"/>
  </cols>
  <sheetData>
    <row r="1" spans="1:19" ht="16.5">
      <c r="A1" s="61" t="s">
        <v>53</v>
      </c>
      <c r="B1" s="58"/>
      <c r="C1" s="60"/>
      <c r="D1" s="60"/>
      <c r="E1" s="60"/>
      <c r="F1" s="51"/>
      <c r="G1" s="51"/>
      <c r="H1" s="57"/>
      <c r="I1" s="59"/>
      <c r="J1" s="57"/>
      <c r="K1" s="57"/>
      <c r="L1" s="57"/>
      <c r="M1" s="58"/>
      <c r="N1" s="51"/>
      <c r="O1" s="51"/>
      <c r="P1" s="57"/>
      <c r="Q1" s="57"/>
      <c r="R1" s="51"/>
      <c r="S1" s="51"/>
    </row>
    <row r="2" spans="1:19" ht="15.75">
      <c r="A2" s="56" t="s">
        <v>52</v>
      </c>
      <c r="B2" s="53"/>
      <c r="C2" s="55"/>
      <c r="D2" s="55"/>
      <c r="E2" s="55"/>
      <c r="F2" s="51"/>
      <c r="G2" s="51"/>
      <c r="H2" s="52"/>
      <c r="I2" s="54"/>
      <c r="J2" s="52"/>
      <c r="K2" s="52"/>
      <c r="L2" s="52"/>
      <c r="M2" s="53"/>
      <c r="N2" s="51"/>
      <c r="O2" s="51"/>
      <c r="P2" s="52"/>
      <c r="Q2" s="52"/>
      <c r="R2" s="51"/>
      <c r="S2" s="51"/>
    </row>
    <row r="3" spans="1:19" ht="21" thickBot="1">
      <c r="A3" s="345" t="s">
        <v>74</v>
      </c>
      <c r="B3" s="345"/>
      <c r="C3" s="345"/>
      <c r="D3" s="345"/>
      <c r="E3" s="345"/>
      <c r="F3" s="345"/>
      <c r="G3" s="345"/>
      <c r="H3" s="345"/>
      <c r="I3" s="345"/>
      <c r="J3" s="345"/>
      <c r="K3" s="345"/>
      <c r="L3" s="345"/>
      <c r="M3" s="153"/>
      <c r="N3" s="153"/>
      <c r="O3" s="153"/>
      <c r="P3" s="153"/>
      <c r="Q3" s="153"/>
      <c r="R3" s="153"/>
      <c r="S3" s="51"/>
    </row>
    <row r="4" spans="1:19" ht="15.75" thickTop="1">
      <c r="A4" s="312" t="s">
        <v>50</v>
      </c>
      <c r="B4" s="314" t="s">
        <v>49</v>
      </c>
      <c r="C4" s="316" t="s">
        <v>48</v>
      </c>
      <c r="D4" s="316" t="s">
        <v>47</v>
      </c>
      <c r="E4" s="316"/>
      <c r="F4" s="316"/>
      <c r="G4" s="308" t="s">
        <v>46</v>
      </c>
      <c r="H4" s="308"/>
      <c r="I4" s="308"/>
      <c r="J4" s="308"/>
      <c r="K4" s="318"/>
      <c r="L4" s="319" t="s">
        <v>45</v>
      </c>
      <c r="M4" s="145"/>
      <c r="N4" s="145"/>
      <c r="O4" s="145"/>
      <c r="P4" s="145"/>
      <c r="Q4" s="145"/>
      <c r="R4" s="145"/>
    </row>
    <row r="5" spans="1:19" ht="27">
      <c r="A5" s="313"/>
      <c r="B5" s="315"/>
      <c r="C5" s="317"/>
      <c r="D5" s="50" t="s">
        <v>42</v>
      </c>
      <c r="E5" s="86" t="s">
        <v>41</v>
      </c>
      <c r="F5" s="86" t="s">
        <v>40</v>
      </c>
      <c r="G5" s="86" t="s">
        <v>39</v>
      </c>
      <c r="H5" s="86" t="s">
        <v>38</v>
      </c>
      <c r="I5" s="86" t="s">
        <v>37</v>
      </c>
      <c r="J5" s="49" t="s">
        <v>36</v>
      </c>
      <c r="K5" s="48" t="s">
        <v>35</v>
      </c>
      <c r="L5" s="320"/>
    </row>
    <row r="6" spans="1:19" s="51" customFormat="1">
      <c r="A6" s="154">
        <v>304</v>
      </c>
      <c r="B6" s="130" t="s">
        <v>72</v>
      </c>
      <c r="C6" s="129" t="s">
        <v>73</v>
      </c>
      <c r="D6" s="129"/>
      <c r="E6" s="131"/>
      <c r="F6" s="129"/>
      <c r="G6" s="132" t="s">
        <v>16</v>
      </c>
      <c r="H6" s="132">
        <v>12</v>
      </c>
      <c r="I6" s="133">
        <v>455000</v>
      </c>
      <c r="J6" s="134">
        <f t="shared" ref="J6:J8" si="0">H6*I6</f>
        <v>5460000</v>
      </c>
      <c r="K6" s="135">
        <v>0.41</v>
      </c>
      <c r="L6" s="136">
        <f t="shared" ref="L6:L8" si="1">H6*I6*(1-K6)</f>
        <v>3221400.0000000005</v>
      </c>
    </row>
    <row r="7" spans="1:19" s="51" customFormat="1">
      <c r="A7" s="154"/>
      <c r="B7" s="130"/>
      <c r="C7" s="129" t="s">
        <v>73</v>
      </c>
      <c r="D7" s="129"/>
      <c r="E7" s="131"/>
      <c r="F7" s="129"/>
      <c r="G7" s="132" t="s">
        <v>25</v>
      </c>
      <c r="H7" s="132">
        <v>12</v>
      </c>
      <c r="I7" s="133">
        <v>485000</v>
      </c>
      <c r="J7" s="134">
        <f t="shared" si="0"/>
        <v>5820000</v>
      </c>
      <c r="K7" s="135">
        <v>0.41</v>
      </c>
      <c r="L7" s="136">
        <f t="shared" si="1"/>
        <v>3433800.0000000005</v>
      </c>
    </row>
    <row r="8" spans="1:19" s="51" customFormat="1">
      <c r="A8" s="154"/>
      <c r="B8" s="130"/>
      <c r="C8" s="129" t="s">
        <v>73</v>
      </c>
      <c r="D8" s="129"/>
      <c r="E8" s="131"/>
      <c r="F8" s="129"/>
      <c r="G8" s="132" t="s">
        <v>12</v>
      </c>
      <c r="H8" s="132">
        <v>12</v>
      </c>
      <c r="I8" s="133">
        <v>455000</v>
      </c>
      <c r="J8" s="134">
        <f t="shared" si="0"/>
        <v>5460000</v>
      </c>
      <c r="K8" s="135">
        <v>0.41</v>
      </c>
      <c r="L8" s="136">
        <f t="shared" si="1"/>
        <v>3221400.0000000005</v>
      </c>
    </row>
    <row r="9" spans="1:19">
      <c r="A9" s="155"/>
      <c r="B9" s="127"/>
      <c r="C9" s="127"/>
      <c r="D9" s="337" t="s">
        <v>7</v>
      </c>
      <c r="E9" s="338"/>
      <c r="F9" s="339"/>
      <c r="G9" s="127"/>
      <c r="H9" s="127"/>
      <c r="I9" s="127"/>
      <c r="J9" s="138">
        <f>SUM(J6:J8)</f>
        <v>16740000</v>
      </c>
      <c r="K9" s="127"/>
      <c r="L9" s="138">
        <f>SUM(L6:L8)</f>
        <v>9876600.0000000019</v>
      </c>
    </row>
    <row r="16" spans="1:19">
      <c r="J16" s="140"/>
    </row>
    <row r="17" spans="10:10">
      <c r="J17" s="141"/>
    </row>
    <row r="18" spans="10:10">
      <c r="J18" s="140"/>
    </row>
  </sheetData>
  <mergeCells count="8">
    <mergeCell ref="D9:F9"/>
    <mergeCell ref="A3:L3"/>
    <mergeCell ref="A4:A5"/>
    <mergeCell ref="B4:B5"/>
    <mergeCell ref="C4:C5"/>
    <mergeCell ref="D4:F4"/>
    <mergeCell ref="G4:K4"/>
    <mergeCell ref="L4:L5"/>
  </mergeCells>
  <pageMargins left="0.7" right="0.7" top="0.75" bottom="0.75" header="0.3" footer="0.3"/>
  <pageSetup orientation="landscape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Bán lẻ T10</vt:lpstr>
      <vt:lpstr>ĐLý T10</vt:lpstr>
      <vt:lpstr>Sheet1</vt:lpstr>
      <vt:lpstr>DSố từ các đại lý và bán lẻ</vt:lpstr>
      <vt:lpstr>Đối trừ công nợ T2</vt:lpstr>
      <vt:lpstr>Tiên hàng lương tiền hoa hồng </vt:lpstr>
      <vt:lpstr>Bán lẻ T11</vt:lpstr>
      <vt:lpstr>ĐLý T11</vt:lpstr>
      <vt:lpstr>Trường Hieenf</vt:lpstr>
      <vt:lpstr>ĐLý T12</vt:lpstr>
      <vt:lpstr>Hàng trả SơnCTV</vt:lpstr>
      <vt:lpstr>Tiền hàng tháng 2</vt:lpstr>
      <vt:lpstr>Hàng trả lại T2 </vt:lpstr>
      <vt:lpstr>Hàng bán lẻ tháng 3</vt:lpstr>
      <vt:lpstr>Đối chiều công nợ tháng 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2020-04-18T06:21:40Z</dcterms:modified>
</cp:coreProperties>
</file>