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THU'!$A$6:$P$109</definedName>
    <definedName name="_xlnm._FilterDatabase" localSheetId="0" hidden="1">'THU CHI'!$A$6:$G$77</definedName>
  </definedNames>
  <calcPr calcId="162913"/>
</workbook>
</file>

<file path=xl/calcChain.xml><?xml version="1.0" encoding="utf-8"?>
<calcChain xmlns="http://schemas.openxmlformats.org/spreadsheetml/2006/main">
  <c r="G104" i="9" l="1"/>
  <c r="L102" i="9"/>
  <c r="M74" i="9"/>
  <c r="L74" i="9"/>
  <c r="I74" i="9"/>
  <c r="L76" i="9" l="1"/>
  <c r="L71" i="9"/>
  <c r="L66" i="9"/>
  <c r="M66" i="9" s="1"/>
  <c r="I66" i="9"/>
  <c r="O61" i="9"/>
  <c r="O60" i="9"/>
  <c r="L47" i="9"/>
  <c r="L39" i="9" l="1"/>
  <c r="L26" i="9"/>
  <c r="L24" i="9" l="1"/>
  <c r="M24" i="9" s="1"/>
  <c r="I24" i="9"/>
  <c r="E37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22" i="9"/>
  <c r="M22" i="9" s="1"/>
  <c r="L23" i="9"/>
  <c r="M23" i="9" s="1"/>
  <c r="L25" i="9"/>
  <c r="M25" i="9" s="1"/>
  <c r="AI18" i="10" l="1"/>
  <c r="H22" i="8" l="1"/>
  <c r="I22" i="8"/>
  <c r="F157" i="1" l="1"/>
  <c r="G157" i="1"/>
  <c r="G112" i="1"/>
  <c r="F77" i="1"/>
  <c r="D77" i="1"/>
  <c r="F184" i="1" l="1"/>
  <c r="F17" i="5"/>
  <c r="G17" i="5" s="1"/>
  <c r="K17" i="5" l="1"/>
  <c r="I18" i="11" l="1"/>
  <c r="E131" i="1" l="1"/>
  <c r="D23" i="3"/>
  <c r="G172" i="1"/>
  <c r="D21" i="3" s="1"/>
  <c r="G166" i="1"/>
  <c r="D22" i="3" s="1"/>
  <c r="G143" i="1"/>
  <c r="F143" i="1"/>
  <c r="D131" i="1"/>
  <c r="D18" i="3"/>
  <c r="F86" i="1"/>
  <c r="D17" i="3" s="1"/>
  <c r="K24" i="1"/>
  <c r="K21" i="1"/>
  <c r="K23" i="1"/>
  <c r="K20" i="1"/>
  <c r="K22" i="1"/>
  <c r="G58" i="1"/>
  <c r="G68" i="1"/>
  <c r="G67" i="1"/>
  <c r="I102" i="9"/>
  <c r="N102" i="9" s="1"/>
  <c r="J20" i="8"/>
  <c r="J19" i="8"/>
  <c r="L19" i="8" s="1"/>
  <c r="J18" i="8"/>
  <c r="L20" i="8"/>
  <c r="L21" i="8"/>
  <c r="J17" i="8"/>
  <c r="L17" i="8" s="1"/>
  <c r="J16" i="8"/>
  <c r="L16" i="8" s="1"/>
  <c r="J15" i="8"/>
  <c r="L15" i="8" s="1"/>
  <c r="J14" i="8"/>
  <c r="L14" i="8" s="1"/>
  <c r="J13" i="8"/>
  <c r="I97" i="9"/>
  <c r="L97" i="9" s="1"/>
  <c r="M97" i="9" s="1"/>
  <c r="I98" i="9"/>
  <c r="L98" i="9" s="1"/>
  <c r="M98" i="9" s="1"/>
  <c r="I99" i="9"/>
  <c r="L99" i="9" s="1"/>
  <c r="O99" i="9" s="1"/>
  <c r="I100" i="9"/>
  <c r="L100" i="9" s="1"/>
  <c r="O100" i="9" s="1"/>
  <c r="I101" i="9"/>
  <c r="L101" i="9" s="1"/>
  <c r="O101" i="9" s="1"/>
  <c r="I103" i="9"/>
  <c r="L103" i="9" s="1"/>
  <c r="N103" i="9" s="1"/>
  <c r="K26" i="1" l="1"/>
  <c r="G42" i="1" s="1"/>
  <c r="L13" i="8"/>
  <c r="D19" i="3"/>
  <c r="D20" i="3"/>
  <c r="C16" i="3"/>
  <c r="L18" i="8"/>
  <c r="E54" i="1"/>
  <c r="G105" i="9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M95" i="9" s="1"/>
  <c r="I96" i="9"/>
  <c r="L96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6" i="9"/>
  <c r="I76" i="9"/>
  <c r="N76" i="9" s="1"/>
  <c r="I43" i="9"/>
  <c r="L43" i="9" s="1"/>
  <c r="N43" i="9" s="1"/>
  <c r="I75" i="9"/>
  <c r="L75" i="9" s="1"/>
  <c r="N75" i="9" s="1"/>
  <c r="I73" i="9"/>
  <c r="L73" i="9" s="1"/>
  <c r="N73" i="9" s="1"/>
  <c r="I72" i="9"/>
  <c r="L72" i="9" s="1"/>
  <c r="N72" i="9" s="1"/>
  <c r="I71" i="9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M65" i="9" s="1"/>
  <c r="I64" i="9"/>
  <c r="L64" i="9" s="1"/>
  <c r="M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M63" i="9" s="1"/>
  <c r="I62" i="9"/>
  <c r="L62" i="9" s="1"/>
  <c r="I61" i="9"/>
  <c r="I60" i="9"/>
  <c r="H11" i="5" l="1"/>
  <c r="M62" i="9"/>
  <c r="H12" i="5"/>
  <c r="K12" i="5" s="1"/>
  <c r="H16" i="5"/>
  <c r="K11" i="5"/>
  <c r="G51" i="1"/>
  <c r="G77" i="1" s="1"/>
  <c r="G14" i="5"/>
  <c r="I69" i="4"/>
  <c r="I70" i="4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I83" i="9"/>
  <c r="L83" i="9" s="1"/>
  <c r="N83" i="9" s="1"/>
  <c r="I84" i="9"/>
  <c r="L84" i="9" s="1"/>
  <c r="N84" i="9" s="1"/>
  <c r="I85" i="9"/>
  <c r="L85" i="9" s="1"/>
  <c r="N85" i="9" s="1"/>
  <c r="L86" i="9"/>
  <c r="N86" i="9" s="1"/>
  <c r="I87" i="9"/>
  <c r="L87" i="9" s="1"/>
  <c r="N87" i="9" s="1"/>
  <c r="H13" i="5" s="1"/>
  <c r="K13" i="5" s="1"/>
  <c r="I88" i="9"/>
  <c r="L88" i="9" s="1"/>
  <c r="N88" i="9" s="1"/>
  <c r="I89" i="9"/>
  <c r="L89" i="9" s="1"/>
  <c r="M89" i="9" s="1"/>
  <c r="I90" i="9"/>
  <c r="L90" i="9" s="1"/>
  <c r="M90" i="9" s="1"/>
  <c r="I91" i="9"/>
  <c r="L91" i="9" s="1"/>
  <c r="M91" i="9" s="1"/>
  <c r="I41" i="9"/>
  <c r="I40" i="9"/>
  <c r="I52" i="9"/>
  <c r="L52" i="9" s="1"/>
  <c r="N52" i="9" s="1"/>
  <c r="I42" i="9"/>
  <c r="L42" i="9" s="1"/>
  <c r="N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N29" i="9" s="1"/>
  <c r="K14" i="5" l="1"/>
  <c r="H14" i="5"/>
  <c r="K16" i="5"/>
  <c r="K19" i="5" s="1"/>
  <c r="H19" i="5"/>
  <c r="E52" i="1"/>
  <c r="E77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N51" i="9" s="1"/>
  <c r="I50" i="9"/>
  <c r="L50" i="9" s="1"/>
  <c r="N50" i="9" s="1"/>
  <c r="I22" i="9" l="1"/>
  <c r="I12" i="9"/>
  <c r="L12" i="9" s="1"/>
  <c r="N12" i="9" s="1"/>
  <c r="I11" i="9"/>
  <c r="L11" i="9" s="1"/>
  <c r="N11" i="9" s="1"/>
  <c r="I25" i="9" l="1"/>
  <c r="J8" i="8"/>
  <c r="L8" i="8" s="1"/>
  <c r="J9" i="8"/>
  <c r="L9" i="8" s="1"/>
  <c r="J10" i="8"/>
  <c r="L10" i="8" s="1"/>
  <c r="J11" i="8"/>
  <c r="L11" i="8" s="1"/>
  <c r="J12" i="8"/>
  <c r="L12" i="8" s="1"/>
  <c r="J7" i="8"/>
  <c r="I9" i="9"/>
  <c r="I10" i="9"/>
  <c r="L10" i="9" s="1"/>
  <c r="N10" i="9" s="1"/>
  <c r="I23" i="9"/>
  <c r="I26" i="9"/>
  <c r="N26" i="9" s="1"/>
  <c r="I27" i="9"/>
  <c r="L27" i="9" s="1"/>
  <c r="N27" i="9" s="1"/>
  <c r="I28" i="9"/>
  <c r="L28" i="9" s="1"/>
  <c r="N28" i="9" s="1"/>
  <c r="I30" i="9"/>
  <c r="L30" i="9" s="1"/>
  <c r="N30" i="9" s="1"/>
  <c r="I39" i="9"/>
  <c r="N39" i="9" s="1"/>
  <c r="I44" i="9"/>
  <c r="L44" i="9" s="1"/>
  <c r="I45" i="9"/>
  <c r="L45" i="9" s="1"/>
  <c r="I46" i="9"/>
  <c r="L46" i="9" s="1"/>
  <c r="I47" i="9"/>
  <c r="O47" i="9" s="1"/>
  <c r="I48" i="9"/>
  <c r="L48" i="9" s="1"/>
  <c r="O48" i="9" s="1"/>
  <c r="I49" i="9"/>
  <c r="L9" i="9" l="1"/>
  <c r="I104" i="9"/>
  <c r="J22" i="8"/>
  <c r="L7" i="8"/>
  <c r="L49" i="9"/>
  <c r="L22" i="8" l="1"/>
  <c r="N9" i="9"/>
  <c r="L107" i="9" s="1"/>
  <c r="D10" i="3" s="1"/>
  <c r="L104" i="9"/>
  <c r="L105" i="9" s="1"/>
  <c r="D8" i="3" s="1"/>
  <c r="O49" i="9"/>
  <c r="D11" i="3" l="1"/>
  <c r="L108" i="9"/>
  <c r="L109" i="9" s="1"/>
  <c r="L106" i="9"/>
  <c r="D9" i="3" s="1"/>
  <c r="C24" i="3"/>
  <c r="D12" i="3" l="1"/>
  <c r="D25" i="3"/>
</calcChain>
</file>

<file path=xl/sharedStrings.xml><?xml version="1.0" encoding="utf-8"?>
<sst xmlns="http://schemas.openxmlformats.org/spreadsheetml/2006/main" count="1197" uniqueCount="330">
  <si>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</si>
  <si>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</si>
  <si>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</si>
  <si>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</si>
  <si>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</si>
  <si>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</si>
  <si>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</si>
  <si>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</si>
  <si>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</si>
  <si>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</si>
  <si>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</si>
  <si>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</si>
  <si>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</si>
  <si>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</si>
  <si>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</si>
  <si>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</si>
  <si>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</si>
  <si>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</si>
  <si>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</si>
  <si>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</si>
  <si>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</si>
  <si>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</si>
  <si>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</si>
  <si>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</si>
  <si>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</si>
  <si>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</si>
  <si>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</si>
  <si>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</si>
  <si>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</si>
  <si>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</si>
  <si>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</si>
  <si>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</si>
  <si>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</si>
  <si>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</si>
  <si>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</si>
  <si>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</si>
  <si>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</si>
  <si>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</si>
  <si>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</si>
  <si>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</si>
  <si>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</si>
  <si>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</si>
  <si>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</si>
  <si>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</si>
  <si>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</si>
  <si>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</si>
  <si>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</si>
  <si>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</si>
  <si>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</si>
  <si>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</si>
  <si>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</si>
  <si>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</si>
  <si>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</si>
  <si>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</si>
  <si>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</si>
  <si>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</si>
  <si>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</si>
  <si>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</si>
  <si>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</si>
  <si>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</si>
  <si>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</si>
  <si>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</si>
  <si>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</si>
  <si>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</si>
  <si>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</si>
  <si>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</si>
  <si>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</si>
  <si>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</si>
  <si>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</si>
  <si>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</si>
  <si>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</si>
  <si>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</si>
  <si>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</si>
  <si>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</si>
  <si>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</si>
  <si>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</si>
  <si>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</si>
  <si>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</si>
  <si>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</si>
  <si>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</si>
  <si>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</si>
  <si>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</si>
  <si>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</si>
  <si>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</si>
  <si>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</si>
  <si>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</si>
  <si>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</si>
  <si>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</si>
  <si>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</si>
  <si>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</si>
  <si>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</si>
  <si>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</si>
  <si>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</si>
  <si>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</si>
  <si>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</si>
  <si>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</si>
  <si>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</si>
  <si>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</si>
  <si>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</si>
  <si>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</si>
  <si>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</si>
  <si>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</si>
  <si>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</si>
  <si>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</si>
  <si>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</si>
  <si>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</si>
  <si>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</si>
  <si>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</si>
  <si>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</si>
  <si>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</si>
  <si>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</si>
  <si>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</si>
  <si>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</si>
  <si>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</si>
  <si>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</si>
  <si>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</si>
  <si>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</si>
  <si>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</si>
  <si>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</si>
  <si>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</si>
  <si>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</si>
  <si>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</si>
  <si>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</si>
  <si>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</si>
  <si>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</si>
  <si>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</si>
  <si>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</si>
  <si>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</si>
  <si>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</si>
  <si>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</si>
  <si>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</si>
  <si>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</si>
  <si>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</si>
  <si>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</si>
  <si>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</si>
  <si>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</si>
  <si>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</si>
  <si>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</si>
  <si>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</si>
  <si>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</si>
  <si>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</si>
  <si>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</si>
  <si>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</si>
  <si>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</si>
  <si>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</si>
  <si>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</si>
  <si>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</si>
  <si>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</si>
  <si>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</si>
  <si>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</si>
  <si>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</si>
  <si>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</si>
  <si>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</si>
  <si>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</si>
  <si>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</si>
  <si>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</si>
  <si>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</si>
  <si>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</si>
  <si>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</si>
  <si>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</si>
  <si>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</si>
  <si>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</si>
  <si>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</si>
  <si>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</si>
  <si>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</si>
  <si>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</si>
  <si>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</si>
  <si>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</si>
  <si>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</si>
  <si>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</si>
  <si>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</si>
  <si>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</si>
  <si>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</si>
  <si>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</si>
  <si>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</si>
  <si>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</si>
  <si>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</si>
  <si>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</si>
  <si>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</si>
  <si>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</si>
  <si>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</si>
  <si>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</si>
  <si>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</si>
  <si>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</si>
  <si>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</si>
  <si>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</si>
  <si>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</si>
  <si>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</si>
  <si>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</si>
  <si>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</si>
  <si>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</si>
  <si>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</si>
  <si>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</si>
  <si>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</si>
  <si>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</si>
  <si>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</si>
  <si>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</si>
  <si>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</si>
  <si>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</si>
  <si>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</si>
  <si>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</si>
  <si>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</si>
  <si>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</si>
  <si>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</si>
  <si>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</si>
  <si>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</si>
  <si>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</si>
  <si>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</si>
  <si>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</si>
  <si>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</si>
  <si>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</si>
  <si>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</si>
  <si>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</si>
  <si>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</si>
  <si>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</si>
  <si>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</si>
  <si>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</si>
  <si>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</si>
  <si>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</si>
  <si>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</si>
  <si>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</si>
  <si>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</si>
  <si>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</si>
  <si>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</si>
  <si>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</si>
  <si>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</si>
  <si>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</si>
  <si>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</si>
  <si>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</si>
  <si>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</si>
  <si>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</si>
  <si>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</si>
  <si>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</si>
  <si>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</si>
  <si>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</si>
  <si>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</si>
  <si>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</si>
  <si>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</si>
  <si>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</si>
  <si>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</si>
  <si>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</si>
  <si>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</si>
  <si>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</si>
  <si>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</si>
  <si>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</si>
  <si>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</si>
  <si>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</si>
  <si>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</si>
  <si>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</si>
  <si>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</si>
  <si>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</si>
  <si>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</si>
  <si>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</si>
  <si>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</si>
  <si>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</si>
  <si>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</si>
  <si>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</si>
  <si>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</si>
  <si>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</si>
  <si>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</si>
  <si>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</si>
  <si>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</si>
  <si>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</si>
  <si>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</si>
  <si>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</si>
  <si>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</si>
  <si>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</si>
  <si>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</si>
  <si>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</si>
  <si>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</si>
  <si>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</si>
  <si>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</si>
  <si>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</si>
  <si>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</si>
  <si>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</si>
  <si>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</si>
  <si>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</si>
  <si>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</si>
  <si>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</si>
  <si>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</si>
  <si>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</si>
  <si>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</si>
  <si>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</si>
  <si>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</si>
  <si>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</si>
  <si>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</si>
  <si>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</si>
  <si>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</si>
  <si>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</si>
  <si>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</si>
  <si>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</si>
  <si>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</si>
  <si>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</si>
  <si>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</si>
  <si>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</si>
  <si>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</si>
  <si>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</si>
  <si>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</si>
  <si>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</si>
  <si>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</si>
  <si>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</si>
  <si>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</si>
  <si>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</si>
  <si>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</si>
  <si>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</si>
  <si>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</si>
  <si>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</si>
  <si>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</si>
  <si>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</si>
  <si>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</si>
  <si>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</si>
  <si>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</si>
  <si>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</si>
  <si>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</si>
  <si>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</si>
  <si>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</si>
  <si>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</si>
  <si>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</si>
  <si>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</si>
  <si>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</si>
  <si>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</si>
  <si>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Công ty nợ 9tr8</t>
  </si>
  <si>
    <t>Sơn trả 37 soy CK 35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</si>
  <si>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</si>
  <si>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</si>
  <si>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</si>
  <si>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</si>
  <si>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</si>
  <si>
    <t>Hỗ trợ</t>
  </si>
  <si>
    <t>Khách lẻ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</si>
</sst>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3" fillId="3" borderId="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0" fillId="0" borderId="0" xfId="7" applyFont="1"/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167" fontId="47" fillId="0" borderId="11" xfId="1" applyNumberFormat="1" applyFont="1" applyBorder="1" applyAlignment="1">
      <alignment horizontal="right" vertic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166" fontId="27" fillId="3" borderId="20" xfId="0" applyNumberFormat="1" applyFont="1" applyFill="1" applyBorder="1" applyAlignment="1">
      <alignment horizontal="center" vertical="center" wrapText="1"/>
    </xf>
    <xf numFmtId="166" fontId="27" fillId="3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167" fontId="32" fillId="3" borderId="1" xfId="1" applyNumberFormat="1" applyFont="1" applyFill="1" applyBorder="1" applyAlignment="1">
      <alignment horizontal="right" vertical="center"/>
    </xf>
    <xf numFmtId="9" fontId="32" fillId="3" borderId="1" xfId="2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47" fillId="4" borderId="10" xfId="0" applyFont="1" applyFill="1" applyBorder="1" applyAlignment="1">
      <alignment horizontal="center" vertical="center"/>
    </xf>
    <xf numFmtId="0" fontId="47" fillId="4" borderId="11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47" fillId="4" borderId="10" xfId="0" applyFont="1" applyFill="1" applyBorder="1" applyAlignment="1">
      <alignment horizontal="center" vertical="center"/>
    </xf>
    <xf numFmtId="0" fontId="47" fillId="4" borderId="11" xfId="0" applyFont="1" applyFill="1" applyBorder="1" applyAlignment="1">
      <alignment horizontal="center" vertical="center"/>
    </xf>
    <xf numFmtId="0" fontId="47" fillId="4" borderId="13" xfId="0" applyFont="1" applyFill="1" applyBorder="1" applyAlignment="1">
      <alignment horizontal="center" vertical="center"/>
    </xf>
    <xf numFmtId="0" fontId="47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abSelected="1" zoomScaleNormal="100" workbookViewId="0">
      <pane ySplit="7" topLeftCell="A8" activePane="bottomLeft" state="frozen"/>
      <selection pane="bottomLeft" activeCell="C62" sqref="C62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7109375" style="125" bestFit="1" customWidth="1"/>
    <col min="7" max="7" width="17.5703125" style="125" bestFit="1" customWidth="1"/>
    <col min="8" max="8" width="14.140625" style="120" bestFit="1" customWidth="1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30" t="s">
        <v>141</v>
      </c>
      <c r="B4" s="430"/>
      <c r="C4" s="430"/>
      <c r="D4" s="430"/>
      <c r="E4" s="430"/>
      <c r="F4" s="430"/>
      <c r="G4" s="430"/>
      <c r="H4" s="133"/>
      <c r="I4" s="430" t="s">
        <v>313</v>
      </c>
      <c r="J4" s="430"/>
      <c r="K4" s="430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435" t="s">
        <v>4</v>
      </c>
      <c r="B6" s="435" t="s">
        <v>5</v>
      </c>
      <c r="C6" s="437" t="s">
        <v>6</v>
      </c>
      <c r="D6" s="446" t="s">
        <v>7</v>
      </c>
      <c r="E6" s="446"/>
      <c r="F6" s="446" t="s">
        <v>8</v>
      </c>
      <c r="G6" s="446"/>
      <c r="I6" s="435" t="s">
        <v>4</v>
      </c>
      <c r="J6" s="437" t="s">
        <v>6</v>
      </c>
      <c r="K6" s="431" t="s">
        <v>58</v>
      </c>
    </row>
    <row r="7" spans="1:12" s="131" customFormat="1" ht="14.45" customHeight="1" x14ac:dyDescent="0.25">
      <c r="A7" s="436"/>
      <c r="B7" s="436"/>
      <c r="C7" s="438"/>
      <c r="D7" s="135" t="s">
        <v>100</v>
      </c>
      <c r="E7" s="135" t="s">
        <v>64</v>
      </c>
      <c r="F7" s="135" t="s">
        <v>100</v>
      </c>
      <c r="G7" s="135" t="s">
        <v>64</v>
      </c>
      <c r="I7" s="436"/>
      <c r="J7" s="438"/>
      <c r="K7" s="432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3">
        <v>43955</v>
      </c>
      <c r="B14" s="304" t="s">
        <v>224</v>
      </c>
      <c r="C14" s="305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200000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2"/>
      <c r="J25" s="293" t="s">
        <v>291</v>
      </c>
      <c r="K25" s="294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33" t="s">
        <v>43</v>
      </c>
      <c r="J26" s="434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222</v>
      </c>
      <c r="C34" s="118" t="s">
        <v>324</v>
      </c>
      <c r="D34" s="119"/>
      <c r="E34" s="136"/>
      <c r="F34" s="119"/>
      <c r="G34" s="136">
        <v>32800000</v>
      </c>
    </row>
    <row r="35" spans="1:9" x14ac:dyDescent="0.25">
      <c r="A35" s="180">
        <v>43965</v>
      </c>
      <c r="B35" s="117" t="s">
        <v>222</v>
      </c>
      <c r="C35" s="118" t="s">
        <v>325</v>
      </c>
      <c r="D35" s="119"/>
      <c r="E35" s="136"/>
      <c r="F35" s="119"/>
      <c r="G35" s="136">
        <v>14500000</v>
      </c>
    </row>
    <row r="36" spans="1:9" x14ac:dyDescent="0.25">
      <c r="A36" s="180">
        <v>43965</v>
      </c>
      <c r="B36" s="117" t="s">
        <v>227</v>
      </c>
      <c r="C36" s="118" t="s">
        <v>326</v>
      </c>
      <c r="D36" s="119"/>
      <c r="E36" s="136"/>
      <c r="F36" s="119"/>
      <c r="G36" s="136">
        <v>1520000</v>
      </c>
    </row>
    <row r="37" spans="1:9" x14ac:dyDescent="0.25">
      <c r="A37" s="180">
        <v>43965</v>
      </c>
      <c r="B37" s="117" t="s">
        <v>224</v>
      </c>
      <c r="C37" s="118" t="s">
        <v>327</v>
      </c>
      <c r="D37" s="119"/>
      <c r="E37" s="136">
        <f>G36+G34+G35</f>
        <v>48820000</v>
      </c>
      <c r="F37" s="119"/>
      <c r="G37" s="136"/>
    </row>
    <row r="38" spans="1:9" x14ac:dyDescent="0.25">
      <c r="A38" s="180">
        <v>43968</v>
      </c>
      <c r="B38" s="117" t="s">
        <v>224</v>
      </c>
      <c r="C38" s="137" t="s">
        <v>225</v>
      </c>
      <c r="D38" s="119">
        <v>9000000</v>
      </c>
      <c r="E38" s="136"/>
      <c r="F38" s="119"/>
      <c r="G38" s="136"/>
    </row>
    <row r="39" spans="1:9" x14ac:dyDescent="0.25">
      <c r="A39" s="180">
        <v>43968</v>
      </c>
      <c r="B39" s="117" t="s">
        <v>227</v>
      </c>
      <c r="C39" s="118" t="s">
        <v>228</v>
      </c>
      <c r="D39" s="119"/>
      <c r="E39" s="136"/>
      <c r="F39" s="119"/>
      <c r="G39" s="138">
        <v>150000</v>
      </c>
    </row>
    <row r="40" spans="1:9" x14ac:dyDescent="0.25">
      <c r="A40" s="180">
        <v>43968</v>
      </c>
      <c r="B40" s="117" t="s">
        <v>220</v>
      </c>
      <c r="C40" s="118" t="s">
        <v>280</v>
      </c>
      <c r="D40" s="119"/>
      <c r="E40" s="136"/>
      <c r="F40" s="119"/>
      <c r="G40" s="138">
        <v>538000</v>
      </c>
    </row>
    <row r="41" spans="1:9" x14ac:dyDescent="0.25">
      <c r="A41" s="180">
        <v>43968</v>
      </c>
      <c r="B41" s="117" t="s">
        <v>227</v>
      </c>
      <c r="C41" s="118" t="s">
        <v>281</v>
      </c>
      <c r="D41" s="119"/>
      <c r="E41" s="136"/>
      <c r="F41" s="119"/>
      <c r="G41" s="138">
        <v>350000</v>
      </c>
    </row>
    <row r="42" spans="1:9" x14ac:dyDescent="0.25">
      <c r="A42" s="180">
        <v>43968</v>
      </c>
      <c r="B42" s="117" t="s">
        <v>220</v>
      </c>
      <c r="C42" s="139" t="s">
        <v>312</v>
      </c>
      <c r="D42" s="119"/>
      <c r="E42" s="136"/>
      <c r="F42" s="119"/>
      <c r="G42" s="138">
        <f>K26</f>
        <v>8766920</v>
      </c>
    </row>
    <row r="43" spans="1:9" x14ac:dyDescent="0.25">
      <c r="A43" s="180">
        <v>43969</v>
      </c>
      <c r="B43" s="117" t="s">
        <v>229</v>
      </c>
      <c r="C43" s="118" t="s">
        <v>230</v>
      </c>
      <c r="D43" s="119"/>
      <c r="E43" s="136"/>
      <c r="F43" s="119">
        <v>3300000</v>
      </c>
      <c r="G43" s="138"/>
    </row>
    <row r="44" spans="1:9" x14ac:dyDescent="0.25">
      <c r="A44" s="180">
        <v>43969</v>
      </c>
      <c r="B44" s="117" t="s">
        <v>229</v>
      </c>
      <c r="C44" s="137" t="s">
        <v>231</v>
      </c>
      <c r="D44" s="119"/>
      <c r="E44" s="136"/>
      <c r="F44" s="119">
        <v>4500000</v>
      </c>
      <c r="G44" s="138"/>
    </row>
    <row r="45" spans="1:9" x14ac:dyDescent="0.25">
      <c r="A45" s="180">
        <v>43969</v>
      </c>
      <c r="B45" s="117" t="s">
        <v>224</v>
      </c>
      <c r="C45" s="137" t="s">
        <v>242</v>
      </c>
      <c r="D45" s="119">
        <v>1343000</v>
      </c>
      <c r="E45" s="136"/>
      <c r="F45" s="119"/>
      <c r="G45" s="138"/>
    </row>
    <row r="46" spans="1:9" x14ac:dyDescent="0.25">
      <c r="A46" s="180">
        <v>43970</v>
      </c>
      <c r="B46" s="117" t="s">
        <v>143</v>
      </c>
      <c r="C46" s="118" t="s">
        <v>232</v>
      </c>
      <c r="D46" s="119"/>
      <c r="E46" s="136"/>
      <c r="F46" s="119">
        <v>1000000</v>
      </c>
      <c r="G46" s="138"/>
    </row>
    <row r="47" spans="1:9" x14ac:dyDescent="0.25">
      <c r="A47" s="180">
        <v>43970</v>
      </c>
      <c r="B47" s="117" t="s">
        <v>224</v>
      </c>
      <c r="C47" s="118" t="s">
        <v>233</v>
      </c>
      <c r="D47" s="119">
        <v>3550000</v>
      </c>
      <c r="E47" s="136"/>
      <c r="F47" s="119"/>
      <c r="G47" s="138"/>
    </row>
    <row r="48" spans="1:9" x14ac:dyDescent="0.25">
      <c r="A48" s="180">
        <v>43970</v>
      </c>
      <c r="B48" s="117" t="s">
        <v>224</v>
      </c>
      <c r="C48" s="118" t="s">
        <v>234</v>
      </c>
      <c r="D48" s="119">
        <v>836000</v>
      </c>
      <c r="E48" s="136"/>
      <c r="F48" s="119"/>
      <c r="G48" s="138"/>
      <c r="I48" s="140"/>
    </row>
    <row r="49" spans="1:9" x14ac:dyDescent="0.25">
      <c r="A49" s="180">
        <v>43971</v>
      </c>
      <c r="B49" s="117" t="s">
        <v>224</v>
      </c>
      <c r="C49" s="118" t="s">
        <v>254</v>
      </c>
      <c r="D49" s="119">
        <v>1580000</v>
      </c>
      <c r="E49" s="136"/>
      <c r="F49" s="119"/>
      <c r="G49" s="138"/>
    </row>
    <row r="50" spans="1:9" x14ac:dyDescent="0.25">
      <c r="A50" s="180">
        <v>43972</v>
      </c>
      <c r="B50" s="117" t="s">
        <v>143</v>
      </c>
      <c r="C50" s="118" t="s">
        <v>232</v>
      </c>
      <c r="D50" s="119"/>
      <c r="E50" s="136"/>
      <c r="F50" s="119">
        <v>3000000</v>
      </c>
      <c r="G50" s="138"/>
    </row>
    <row r="51" spans="1:9" x14ac:dyDescent="0.25">
      <c r="A51" s="180">
        <v>43972</v>
      </c>
      <c r="B51" s="117" t="s">
        <v>143</v>
      </c>
      <c r="C51" s="118" t="s">
        <v>255</v>
      </c>
      <c r="D51" s="119"/>
      <c r="E51" s="136"/>
      <c r="F51" s="119"/>
      <c r="G51" s="138">
        <f>'Bảng lương'!K18</f>
        <v>4407604.153846154</v>
      </c>
      <c r="I51" s="140"/>
    </row>
    <row r="52" spans="1:9" x14ac:dyDescent="0.25">
      <c r="A52" s="180">
        <v>43972</v>
      </c>
      <c r="B52" s="117" t="s">
        <v>224</v>
      </c>
      <c r="C52" s="118" t="s">
        <v>257</v>
      </c>
      <c r="D52" s="119"/>
      <c r="E52" s="136">
        <f>G51</f>
        <v>4407604.153846154</v>
      </c>
      <c r="F52" s="119"/>
      <c r="G52" s="138"/>
      <c r="I52" s="140"/>
    </row>
    <row r="53" spans="1:9" x14ac:dyDescent="0.25">
      <c r="A53" s="180">
        <v>43972</v>
      </c>
      <c r="B53" s="117" t="s">
        <v>256</v>
      </c>
      <c r="C53" s="118" t="s">
        <v>279</v>
      </c>
      <c r="D53" s="119"/>
      <c r="E53" s="136"/>
      <c r="F53" s="119"/>
      <c r="G53" s="138">
        <v>6113000</v>
      </c>
    </row>
    <row r="54" spans="1:9" x14ac:dyDescent="0.25">
      <c r="A54" s="180">
        <v>43972</v>
      </c>
      <c r="B54" s="117" t="s">
        <v>224</v>
      </c>
      <c r="C54" s="118" t="s">
        <v>258</v>
      </c>
      <c r="D54" s="119"/>
      <c r="E54" s="136">
        <f>G53</f>
        <v>6113000</v>
      </c>
      <c r="F54" s="119"/>
      <c r="G54" s="138"/>
    </row>
    <row r="55" spans="1:9" x14ac:dyDescent="0.25">
      <c r="A55" s="180">
        <v>43972</v>
      </c>
      <c r="B55" s="117" t="s">
        <v>229</v>
      </c>
      <c r="C55" s="118" t="s">
        <v>259</v>
      </c>
      <c r="D55" s="119"/>
      <c r="E55" s="136"/>
      <c r="F55" s="119">
        <v>10000000</v>
      </c>
      <c r="G55" s="138"/>
    </row>
    <row r="56" spans="1:9" x14ac:dyDescent="0.25">
      <c r="A56" s="180">
        <v>43973</v>
      </c>
      <c r="B56" s="117" t="s">
        <v>239</v>
      </c>
      <c r="C56" s="118" t="s">
        <v>285</v>
      </c>
      <c r="D56" s="119"/>
      <c r="E56" s="136"/>
      <c r="F56" s="119"/>
      <c r="G56" s="138">
        <v>1057500</v>
      </c>
    </row>
    <row r="57" spans="1:9" x14ac:dyDescent="0.25">
      <c r="A57" s="180">
        <v>43973</v>
      </c>
      <c r="B57" s="117" t="s">
        <v>239</v>
      </c>
      <c r="C57" s="118" t="s">
        <v>320</v>
      </c>
      <c r="D57" s="119"/>
      <c r="E57" s="136"/>
      <c r="F57" s="119"/>
      <c r="G57" s="138">
        <v>15000</v>
      </c>
    </row>
    <row r="58" spans="1:9" x14ac:dyDescent="0.25">
      <c r="A58" s="180">
        <v>43975</v>
      </c>
      <c r="B58" s="117" t="s">
        <v>239</v>
      </c>
      <c r="C58" s="118" t="s">
        <v>277</v>
      </c>
      <c r="D58" s="119"/>
      <c r="E58" s="136"/>
      <c r="F58" s="119"/>
      <c r="G58" s="138">
        <f>100000*2</f>
        <v>200000</v>
      </c>
    </row>
    <row r="59" spans="1:9" x14ac:dyDescent="0.25">
      <c r="A59" s="180">
        <v>43975</v>
      </c>
      <c r="B59" s="117" t="s">
        <v>224</v>
      </c>
      <c r="C59" s="118" t="s">
        <v>301</v>
      </c>
      <c r="D59" s="119"/>
      <c r="E59" s="136">
        <v>3400000</v>
      </c>
      <c r="F59" s="119"/>
      <c r="G59" s="138"/>
    </row>
    <row r="60" spans="1:9" x14ac:dyDescent="0.25">
      <c r="A60" s="180">
        <v>43976</v>
      </c>
      <c r="B60" s="117" t="s">
        <v>239</v>
      </c>
      <c r="C60" s="118" t="s">
        <v>285</v>
      </c>
      <c r="D60" s="119"/>
      <c r="E60" s="136"/>
      <c r="F60" s="119"/>
      <c r="G60" s="138">
        <v>856100</v>
      </c>
    </row>
    <row r="61" spans="1:9" x14ac:dyDescent="0.25">
      <c r="A61" s="180">
        <v>43976</v>
      </c>
      <c r="B61" s="117" t="s">
        <v>143</v>
      </c>
      <c r="C61" s="118" t="s">
        <v>144</v>
      </c>
      <c r="D61" s="119"/>
      <c r="E61" s="136"/>
      <c r="F61" s="119"/>
      <c r="G61" s="138">
        <v>3000000</v>
      </c>
    </row>
    <row r="62" spans="1:9" x14ac:dyDescent="0.25">
      <c r="A62" s="180">
        <v>43977</v>
      </c>
      <c r="B62" s="117" t="s">
        <v>239</v>
      </c>
      <c r="C62" s="118" t="s">
        <v>274</v>
      </c>
      <c r="D62" s="119"/>
      <c r="E62" s="136"/>
      <c r="F62" s="119"/>
      <c r="G62" s="138">
        <v>40000</v>
      </c>
    </row>
    <row r="63" spans="1:9" x14ac:dyDescent="0.25">
      <c r="A63" s="180">
        <v>43978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43980</v>
      </c>
      <c r="B64" s="117" t="s">
        <v>239</v>
      </c>
      <c r="C64" s="118" t="s">
        <v>274</v>
      </c>
      <c r="D64" s="119"/>
      <c r="E64" s="136"/>
      <c r="F64" s="119"/>
      <c r="G64" s="138">
        <v>40000</v>
      </c>
    </row>
    <row r="65" spans="1:9" x14ac:dyDescent="0.25">
      <c r="A65" s="180">
        <v>43981</v>
      </c>
      <c r="B65" s="117" t="s">
        <v>239</v>
      </c>
      <c r="C65" s="118" t="s">
        <v>274</v>
      </c>
      <c r="D65" s="119"/>
      <c r="E65" s="136"/>
      <c r="F65" s="119"/>
      <c r="G65" s="138">
        <v>105000</v>
      </c>
    </row>
    <row r="66" spans="1:9" x14ac:dyDescent="0.25">
      <c r="A66" s="180">
        <v>43981</v>
      </c>
      <c r="B66" s="117" t="s">
        <v>239</v>
      </c>
      <c r="C66" s="118" t="s">
        <v>274</v>
      </c>
      <c r="D66" s="119"/>
      <c r="E66" s="136"/>
      <c r="F66" s="119"/>
      <c r="G66" s="138">
        <v>40000</v>
      </c>
    </row>
    <row r="67" spans="1:9" x14ac:dyDescent="0.25">
      <c r="A67" s="180">
        <v>43982</v>
      </c>
      <c r="B67" s="117" t="s">
        <v>239</v>
      </c>
      <c r="C67" s="118" t="s">
        <v>275</v>
      </c>
      <c r="D67" s="119"/>
      <c r="E67" s="136"/>
      <c r="F67" s="119"/>
      <c r="G67" s="138">
        <f>15000*8</f>
        <v>120000</v>
      </c>
    </row>
    <row r="68" spans="1:9" x14ac:dyDescent="0.25">
      <c r="A68" s="180">
        <v>43982</v>
      </c>
      <c r="B68" s="117" t="s">
        <v>239</v>
      </c>
      <c r="C68" s="118" t="s">
        <v>276</v>
      </c>
      <c r="D68" s="119"/>
      <c r="E68" s="136"/>
      <c r="F68" s="119"/>
      <c r="G68" s="138">
        <f>70000+130000+20000+40000+40000</f>
        <v>300000</v>
      </c>
    </row>
    <row r="69" spans="1:9" x14ac:dyDescent="0.25">
      <c r="A69" s="180">
        <v>43982</v>
      </c>
      <c r="B69" s="117" t="s">
        <v>239</v>
      </c>
      <c r="C69" s="118" t="s">
        <v>278</v>
      </c>
      <c r="D69" s="119"/>
      <c r="E69" s="136"/>
      <c r="F69" s="119"/>
      <c r="G69" s="138">
        <v>10000</v>
      </c>
    </row>
    <row r="70" spans="1:9" x14ac:dyDescent="0.25">
      <c r="A70" s="180">
        <v>43982</v>
      </c>
      <c r="B70" s="117" t="s">
        <v>220</v>
      </c>
      <c r="C70" s="118" t="s">
        <v>282</v>
      </c>
      <c r="D70" s="119"/>
      <c r="E70" s="136"/>
      <c r="F70" s="119"/>
      <c r="G70" s="138">
        <v>470000</v>
      </c>
    </row>
    <row r="71" spans="1:9" x14ac:dyDescent="0.25">
      <c r="A71" s="180">
        <v>43982</v>
      </c>
      <c r="B71" s="117" t="s">
        <v>229</v>
      </c>
      <c r="C71" s="118" t="s">
        <v>314</v>
      </c>
      <c r="D71" s="119"/>
      <c r="E71" s="136"/>
      <c r="F71" s="119">
        <v>16000000</v>
      </c>
      <c r="G71" s="138"/>
    </row>
    <row r="72" spans="1:9" x14ac:dyDescent="0.25">
      <c r="A72" s="180">
        <v>43982</v>
      </c>
      <c r="B72" s="117" t="s">
        <v>229</v>
      </c>
      <c r="C72" s="118" t="s">
        <v>315</v>
      </c>
      <c r="D72" s="119"/>
      <c r="E72" s="136"/>
      <c r="F72" s="119">
        <v>50000000</v>
      </c>
      <c r="G72" s="138"/>
    </row>
    <row r="73" spans="1:9" x14ac:dyDescent="0.25">
      <c r="A73" s="180">
        <v>43982</v>
      </c>
      <c r="B73" s="117" t="s">
        <v>229</v>
      </c>
      <c r="C73" s="118" t="s">
        <v>316</v>
      </c>
      <c r="D73" s="119"/>
      <c r="E73" s="136"/>
      <c r="F73" s="119">
        <v>4500000</v>
      </c>
      <c r="G73" s="138"/>
    </row>
    <row r="74" spans="1:9" x14ac:dyDescent="0.25">
      <c r="A74" s="180">
        <v>43982</v>
      </c>
      <c r="B74" s="117" t="s">
        <v>239</v>
      </c>
      <c r="C74" s="118" t="s">
        <v>274</v>
      </c>
      <c r="D74" s="119"/>
      <c r="E74" s="136"/>
      <c r="F74" s="119"/>
      <c r="G74" s="138">
        <v>105000</v>
      </c>
    </row>
    <row r="75" spans="1:9" x14ac:dyDescent="0.25">
      <c r="A75" s="180">
        <v>43982</v>
      </c>
      <c r="B75" s="117" t="s">
        <v>239</v>
      </c>
      <c r="C75" s="118" t="s">
        <v>274</v>
      </c>
      <c r="D75" s="119"/>
      <c r="E75" s="136"/>
      <c r="F75" s="119"/>
      <c r="G75" s="138">
        <v>40000</v>
      </c>
    </row>
    <row r="76" spans="1:9" x14ac:dyDescent="0.25">
      <c r="A76" s="180">
        <v>43982</v>
      </c>
      <c r="B76" s="117" t="s">
        <v>239</v>
      </c>
      <c r="C76" s="118" t="s">
        <v>274</v>
      </c>
      <c r="D76" s="119"/>
      <c r="E76" s="136"/>
      <c r="F76" s="119"/>
      <c r="G76" s="138">
        <v>40000</v>
      </c>
    </row>
    <row r="77" spans="1:9" s="142" customFormat="1" ht="14.25" x14ac:dyDescent="0.2">
      <c r="A77" s="443" t="s">
        <v>10</v>
      </c>
      <c r="B77" s="444"/>
      <c r="C77" s="445"/>
      <c r="D77" s="141">
        <f>SUM(D8:D76)</f>
        <v>34885000</v>
      </c>
      <c r="E77" s="141">
        <f t="shared" ref="E77:G77" si="0">SUM(E8:E76)</f>
        <v>62740604.153846152</v>
      </c>
      <c r="F77" s="141">
        <f t="shared" si="0"/>
        <v>118900000</v>
      </c>
      <c r="G77" s="141">
        <f t="shared" si="0"/>
        <v>78864874.153846145</v>
      </c>
      <c r="H77" s="412"/>
      <c r="I77" s="143"/>
    </row>
    <row r="78" spans="1:9" s="142" customFormat="1" ht="14.25" x14ac:dyDescent="0.2">
      <c r="A78" s="181"/>
      <c r="B78" s="144"/>
      <c r="C78" s="144"/>
      <c r="D78" s="145"/>
      <c r="E78" s="145"/>
      <c r="F78" s="145"/>
      <c r="G78" s="145"/>
      <c r="I78" s="143"/>
    </row>
    <row r="79" spans="1:9" s="142" customFormat="1" ht="18.75" x14ac:dyDescent="0.3">
      <c r="A79" s="442" t="s">
        <v>101</v>
      </c>
      <c r="B79" s="442"/>
      <c r="C79" s="144"/>
      <c r="D79" s="145"/>
      <c r="E79" s="145"/>
      <c r="F79" s="145"/>
      <c r="G79" s="145"/>
      <c r="I79" s="143"/>
    </row>
    <row r="80" spans="1:9" s="142" customFormat="1" ht="14.25" x14ac:dyDescent="0.2">
      <c r="A80" s="181"/>
      <c r="B80" s="144"/>
      <c r="C80" s="144"/>
      <c r="D80" s="145"/>
      <c r="E80" s="145"/>
      <c r="F80" s="145"/>
      <c r="G80" s="145"/>
      <c r="I80" s="143"/>
    </row>
    <row r="81" spans="1:9" s="142" customFormat="1" ht="14.25" x14ac:dyDescent="0.2">
      <c r="A81" s="181"/>
      <c r="B81" s="450" t="s">
        <v>293</v>
      </c>
      <c r="C81" s="450"/>
      <c r="D81" s="145"/>
      <c r="E81" s="145"/>
      <c r="F81" s="145"/>
      <c r="G81" s="145"/>
      <c r="I81" s="143"/>
    </row>
    <row r="82" spans="1:9" s="142" customFormat="1" ht="14.25" x14ac:dyDescent="0.2">
      <c r="A82" s="439" t="s">
        <v>4</v>
      </c>
      <c r="B82" s="439" t="s">
        <v>5</v>
      </c>
      <c r="C82" s="440" t="s">
        <v>6</v>
      </c>
      <c r="D82" s="441" t="s">
        <v>7</v>
      </c>
      <c r="E82" s="441"/>
      <c r="F82" s="441" t="s">
        <v>8</v>
      </c>
      <c r="G82" s="441"/>
      <c r="I82" s="143"/>
    </row>
    <row r="83" spans="1:9" s="142" customFormat="1" ht="14.25" x14ac:dyDescent="0.2">
      <c r="A83" s="439"/>
      <c r="B83" s="439"/>
      <c r="C83" s="440"/>
      <c r="D83" s="411" t="s">
        <v>100</v>
      </c>
      <c r="E83" s="411" t="s">
        <v>64</v>
      </c>
      <c r="F83" s="411" t="s">
        <v>100</v>
      </c>
      <c r="G83" s="411" t="s">
        <v>64</v>
      </c>
      <c r="I83" s="143"/>
    </row>
    <row r="84" spans="1:9" s="142" customFormat="1" x14ac:dyDescent="0.25">
      <c r="A84" s="406">
        <v>43955</v>
      </c>
      <c r="B84" s="407" t="s">
        <v>222</v>
      </c>
      <c r="C84" s="408" t="s">
        <v>283</v>
      </c>
      <c r="D84" s="409"/>
      <c r="E84" s="410"/>
      <c r="F84" s="409">
        <v>5150000</v>
      </c>
      <c r="G84" s="410"/>
      <c r="I84" s="143"/>
    </row>
    <row r="85" spans="1:9" s="142" customFormat="1" x14ac:dyDescent="0.25">
      <c r="A85" s="292">
        <v>43962</v>
      </c>
      <c r="B85" s="301" t="s">
        <v>222</v>
      </c>
      <c r="C85" s="293" t="s">
        <v>223</v>
      </c>
      <c r="D85" s="294"/>
      <c r="E85" s="302"/>
      <c r="F85" s="294">
        <v>10000000</v>
      </c>
      <c r="G85" s="302"/>
      <c r="I85" s="143"/>
    </row>
    <row r="86" spans="1:9" s="142" customFormat="1" ht="14.25" x14ac:dyDescent="0.2">
      <c r="A86" s="447" t="s">
        <v>292</v>
      </c>
      <c r="B86" s="448"/>
      <c r="C86" s="449"/>
      <c r="D86" s="141"/>
      <c r="E86" s="141"/>
      <c r="F86" s="141">
        <f>SUBTOTAL(9,F84:F85)</f>
        <v>15150000</v>
      </c>
      <c r="G86" s="141"/>
      <c r="I86" s="143"/>
    </row>
    <row r="87" spans="1:9" s="142" customFormat="1" ht="14.25" x14ac:dyDescent="0.2">
      <c r="A87" s="181"/>
      <c r="B87" s="144"/>
      <c r="C87" s="144"/>
      <c r="D87" s="145"/>
      <c r="E87" s="145"/>
      <c r="F87" s="145"/>
      <c r="G87" s="145"/>
      <c r="I87" s="143"/>
    </row>
    <row r="88" spans="1:9" s="142" customFormat="1" ht="14.25" x14ac:dyDescent="0.2">
      <c r="A88" s="181"/>
      <c r="B88" s="450" t="s">
        <v>299</v>
      </c>
      <c r="C88" s="450"/>
      <c r="D88" s="145"/>
      <c r="E88" s="145"/>
      <c r="F88" s="145"/>
      <c r="G88" s="145"/>
      <c r="I88" s="143"/>
    </row>
    <row r="89" spans="1:9" s="142" customFormat="1" ht="14.25" x14ac:dyDescent="0.2">
      <c r="A89" s="439" t="s">
        <v>4</v>
      </c>
      <c r="B89" s="439" t="s">
        <v>5</v>
      </c>
      <c r="C89" s="440" t="s">
        <v>6</v>
      </c>
      <c r="D89" s="441" t="s">
        <v>7</v>
      </c>
      <c r="E89" s="441"/>
      <c r="F89" s="441" t="s">
        <v>8</v>
      </c>
      <c r="G89" s="441"/>
      <c r="I89" s="143"/>
    </row>
    <row r="90" spans="1:9" s="142" customFormat="1" ht="14.25" x14ac:dyDescent="0.2">
      <c r="A90" s="439"/>
      <c r="B90" s="439"/>
      <c r="C90" s="440"/>
      <c r="D90" s="411" t="s">
        <v>100</v>
      </c>
      <c r="E90" s="411" t="s">
        <v>64</v>
      </c>
      <c r="F90" s="411" t="s">
        <v>100</v>
      </c>
      <c r="G90" s="411" t="s">
        <v>64</v>
      </c>
      <c r="I90" s="143"/>
    </row>
    <row r="91" spans="1:9" s="142" customFormat="1" x14ac:dyDescent="0.25">
      <c r="A91" s="406">
        <v>43792</v>
      </c>
      <c r="B91" s="407" t="s">
        <v>239</v>
      </c>
      <c r="C91" s="408" t="s">
        <v>285</v>
      </c>
      <c r="D91" s="409"/>
      <c r="E91" s="410"/>
      <c r="F91" s="409"/>
      <c r="G91" s="410">
        <v>519750</v>
      </c>
      <c r="I91" s="143"/>
    </row>
    <row r="92" spans="1:9" s="142" customFormat="1" x14ac:dyDescent="0.25">
      <c r="A92" s="180">
        <v>43952</v>
      </c>
      <c r="B92" s="117" t="s">
        <v>239</v>
      </c>
      <c r="C92" s="118" t="s">
        <v>285</v>
      </c>
      <c r="D92" s="119"/>
      <c r="E92" s="136"/>
      <c r="F92" s="119"/>
      <c r="G92" s="136">
        <v>410000</v>
      </c>
      <c r="I92" s="143"/>
    </row>
    <row r="93" spans="1:9" s="142" customFormat="1" x14ac:dyDescent="0.25">
      <c r="A93" s="180">
        <v>43953</v>
      </c>
      <c r="B93" s="117" t="s">
        <v>239</v>
      </c>
      <c r="C93" s="118" t="s">
        <v>274</v>
      </c>
      <c r="D93" s="119"/>
      <c r="E93" s="136"/>
      <c r="F93" s="119"/>
      <c r="G93" s="136">
        <v>60000</v>
      </c>
      <c r="I93" s="143"/>
    </row>
    <row r="94" spans="1:9" s="142" customFormat="1" x14ac:dyDescent="0.25">
      <c r="A94" s="180">
        <v>43953</v>
      </c>
      <c r="B94" s="117" t="s">
        <v>239</v>
      </c>
      <c r="C94" s="118" t="s">
        <v>274</v>
      </c>
      <c r="D94" s="119"/>
      <c r="E94" s="136"/>
      <c r="F94" s="119"/>
      <c r="G94" s="136">
        <v>105000</v>
      </c>
      <c r="I94" s="143"/>
    </row>
    <row r="95" spans="1:9" s="142" customFormat="1" x14ac:dyDescent="0.25">
      <c r="A95" s="180">
        <v>43954</v>
      </c>
      <c r="B95" s="117" t="s">
        <v>239</v>
      </c>
      <c r="C95" s="118" t="s">
        <v>274</v>
      </c>
      <c r="D95" s="119"/>
      <c r="E95" s="136"/>
      <c r="F95" s="119"/>
      <c r="G95" s="136">
        <v>40000</v>
      </c>
      <c r="I95" s="143"/>
    </row>
    <row r="96" spans="1:9" s="142" customFormat="1" x14ac:dyDescent="0.25">
      <c r="A96" s="180">
        <v>43959</v>
      </c>
      <c r="B96" s="117" t="s">
        <v>239</v>
      </c>
      <c r="C96" s="118" t="s">
        <v>240</v>
      </c>
      <c r="D96" s="119"/>
      <c r="E96" s="136"/>
      <c r="F96" s="119"/>
      <c r="G96" s="136">
        <v>600000</v>
      </c>
      <c r="I96" s="143"/>
    </row>
    <row r="97" spans="1:9" s="142" customFormat="1" x14ac:dyDescent="0.25">
      <c r="A97" s="180">
        <v>43973</v>
      </c>
      <c r="B97" s="117" t="s">
        <v>239</v>
      </c>
      <c r="C97" s="118" t="s">
        <v>285</v>
      </c>
      <c r="D97" s="119"/>
      <c r="E97" s="136"/>
      <c r="F97" s="119"/>
      <c r="G97" s="138">
        <v>1057500</v>
      </c>
      <c r="I97" s="143"/>
    </row>
    <row r="98" spans="1:9" s="142" customFormat="1" x14ac:dyDescent="0.25">
      <c r="A98" s="180">
        <v>43973</v>
      </c>
      <c r="B98" s="117" t="s">
        <v>239</v>
      </c>
      <c r="C98" s="118" t="s">
        <v>320</v>
      </c>
      <c r="D98" s="119"/>
      <c r="E98" s="136"/>
      <c r="F98" s="119"/>
      <c r="G98" s="138">
        <v>15000</v>
      </c>
      <c r="I98" s="143"/>
    </row>
    <row r="99" spans="1:9" s="142" customFormat="1" x14ac:dyDescent="0.25">
      <c r="A99" s="180">
        <v>43975</v>
      </c>
      <c r="B99" s="117" t="s">
        <v>239</v>
      </c>
      <c r="C99" s="118" t="s">
        <v>277</v>
      </c>
      <c r="D99" s="119"/>
      <c r="E99" s="136"/>
      <c r="F99" s="119"/>
      <c r="G99" s="138">
        <v>200000</v>
      </c>
      <c r="I99" s="143"/>
    </row>
    <row r="100" spans="1:9" s="142" customFormat="1" x14ac:dyDescent="0.25">
      <c r="A100" s="180">
        <v>43976</v>
      </c>
      <c r="B100" s="117" t="s">
        <v>239</v>
      </c>
      <c r="C100" s="118" t="s">
        <v>285</v>
      </c>
      <c r="D100" s="119"/>
      <c r="E100" s="136"/>
      <c r="F100" s="119"/>
      <c r="G100" s="138">
        <v>856100</v>
      </c>
      <c r="I100" s="143"/>
    </row>
    <row r="101" spans="1:9" s="142" customFormat="1" x14ac:dyDescent="0.25">
      <c r="A101" s="180">
        <v>43977</v>
      </c>
      <c r="B101" s="117" t="s">
        <v>239</v>
      </c>
      <c r="C101" s="118" t="s">
        <v>274</v>
      </c>
      <c r="D101" s="119"/>
      <c r="E101" s="136"/>
      <c r="F101" s="119"/>
      <c r="G101" s="138">
        <v>40000</v>
      </c>
      <c r="I101" s="143"/>
    </row>
    <row r="102" spans="1:9" s="142" customFormat="1" x14ac:dyDescent="0.25">
      <c r="A102" s="180">
        <v>43978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43980</v>
      </c>
      <c r="B103" s="117" t="s">
        <v>239</v>
      </c>
      <c r="C103" s="118" t="s">
        <v>274</v>
      </c>
      <c r="D103" s="119"/>
      <c r="E103" s="136"/>
      <c r="F103" s="119"/>
      <c r="G103" s="138">
        <v>40000</v>
      </c>
      <c r="I103" s="143"/>
    </row>
    <row r="104" spans="1:9" s="142" customFormat="1" x14ac:dyDescent="0.25">
      <c r="A104" s="180">
        <v>43981</v>
      </c>
      <c r="B104" s="117" t="s">
        <v>239</v>
      </c>
      <c r="C104" s="118" t="s">
        <v>274</v>
      </c>
      <c r="D104" s="119"/>
      <c r="E104" s="136"/>
      <c r="F104" s="119"/>
      <c r="G104" s="138">
        <v>105000</v>
      </c>
      <c r="I104" s="143"/>
    </row>
    <row r="105" spans="1:9" s="142" customFormat="1" x14ac:dyDescent="0.25">
      <c r="A105" s="180">
        <v>43981</v>
      </c>
      <c r="B105" s="117" t="s">
        <v>239</v>
      </c>
      <c r="C105" s="118" t="s">
        <v>274</v>
      </c>
      <c r="D105" s="119"/>
      <c r="E105" s="136"/>
      <c r="F105" s="119"/>
      <c r="G105" s="138">
        <v>40000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275</v>
      </c>
      <c r="D106" s="119"/>
      <c r="E106" s="136"/>
      <c r="F106" s="119"/>
      <c r="G106" s="138">
        <v>120000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276</v>
      </c>
      <c r="D107" s="119"/>
      <c r="E107" s="136"/>
      <c r="F107" s="119"/>
      <c r="G107" s="138">
        <v>300000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278</v>
      </c>
      <c r="D108" s="119"/>
      <c r="E108" s="136"/>
      <c r="F108" s="119"/>
      <c r="G108" s="138">
        <v>10000</v>
      </c>
      <c r="I108" s="143"/>
    </row>
    <row r="109" spans="1:9" s="142" customFormat="1" x14ac:dyDescent="0.25">
      <c r="A109" s="180">
        <v>43982</v>
      </c>
      <c r="B109" s="117" t="s">
        <v>239</v>
      </c>
      <c r="C109" s="118" t="s">
        <v>274</v>
      </c>
      <c r="D109" s="119"/>
      <c r="E109" s="136"/>
      <c r="F109" s="119"/>
      <c r="G109" s="138">
        <v>105000</v>
      </c>
      <c r="I109" s="143"/>
    </row>
    <row r="110" spans="1:9" s="142" customFormat="1" x14ac:dyDescent="0.25">
      <c r="A110" s="180">
        <v>43982</v>
      </c>
      <c r="B110" s="117" t="s">
        <v>239</v>
      </c>
      <c r="C110" s="118" t="s">
        <v>274</v>
      </c>
      <c r="D110" s="119"/>
      <c r="E110" s="136"/>
      <c r="F110" s="119"/>
      <c r="G110" s="138">
        <v>40000</v>
      </c>
      <c r="I110" s="143"/>
    </row>
    <row r="111" spans="1:9" s="142" customFormat="1" x14ac:dyDescent="0.25">
      <c r="A111" s="180">
        <v>43982</v>
      </c>
      <c r="B111" s="117" t="s">
        <v>239</v>
      </c>
      <c r="C111" s="118" t="s">
        <v>274</v>
      </c>
      <c r="D111" s="119"/>
      <c r="E111" s="136"/>
      <c r="F111" s="119"/>
      <c r="G111" s="138">
        <v>40000</v>
      </c>
      <c r="I111" s="143"/>
    </row>
    <row r="112" spans="1:9" s="142" customFormat="1" ht="14.25" x14ac:dyDescent="0.2">
      <c r="A112" s="447" t="s">
        <v>292</v>
      </c>
      <c r="B112" s="448"/>
      <c r="C112" s="449"/>
      <c r="D112" s="141"/>
      <c r="E112" s="141"/>
      <c r="F112" s="141"/>
      <c r="G112" s="141">
        <f>SUBTOTAL(9,G91:G111)</f>
        <v>4743350</v>
      </c>
      <c r="I112" s="143"/>
    </row>
    <row r="113" spans="1:9" s="142" customFormat="1" x14ac:dyDescent="0.25">
      <c r="A113" s="295"/>
      <c r="B113" s="296"/>
      <c r="C113" s="297"/>
      <c r="D113" s="298"/>
      <c r="E113" s="299"/>
      <c r="F113" s="298"/>
      <c r="G113" s="300"/>
      <c r="I113" s="143"/>
    </row>
    <row r="114" spans="1:9" s="142" customFormat="1" ht="14.25" x14ac:dyDescent="0.2">
      <c r="A114" s="181"/>
      <c r="B114" s="450" t="s">
        <v>298</v>
      </c>
      <c r="C114" s="450"/>
      <c r="D114" s="145"/>
      <c r="E114" s="145"/>
      <c r="F114" s="145"/>
      <c r="G114" s="145"/>
      <c r="I114" s="143"/>
    </row>
    <row r="115" spans="1:9" s="142" customFormat="1" ht="14.25" x14ac:dyDescent="0.2">
      <c r="A115" s="435" t="s">
        <v>4</v>
      </c>
      <c r="B115" s="435" t="s">
        <v>5</v>
      </c>
      <c r="C115" s="437" t="s">
        <v>6</v>
      </c>
      <c r="D115" s="446" t="s">
        <v>7</v>
      </c>
      <c r="E115" s="446"/>
      <c r="F115" s="446" t="s">
        <v>8</v>
      </c>
      <c r="G115" s="446"/>
      <c r="I115" s="143"/>
    </row>
    <row r="116" spans="1:9" s="142" customFormat="1" ht="14.25" x14ac:dyDescent="0.2">
      <c r="A116" s="436"/>
      <c r="B116" s="436"/>
      <c r="C116" s="438"/>
      <c r="D116" s="135" t="s">
        <v>100</v>
      </c>
      <c r="E116" s="135" t="s">
        <v>64</v>
      </c>
      <c r="F116" s="135" t="s">
        <v>100</v>
      </c>
      <c r="G116" s="135" t="s">
        <v>64</v>
      </c>
      <c r="I116" s="143"/>
    </row>
    <row r="117" spans="1:9" s="142" customFormat="1" x14ac:dyDescent="0.25">
      <c r="A117" s="180">
        <v>43953</v>
      </c>
      <c r="B117" s="117" t="s">
        <v>224</v>
      </c>
      <c r="C117" s="118" t="s">
        <v>236</v>
      </c>
      <c r="D117" s="119">
        <v>649000</v>
      </c>
      <c r="E117" s="136"/>
      <c r="F117" s="119"/>
      <c r="G117" s="136"/>
      <c r="I117" s="143"/>
    </row>
    <row r="118" spans="1:9" s="142" customFormat="1" x14ac:dyDescent="0.25">
      <c r="A118" s="180">
        <v>43960</v>
      </c>
      <c r="B118" s="117" t="s">
        <v>224</v>
      </c>
      <c r="C118" s="118" t="s">
        <v>237</v>
      </c>
      <c r="D118" s="119">
        <v>1630000</v>
      </c>
      <c r="E118" s="136"/>
      <c r="F118" s="119"/>
      <c r="G118" s="136"/>
      <c r="I118" s="143"/>
    </row>
    <row r="119" spans="1:9" s="142" customFormat="1" x14ac:dyDescent="0.25">
      <c r="A119" s="180">
        <v>43960</v>
      </c>
      <c r="B119" s="117" t="s">
        <v>224</v>
      </c>
      <c r="C119" s="118" t="s">
        <v>238</v>
      </c>
      <c r="D119" s="119">
        <v>1507000</v>
      </c>
      <c r="E119" s="136"/>
      <c r="F119" s="119"/>
      <c r="G119" s="136"/>
      <c r="I119" s="143"/>
    </row>
    <row r="120" spans="1:9" s="142" customFormat="1" x14ac:dyDescent="0.25">
      <c r="A120" s="180">
        <v>43962</v>
      </c>
      <c r="B120" s="117" t="s">
        <v>224</v>
      </c>
      <c r="C120" s="118" t="s">
        <v>226</v>
      </c>
      <c r="D120" s="119">
        <v>14325000</v>
      </c>
      <c r="E120" s="136"/>
      <c r="F120" s="119"/>
      <c r="G120" s="136"/>
      <c r="I120" s="143"/>
    </row>
    <row r="121" spans="1:9" s="142" customFormat="1" x14ac:dyDescent="0.25">
      <c r="A121" s="180">
        <v>43963</v>
      </c>
      <c r="B121" s="117" t="s">
        <v>224</v>
      </c>
      <c r="C121" s="118" t="s">
        <v>243</v>
      </c>
      <c r="D121" s="119">
        <v>465000</v>
      </c>
      <c r="E121" s="136"/>
      <c r="F121" s="119"/>
      <c r="G121" s="136"/>
      <c r="I121" s="143"/>
    </row>
    <row r="122" spans="1:9" s="142" customFormat="1" x14ac:dyDescent="0.25">
      <c r="A122" s="180">
        <v>43965</v>
      </c>
      <c r="B122" s="117" t="s">
        <v>224</v>
      </c>
      <c r="C122" s="118" t="s">
        <v>235</v>
      </c>
      <c r="D122" s="119">
        <v>97780000</v>
      </c>
      <c r="E122" s="136"/>
      <c r="F122" s="119"/>
      <c r="G122" s="136"/>
      <c r="I122" s="143"/>
    </row>
    <row r="123" spans="1:9" s="142" customFormat="1" x14ac:dyDescent="0.25">
      <c r="A123" s="180">
        <v>43968</v>
      </c>
      <c r="B123" s="117" t="s">
        <v>224</v>
      </c>
      <c r="C123" s="137" t="s">
        <v>225</v>
      </c>
      <c r="D123" s="119">
        <v>9000000</v>
      </c>
      <c r="E123" s="136"/>
      <c r="F123" s="119"/>
      <c r="G123" s="136"/>
      <c r="I123" s="143"/>
    </row>
    <row r="124" spans="1:9" s="142" customFormat="1" x14ac:dyDescent="0.25">
      <c r="A124" s="180">
        <v>43969</v>
      </c>
      <c r="B124" s="117" t="s">
        <v>224</v>
      </c>
      <c r="C124" s="137" t="s">
        <v>242</v>
      </c>
      <c r="D124" s="119">
        <v>1343000</v>
      </c>
      <c r="E124" s="136"/>
      <c r="F124" s="119"/>
      <c r="G124" s="138"/>
      <c r="I124" s="143"/>
    </row>
    <row r="125" spans="1:9" s="142" customFormat="1" x14ac:dyDescent="0.25">
      <c r="A125" s="180">
        <v>43970</v>
      </c>
      <c r="B125" s="117" t="s">
        <v>224</v>
      </c>
      <c r="C125" s="118" t="s">
        <v>233</v>
      </c>
      <c r="D125" s="119">
        <v>3550000</v>
      </c>
      <c r="E125" s="136"/>
      <c r="F125" s="119"/>
      <c r="G125" s="138"/>
      <c r="I125" s="143"/>
    </row>
    <row r="126" spans="1:9" s="142" customFormat="1" x14ac:dyDescent="0.25">
      <c r="A126" s="180">
        <v>43970</v>
      </c>
      <c r="B126" s="117" t="s">
        <v>224</v>
      </c>
      <c r="C126" s="118" t="s">
        <v>234</v>
      </c>
      <c r="D126" s="119">
        <v>836000</v>
      </c>
      <c r="E126" s="136"/>
      <c r="F126" s="119"/>
      <c r="G126" s="138"/>
      <c r="I126" s="143"/>
    </row>
    <row r="127" spans="1:9" s="142" customFormat="1" x14ac:dyDescent="0.25">
      <c r="A127" s="180">
        <v>43971</v>
      </c>
      <c r="B127" s="117" t="s">
        <v>224</v>
      </c>
      <c r="C127" s="118" t="s">
        <v>254</v>
      </c>
      <c r="D127" s="119">
        <v>1580000</v>
      </c>
      <c r="E127" s="136"/>
      <c r="F127" s="119"/>
      <c r="G127" s="138"/>
      <c r="I127" s="143"/>
    </row>
    <row r="128" spans="1:9" s="142" customFormat="1" x14ac:dyDescent="0.25">
      <c r="A128" s="180">
        <v>43972</v>
      </c>
      <c r="B128" s="117" t="s">
        <v>224</v>
      </c>
      <c r="C128" s="118" t="s">
        <v>257</v>
      </c>
      <c r="D128" s="119"/>
      <c r="E128" s="136">
        <v>4407604.153846154</v>
      </c>
      <c r="F128" s="119"/>
      <c r="G128" s="138"/>
      <c r="I128" s="143"/>
    </row>
    <row r="129" spans="1:9" s="142" customFormat="1" x14ac:dyDescent="0.25">
      <c r="A129" s="180">
        <v>43972</v>
      </c>
      <c r="B129" s="117" t="s">
        <v>224</v>
      </c>
      <c r="C129" s="118" t="s">
        <v>258</v>
      </c>
      <c r="D129" s="119"/>
      <c r="E129" s="136">
        <v>6113000</v>
      </c>
      <c r="F129" s="119"/>
      <c r="G129" s="138"/>
      <c r="I129" s="143"/>
    </row>
    <row r="130" spans="1:9" x14ac:dyDescent="0.25">
      <c r="A130" s="180">
        <v>43975</v>
      </c>
      <c r="B130" s="117" t="s">
        <v>224</v>
      </c>
      <c r="C130" s="118" t="s">
        <v>301</v>
      </c>
      <c r="D130" s="119"/>
      <c r="E130" s="136">
        <v>3400000</v>
      </c>
      <c r="F130" s="119"/>
      <c r="G130" s="138"/>
    </row>
    <row r="131" spans="1:9" s="142" customFormat="1" ht="14.25" x14ac:dyDescent="0.2">
      <c r="A131" s="447" t="s">
        <v>292</v>
      </c>
      <c r="B131" s="448"/>
      <c r="C131" s="449"/>
      <c r="D131" s="141">
        <f>SUBTOTAL(9,D117:D129)</f>
        <v>132665000</v>
      </c>
      <c r="E131" s="141">
        <f>SUBTOTAL(9,E128:E130)</f>
        <v>13920604.153846154</v>
      </c>
      <c r="F131" s="141"/>
      <c r="G131" s="141"/>
      <c r="I131" s="143"/>
    </row>
    <row r="132" spans="1:9" s="142" customFormat="1" x14ac:dyDescent="0.25">
      <c r="A132" s="295"/>
      <c r="B132" s="296"/>
      <c r="C132" s="297"/>
      <c r="D132" s="298"/>
      <c r="E132" s="299"/>
      <c r="F132" s="298"/>
      <c r="G132" s="300"/>
      <c r="I132" s="143"/>
    </row>
    <row r="133" spans="1:9" s="142" customFormat="1" ht="14.25" x14ac:dyDescent="0.2">
      <c r="A133" s="181"/>
      <c r="B133" s="450" t="s">
        <v>11</v>
      </c>
      <c r="C133" s="450"/>
      <c r="D133" s="145"/>
      <c r="E133" s="145"/>
      <c r="F133" s="145"/>
      <c r="G133" s="145"/>
      <c r="I133" s="143"/>
    </row>
    <row r="134" spans="1:9" s="142" customFormat="1" ht="14.25" x14ac:dyDescent="0.2">
      <c r="A134" s="435" t="s">
        <v>4</v>
      </c>
      <c r="B134" s="435" t="s">
        <v>5</v>
      </c>
      <c r="C134" s="437" t="s">
        <v>6</v>
      </c>
      <c r="D134" s="446" t="s">
        <v>7</v>
      </c>
      <c r="E134" s="446"/>
      <c r="F134" s="446" t="s">
        <v>8</v>
      </c>
      <c r="G134" s="446"/>
      <c r="I134" s="143"/>
    </row>
    <row r="135" spans="1:9" s="142" customFormat="1" ht="14.25" x14ac:dyDescent="0.2">
      <c r="A135" s="436"/>
      <c r="B135" s="436"/>
      <c r="C135" s="438"/>
      <c r="D135" s="135" t="s">
        <v>100</v>
      </c>
      <c r="E135" s="135" t="s">
        <v>64</v>
      </c>
      <c r="F135" s="135" t="s">
        <v>100</v>
      </c>
      <c r="G135" s="135" t="s">
        <v>64</v>
      </c>
      <c r="I135" s="143"/>
    </row>
    <row r="136" spans="1:9" s="142" customFormat="1" x14ac:dyDescent="0.25">
      <c r="A136" s="180">
        <v>43952</v>
      </c>
      <c r="B136" s="117" t="s">
        <v>143</v>
      </c>
      <c r="C136" s="118" t="s">
        <v>144</v>
      </c>
      <c r="D136" s="119"/>
      <c r="E136" s="136"/>
      <c r="F136" s="119">
        <v>2000000</v>
      </c>
      <c r="G136" s="136"/>
      <c r="I136" s="143"/>
    </row>
    <row r="137" spans="1:9" s="142" customFormat="1" x14ac:dyDescent="0.25">
      <c r="A137" s="180">
        <v>43952</v>
      </c>
      <c r="B137" s="117" t="s">
        <v>143</v>
      </c>
      <c r="C137" s="118" t="s">
        <v>146</v>
      </c>
      <c r="D137" s="119"/>
      <c r="E137" s="136"/>
      <c r="F137" s="119">
        <v>2000000</v>
      </c>
      <c r="G137" s="136"/>
      <c r="I137" s="143"/>
    </row>
    <row r="138" spans="1:9" s="142" customFormat="1" x14ac:dyDescent="0.25">
      <c r="A138" s="180">
        <v>43952</v>
      </c>
      <c r="B138" s="117" t="s">
        <v>143</v>
      </c>
      <c r="C138" s="118" t="s">
        <v>145</v>
      </c>
      <c r="D138" s="119"/>
      <c r="E138" s="136"/>
      <c r="F138" s="119">
        <v>3000000</v>
      </c>
      <c r="G138" s="136"/>
      <c r="I138" s="143"/>
    </row>
    <row r="139" spans="1:9" s="142" customFormat="1" x14ac:dyDescent="0.25">
      <c r="A139" s="180">
        <v>43970</v>
      </c>
      <c r="B139" s="117" t="s">
        <v>143</v>
      </c>
      <c r="C139" s="118" t="s">
        <v>232</v>
      </c>
      <c r="D139" s="119"/>
      <c r="E139" s="136"/>
      <c r="F139" s="119">
        <v>1000000</v>
      </c>
      <c r="G139" s="138"/>
      <c r="I139" s="143"/>
    </row>
    <row r="140" spans="1:9" s="142" customFormat="1" x14ac:dyDescent="0.25">
      <c r="A140" s="180">
        <v>43972</v>
      </c>
      <c r="B140" s="117" t="s">
        <v>143</v>
      </c>
      <c r="C140" s="118" t="s">
        <v>232</v>
      </c>
      <c r="D140" s="119"/>
      <c r="E140" s="136"/>
      <c r="F140" s="119">
        <v>3000000</v>
      </c>
      <c r="G140" s="138"/>
      <c r="I140" s="143"/>
    </row>
    <row r="141" spans="1:9" s="142" customFormat="1" x14ac:dyDescent="0.25">
      <c r="A141" s="180">
        <v>43972</v>
      </c>
      <c r="B141" s="117" t="s">
        <v>143</v>
      </c>
      <c r="C141" s="118" t="s">
        <v>255</v>
      </c>
      <c r="D141" s="119"/>
      <c r="E141" s="136"/>
      <c r="F141" s="119"/>
      <c r="G141" s="138">
        <v>4407604.153846154</v>
      </c>
      <c r="I141" s="143"/>
    </row>
    <row r="142" spans="1:9" s="142" customFormat="1" x14ac:dyDescent="0.25">
      <c r="A142" s="180">
        <v>43976</v>
      </c>
      <c r="B142" s="117" t="s">
        <v>143</v>
      </c>
      <c r="C142" s="118" t="s">
        <v>144</v>
      </c>
      <c r="D142" s="119"/>
      <c r="E142" s="136"/>
      <c r="F142" s="119"/>
      <c r="G142" s="138">
        <v>3000000</v>
      </c>
      <c r="I142" s="143"/>
    </row>
    <row r="143" spans="1:9" s="142" customFormat="1" ht="14.25" x14ac:dyDescent="0.2">
      <c r="A143" s="447" t="s">
        <v>292</v>
      </c>
      <c r="B143" s="448"/>
      <c r="C143" s="449"/>
      <c r="D143" s="141"/>
      <c r="E143" s="141"/>
      <c r="F143" s="141">
        <f>SUBTOTAL(9,F136:F142)</f>
        <v>11000000</v>
      </c>
      <c r="G143" s="141">
        <f>SUBTOTAL(9,G141:G142)</f>
        <v>7407604.153846154</v>
      </c>
      <c r="I143" s="143"/>
    </row>
    <row r="144" spans="1:9" s="142" customFormat="1" x14ac:dyDescent="0.25">
      <c r="A144" s="295"/>
      <c r="B144" s="296"/>
      <c r="C144" s="297"/>
      <c r="D144" s="298"/>
      <c r="E144" s="299"/>
      <c r="F144" s="298"/>
      <c r="G144" s="300"/>
      <c r="I144" s="143"/>
    </row>
    <row r="145" spans="1:9" s="142" customFormat="1" ht="14.25" x14ac:dyDescent="0.2">
      <c r="A145" s="181"/>
      <c r="B145" s="450" t="s">
        <v>297</v>
      </c>
      <c r="C145" s="450"/>
      <c r="D145" s="145"/>
      <c r="E145" s="145"/>
      <c r="F145" s="145"/>
      <c r="G145" s="145"/>
      <c r="I145" s="143"/>
    </row>
    <row r="146" spans="1:9" s="142" customFormat="1" ht="14.25" x14ac:dyDescent="0.2">
      <c r="A146" s="439" t="s">
        <v>4</v>
      </c>
      <c r="B146" s="439" t="s">
        <v>5</v>
      </c>
      <c r="C146" s="440" t="s">
        <v>6</v>
      </c>
      <c r="D146" s="441" t="s">
        <v>7</v>
      </c>
      <c r="E146" s="441"/>
      <c r="F146" s="441" t="s">
        <v>8</v>
      </c>
      <c r="G146" s="441"/>
      <c r="I146" s="143"/>
    </row>
    <row r="147" spans="1:9" s="142" customFormat="1" ht="14.25" x14ac:dyDescent="0.2">
      <c r="A147" s="439"/>
      <c r="B147" s="439"/>
      <c r="C147" s="440"/>
      <c r="D147" s="411" t="s">
        <v>100</v>
      </c>
      <c r="E147" s="411" t="s">
        <v>64</v>
      </c>
      <c r="F147" s="411" t="s">
        <v>100</v>
      </c>
      <c r="G147" s="411" t="s">
        <v>64</v>
      </c>
      <c r="I147" s="143"/>
    </row>
    <row r="148" spans="1:9" s="142" customFormat="1" x14ac:dyDescent="0.25">
      <c r="A148" s="406">
        <v>43951</v>
      </c>
      <c r="B148" s="407" t="s">
        <v>220</v>
      </c>
      <c r="C148" s="408" t="s">
        <v>319</v>
      </c>
      <c r="D148" s="409"/>
      <c r="E148" s="410"/>
      <c r="F148" s="409"/>
      <c r="G148" s="410">
        <v>64000</v>
      </c>
      <c r="I148" s="143"/>
    </row>
    <row r="149" spans="1:9" s="142" customFormat="1" x14ac:dyDescent="0.25">
      <c r="A149" s="180">
        <v>43952</v>
      </c>
      <c r="B149" s="117" t="s">
        <v>220</v>
      </c>
      <c r="C149" s="118" t="s">
        <v>318</v>
      </c>
      <c r="D149" s="119"/>
      <c r="E149" s="136"/>
      <c r="F149" s="119"/>
      <c r="G149" s="136">
        <v>480000</v>
      </c>
      <c r="I149" s="143"/>
    </row>
    <row r="150" spans="1:9" s="142" customFormat="1" x14ac:dyDescent="0.25">
      <c r="A150" s="180">
        <v>43954</v>
      </c>
      <c r="B150" s="117" t="s">
        <v>220</v>
      </c>
      <c r="C150" s="118" t="s">
        <v>273</v>
      </c>
      <c r="D150" s="119"/>
      <c r="E150" s="136"/>
      <c r="F150" s="119"/>
      <c r="G150" s="136">
        <v>40000</v>
      </c>
      <c r="I150" s="143"/>
    </row>
    <row r="151" spans="1:9" s="142" customFormat="1" x14ac:dyDescent="0.25">
      <c r="A151" s="180">
        <v>43954</v>
      </c>
      <c r="B151" s="117" t="s">
        <v>220</v>
      </c>
      <c r="C151" s="118" t="s">
        <v>273</v>
      </c>
      <c r="D151" s="119"/>
      <c r="E151" s="136"/>
      <c r="F151" s="119"/>
      <c r="G151" s="136">
        <v>30000</v>
      </c>
      <c r="I151" s="143"/>
    </row>
    <row r="152" spans="1:9" s="142" customFormat="1" x14ac:dyDescent="0.25">
      <c r="A152" s="180">
        <v>43958</v>
      </c>
      <c r="B152" s="117" t="s">
        <v>220</v>
      </c>
      <c r="C152" s="118" t="s">
        <v>241</v>
      </c>
      <c r="D152" s="119"/>
      <c r="E152" s="136"/>
      <c r="F152" s="119"/>
      <c r="G152" s="136">
        <v>642000</v>
      </c>
      <c r="I152" s="143"/>
    </row>
    <row r="153" spans="1:9" s="142" customFormat="1" x14ac:dyDescent="0.25">
      <c r="A153" s="180">
        <v>43962</v>
      </c>
      <c r="B153" s="117" t="s">
        <v>220</v>
      </c>
      <c r="C153" s="118" t="s">
        <v>221</v>
      </c>
      <c r="D153" s="119"/>
      <c r="E153" s="136"/>
      <c r="F153" s="119">
        <v>1700000</v>
      </c>
      <c r="G153" s="136"/>
      <c r="I153" s="143"/>
    </row>
    <row r="154" spans="1:9" s="142" customFormat="1" x14ac:dyDescent="0.25">
      <c r="A154" s="180">
        <v>43968</v>
      </c>
      <c r="B154" s="117" t="s">
        <v>220</v>
      </c>
      <c r="C154" s="118" t="s">
        <v>280</v>
      </c>
      <c r="D154" s="119"/>
      <c r="E154" s="136"/>
      <c r="F154" s="119"/>
      <c r="G154" s="138">
        <v>538000</v>
      </c>
      <c r="I154" s="143"/>
    </row>
    <row r="155" spans="1:9" s="142" customFormat="1" x14ac:dyDescent="0.25">
      <c r="A155" s="180">
        <v>43968</v>
      </c>
      <c r="B155" s="117" t="s">
        <v>220</v>
      </c>
      <c r="C155" s="139" t="s">
        <v>312</v>
      </c>
      <c r="D155" s="119"/>
      <c r="E155" s="136"/>
      <c r="F155" s="119"/>
      <c r="G155" s="138">
        <v>8766920</v>
      </c>
      <c r="I155" s="143"/>
    </row>
    <row r="156" spans="1:9" s="142" customFormat="1" x14ac:dyDescent="0.25">
      <c r="A156" s="180">
        <v>43982</v>
      </c>
      <c r="B156" s="117" t="s">
        <v>220</v>
      </c>
      <c r="C156" s="118" t="s">
        <v>282</v>
      </c>
      <c r="D156" s="119"/>
      <c r="E156" s="136"/>
      <c r="F156" s="119"/>
      <c r="G156" s="138">
        <v>470000</v>
      </c>
      <c r="I156" s="143"/>
    </row>
    <row r="157" spans="1:9" s="142" customFormat="1" ht="14.25" x14ac:dyDescent="0.2">
      <c r="A157" s="447" t="s">
        <v>292</v>
      </c>
      <c r="B157" s="448"/>
      <c r="C157" s="449"/>
      <c r="D157" s="141"/>
      <c r="E157" s="141"/>
      <c r="F157" s="141">
        <f>SUBTOTAL(9,F148:F156)</f>
        <v>1700000</v>
      </c>
      <c r="G157" s="141">
        <f>SUBTOTAL(9,G148:G156)</f>
        <v>11030920</v>
      </c>
      <c r="I157" s="143"/>
    </row>
    <row r="158" spans="1:9" s="142" customFormat="1" x14ac:dyDescent="0.25">
      <c r="A158" s="295"/>
      <c r="B158" s="296"/>
      <c r="C158" s="297"/>
      <c r="D158" s="298"/>
      <c r="E158" s="299"/>
      <c r="F158" s="298"/>
      <c r="G158" s="300"/>
      <c r="I158" s="143"/>
    </row>
    <row r="159" spans="1:9" s="142" customFormat="1" ht="14.25" x14ac:dyDescent="0.2">
      <c r="A159" s="181"/>
      <c r="B159" s="450" t="s">
        <v>296</v>
      </c>
      <c r="C159" s="450"/>
      <c r="D159" s="145"/>
      <c r="E159" s="145"/>
      <c r="F159" s="145"/>
      <c r="G159" s="145"/>
      <c r="I159" s="143"/>
    </row>
    <row r="160" spans="1:9" s="142" customFormat="1" ht="14.25" x14ac:dyDescent="0.2">
      <c r="A160" s="435" t="s">
        <v>4</v>
      </c>
      <c r="B160" s="435" t="s">
        <v>5</v>
      </c>
      <c r="C160" s="437" t="s">
        <v>6</v>
      </c>
      <c r="D160" s="446" t="s">
        <v>7</v>
      </c>
      <c r="E160" s="446"/>
      <c r="F160" s="446" t="s">
        <v>8</v>
      </c>
      <c r="G160" s="446"/>
      <c r="I160" s="143"/>
    </row>
    <row r="161" spans="1:9" s="142" customFormat="1" ht="14.25" x14ac:dyDescent="0.2">
      <c r="A161" s="436"/>
      <c r="B161" s="436"/>
      <c r="C161" s="438"/>
      <c r="D161" s="135" t="s">
        <v>100</v>
      </c>
      <c r="E161" s="135" t="s">
        <v>64</v>
      </c>
      <c r="F161" s="135" t="s">
        <v>100</v>
      </c>
      <c r="G161" s="135" t="s">
        <v>64</v>
      </c>
      <c r="I161" s="143"/>
    </row>
    <row r="162" spans="1:9" s="142" customFormat="1" x14ac:dyDescent="0.25">
      <c r="A162" s="180">
        <v>43956</v>
      </c>
      <c r="B162" s="117" t="s">
        <v>227</v>
      </c>
      <c r="C162" s="118" t="s">
        <v>281</v>
      </c>
      <c r="D162" s="119"/>
      <c r="E162" s="136"/>
      <c r="F162" s="119"/>
      <c r="G162" s="136">
        <v>160000</v>
      </c>
      <c r="I162" s="143"/>
    </row>
    <row r="163" spans="1:9" s="142" customFormat="1" x14ac:dyDescent="0.25">
      <c r="A163" s="180">
        <v>43957</v>
      </c>
      <c r="B163" s="117" t="s">
        <v>227</v>
      </c>
      <c r="C163" s="118" t="s">
        <v>281</v>
      </c>
      <c r="D163" s="119"/>
      <c r="E163" s="136"/>
      <c r="F163" s="119"/>
      <c r="G163" s="136">
        <v>50000</v>
      </c>
      <c r="I163" s="143"/>
    </row>
    <row r="164" spans="1:9" s="142" customFormat="1" x14ac:dyDescent="0.25">
      <c r="A164" s="180">
        <v>43968</v>
      </c>
      <c r="B164" s="117" t="s">
        <v>227</v>
      </c>
      <c r="C164" s="118" t="s">
        <v>228</v>
      </c>
      <c r="D164" s="119"/>
      <c r="E164" s="136"/>
      <c r="F164" s="119"/>
      <c r="G164" s="138">
        <v>150000</v>
      </c>
      <c r="I164" s="143"/>
    </row>
    <row r="165" spans="1:9" s="142" customFormat="1" x14ac:dyDescent="0.25">
      <c r="A165" s="180">
        <v>43968</v>
      </c>
      <c r="B165" s="117" t="s">
        <v>227</v>
      </c>
      <c r="C165" s="118" t="s">
        <v>281</v>
      </c>
      <c r="D165" s="119"/>
      <c r="E165" s="136"/>
      <c r="F165" s="119"/>
      <c r="G165" s="138">
        <v>350000</v>
      </c>
      <c r="I165" s="143"/>
    </row>
    <row r="166" spans="1:9" s="142" customFormat="1" ht="14.25" x14ac:dyDescent="0.2">
      <c r="A166" s="447" t="s">
        <v>292</v>
      </c>
      <c r="B166" s="448"/>
      <c r="C166" s="449"/>
      <c r="D166" s="141"/>
      <c r="E166" s="141"/>
      <c r="F166" s="141"/>
      <c r="G166" s="141">
        <f>SUBTOTAL(9,G162:G165)</f>
        <v>710000</v>
      </c>
      <c r="I166" s="143"/>
    </row>
    <row r="167" spans="1:9" s="142" customFormat="1" x14ac:dyDescent="0.25">
      <c r="A167" s="295"/>
      <c r="B167" s="296"/>
      <c r="C167" s="297"/>
      <c r="D167" s="298"/>
      <c r="E167" s="299"/>
      <c r="F167" s="298"/>
      <c r="G167" s="300"/>
      <c r="I167" s="143"/>
    </row>
    <row r="168" spans="1:9" s="142" customFormat="1" ht="14.25" x14ac:dyDescent="0.2">
      <c r="A168" s="181"/>
      <c r="B168" s="450" t="s">
        <v>295</v>
      </c>
      <c r="C168" s="450"/>
      <c r="D168" s="145"/>
      <c r="E168" s="145"/>
      <c r="F168" s="145"/>
      <c r="G168" s="145"/>
      <c r="I168" s="143"/>
    </row>
    <row r="169" spans="1:9" s="142" customFormat="1" ht="14.25" x14ac:dyDescent="0.2">
      <c r="A169" s="435" t="s">
        <v>4</v>
      </c>
      <c r="B169" s="435" t="s">
        <v>5</v>
      </c>
      <c r="C169" s="437" t="s">
        <v>6</v>
      </c>
      <c r="D169" s="446" t="s">
        <v>7</v>
      </c>
      <c r="E169" s="446"/>
      <c r="F169" s="446" t="s">
        <v>8</v>
      </c>
      <c r="G169" s="446"/>
      <c r="I169" s="143"/>
    </row>
    <row r="170" spans="1:9" s="142" customFormat="1" ht="14.25" x14ac:dyDescent="0.2">
      <c r="A170" s="436"/>
      <c r="B170" s="436"/>
      <c r="C170" s="438"/>
      <c r="D170" s="135" t="s">
        <v>100</v>
      </c>
      <c r="E170" s="135" t="s">
        <v>64</v>
      </c>
      <c r="F170" s="135" t="s">
        <v>100</v>
      </c>
      <c r="G170" s="135" t="s">
        <v>64</v>
      </c>
      <c r="I170" s="143"/>
    </row>
    <row r="171" spans="1:9" s="142" customFormat="1" x14ac:dyDescent="0.25">
      <c r="A171" s="180">
        <v>43972</v>
      </c>
      <c r="B171" s="117" t="s">
        <v>256</v>
      </c>
      <c r="C171" s="118" t="s">
        <v>279</v>
      </c>
      <c r="D171" s="119"/>
      <c r="E171" s="136"/>
      <c r="F171" s="119"/>
      <c r="G171" s="138">
        <v>6113000</v>
      </c>
      <c r="I171" s="143"/>
    </row>
    <row r="172" spans="1:9" s="142" customFormat="1" ht="14.25" x14ac:dyDescent="0.2">
      <c r="A172" s="447" t="s">
        <v>292</v>
      </c>
      <c r="B172" s="448"/>
      <c r="C172" s="449"/>
      <c r="D172" s="141"/>
      <c r="E172" s="141"/>
      <c r="F172" s="141"/>
      <c r="G172" s="141">
        <f>SUBTOTAL(9,G171)</f>
        <v>6113000</v>
      </c>
      <c r="I172" s="143"/>
    </row>
    <row r="173" spans="1:9" s="142" customFormat="1" x14ac:dyDescent="0.25">
      <c r="A173" s="295"/>
      <c r="B173" s="296"/>
      <c r="C173" s="297"/>
      <c r="D173" s="298"/>
      <c r="E173" s="299"/>
      <c r="F173" s="298"/>
      <c r="G173" s="300"/>
      <c r="I173" s="143"/>
    </row>
    <row r="174" spans="1:9" s="142" customFormat="1" ht="14.25" x14ac:dyDescent="0.2">
      <c r="A174" s="181"/>
      <c r="B174" s="450" t="s">
        <v>294</v>
      </c>
      <c r="C174" s="450"/>
      <c r="D174" s="145"/>
      <c r="E174" s="145"/>
      <c r="F174" s="145"/>
      <c r="G174" s="145"/>
      <c r="I174" s="143"/>
    </row>
    <row r="175" spans="1:9" s="142" customFormat="1" ht="14.25" x14ac:dyDescent="0.2">
      <c r="A175" s="435" t="s">
        <v>4</v>
      </c>
      <c r="B175" s="435" t="s">
        <v>5</v>
      </c>
      <c r="C175" s="437" t="s">
        <v>6</v>
      </c>
      <c r="D175" s="446" t="s">
        <v>7</v>
      </c>
      <c r="E175" s="446"/>
      <c r="F175" s="446" t="s">
        <v>8</v>
      </c>
      <c r="G175" s="446"/>
      <c r="I175" s="143"/>
    </row>
    <row r="176" spans="1:9" s="142" customFormat="1" ht="14.25" x14ac:dyDescent="0.2">
      <c r="A176" s="436"/>
      <c r="B176" s="436"/>
      <c r="C176" s="438"/>
      <c r="D176" s="135" t="s">
        <v>100</v>
      </c>
      <c r="E176" s="135" t="s">
        <v>64</v>
      </c>
      <c r="F176" s="135" t="s">
        <v>100</v>
      </c>
      <c r="G176" s="135" t="s">
        <v>64</v>
      </c>
      <c r="I176" s="143"/>
    </row>
    <row r="177" spans="1:9" s="142" customFormat="1" x14ac:dyDescent="0.25">
      <c r="A177" s="180">
        <v>43744</v>
      </c>
      <c r="B177" s="117" t="s">
        <v>229</v>
      </c>
      <c r="C177" s="118" t="s">
        <v>284</v>
      </c>
      <c r="D177" s="119"/>
      <c r="E177" s="136"/>
      <c r="F177" s="119">
        <v>2750000</v>
      </c>
      <c r="G177" s="136"/>
      <c r="I177" s="143"/>
    </row>
    <row r="178" spans="1:9" s="142" customFormat="1" x14ac:dyDescent="0.25">
      <c r="A178" s="180">
        <v>43969</v>
      </c>
      <c r="B178" s="117" t="s">
        <v>229</v>
      </c>
      <c r="C178" s="118" t="s">
        <v>230</v>
      </c>
      <c r="D178" s="119"/>
      <c r="E178" s="136"/>
      <c r="F178" s="119">
        <v>3300000</v>
      </c>
      <c r="G178" s="138"/>
      <c r="I178" s="143"/>
    </row>
    <row r="179" spans="1:9" s="142" customFormat="1" x14ac:dyDescent="0.25">
      <c r="A179" s="180">
        <v>43969</v>
      </c>
      <c r="B179" s="117" t="s">
        <v>229</v>
      </c>
      <c r="C179" s="137" t="s">
        <v>231</v>
      </c>
      <c r="D179" s="119"/>
      <c r="E179" s="136"/>
      <c r="F179" s="119">
        <v>4500000</v>
      </c>
      <c r="G179" s="138"/>
      <c r="I179" s="143"/>
    </row>
    <row r="180" spans="1:9" s="142" customFormat="1" x14ac:dyDescent="0.25">
      <c r="A180" s="180">
        <v>43972</v>
      </c>
      <c r="B180" s="117" t="s">
        <v>229</v>
      </c>
      <c r="C180" s="118" t="s">
        <v>259</v>
      </c>
      <c r="D180" s="119"/>
      <c r="E180" s="136"/>
      <c r="F180" s="119">
        <v>10000000</v>
      </c>
      <c r="G180" s="138"/>
      <c r="I180" s="143"/>
    </row>
    <row r="181" spans="1:9" s="142" customFormat="1" x14ac:dyDescent="0.25">
      <c r="A181" s="180">
        <v>43982</v>
      </c>
      <c r="B181" s="117" t="s">
        <v>229</v>
      </c>
      <c r="C181" s="118" t="s">
        <v>314</v>
      </c>
      <c r="D181" s="119"/>
      <c r="E181" s="136"/>
      <c r="F181" s="119">
        <v>16000000</v>
      </c>
      <c r="G181" s="138"/>
      <c r="I181" s="143"/>
    </row>
    <row r="182" spans="1:9" s="142" customFormat="1" x14ac:dyDescent="0.25">
      <c r="A182" s="180">
        <v>43982</v>
      </c>
      <c r="B182" s="117" t="s">
        <v>229</v>
      </c>
      <c r="C182" s="118" t="s">
        <v>315</v>
      </c>
      <c r="D182" s="119"/>
      <c r="E182" s="136"/>
      <c r="F182" s="119">
        <v>50000000</v>
      </c>
      <c r="G182" s="138"/>
      <c r="I182" s="143"/>
    </row>
    <row r="183" spans="1:9" s="142" customFormat="1" x14ac:dyDescent="0.25">
      <c r="A183" s="180">
        <v>43982</v>
      </c>
      <c r="B183" s="117" t="s">
        <v>229</v>
      </c>
      <c r="C183" s="118" t="s">
        <v>316</v>
      </c>
      <c r="D183" s="119"/>
      <c r="E183" s="136"/>
      <c r="F183" s="119">
        <v>4500000</v>
      </c>
      <c r="G183" s="138"/>
      <c r="I183" s="143"/>
    </row>
    <row r="184" spans="1:9" s="142" customFormat="1" ht="14.25" x14ac:dyDescent="0.2">
      <c r="A184" s="447" t="s">
        <v>292</v>
      </c>
      <c r="B184" s="448"/>
      <c r="C184" s="449"/>
      <c r="D184" s="141"/>
      <c r="E184" s="141"/>
      <c r="F184" s="141">
        <f>SUBTOTAL(9,F177:F183)</f>
        <v>91050000</v>
      </c>
      <c r="G184" s="141"/>
      <c r="I184" s="143"/>
    </row>
    <row r="185" spans="1:9" s="142" customFormat="1" ht="14.25" x14ac:dyDescent="0.2">
      <c r="A185" s="181"/>
      <c r="B185" s="144"/>
      <c r="C185" s="144"/>
      <c r="D185" s="145"/>
      <c r="E185" s="145"/>
      <c r="F185" s="145"/>
      <c r="G185" s="145"/>
      <c r="I185" s="143"/>
    </row>
    <row r="186" spans="1:9" s="71" customFormat="1" x14ac:dyDescent="0.25">
      <c r="A186" s="182"/>
      <c r="B186" s="110" t="s">
        <v>193</v>
      </c>
      <c r="C186" s="73"/>
      <c r="E186" s="110" t="s">
        <v>14</v>
      </c>
      <c r="F186" s="73"/>
      <c r="G186" s="73"/>
      <c r="H186" s="73"/>
      <c r="I186" s="73"/>
    </row>
    <row r="187" spans="1:9" s="71" customFormat="1" x14ac:dyDescent="0.25">
      <c r="A187" s="182"/>
      <c r="B187" s="4" t="s">
        <v>15</v>
      </c>
      <c r="C187" s="5"/>
      <c r="E187" s="4" t="s">
        <v>16</v>
      </c>
      <c r="F187" s="5"/>
      <c r="G187" s="5"/>
      <c r="H187" s="5"/>
      <c r="I187" s="5"/>
    </row>
    <row r="190" spans="1:9" x14ac:dyDescent="0.25">
      <c r="B190" s="110"/>
      <c r="C190" s="110"/>
      <c r="D190" s="157"/>
    </row>
  </sheetData>
  <autoFilter ref="A6:G77">
    <filterColumn colId="3" hiddenButton="1" showButton="0"/>
    <filterColumn colId="5" hiddenButton="1" showButton="0"/>
  </autoFilter>
  <mergeCells count="69">
    <mergeCell ref="A166:C166"/>
    <mergeCell ref="A172:C172"/>
    <mergeCell ref="A184:C184"/>
    <mergeCell ref="B81:C81"/>
    <mergeCell ref="B88:C88"/>
    <mergeCell ref="B114:C114"/>
    <mergeCell ref="B133:C133"/>
    <mergeCell ref="B145:C145"/>
    <mergeCell ref="B159:C159"/>
    <mergeCell ref="B168:C168"/>
    <mergeCell ref="B174:C174"/>
    <mergeCell ref="A86:C86"/>
    <mergeCell ref="A112:C112"/>
    <mergeCell ref="A131:C131"/>
    <mergeCell ref="A143:C143"/>
    <mergeCell ref="A157:C157"/>
    <mergeCell ref="A175:A176"/>
    <mergeCell ref="B175:B176"/>
    <mergeCell ref="C175:C176"/>
    <mergeCell ref="D175:E175"/>
    <mergeCell ref="F175:G175"/>
    <mergeCell ref="A169:A170"/>
    <mergeCell ref="B169:B170"/>
    <mergeCell ref="C169:C170"/>
    <mergeCell ref="D169:E169"/>
    <mergeCell ref="F169:G169"/>
    <mergeCell ref="A160:A161"/>
    <mergeCell ref="B160:B161"/>
    <mergeCell ref="C160:C161"/>
    <mergeCell ref="D160:E160"/>
    <mergeCell ref="F160:G160"/>
    <mergeCell ref="A146:A147"/>
    <mergeCell ref="B146:B147"/>
    <mergeCell ref="C146:C147"/>
    <mergeCell ref="D146:E146"/>
    <mergeCell ref="F146:G146"/>
    <mergeCell ref="A134:A135"/>
    <mergeCell ref="B134:B135"/>
    <mergeCell ref="C134:C135"/>
    <mergeCell ref="D134:E134"/>
    <mergeCell ref="F134:G134"/>
    <mergeCell ref="A115:A116"/>
    <mergeCell ref="B115:B116"/>
    <mergeCell ref="C115:C116"/>
    <mergeCell ref="D115:E115"/>
    <mergeCell ref="F115:G115"/>
    <mergeCell ref="A89:A90"/>
    <mergeCell ref="B89:B90"/>
    <mergeCell ref="C89:C90"/>
    <mergeCell ref="D89:E89"/>
    <mergeCell ref="F89:G89"/>
    <mergeCell ref="A79:B79"/>
    <mergeCell ref="A77:C77"/>
    <mergeCell ref="A4:G4"/>
    <mergeCell ref="A6:A7"/>
    <mergeCell ref="B6:B7"/>
    <mergeCell ref="C6:C7"/>
    <mergeCell ref="D6:E6"/>
    <mergeCell ref="F6:G6"/>
    <mergeCell ref="A82:A83"/>
    <mergeCell ref="B82:B83"/>
    <mergeCell ref="C82:C83"/>
    <mergeCell ref="D82:E82"/>
    <mergeCell ref="F82:G82"/>
    <mergeCell ref="I4:K4"/>
    <mergeCell ref="K6:K7"/>
    <mergeCell ref="I26:J26"/>
    <mergeCell ref="I6:I7"/>
    <mergeCell ref="J6:J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zoomScale="90" zoomScaleNormal="90" workbookViewId="0">
      <pane ySplit="8" topLeftCell="A30" activePane="bottomLeft" state="frozen"/>
      <selection pane="bottomLeft" activeCell="L30" sqref="L30"/>
    </sheetView>
  </sheetViews>
  <sheetFormatPr defaultColWidth="9.140625" defaultRowHeight="12" x14ac:dyDescent="0.25"/>
  <cols>
    <col min="1" max="1" width="4.85546875" style="373" customWidth="1"/>
    <col min="2" max="2" width="9.7109375" style="386" bestFit="1" customWidth="1"/>
    <col min="3" max="3" width="7.140625" style="373" customWidth="1"/>
    <col min="4" max="4" width="8.28515625" style="373" customWidth="1"/>
    <col min="5" max="5" width="9.85546875" style="373" customWidth="1"/>
    <col min="6" max="6" width="9.140625" style="373"/>
    <col min="7" max="7" width="5.85546875" style="373" customWidth="1"/>
    <col min="8" max="8" width="10" style="392" bestFit="1" customWidth="1"/>
    <col min="9" max="9" width="12" style="392" customWidth="1"/>
    <col min="10" max="10" width="10" style="392" bestFit="1" customWidth="1"/>
    <col min="11" max="11" width="6.140625" style="393" customWidth="1"/>
    <col min="12" max="12" width="14.7109375" style="392" customWidth="1"/>
    <col min="13" max="13" width="10.42578125" style="392" customWidth="1"/>
    <col min="14" max="14" width="10.7109375" style="392" customWidth="1"/>
    <col min="15" max="15" width="12.42578125" style="392" bestFit="1" customWidth="1"/>
    <col min="16" max="16" width="8.140625" style="373" customWidth="1"/>
    <col min="17" max="16384" width="9.140625" style="373"/>
  </cols>
  <sheetData>
    <row r="1" spans="1:16" s="363" customFormat="1" x14ac:dyDescent="0.25">
      <c r="A1" s="472" t="s">
        <v>0</v>
      </c>
      <c r="B1" s="472"/>
      <c r="C1" s="472"/>
      <c r="D1" s="472"/>
      <c r="E1" s="472"/>
      <c r="H1" s="364"/>
      <c r="I1" s="364"/>
      <c r="J1" s="364"/>
      <c r="K1" s="365"/>
      <c r="L1" s="364"/>
      <c r="M1" s="364"/>
      <c r="N1" s="366"/>
      <c r="O1" s="364"/>
    </row>
    <row r="2" spans="1:16" s="363" customFormat="1" x14ac:dyDescent="0.25">
      <c r="A2" s="400" t="s">
        <v>2</v>
      </c>
      <c r="B2" s="401"/>
      <c r="C2" s="400"/>
      <c r="D2" s="400"/>
      <c r="E2" s="400"/>
      <c r="H2" s="364"/>
      <c r="I2" s="364"/>
      <c r="J2" s="364"/>
      <c r="K2" s="365"/>
      <c r="L2" s="364"/>
      <c r="M2" s="364"/>
      <c r="N2" s="367"/>
      <c r="O2" s="364"/>
    </row>
    <row r="3" spans="1:16" s="363" customFormat="1" x14ac:dyDescent="0.25">
      <c r="A3" s="473" t="s">
        <v>46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</row>
    <row r="4" spans="1:16" s="363" customFormat="1" x14ac:dyDescent="0.25">
      <c r="A4" s="473" t="s">
        <v>125</v>
      </c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</row>
    <row r="5" spans="1:16" s="363" customFormat="1" x14ac:dyDescent="0.25">
      <c r="A5" s="473"/>
      <c r="B5" s="473"/>
      <c r="C5" s="473"/>
      <c r="D5" s="473"/>
      <c r="E5" s="473"/>
      <c r="F5" s="473"/>
      <c r="G5" s="473"/>
      <c r="H5" s="473"/>
      <c r="I5" s="473"/>
      <c r="J5" s="473"/>
      <c r="K5" s="474"/>
      <c r="L5" s="474"/>
      <c r="M5" s="364"/>
      <c r="N5" s="364"/>
      <c r="O5" s="364"/>
    </row>
    <row r="6" spans="1:16" s="363" customFormat="1" ht="42" customHeight="1" x14ac:dyDescent="0.25">
      <c r="A6" s="469" t="s">
        <v>95</v>
      </c>
      <c r="B6" s="475" t="s">
        <v>27</v>
      </c>
      <c r="C6" s="469" t="s">
        <v>28</v>
      </c>
      <c r="D6" s="477" t="s">
        <v>47</v>
      </c>
      <c r="E6" s="477"/>
      <c r="F6" s="478" t="s">
        <v>29</v>
      </c>
      <c r="G6" s="478"/>
      <c r="H6" s="478"/>
      <c r="I6" s="478"/>
      <c r="J6" s="478"/>
      <c r="K6" s="478"/>
      <c r="L6" s="478"/>
      <c r="M6" s="479"/>
      <c r="N6" s="479"/>
      <c r="O6" s="479"/>
      <c r="P6" s="480" t="s">
        <v>20</v>
      </c>
    </row>
    <row r="7" spans="1:16" s="363" customFormat="1" ht="38.25" customHeight="1" x14ac:dyDescent="0.25">
      <c r="A7" s="470"/>
      <c r="B7" s="476"/>
      <c r="C7" s="470"/>
      <c r="D7" s="469" t="s">
        <v>48</v>
      </c>
      <c r="E7" s="469" t="s">
        <v>49</v>
      </c>
      <c r="F7" s="469" t="s">
        <v>31</v>
      </c>
      <c r="G7" s="469" t="s">
        <v>32</v>
      </c>
      <c r="H7" s="467" t="s">
        <v>33</v>
      </c>
      <c r="I7" s="467" t="s">
        <v>51</v>
      </c>
      <c r="J7" s="471" t="s">
        <v>35</v>
      </c>
      <c r="K7" s="471"/>
      <c r="L7" s="467" t="s">
        <v>52</v>
      </c>
      <c r="M7" s="467" t="s">
        <v>53</v>
      </c>
      <c r="N7" s="467" t="s">
        <v>54</v>
      </c>
      <c r="O7" s="467" t="s">
        <v>55</v>
      </c>
      <c r="P7" s="481"/>
    </row>
    <row r="8" spans="1:16" s="363" customFormat="1" x14ac:dyDescent="0.25">
      <c r="A8" s="470"/>
      <c r="B8" s="476"/>
      <c r="C8" s="470"/>
      <c r="D8" s="470"/>
      <c r="E8" s="470"/>
      <c r="F8" s="470"/>
      <c r="G8" s="470"/>
      <c r="H8" s="468"/>
      <c r="I8" s="468"/>
      <c r="J8" s="368" t="s">
        <v>328</v>
      </c>
      <c r="K8" s="369" t="s">
        <v>56</v>
      </c>
      <c r="L8" s="468"/>
      <c r="M8" s="468"/>
      <c r="N8" s="468"/>
      <c r="O8" s="468"/>
      <c r="P8" s="481"/>
    </row>
    <row r="9" spans="1:16" x14ac:dyDescent="0.25">
      <c r="A9" s="663">
        <v>461</v>
      </c>
      <c r="B9" s="451">
        <v>43951</v>
      </c>
      <c r="C9" s="454" t="s">
        <v>107</v>
      </c>
      <c r="D9" s="454" t="s">
        <v>106</v>
      </c>
      <c r="E9" s="454" t="s">
        <v>108</v>
      </c>
      <c r="F9" s="370" t="s">
        <v>36</v>
      </c>
      <c r="G9" s="370">
        <v>4</v>
      </c>
      <c r="H9" s="371">
        <v>455000</v>
      </c>
      <c r="I9" s="371">
        <f t="shared" ref="I9:I49" si="0">H9*G9</f>
        <v>1820000</v>
      </c>
      <c r="J9" s="371"/>
      <c r="K9" s="372">
        <v>0.41</v>
      </c>
      <c r="L9" s="371">
        <f t="shared" ref="L9:L50" si="1">I9*(1-K9)</f>
        <v>1073800.0000000002</v>
      </c>
      <c r="M9" s="371"/>
      <c r="N9" s="371">
        <f>L9</f>
        <v>1073800.0000000002</v>
      </c>
      <c r="O9" s="371"/>
      <c r="P9" s="370" t="s">
        <v>168</v>
      </c>
    </row>
    <row r="10" spans="1:16" x14ac:dyDescent="0.25">
      <c r="A10" s="665"/>
      <c r="B10" s="452"/>
      <c r="C10" s="455"/>
      <c r="D10" s="455"/>
      <c r="E10" s="455"/>
      <c r="F10" s="370" t="s">
        <v>37</v>
      </c>
      <c r="G10" s="370">
        <v>2</v>
      </c>
      <c r="H10" s="371">
        <v>465000</v>
      </c>
      <c r="I10" s="371">
        <f t="shared" si="0"/>
        <v>930000</v>
      </c>
      <c r="J10" s="371"/>
      <c r="K10" s="372">
        <v>0.41</v>
      </c>
      <c r="L10" s="371">
        <f t="shared" si="1"/>
        <v>548700.00000000012</v>
      </c>
      <c r="M10" s="371"/>
      <c r="N10" s="371">
        <f t="shared" ref="N10:N12" si="2">L10</f>
        <v>548700.00000000012</v>
      </c>
      <c r="O10" s="371"/>
      <c r="P10" s="370" t="s">
        <v>168</v>
      </c>
    </row>
    <row r="11" spans="1:16" x14ac:dyDescent="0.25">
      <c r="A11" s="664"/>
      <c r="B11" s="453"/>
      <c r="C11" s="456"/>
      <c r="D11" s="456"/>
      <c r="E11" s="456"/>
      <c r="F11" s="370" t="s">
        <v>40</v>
      </c>
      <c r="G11" s="370">
        <v>1</v>
      </c>
      <c r="H11" s="371">
        <v>475000</v>
      </c>
      <c r="I11" s="371">
        <f t="shared" si="0"/>
        <v>475000</v>
      </c>
      <c r="J11" s="371"/>
      <c r="K11" s="372">
        <v>0.41</v>
      </c>
      <c r="L11" s="371">
        <f t="shared" si="1"/>
        <v>280250.00000000006</v>
      </c>
      <c r="M11" s="371"/>
      <c r="N11" s="371">
        <f t="shared" si="2"/>
        <v>280250.00000000006</v>
      </c>
      <c r="O11" s="371"/>
      <c r="P11" s="370" t="s">
        <v>168</v>
      </c>
    </row>
    <row r="12" spans="1:16" x14ac:dyDescent="0.25">
      <c r="A12" s="666">
        <v>462</v>
      </c>
      <c r="B12" s="374">
        <v>43951</v>
      </c>
      <c r="C12" s="370" t="s">
        <v>107</v>
      </c>
      <c r="D12" s="370" t="s">
        <v>107</v>
      </c>
      <c r="E12" s="370" t="s">
        <v>103</v>
      </c>
      <c r="F12" s="370" t="s">
        <v>40</v>
      </c>
      <c r="G12" s="370">
        <v>1</v>
      </c>
      <c r="H12" s="371">
        <v>475000</v>
      </c>
      <c r="I12" s="371">
        <f t="shared" si="0"/>
        <v>475000</v>
      </c>
      <c r="J12" s="371"/>
      <c r="K12" s="372">
        <v>0.41</v>
      </c>
      <c r="L12" s="371">
        <f t="shared" si="1"/>
        <v>280250.00000000006</v>
      </c>
      <c r="M12" s="371"/>
      <c r="N12" s="371">
        <f t="shared" si="2"/>
        <v>280250.00000000006</v>
      </c>
      <c r="O12" s="371"/>
      <c r="P12" s="370" t="s">
        <v>168</v>
      </c>
    </row>
    <row r="13" spans="1:16" x14ac:dyDescent="0.25">
      <c r="A13" s="658">
        <v>1145</v>
      </c>
      <c r="B13" s="376">
        <v>43953</v>
      </c>
      <c r="C13" s="375" t="s">
        <v>122</v>
      </c>
      <c r="D13" s="375" t="s">
        <v>122</v>
      </c>
      <c r="E13" s="375" t="s">
        <v>103</v>
      </c>
      <c r="F13" s="370" t="s">
        <v>38</v>
      </c>
      <c r="G13" s="370">
        <v>2</v>
      </c>
      <c r="H13" s="371">
        <v>550000</v>
      </c>
      <c r="I13" s="371">
        <f t="shared" si="0"/>
        <v>1100000</v>
      </c>
      <c r="J13" s="377"/>
      <c r="K13" s="372">
        <v>0.41</v>
      </c>
      <c r="L13" s="377">
        <f t="shared" si="1"/>
        <v>649000.00000000012</v>
      </c>
      <c r="M13" s="377"/>
      <c r="N13" s="371">
        <f>L13</f>
        <v>649000.00000000012</v>
      </c>
      <c r="O13" s="371"/>
      <c r="P13" s="378"/>
    </row>
    <row r="14" spans="1:16" x14ac:dyDescent="0.25">
      <c r="A14" s="663">
        <v>464</v>
      </c>
      <c r="B14" s="451">
        <v>43955</v>
      </c>
      <c r="C14" s="454"/>
      <c r="D14" s="464" t="s">
        <v>121</v>
      </c>
      <c r="E14" s="464" t="s">
        <v>120</v>
      </c>
      <c r="F14" s="370" t="s">
        <v>36</v>
      </c>
      <c r="G14" s="370">
        <v>109</v>
      </c>
      <c r="H14" s="379">
        <v>455000</v>
      </c>
      <c r="I14" s="371">
        <f t="shared" si="0"/>
        <v>49595000</v>
      </c>
      <c r="J14" s="377"/>
      <c r="K14" s="372">
        <v>0.5</v>
      </c>
      <c r="L14" s="377">
        <f t="shared" si="1"/>
        <v>24797500</v>
      </c>
      <c r="M14" s="377"/>
      <c r="N14" s="371"/>
      <c r="O14" s="371">
        <f t="shared" ref="O14:O21" si="3">L14</f>
        <v>24797500</v>
      </c>
      <c r="P14" s="378"/>
    </row>
    <row r="15" spans="1:16" x14ac:dyDescent="0.25">
      <c r="A15" s="665"/>
      <c r="B15" s="452"/>
      <c r="C15" s="455"/>
      <c r="D15" s="465"/>
      <c r="E15" s="465"/>
      <c r="F15" s="370" t="s">
        <v>37</v>
      </c>
      <c r="G15" s="370">
        <v>2</v>
      </c>
      <c r="H15" s="379">
        <v>465000</v>
      </c>
      <c r="I15" s="371">
        <f t="shared" si="0"/>
        <v>930000</v>
      </c>
      <c r="J15" s="377"/>
      <c r="K15" s="372">
        <v>0.5</v>
      </c>
      <c r="L15" s="377">
        <f t="shared" si="1"/>
        <v>465000</v>
      </c>
      <c r="M15" s="377"/>
      <c r="N15" s="371"/>
      <c r="O15" s="371">
        <f t="shared" si="3"/>
        <v>465000</v>
      </c>
      <c r="P15" s="378"/>
    </row>
    <row r="16" spans="1:16" x14ac:dyDescent="0.25">
      <c r="A16" s="665"/>
      <c r="B16" s="452"/>
      <c r="C16" s="455"/>
      <c r="D16" s="465"/>
      <c r="E16" s="465"/>
      <c r="F16" s="370" t="s">
        <v>40</v>
      </c>
      <c r="G16" s="370">
        <v>8</v>
      </c>
      <c r="H16" s="379">
        <v>475000</v>
      </c>
      <c r="I16" s="371">
        <f t="shared" si="0"/>
        <v>3800000</v>
      </c>
      <c r="J16" s="377"/>
      <c r="K16" s="372">
        <v>0.5</v>
      </c>
      <c r="L16" s="377">
        <f t="shared" si="1"/>
        <v>1900000</v>
      </c>
      <c r="M16" s="377"/>
      <c r="N16" s="371"/>
      <c r="O16" s="371">
        <f t="shared" si="3"/>
        <v>1900000</v>
      </c>
      <c r="P16" s="378"/>
    </row>
    <row r="17" spans="1:16" x14ac:dyDescent="0.25">
      <c r="A17" s="665"/>
      <c r="B17" s="452"/>
      <c r="C17" s="455"/>
      <c r="D17" s="465"/>
      <c r="E17" s="465"/>
      <c r="F17" s="370" t="s">
        <v>42</v>
      </c>
      <c r="G17" s="370">
        <v>7</v>
      </c>
      <c r="H17" s="379">
        <v>485000</v>
      </c>
      <c r="I17" s="371">
        <f t="shared" si="0"/>
        <v>3395000</v>
      </c>
      <c r="J17" s="377"/>
      <c r="K17" s="372">
        <v>0.5</v>
      </c>
      <c r="L17" s="377">
        <f t="shared" si="1"/>
        <v>1697500</v>
      </c>
      <c r="M17" s="377"/>
      <c r="N17" s="371"/>
      <c r="O17" s="371">
        <f t="shared" si="3"/>
        <v>1697500</v>
      </c>
      <c r="P17" s="378"/>
    </row>
    <row r="18" spans="1:16" x14ac:dyDescent="0.25">
      <c r="A18" s="665"/>
      <c r="B18" s="452"/>
      <c r="C18" s="455"/>
      <c r="D18" s="465"/>
      <c r="E18" s="465"/>
      <c r="F18" s="370" t="s">
        <v>41</v>
      </c>
      <c r="G18" s="370">
        <v>75</v>
      </c>
      <c r="H18" s="379">
        <v>485000</v>
      </c>
      <c r="I18" s="371">
        <f t="shared" si="0"/>
        <v>36375000</v>
      </c>
      <c r="J18" s="377"/>
      <c r="K18" s="372">
        <v>0.5</v>
      </c>
      <c r="L18" s="377">
        <f t="shared" si="1"/>
        <v>18187500</v>
      </c>
      <c r="M18" s="377"/>
      <c r="N18" s="371"/>
      <c r="O18" s="371">
        <f t="shared" si="3"/>
        <v>18187500</v>
      </c>
      <c r="P18" s="378"/>
    </row>
    <row r="19" spans="1:16" x14ac:dyDescent="0.25">
      <c r="A19" s="665"/>
      <c r="B19" s="452"/>
      <c r="C19" s="455"/>
      <c r="D19" s="465"/>
      <c r="E19" s="465"/>
      <c r="F19" s="370" t="s">
        <v>38</v>
      </c>
      <c r="G19" s="370">
        <v>68</v>
      </c>
      <c r="H19" s="379">
        <v>550000</v>
      </c>
      <c r="I19" s="371">
        <f t="shared" si="0"/>
        <v>37400000</v>
      </c>
      <c r="J19" s="377"/>
      <c r="K19" s="372">
        <v>0.5</v>
      </c>
      <c r="L19" s="377">
        <f t="shared" si="1"/>
        <v>18700000</v>
      </c>
      <c r="M19" s="377"/>
      <c r="N19" s="371"/>
      <c r="O19" s="371">
        <f t="shared" si="3"/>
        <v>18700000</v>
      </c>
      <c r="P19" s="378"/>
    </row>
    <row r="20" spans="1:16" x14ac:dyDescent="0.25">
      <c r="A20" s="665"/>
      <c r="B20" s="452"/>
      <c r="C20" s="455"/>
      <c r="D20" s="465"/>
      <c r="E20" s="465"/>
      <c r="F20" s="370" t="s">
        <v>39</v>
      </c>
      <c r="G20" s="370">
        <v>101</v>
      </c>
      <c r="H20" s="379">
        <v>455000</v>
      </c>
      <c r="I20" s="371">
        <f t="shared" si="0"/>
        <v>45955000</v>
      </c>
      <c r="J20" s="377"/>
      <c r="K20" s="372">
        <v>0.5</v>
      </c>
      <c r="L20" s="377">
        <f t="shared" si="1"/>
        <v>22977500</v>
      </c>
      <c r="M20" s="377"/>
      <c r="N20" s="371"/>
      <c r="O20" s="371">
        <f t="shared" si="3"/>
        <v>22977500</v>
      </c>
      <c r="P20" s="378"/>
    </row>
    <row r="21" spans="1:16" x14ac:dyDescent="0.25">
      <c r="A21" s="664"/>
      <c r="B21" s="453"/>
      <c r="C21" s="456"/>
      <c r="D21" s="466"/>
      <c r="E21" s="466"/>
      <c r="F21" s="370" t="s">
        <v>67</v>
      </c>
      <c r="G21" s="370">
        <v>37</v>
      </c>
      <c r="H21" s="379">
        <v>455000</v>
      </c>
      <c r="I21" s="371">
        <f t="shared" si="0"/>
        <v>16835000</v>
      </c>
      <c r="J21" s="377"/>
      <c r="K21" s="372">
        <v>0.5</v>
      </c>
      <c r="L21" s="377">
        <f t="shared" si="1"/>
        <v>8417500</v>
      </c>
      <c r="M21" s="377"/>
      <c r="N21" s="371"/>
      <c r="O21" s="371">
        <f t="shared" si="3"/>
        <v>8417500</v>
      </c>
      <c r="P21" s="378"/>
    </row>
    <row r="22" spans="1:16" x14ac:dyDescent="0.25">
      <c r="A22" s="663">
        <v>466</v>
      </c>
      <c r="B22" s="451">
        <v>43955</v>
      </c>
      <c r="C22" s="454" t="s">
        <v>105</v>
      </c>
      <c r="D22" s="454" t="s">
        <v>111</v>
      </c>
      <c r="E22" s="454" t="s">
        <v>69</v>
      </c>
      <c r="F22" s="370" t="s">
        <v>36</v>
      </c>
      <c r="G22" s="370">
        <v>1</v>
      </c>
      <c r="H22" s="371">
        <v>455000</v>
      </c>
      <c r="I22" s="371">
        <f t="shared" si="0"/>
        <v>455000</v>
      </c>
      <c r="J22" s="371"/>
      <c r="K22" s="372">
        <v>0.41</v>
      </c>
      <c r="L22" s="418">
        <f t="shared" si="1"/>
        <v>268450.00000000006</v>
      </c>
      <c r="M22" s="371">
        <f>L22</f>
        <v>268450.00000000006</v>
      </c>
      <c r="N22" s="371"/>
      <c r="O22" s="371"/>
      <c r="P22" s="378"/>
    </row>
    <row r="23" spans="1:16" x14ac:dyDescent="0.25">
      <c r="A23" s="665"/>
      <c r="B23" s="452"/>
      <c r="C23" s="455"/>
      <c r="D23" s="455"/>
      <c r="E23" s="455"/>
      <c r="F23" s="370" t="s">
        <v>37</v>
      </c>
      <c r="G23" s="370">
        <v>1</v>
      </c>
      <c r="H23" s="371">
        <v>465000</v>
      </c>
      <c r="I23" s="371">
        <f t="shared" si="0"/>
        <v>465000</v>
      </c>
      <c r="J23" s="371"/>
      <c r="K23" s="372">
        <v>0.41</v>
      </c>
      <c r="L23" s="418">
        <f t="shared" si="1"/>
        <v>274350.00000000006</v>
      </c>
      <c r="M23" s="371">
        <f t="shared" ref="M23:M25" si="4">L23</f>
        <v>274350.00000000006</v>
      </c>
      <c r="N23" s="371"/>
      <c r="O23" s="371"/>
      <c r="P23" s="370"/>
    </row>
    <row r="24" spans="1:16" x14ac:dyDescent="0.25">
      <c r="A24" s="665"/>
      <c r="B24" s="452"/>
      <c r="C24" s="455"/>
      <c r="D24" s="455"/>
      <c r="E24" s="455"/>
      <c r="F24" s="370" t="s">
        <v>67</v>
      </c>
      <c r="G24" s="370">
        <v>1</v>
      </c>
      <c r="H24" s="371">
        <v>455000</v>
      </c>
      <c r="I24" s="371">
        <f t="shared" si="0"/>
        <v>455000</v>
      </c>
      <c r="J24" s="371"/>
      <c r="K24" s="372">
        <v>0.41</v>
      </c>
      <c r="L24" s="426">
        <f t="shared" si="1"/>
        <v>268450.00000000006</v>
      </c>
      <c r="M24" s="371">
        <f>L24</f>
        <v>268450.00000000006</v>
      </c>
      <c r="N24" s="371"/>
      <c r="O24" s="371"/>
      <c r="P24" s="370"/>
    </row>
    <row r="25" spans="1:16" x14ac:dyDescent="0.25">
      <c r="A25" s="664"/>
      <c r="B25" s="453"/>
      <c r="C25" s="456"/>
      <c r="D25" s="456"/>
      <c r="E25" s="456"/>
      <c r="F25" s="370" t="s">
        <v>40</v>
      </c>
      <c r="G25" s="370">
        <v>1</v>
      </c>
      <c r="H25" s="371">
        <v>475000</v>
      </c>
      <c r="I25" s="371">
        <f t="shared" si="0"/>
        <v>475000</v>
      </c>
      <c r="J25" s="371"/>
      <c r="K25" s="372">
        <v>0.41</v>
      </c>
      <c r="L25" s="418">
        <f t="shared" si="1"/>
        <v>280250.00000000006</v>
      </c>
      <c r="M25" s="371">
        <f t="shared" si="4"/>
        <v>280250.00000000006</v>
      </c>
      <c r="N25" s="371"/>
      <c r="O25" s="371"/>
      <c r="P25" s="370"/>
    </row>
    <row r="26" spans="1:16" x14ac:dyDescent="0.25">
      <c r="A26" s="663">
        <v>468</v>
      </c>
      <c r="B26" s="451">
        <v>43956</v>
      </c>
      <c r="C26" s="454"/>
      <c r="D26" s="454" t="s">
        <v>113</v>
      </c>
      <c r="E26" s="464" t="s">
        <v>114</v>
      </c>
      <c r="F26" s="370" t="s">
        <v>36</v>
      </c>
      <c r="G26" s="370">
        <v>24</v>
      </c>
      <c r="H26" s="371">
        <v>455000</v>
      </c>
      <c r="I26" s="371">
        <f t="shared" si="0"/>
        <v>10920000</v>
      </c>
      <c r="J26" s="483">
        <v>200000</v>
      </c>
      <c r="K26" s="372">
        <v>0.41</v>
      </c>
      <c r="L26" s="371">
        <f>I26*(1-K26)</f>
        <v>6442800.0000000009</v>
      </c>
      <c r="M26" s="371"/>
      <c r="N26" s="371">
        <f t="shared" ref="N26:N32" si="5">L26</f>
        <v>6442800.0000000009</v>
      </c>
      <c r="O26" s="371"/>
      <c r="P26" s="370"/>
    </row>
    <row r="27" spans="1:16" x14ac:dyDescent="0.25">
      <c r="A27" s="665"/>
      <c r="B27" s="452"/>
      <c r="C27" s="455"/>
      <c r="D27" s="455"/>
      <c r="E27" s="465"/>
      <c r="F27" s="370" t="s">
        <v>42</v>
      </c>
      <c r="G27" s="370">
        <v>12</v>
      </c>
      <c r="H27" s="371">
        <v>485000</v>
      </c>
      <c r="I27" s="371">
        <f t="shared" si="0"/>
        <v>5820000</v>
      </c>
      <c r="J27" s="484"/>
      <c r="K27" s="372">
        <v>0.41</v>
      </c>
      <c r="L27" s="371">
        <f t="shared" si="1"/>
        <v>3433800.0000000005</v>
      </c>
      <c r="M27" s="371"/>
      <c r="N27" s="371">
        <f t="shared" si="5"/>
        <v>3433800.0000000005</v>
      </c>
      <c r="O27" s="371"/>
      <c r="P27" s="370"/>
    </row>
    <row r="28" spans="1:16" x14ac:dyDescent="0.25">
      <c r="A28" s="664"/>
      <c r="B28" s="453"/>
      <c r="C28" s="456"/>
      <c r="D28" s="456"/>
      <c r="E28" s="466"/>
      <c r="F28" s="370" t="s">
        <v>41</v>
      </c>
      <c r="G28" s="370">
        <v>12</v>
      </c>
      <c r="H28" s="371">
        <v>485000</v>
      </c>
      <c r="I28" s="371">
        <f t="shared" si="0"/>
        <v>5820000</v>
      </c>
      <c r="J28" s="485"/>
      <c r="K28" s="372">
        <v>0.41</v>
      </c>
      <c r="L28" s="371">
        <f t="shared" si="1"/>
        <v>3433800.0000000005</v>
      </c>
      <c r="M28" s="371"/>
      <c r="N28" s="371">
        <f t="shared" si="5"/>
        <v>3433800.0000000005</v>
      </c>
      <c r="O28" s="371"/>
      <c r="P28" s="370"/>
    </row>
    <row r="29" spans="1:16" x14ac:dyDescent="0.25">
      <c r="A29" s="659">
        <v>1147</v>
      </c>
      <c r="B29" s="381">
        <v>43956</v>
      </c>
      <c r="C29" s="380" t="s">
        <v>107</v>
      </c>
      <c r="D29" s="380" t="s">
        <v>107</v>
      </c>
      <c r="E29" s="382" t="s">
        <v>103</v>
      </c>
      <c r="F29" s="370" t="s">
        <v>39</v>
      </c>
      <c r="G29" s="370">
        <v>1</v>
      </c>
      <c r="H29" s="371">
        <v>455000</v>
      </c>
      <c r="I29" s="371">
        <f t="shared" si="0"/>
        <v>455000</v>
      </c>
      <c r="J29" s="383"/>
      <c r="K29" s="372">
        <v>0.41</v>
      </c>
      <c r="L29" s="371">
        <f>I29*(1-K29)</f>
        <v>268450.00000000006</v>
      </c>
      <c r="M29" s="371"/>
      <c r="N29" s="371">
        <f t="shared" si="5"/>
        <v>268450.00000000006</v>
      </c>
      <c r="O29" s="371"/>
      <c r="P29" s="370" t="s">
        <v>168</v>
      </c>
    </row>
    <row r="30" spans="1:16" ht="36" x14ac:dyDescent="0.25">
      <c r="A30" s="666">
        <v>469</v>
      </c>
      <c r="B30" s="374">
        <v>43956</v>
      </c>
      <c r="C30" s="370" t="s">
        <v>105</v>
      </c>
      <c r="D30" s="370" t="s">
        <v>115</v>
      </c>
      <c r="E30" s="378" t="s">
        <v>116</v>
      </c>
      <c r="F30" s="370" t="s">
        <v>38</v>
      </c>
      <c r="G30" s="370">
        <v>1</v>
      </c>
      <c r="H30" s="371">
        <v>550000</v>
      </c>
      <c r="I30" s="371">
        <f t="shared" si="0"/>
        <v>550000</v>
      </c>
      <c r="J30" s="371"/>
      <c r="K30" s="372">
        <v>0.41</v>
      </c>
      <c r="L30" s="371">
        <f t="shared" si="1"/>
        <v>324500.00000000006</v>
      </c>
      <c r="M30" s="371"/>
      <c r="N30" s="371">
        <f t="shared" si="5"/>
        <v>324500.00000000006</v>
      </c>
      <c r="O30" s="371"/>
      <c r="P30" s="378" t="s">
        <v>253</v>
      </c>
    </row>
    <row r="31" spans="1:16" x14ac:dyDescent="0.25">
      <c r="A31" s="663">
        <v>1150</v>
      </c>
      <c r="B31" s="457" t="s">
        <v>135</v>
      </c>
      <c r="C31" s="454"/>
      <c r="D31" s="454" t="s">
        <v>127</v>
      </c>
      <c r="E31" s="464" t="s">
        <v>132</v>
      </c>
      <c r="F31" s="370" t="s">
        <v>39</v>
      </c>
      <c r="G31" s="370">
        <v>12</v>
      </c>
      <c r="H31" s="371">
        <v>455000</v>
      </c>
      <c r="I31" s="371">
        <f t="shared" si="0"/>
        <v>5460000</v>
      </c>
      <c r="J31" s="371"/>
      <c r="K31" s="372">
        <v>0.35</v>
      </c>
      <c r="L31" s="371">
        <f t="shared" si="1"/>
        <v>3549000</v>
      </c>
      <c r="M31" s="371"/>
      <c r="N31" s="371">
        <f t="shared" si="5"/>
        <v>3549000</v>
      </c>
      <c r="O31" s="371"/>
      <c r="P31" s="370"/>
    </row>
    <row r="32" spans="1:16" x14ac:dyDescent="0.25">
      <c r="A32" s="664"/>
      <c r="B32" s="453"/>
      <c r="C32" s="456"/>
      <c r="D32" s="456"/>
      <c r="E32" s="466"/>
      <c r="F32" s="370" t="s">
        <v>67</v>
      </c>
      <c r="G32" s="370">
        <v>12</v>
      </c>
      <c r="H32" s="371">
        <v>455000</v>
      </c>
      <c r="I32" s="371">
        <f t="shared" si="0"/>
        <v>5460000</v>
      </c>
      <c r="J32" s="371"/>
      <c r="K32" s="372">
        <v>0.35</v>
      </c>
      <c r="L32" s="371">
        <f t="shared" si="1"/>
        <v>3549000</v>
      </c>
      <c r="M32" s="371"/>
      <c r="N32" s="371">
        <f t="shared" si="5"/>
        <v>3549000</v>
      </c>
      <c r="O32" s="371"/>
      <c r="P32" s="370"/>
    </row>
    <row r="33" spans="1:16" x14ac:dyDescent="0.25">
      <c r="A33" s="663">
        <v>502</v>
      </c>
      <c r="B33" s="451">
        <v>43956</v>
      </c>
      <c r="C33" s="454" t="s">
        <v>105</v>
      </c>
      <c r="D33" s="464" t="s">
        <v>133</v>
      </c>
      <c r="E33" s="454"/>
      <c r="F33" s="370" t="s">
        <v>36</v>
      </c>
      <c r="G33" s="370">
        <v>1</v>
      </c>
      <c r="H33" s="371">
        <v>455000</v>
      </c>
      <c r="I33" s="371">
        <f t="shared" ref="I33:I38" si="6">G33*H33</f>
        <v>455000</v>
      </c>
      <c r="J33" s="371"/>
      <c r="K33" s="372">
        <v>1</v>
      </c>
      <c r="L33" s="371">
        <f t="shared" ref="L33:L38" si="7">I33*(1-K33)</f>
        <v>0</v>
      </c>
      <c r="M33" s="371"/>
      <c r="N33" s="371"/>
      <c r="O33" s="371">
        <f t="shared" ref="O33:O38" si="8">L33</f>
        <v>0</v>
      </c>
      <c r="P33" s="370"/>
    </row>
    <row r="34" spans="1:16" x14ac:dyDescent="0.25">
      <c r="A34" s="665"/>
      <c r="B34" s="452"/>
      <c r="C34" s="455"/>
      <c r="D34" s="465"/>
      <c r="E34" s="455"/>
      <c r="F34" s="370" t="s">
        <v>37</v>
      </c>
      <c r="G34" s="370">
        <v>1</v>
      </c>
      <c r="H34" s="371">
        <v>465000</v>
      </c>
      <c r="I34" s="371">
        <f t="shared" si="6"/>
        <v>465000</v>
      </c>
      <c r="J34" s="371"/>
      <c r="K34" s="372">
        <v>1</v>
      </c>
      <c r="L34" s="371">
        <f t="shared" si="7"/>
        <v>0</v>
      </c>
      <c r="M34" s="371"/>
      <c r="N34" s="371"/>
      <c r="O34" s="371">
        <f t="shared" si="8"/>
        <v>0</v>
      </c>
      <c r="P34" s="370"/>
    </row>
    <row r="35" spans="1:16" x14ac:dyDescent="0.25">
      <c r="A35" s="665"/>
      <c r="B35" s="452"/>
      <c r="C35" s="455"/>
      <c r="D35" s="465"/>
      <c r="E35" s="455"/>
      <c r="F35" s="370" t="s">
        <v>40</v>
      </c>
      <c r="G35" s="370">
        <v>1</v>
      </c>
      <c r="H35" s="371">
        <v>475000</v>
      </c>
      <c r="I35" s="371">
        <f t="shared" si="6"/>
        <v>475000</v>
      </c>
      <c r="J35" s="371"/>
      <c r="K35" s="372">
        <v>1</v>
      </c>
      <c r="L35" s="371">
        <f t="shared" si="7"/>
        <v>0</v>
      </c>
      <c r="M35" s="371"/>
      <c r="N35" s="371"/>
      <c r="O35" s="371">
        <f t="shared" si="8"/>
        <v>0</v>
      </c>
      <c r="P35" s="370"/>
    </row>
    <row r="36" spans="1:16" x14ac:dyDescent="0.25">
      <c r="A36" s="665"/>
      <c r="B36" s="452"/>
      <c r="C36" s="455"/>
      <c r="D36" s="465"/>
      <c r="E36" s="455"/>
      <c r="F36" s="370" t="s">
        <v>42</v>
      </c>
      <c r="G36" s="370">
        <v>1</v>
      </c>
      <c r="H36" s="371">
        <v>485000</v>
      </c>
      <c r="I36" s="371">
        <f t="shared" si="6"/>
        <v>485000</v>
      </c>
      <c r="J36" s="371"/>
      <c r="K36" s="372">
        <v>1</v>
      </c>
      <c r="L36" s="371">
        <f t="shared" si="7"/>
        <v>0</v>
      </c>
      <c r="M36" s="371"/>
      <c r="N36" s="371"/>
      <c r="O36" s="371">
        <f t="shared" si="8"/>
        <v>0</v>
      </c>
      <c r="P36" s="370"/>
    </row>
    <row r="37" spans="1:16" x14ac:dyDescent="0.25">
      <c r="A37" s="665"/>
      <c r="B37" s="452"/>
      <c r="C37" s="455"/>
      <c r="D37" s="465"/>
      <c r="E37" s="455"/>
      <c r="F37" s="370" t="s">
        <v>41</v>
      </c>
      <c r="G37" s="370">
        <v>1</v>
      </c>
      <c r="H37" s="371">
        <v>485000</v>
      </c>
      <c r="I37" s="371">
        <f t="shared" si="6"/>
        <v>485000</v>
      </c>
      <c r="J37" s="371"/>
      <c r="K37" s="372">
        <v>1</v>
      </c>
      <c r="L37" s="371">
        <f t="shared" si="7"/>
        <v>0</v>
      </c>
      <c r="M37" s="371"/>
      <c r="N37" s="371"/>
      <c r="O37" s="371">
        <f t="shared" si="8"/>
        <v>0</v>
      </c>
      <c r="P37" s="370"/>
    </row>
    <row r="38" spans="1:16" x14ac:dyDescent="0.25">
      <c r="A38" s="664"/>
      <c r="B38" s="453"/>
      <c r="C38" s="456"/>
      <c r="D38" s="466"/>
      <c r="E38" s="456"/>
      <c r="F38" s="370" t="s">
        <v>38</v>
      </c>
      <c r="G38" s="370">
        <v>1</v>
      </c>
      <c r="H38" s="371">
        <v>550000</v>
      </c>
      <c r="I38" s="371">
        <f t="shared" si="6"/>
        <v>550000</v>
      </c>
      <c r="J38" s="371"/>
      <c r="K38" s="372">
        <v>1</v>
      </c>
      <c r="L38" s="371">
        <f t="shared" si="7"/>
        <v>0</v>
      </c>
      <c r="M38" s="371"/>
      <c r="N38" s="371"/>
      <c r="O38" s="371">
        <f t="shared" si="8"/>
        <v>0</v>
      </c>
      <c r="P38" s="370"/>
    </row>
    <row r="39" spans="1:16" x14ac:dyDescent="0.25">
      <c r="A39" s="666">
        <v>470</v>
      </c>
      <c r="B39" s="374">
        <v>43957</v>
      </c>
      <c r="C39" s="370"/>
      <c r="D39" s="370" t="s">
        <v>113</v>
      </c>
      <c r="E39" s="370" t="s">
        <v>114</v>
      </c>
      <c r="F39" s="370" t="s">
        <v>117</v>
      </c>
      <c r="G39" s="370">
        <v>24</v>
      </c>
      <c r="H39" s="371">
        <v>225000</v>
      </c>
      <c r="I39" s="371">
        <f t="shared" si="0"/>
        <v>5400000</v>
      </c>
      <c r="J39" s="371">
        <v>50000</v>
      </c>
      <c r="K39" s="372">
        <v>0.41</v>
      </c>
      <c r="L39" s="371">
        <f>I39*(1-K39)</f>
        <v>3186000.0000000005</v>
      </c>
      <c r="M39" s="371"/>
      <c r="N39" s="371">
        <f>L39</f>
        <v>3186000.0000000005</v>
      </c>
      <c r="O39" s="371"/>
      <c r="P39" s="370"/>
    </row>
    <row r="40" spans="1:16" x14ac:dyDescent="0.25">
      <c r="A40" s="663">
        <v>513</v>
      </c>
      <c r="B40" s="451">
        <v>43987</v>
      </c>
      <c r="C40" s="454" t="s">
        <v>105</v>
      </c>
      <c r="D40" s="464" t="s">
        <v>140</v>
      </c>
      <c r="E40" s="454" t="s">
        <v>103</v>
      </c>
      <c r="F40" s="370" t="s">
        <v>42</v>
      </c>
      <c r="G40" s="370">
        <v>1</v>
      </c>
      <c r="H40" s="371">
        <v>485000</v>
      </c>
      <c r="I40" s="371">
        <f t="shared" ref="I40:I41" si="9">G40*H40</f>
        <v>485000</v>
      </c>
      <c r="J40" s="371"/>
      <c r="K40" s="372">
        <v>1</v>
      </c>
      <c r="L40" s="371">
        <f>I40*(1-K40)</f>
        <v>0</v>
      </c>
      <c r="M40" s="371"/>
      <c r="N40" s="371"/>
      <c r="O40" s="371">
        <f t="shared" ref="O40:O41" si="10">L40</f>
        <v>0</v>
      </c>
      <c r="P40" s="370"/>
    </row>
    <row r="41" spans="1:16" x14ac:dyDescent="0.25">
      <c r="A41" s="664"/>
      <c r="B41" s="453"/>
      <c r="C41" s="456"/>
      <c r="D41" s="466"/>
      <c r="E41" s="456"/>
      <c r="F41" s="370" t="s">
        <v>38</v>
      </c>
      <c r="G41" s="370">
        <v>2</v>
      </c>
      <c r="H41" s="371">
        <v>550000</v>
      </c>
      <c r="I41" s="371">
        <f t="shared" si="9"/>
        <v>1100000</v>
      </c>
      <c r="J41" s="371"/>
      <c r="K41" s="372">
        <v>1</v>
      </c>
      <c r="L41" s="371">
        <f>I41*(1-K41)</f>
        <v>0</v>
      </c>
      <c r="M41" s="371"/>
      <c r="N41" s="371"/>
      <c r="O41" s="371">
        <f t="shared" si="10"/>
        <v>0</v>
      </c>
      <c r="P41" s="370"/>
    </row>
    <row r="42" spans="1:16" x14ac:dyDescent="0.25">
      <c r="A42" s="666">
        <v>512</v>
      </c>
      <c r="B42" s="384" t="s">
        <v>138</v>
      </c>
      <c r="C42" s="370" t="s">
        <v>107</v>
      </c>
      <c r="D42" s="370" t="s">
        <v>139</v>
      </c>
      <c r="E42" s="370"/>
      <c r="F42" s="370" t="s">
        <v>36</v>
      </c>
      <c r="G42" s="370">
        <v>3</v>
      </c>
      <c r="H42" s="371">
        <v>455000</v>
      </c>
      <c r="I42" s="371">
        <f>G42*H42</f>
        <v>1365000</v>
      </c>
      <c r="J42" s="371"/>
      <c r="K42" s="372">
        <v>0.5</v>
      </c>
      <c r="L42" s="371">
        <f>I42*(1-K42)</f>
        <v>682500</v>
      </c>
      <c r="M42" s="371"/>
      <c r="N42" s="371">
        <f>L42</f>
        <v>682500</v>
      </c>
      <c r="O42" s="371"/>
      <c r="P42" s="370" t="s">
        <v>168</v>
      </c>
    </row>
    <row r="43" spans="1:16" x14ac:dyDescent="0.25">
      <c r="A43" s="658">
        <v>529</v>
      </c>
      <c r="B43" s="385">
        <v>43959</v>
      </c>
      <c r="C43" s="375" t="s">
        <v>107</v>
      </c>
      <c r="D43" s="375" t="s">
        <v>107</v>
      </c>
      <c r="E43" s="375" t="s">
        <v>103</v>
      </c>
      <c r="F43" s="370" t="s">
        <v>39</v>
      </c>
      <c r="G43" s="370">
        <v>1</v>
      </c>
      <c r="H43" s="371">
        <v>455000</v>
      </c>
      <c r="I43" s="371">
        <f>G43*H43</f>
        <v>455000</v>
      </c>
      <c r="J43" s="371"/>
      <c r="K43" s="372">
        <v>0.41</v>
      </c>
      <c r="L43" s="371">
        <f>I43*(1-K43)</f>
        <v>268450.00000000006</v>
      </c>
      <c r="M43" s="371"/>
      <c r="N43" s="371">
        <f>L43</f>
        <v>268450.00000000006</v>
      </c>
      <c r="O43" s="371"/>
      <c r="P43" s="370" t="s">
        <v>168</v>
      </c>
    </row>
    <row r="44" spans="1:16" x14ac:dyDescent="0.25">
      <c r="A44" s="663">
        <v>472</v>
      </c>
      <c r="B44" s="451">
        <v>43960</v>
      </c>
      <c r="C44" s="454"/>
      <c r="D44" s="454" t="s">
        <v>118</v>
      </c>
      <c r="E44" s="454"/>
      <c r="F44" s="370" t="s">
        <v>36</v>
      </c>
      <c r="G44" s="370">
        <v>5</v>
      </c>
      <c r="H44" s="371">
        <v>455000</v>
      </c>
      <c r="I44" s="371">
        <f t="shared" si="0"/>
        <v>2275000</v>
      </c>
      <c r="J44" s="371"/>
      <c r="K44" s="372">
        <v>1</v>
      </c>
      <c r="L44" s="371">
        <f t="shared" si="1"/>
        <v>0</v>
      </c>
      <c r="M44" s="371"/>
      <c r="N44" s="371"/>
      <c r="O44" s="371"/>
      <c r="P44" s="370"/>
    </row>
    <row r="45" spans="1:16" x14ac:dyDescent="0.25">
      <c r="A45" s="665"/>
      <c r="B45" s="452"/>
      <c r="C45" s="455"/>
      <c r="D45" s="455"/>
      <c r="E45" s="455"/>
      <c r="F45" s="370" t="s">
        <v>42</v>
      </c>
      <c r="G45" s="370">
        <v>10</v>
      </c>
      <c r="H45" s="371">
        <v>485000</v>
      </c>
      <c r="I45" s="371">
        <f t="shared" si="0"/>
        <v>4850000</v>
      </c>
      <c r="J45" s="371"/>
      <c r="K45" s="372">
        <v>1</v>
      </c>
      <c r="L45" s="371">
        <f t="shared" si="1"/>
        <v>0</v>
      </c>
      <c r="M45" s="371"/>
      <c r="N45" s="371"/>
      <c r="O45" s="371"/>
      <c r="P45" s="370"/>
    </row>
    <row r="46" spans="1:16" x14ac:dyDescent="0.25">
      <c r="A46" s="664"/>
      <c r="B46" s="453"/>
      <c r="C46" s="456"/>
      <c r="D46" s="456"/>
      <c r="E46" s="456"/>
      <c r="F46" s="370" t="s">
        <v>39</v>
      </c>
      <c r="G46" s="370">
        <v>3</v>
      </c>
      <c r="H46" s="371">
        <v>455000</v>
      </c>
      <c r="I46" s="371">
        <f t="shared" si="0"/>
        <v>1365000</v>
      </c>
      <c r="J46" s="371"/>
      <c r="K46" s="372">
        <v>1</v>
      </c>
      <c r="L46" s="371">
        <f t="shared" si="1"/>
        <v>0</v>
      </c>
      <c r="M46" s="371"/>
      <c r="N46" s="371"/>
      <c r="O46" s="371"/>
      <c r="P46" s="370"/>
    </row>
    <row r="47" spans="1:16" x14ac:dyDescent="0.25">
      <c r="A47" s="663">
        <v>473</v>
      </c>
      <c r="B47" s="451">
        <v>43960</v>
      </c>
      <c r="C47" s="454"/>
      <c r="D47" s="464" t="s">
        <v>124</v>
      </c>
      <c r="E47" s="454" t="s">
        <v>119</v>
      </c>
      <c r="F47" s="370" t="s">
        <v>117</v>
      </c>
      <c r="G47" s="370">
        <v>24</v>
      </c>
      <c r="H47" s="371">
        <v>225000</v>
      </c>
      <c r="I47" s="371">
        <f t="shared" si="0"/>
        <v>5400000</v>
      </c>
      <c r="J47" s="371"/>
      <c r="K47" s="372">
        <v>0.38</v>
      </c>
      <c r="L47" s="371">
        <f>I47*(1-K47)</f>
        <v>3348000</v>
      </c>
      <c r="M47" s="371"/>
      <c r="N47" s="371"/>
      <c r="O47" s="371">
        <f t="shared" ref="O47:O70" si="11">L47</f>
        <v>3348000</v>
      </c>
      <c r="P47" s="370"/>
    </row>
    <row r="48" spans="1:16" x14ac:dyDescent="0.25">
      <c r="A48" s="664"/>
      <c r="B48" s="453"/>
      <c r="C48" s="456"/>
      <c r="D48" s="466"/>
      <c r="E48" s="456"/>
      <c r="F48" s="370" t="s">
        <v>36</v>
      </c>
      <c r="G48" s="370">
        <v>24</v>
      </c>
      <c r="H48" s="371">
        <v>455000</v>
      </c>
      <c r="I48" s="371">
        <f t="shared" si="0"/>
        <v>10920000</v>
      </c>
      <c r="J48" s="371"/>
      <c r="K48" s="372">
        <v>0.38</v>
      </c>
      <c r="L48" s="371">
        <f t="shared" si="1"/>
        <v>6770400</v>
      </c>
      <c r="M48" s="371"/>
      <c r="N48" s="371"/>
      <c r="O48" s="371">
        <f t="shared" si="11"/>
        <v>6770400</v>
      </c>
      <c r="P48" s="370"/>
    </row>
    <row r="49" spans="1:16" ht="24" x14ac:dyDescent="0.25">
      <c r="A49" s="666">
        <v>475</v>
      </c>
      <c r="B49" s="374">
        <v>43960</v>
      </c>
      <c r="C49" s="370"/>
      <c r="D49" s="378" t="s">
        <v>123</v>
      </c>
      <c r="E49" s="370" t="s">
        <v>69</v>
      </c>
      <c r="F49" s="370" t="s">
        <v>117</v>
      </c>
      <c r="G49" s="370">
        <v>24</v>
      </c>
      <c r="H49" s="371">
        <v>225000</v>
      </c>
      <c r="I49" s="371">
        <f t="shared" si="0"/>
        <v>5400000</v>
      </c>
      <c r="J49" s="371"/>
      <c r="K49" s="372">
        <v>0.5</v>
      </c>
      <c r="L49" s="371">
        <f t="shared" si="1"/>
        <v>2700000</v>
      </c>
      <c r="N49" s="371" t="s">
        <v>104</v>
      </c>
      <c r="O49" s="371">
        <f>L49</f>
        <v>2700000</v>
      </c>
      <c r="P49" s="370"/>
    </row>
    <row r="50" spans="1:16" x14ac:dyDescent="0.25">
      <c r="A50" s="663">
        <v>508</v>
      </c>
      <c r="B50" s="457" t="s">
        <v>134</v>
      </c>
      <c r="C50" s="454" t="s">
        <v>107</v>
      </c>
      <c r="D50" s="454" t="s">
        <v>106</v>
      </c>
      <c r="E50" s="454" t="s">
        <v>108</v>
      </c>
      <c r="F50" s="370" t="s">
        <v>36</v>
      </c>
      <c r="G50" s="370">
        <v>2</v>
      </c>
      <c r="H50" s="371">
        <v>455000</v>
      </c>
      <c r="I50" s="371">
        <f t="shared" ref="I50:I103" si="12">G50*H50</f>
        <v>910000</v>
      </c>
      <c r="J50" s="371"/>
      <c r="K50" s="372">
        <v>0.41</v>
      </c>
      <c r="L50" s="371">
        <f t="shared" si="1"/>
        <v>536900.00000000012</v>
      </c>
      <c r="M50" s="371"/>
      <c r="N50" s="371">
        <f>L50</f>
        <v>536900.00000000012</v>
      </c>
      <c r="O50" s="371"/>
      <c r="P50" s="370" t="s">
        <v>168</v>
      </c>
    </row>
    <row r="51" spans="1:16" x14ac:dyDescent="0.25">
      <c r="A51" s="664"/>
      <c r="B51" s="458"/>
      <c r="C51" s="456"/>
      <c r="D51" s="456"/>
      <c r="E51" s="456"/>
      <c r="F51" s="370" t="s">
        <v>37</v>
      </c>
      <c r="G51" s="370">
        <v>5</v>
      </c>
      <c r="H51" s="371">
        <v>465000</v>
      </c>
      <c r="I51" s="371">
        <f t="shared" si="12"/>
        <v>2325000</v>
      </c>
      <c r="J51" s="371"/>
      <c r="K51" s="372">
        <v>0.41</v>
      </c>
      <c r="L51" s="371">
        <f>I51*(1-K51)</f>
        <v>1371750.0000000002</v>
      </c>
      <c r="M51" s="371"/>
      <c r="N51" s="371">
        <f>L51</f>
        <v>1371750.0000000002</v>
      </c>
      <c r="O51" s="371"/>
      <c r="P51" s="370" t="s">
        <v>168</v>
      </c>
    </row>
    <row r="52" spans="1:16" x14ac:dyDescent="0.25">
      <c r="A52" s="666">
        <v>509</v>
      </c>
      <c r="B52" s="384">
        <v>43960</v>
      </c>
      <c r="C52" s="370" t="s">
        <v>107</v>
      </c>
      <c r="D52" s="370" t="s">
        <v>136</v>
      </c>
      <c r="E52" s="370" t="s">
        <v>137</v>
      </c>
      <c r="F52" s="370" t="s">
        <v>42</v>
      </c>
      <c r="G52" s="370">
        <v>12</v>
      </c>
      <c r="H52" s="371">
        <v>485000</v>
      </c>
      <c r="I52" s="371">
        <f t="shared" si="12"/>
        <v>5820000</v>
      </c>
      <c r="J52" s="371"/>
      <c r="K52" s="372">
        <v>0.41</v>
      </c>
      <c r="L52" s="371">
        <f t="shared" ref="L52:L103" si="13">I52*(1-K52)</f>
        <v>3433800.0000000005</v>
      </c>
      <c r="M52" s="371"/>
      <c r="N52" s="371">
        <f>L52</f>
        <v>3433800.0000000005</v>
      </c>
      <c r="O52" s="371"/>
      <c r="P52" s="370" t="s">
        <v>168</v>
      </c>
    </row>
    <row r="53" spans="1:16" x14ac:dyDescent="0.25">
      <c r="A53" s="666">
        <v>514</v>
      </c>
      <c r="B53" s="384" t="s">
        <v>134</v>
      </c>
      <c r="C53" s="370" t="s">
        <v>107</v>
      </c>
      <c r="D53" s="370" t="s">
        <v>107</v>
      </c>
      <c r="E53" s="370" t="s">
        <v>103</v>
      </c>
      <c r="F53" s="370" t="s">
        <v>42</v>
      </c>
      <c r="G53" s="370">
        <v>1</v>
      </c>
      <c r="H53" s="371">
        <v>485000</v>
      </c>
      <c r="I53" s="371">
        <f t="shared" si="12"/>
        <v>485000</v>
      </c>
      <c r="J53" s="371"/>
      <c r="K53" s="372">
        <v>0.41</v>
      </c>
      <c r="L53" s="371">
        <f t="shared" si="13"/>
        <v>286150.00000000006</v>
      </c>
      <c r="M53" s="371">
        <f>L53</f>
        <v>286150.00000000006</v>
      </c>
      <c r="P53" s="370"/>
    </row>
    <row r="54" spans="1:16" x14ac:dyDescent="0.25">
      <c r="A54" s="663">
        <v>521</v>
      </c>
      <c r="B54" s="457">
        <v>43961</v>
      </c>
      <c r="C54" s="454" t="s">
        <v>105</v>
      </c>
      <c r="D54" s="464" t="s">
        <v>156</v>
      </c>
      <c r="E54" s="454" t="s">
        <v>103</v>
      </c>
      <c r="F54" s="370" t="s">
        <v>36</v>
      </c>
      <c r="G54" s="370">
        <v>1</v>
      </c>
      <c r="H54" s="371">
        <v>455000</v>
      </c>
      <c r="I54" s="371">
        <f t="shared" si="12"/>
        <v>455000</v>
      </c>
      <c r="J54" s="371"/>
      <c r="K54" s="372">
        <v>1</v>
      </c>
      <c r="L54" s="371">
        <f t="shared" si="13"/>
        <v>0</v>
      </c>
      <c r="M54" s="371"/>
      <c r="N54" s="371"/>
      <c r="O54" s="371">
        <f t="shared" si="11"/>
        <v>0</v>
      </c>
      <c r="P54" s="370"/>
    </row>
    <row r="55" spans="1:16" x14ac:dyDescent="0.25">
      <c r="A55" s="665"/>
      <c r="B55" s="463"/>
      <c r="C55" s="455"/>
      <c r="D55" s="465"/>
      <c r="E55" s="455"/>
      <c r="F55" s="370" t="s">
        <v>37</v>
      </c>
      <c r="G55" s="370">
        <v>2</v>
      </c>
      <c r="H55" s="371">
        <v>465000</v>
      </c>
      <c r="I55" s="371">
        <f t="shared" si="12"/>
        <v>930000</v>
      </c>
      <c r="J55" s="371"/>
      <c r="K55" s="372">
        <v>1</v>
      </c>
      <c r="L55" s="371">
        <f t="shared" si="13"/>
        <v>0</v>
      </c>
      <c r="M55" s="371"/>
      <c r="N55" s="371"/>
      <c r="O55" s="371">
        <f t="shared" si="11"/>
        <v>0</v>
      </c>
      <c r="P55" s="370"/>
    </row>
    <row r="56" spans="1:16" x14ac:dyDescent="0.25">
      <c r="A56" s="665"/>
      <c r="B56" s="463"/>
      <c r="C56" s="455"/>
      <c r="D56" s="465"/>
      <c r="E56" s="455"/>
      <c r="F56" s="370" t="s">
        <v>40</v>
      </c>
      <c r="G56" s="370">
        <v>1</v>
      </c>
      <c r="H56" s="371">
        <v>475000</v>
      </c>
      <c r="I56" s="371">
        <f t="shared" si="12"/>
        <v>475000</v>
      </c>
      <c r="J56" s="371"/>
      <c r="K56" s="372">
        <v>1</v>
      </c>
      <c r="L56" s="371">
        <f t="shared" si="13"/>
        <v>0</v>
      </c>
      <c r="M56" s="371"/>
      <c r="N56" s="371"/>
      <c r="O56" s="371">
        <f t="shared" si="11"/>
        <v>0</v>
      </c>
      <c r="P56" s="370"/>
    </row>
    <row r="57" spans="1:16" x14ac:dyDescent="0.25">
      <c r="A57" s="665"/>
      <c r="B57" s="463"/>
      <c r="C57" s="455"/>
      <c r="D57" s="465"/>
      <c r="E57" s="455"/>
      <c r="F57" s="370" t="s">
        <v>42</v>
      </c>
      <c r="G57" s="370">
        <v>1</v>
      </c>
      <c r="H57" s="371">
        <v>485000</v>
      </c>
      <c r="I57" s="371">
        <f t="shared" si="12"/>
        <v>485000</v>
      </c>
      <c r="J57" s="371"/>
      <c r="K57" s="372">
        <v>1</v>
      </c>
      <c r="L57" s="371">
        <f t="shared" si="13"/>
        <v>0</v>
      </c>
      <c r="M57" s="371"/>
      <c r="N57" s="371"/>
      <c r="O57" s="371">
        <f t="shared" si="11"/>
        <v>0</v>
      </c>
      <c r="P57" s="370"/>
    </row>
    <row r="58" spans="1:16" x14ac:dyDescent="0.25">
      <c r="A58" s="665"/>
      <c r="B58" s="463"/>
      <c r="C58" s="455"/>
      <c r="D58" s="465"/>
      <c r="E58" s="455"/>
      <c r="F58" s="370" t="s">
        <v>41</v>
      </c>
      <c r="G58" s="370">
        <v>1</v>
      </c>
      <c r="H58" s="371">
        <v>485000</v>
      </c>
      <c r="I58" s="371">
        <f t="shared" si="12"/>
        <v>485000</v>
      </c>
      <c r="J58" s="371"/>
      <c r="K58" s="372">
        <v>1</v>
      </c>
      <c r="L58" s="371">
        <f t="shared" si="13"/>
        <v>0</v>
      </c>
      <c r="M58" s="371"/>
      <c r="N58" s="371"/>
      <c r="O58" s="371">
        <f t="shared" si="11"/>
        <v>0</v>
      </c>
      <c r="P58" s="370"/>
    </row>
    <row r="59" spans="1:16" x14ac:dyDescent="0.25">
      <c r="A59" s="664"/>
      <c r="B59" s="458"/>
      <c r="C59" s="456"/>
      <c r="D59" s="466"/>
      <c r="E59" s="456"/>
      <c r="F59" s="370" t="s">
        <v>38</v>
      </c>
      <c r="G59" s="370">
        <v>2</v>
      </c>
      <c r="H59" s="371">
        <v>550000</v>
      </c>
      <c r="I59" s="371">
        <f t="shared" si="12"/>
        <v>1100000</v>
      </c>
      <c r="J59" s="371"/>
      <c r="K59" s="372">
        <v>1</v>
      </c>
      <c r="L59" s="371">
        <f t="shared" si="13"/>
        <v>0</v>
      </c>
      <c r="M59" s="371"/>
      <c r="N59" s="371"/>
      <c r="O59" s="371">
        <f t="shared" si="11"/>
        <v>0</v>
      </c>
      <c r="P59" s="370"/>
    </row>
    <row r="60" spans="1:16" x14ac:dyDescent="0.25">
      <c r="A60" s="663">
        <v>515</v>
      </c>
      <c r="B60" s="457">
        <v>43962</v>
      </c>
      <c r="C60" s="454"/>
      <c r="D60" s="464" t="s">
        <v>150</v>
      </c>
      <c r="E60" s="454"/>
      <c r="F60" s="370" t="s">
        <v>36</v>
      </c>
      <c r="G60" s="370">
        <v>24</v>
      </c>
      <c r="H60" s="371">
        <v>45500</v>
      </c>
      <c r="I60" s="371">
        <f t="shared" si="12"/>
        <v>1092000</v>
      </c>
      <c r="J60" s="371"/>
      <c r="K60" s="372">
        <v>0.35</v>
      </c>
      <c r="L60" s="371"/>
      <c r="M60" s="371"/>
      <c r="N60" s="371"/>
      <c r="O60" s="371">
        <f>I60</f>
        <v>1092000</v>
      </c>
      <c r="P60" s="370"/>
    </row>
    <row r="61" spans="1:16" x14ac:dyDescent="0.25">
      <c r="A61" s="664"/>
      <c r="B61" s="458"/>
      <c r="C61" s="456"/>
      <c r="D61" s="466"/>
      <c r="E61" s="456"/>
      <c r="F61" s="370" t="s">
        <v>37</v>
      </c>
      <c r="G61" s="370">
        <v>24</v>
      </c>
      <c r="H61" s="371">
        <v>465000</v>
      </c>
      <c r="I61" s="371">
        <f t="shared" si="12"/>
        <v>11160000</v>
      </c>
      <c r="J61" s="371"/>
      <c r="K61" s="372">
        <v>0.35</v>
      </c>
      <c r="L61" s="371"/>
      <c r="M61" s="371"/>
      <c r="N61" s="371"/>
      <c r="O61" s="371">
        <f>I61</f>
        <v>11160000</v>
      </c>
      <c r="P61" s="370"/>
    </row>
    <row r="62" spans="1:16" x14ac:dyDescent="0.25">
      <c r="A62" s="666">
        <v>517</v>
      </c>
      <c r="B62" s="384">
        <v>43962</v>
      </c>
      <c r="C62" s="370" t="s">
        <v>151</v>
      </c>
      <c r="D62" s="370" t="s">
        <v>152</v>
      </c>
      <c r="E62" s="370" t="s">
        <v>153</v>
      </c>
      <c r="F62" s="370" t="s">
        <v>42</v>
      </c>
      <c r="G62" s="370">
        <v>12</v>
      </c>
      <c r="H62" s="371">
        <v>485000</v>
      </c>
      <c r="I62" s="371">
        <f t="shared" si="12"/>
        <v>5820000</v>
      </c>
      <c r="J62" s="371"/>
      <c r="K62" s="372">
        <v>0.41</v>
      </c>
      <c r="L62" s="371">
        <f t="shared" si="13"/>
        <v>3433800.0000000005</v>
      </c>
      <c r="M62" s="371">
        <f>L62</f>
        <v>3433800.0000000005</v>
      </c>
      <c r="N62" s="371"/>
      <c r="O62" s="371"/>
      <c r="P62" s="370" t="s">
        <v>168</v>
      </c>
    </row>
    <row r="63" spans="1:16" x14ac:dyDescent="0.25">
      <c r="A63" s="666">
        <v>518</v>
      </c>
      <c r="B63" s="384">
        <v>43963</v>
      </c>
      <c r="C63" s="370" t="s">
        <v>105</v>
      </c>
      <c r="D63" s="370" t="s">
        <v>154</v>
      </c>
      <c r="E63" s="370" t="s">
        <v>155</v>
      </c>
      <c r="F63" s="370" t="s">
        <v>37</v>
      </c>
      <c r="G63" s="370">
        <v>1</v>
      </c>
      <c r="H63" s="371">
        <v>465000</v>
      </c>
      <c r="I63" s="371">
        <f t="shared" si="12"/>
        <v>465000</v>
      </c>
      <c r="J63" s="371"/>
      <c r="K63" s="372">
        <v>0.41</v>
      </c>
      <c r="L63" s="371">
        <f t="shared" si="13"/>
        <v>274350.00000000006</v>
      </c>
      <c r="M63" s="371">
        <f>L63</f>
        <v>274350.00000000006</v>
      </c>
      <c r="N63" s="371"/>
      <c r="O63" s="371"/>
      <c r="P63" s="370"/>
    </row>
    <row r="64" spans="1:16" x14ac:dyDescent="0.25">
      <c r="A64" s="663">
        <v>525</v>
      </c>
      <c r="B64" s="457">
        <v>43965</v>
      </c>
      <c r="C64" s="454" t="s">
        <v>157</v>
      </c>
      <c r="D64" s="454" t="s">
        <v>157</v>
      </c>
      <c r="E64" s="454" t="s">
        <v>103</v>
      </c>
      <c r="F64" s="370" t="s">
        <v>36</v>
      </c>
      <c r="G64" s="370">
        <v>2</v>
      </c>
      <c r="H64" s="371">
        <v>455000</v>
      </c>
      <c r="I64" s="371">
        <f t="shared" si="12"/>
        <v>910000</v>
      </c>
      <c r="J64" s="371"/>
      <c r="K64" s="372">
        <v>0.41</v>
      </c>
      <c r="L64" s="371">
        <f t="shared" si="13"/>
        <v>536900.00000000012</v>
      </c>
      <c r="M64" s="371">
        <f>L64</f>
        <v>536900.00000000012</v>
      </c>
      <c r="N64" s="371"/>
      <c r="O64" s="371"/>
      <c r="P64" s="370" t="s">
        <v>168</v>
      </c>
    </row>
    <row r="65" spans="1:16" x14ac:dyDescent="0.25">
      <c r="A65" s="665"/>
      <c r="B65" s="463"/>
      <c r="C65" s="455"/>
      <c r="D65" s="455"/>
      <c r="E65" s="455"/>
      <c r="F65" s="370" t="s">
        <v>37</v>
      </c>
      <c r="G65" s="370">
        <v>1</v>
      </c>
      <c r="H65" s="371">
        <v>465000</v>
      </c>
      <c r="I65" s="371">
        <f t="shared" si="12"/>
        <v>465000</v>
      </c>
      <c r="J65" s="371"/>
      <c r="K65" s="372">
        <v>0.41</v>
      </c>
      <c r="L65" s="371">
        <f t="shared" si="13"/>
        <v>274350.00000000006</v>
      </c>
      <c r="M65" s="371">
        <f>L65</f>
        <v>274350.00000000006</v>
      </c>
      <c r="N65" s="371"/>
      <c r="O65" s="371"/>
      <c r="P65" s="370" t="s">
        <v>168</v>
      </c>
    </row>
    <row r="66" spans="1:16" x14ac:dyDescent="0.25">
      <c r="A66" s="664"/>
      <c r="B66" s="458"/>
      <c r="C66" s="456"/>
      <c r="D66" s="456"/>
      <c r="E66" s="456"/>
      <c r="F66" s="370" t="s">
        <v>67</v>
      </c>
      <c r="G66" s="370">
        <v>1</v>
      </c>
      <c r="H66" s="371">
        <v>455000</v>
      </c>
      <c r="I66" s="371">
        <f t="shared" si="12"/>
        <v>455000</v>
      </c>
      <c r="J66" s="371"/>
      <c r="K66" s="372">
        <v>0.41</v>
      </c>
      <c r="L66" s="371">
        <f t="shared" si="13"/>
        <v>268450.00000000006</v>
      </c>
      <c r="M66" s="371">
        <f>L66</f>
        <v>268450.00000000006</v>
      </c>
      <c r="N66" s="371"/>
      <c r="O66" s="371"/>
      <c r="P66" s="370"/>
    </row>
    <row r="67" spans="1:16" x14ac:dyDescent="0.25">
      <c r="A67" s="663">
        <v>526</v>
      </c>
      <c r="B67" s="457">
        <v>43965</v>
      </c>
      <c r="C67" s="454"/>
      <c r="D67" s="454" t="s">
        <v>158</v>
      </c>
      <c r="E67" s="454" t="s">
        <v>159</v>
      </c>
      <c r="F67" s="370" t="s">
        <v>36</v>
      </c>
      <c r="G67" s="370">
        <v>12</v>
      </c>
      <c r="H67" s="371">
        <v>455000</v>
      </c>
      <c r="I67" s="371">
        <f t="shared" si="12"/>
        <v>5460000</v>
      </c>
      <c r="J67" s="371"/>
      <c r="K67" s="372">
        <v>0.43</v>
      </c>
      <c r="L67" s="371">
        <f t="shared" si="13"/>
        <v>3112200.0000000005</v>
      </c>
      <c r="M67" s="371"/>
      <c r="N67" s="371"/>
      <c r="O67" s="371">
        <f t="shared" si="11"/>
        <v>3112200.0000000005</v>
      </c>
      <c r="P67" s="370"/>
    </row>
    <row r="68" spans="1:16" x14ac:dyDescent="0.25">
      <c r="A68" s="665"/>
      <c r="B68" s="463"/>
      <c r="C68" s="455"/>
      <c r="D68" s="455"/>
      <c r="E68" s="455"/>
      <c r="F68" s="370" t="s">
        <v>41</v>
      </c>
      <c r="G68" s="370">
        <v>12</v>
      </c>
      <c r="H68" s="371">
        <v>485000</v>
      </c>
      <c r="I68" s="371">
        <f t="shared" si="12"/>
        <v>5820000</v>
      </c>
      <c r="J68" s="371"/>
      <c r="K68" s="372">
        <v>0.43</v>
      </c>
      <c r="L68" s="371">
        <f t="shared" si="13"/>
        <v>3317400.0000000005</v>
      </c>
      <c r="M68" s="371"/>
      <c r="N68" s="371"/>
      <c r="O68" s="371">
        <f t="shared" si="11"/>
        <v>3317400.0000000005</v>
      </c>
      <c r="P68" s="370"/>
    </row>
    <row r="69" spans="1:16" x14ac:dyDescent="0.25">
      <c r="A69" s="665"/>
      <c r="B69" s="463"/>
      <c r="C69" s="455"/>
      <c r="D69" s="455"/>
      <c r="E69" s="455"/>
      <c r="F69" s="370" t="s">
        <v>39</v>
      </c>
      <c r="G69" s="370">
        <v>24</v>
      </c>
      <c r="H69" s="371">
        <v>455000</v>
      </c>
      <c r="I69" s="371">
        <f t="shared" si="12"/>
        <v>10920000</v>
      </c>
      <c r="J69" s="371"/>
      <c r="K69" s="372">
        <v>0.43</v>
      </c>
      <c r="L69" s="371">
        <f t="shared" si="13"/>
        <v>6224400.0000000009</v>
      </c>
      <c r="M69" s="371"/>
      <c r="N69" s="371"/>
      <c r="O69" s="371">
        <f t="shared" si="11"/>
        <v>6224400.0000000009</v>
      </c>
      <c r="P69" s="370"/>
    </row>
    <row r="70" spans="1:16" x14ac:dyDescent="0.25">
      <c r="A70" s="664"/>
      <c r="B70" s="458"/>
      <c r="C70" s="456"/>
      <c r="D70" s="456"/>
      <c r="E70" s="456"/>
      <c r="F70" s="370" t="s">
        <v>67</v>
      </c>
      <c r="G70" s="370">
        <v>12</v>
      </c>
      <c r="H70" s="371">
        <v>455000</v>
      </c>
      <c r="I70" s="371">
        <f t="shared" si="12"/>
        <v>5460000</v>
      </c>
      <c r="J70" s="371"/>
      <c r="K70" s="372">
        <v>0.43</v>
      </c>
      <c r="L70" s="371">
        <f t="shared" si="13"/>
        <v>3112200.0000000005</v>
      </c>
      <c r="M70" s="371"/>
      <c r="N70" s="371"/>
      <c r="O70" s="371">
        <f t="shared" si="11"/>
        <v>3112200.0000000005</v>
      </c>
      <c r="P70" s="370"/>
    </row>
    <row r="71" spans="1:16" x14ac:dyDescent="0.25">
      <c r="A71" s="663">
        <v>527</v>
      </c>
      <c r="B71" s="457">
        <v>43967</v>
      </c>
      <c r="C71" s="454" t="s">
        <v>107</v>
      </c>
      <c r="D71" s="454" t="s">
        <v>106</v>
      </c>
      <c r="E71" s="454" t="s">
        <v>108</v>
      </c>
      <c r="F71" s="370" t="s">
        <v>36</v>
      </c>
      <c r="G71" s="370">
        <v>10</v>
      </c>
      <c r="H71" s="371">
        <v>455000</v>
      </c>
      <c r="I71" s="371">
        <f t="shared" si="12"/>
        <v>4550000</v>
      </c>
      <c r="J71" s="486">
        <v>150000</v>
      </c>
      <c r="K71" s="372">
        <v>0.41</v>
      </c>
      <c r="L71" s="371">
        <f>I71*(1-K71)</f>
        <v>2684500.0000000005</v>
      </c>
      <c r="M71" s="371"/>
      <c r="N71" s="371">
        <f>L71</f>
        <v>2684500.0000000005</v>
      </c>
      <c r="O71" s="371"/>
      <c r="P71" s="370"/>
    </row>
    <row r="72" spans="1:16" x14ac:dyDescent="0.25">
      <c r="A72" s="665"/>
      <c r="B72" s="463"/>
      <c r="C72" s="455"/>
      <c r="D72" s="455"/>
      <c r="E72" s="455"/>
      <c r="F72" s="370" t="s">
        <v>37</v>
      </c>
      <c r="G72" s="370">
        <v>16</v>
      </c>
      <c r="H72" s="371">
        <v>465000</v>
      </c>
      <c r="I72" s="371">
        <f t="shared" si="12"/>
        <v>7440000</v>
      </c>
      <c r="J72" s="487"/>
      <c r="K72" s="372">
        <v>0.41</v>
      </c>
      <c r="L72" s="371">
        <f t="shared" si="13"/>
        <v>4389600.0000000009</v>
      </c>
      <c r="M72" s="371"/>
      <c r="N72" s="371">
        <f t="shared" ref="N72:N73" si="14">L72</f>
        <v>4389600.0000000009</v>
      </c>
      <c r="O72" s="371"/>
      <c r="P72" s="370"/>
    </row>
    <row r="73" spans="1:16" x14ac:dyDescent="0.25">
      <c r="A73" s="664"/>
      <c r="B73" s="458"/>
      <c r="C73" s="456"/>
      <c r="D73" s="456"/>
      <c r="E73" s="456"/>
      <c r="F73" s="370" t="s">
        <v>38</v>
      </c>
      <c r="G73" s="370">
        <v>6</v>
      </c>
      <c r="H73" s="371">
        <v>550000</v>
      </c>
      <c r="I73" s="371">
        <f t="shared" si="12"/>
        <v>3300000</v>
      </c>
      <c r="J73" s="488"/>
      <c r="K73" s="372">
        <v>0.41</v>
      </c>
      <c r="L73" s="371">
        <f t="shared" si="13"/>
        <v>1947000.0000000002</v>
      </c>
      <c r="M73" s="371"/>
      <c r="N73" s="371">
        <f t="shared" si="14"/>
        <v>1947000.0000000002</v>
      </c>
      <c r="O73" s="371"/>
      <c r="P73" s="370"/>
    </row>
    <row r="74" spans="1:16" x14ac:dyDescent="0.25">
      <c r="A74" s="659">
        <v>542</v>
      </c>
      <c r="B74" s="428">
        <v>43967</v>
      </c>
      <c r="C74" s="427" t="s">
        <v>105</v>
      </c>
      <c r="D74" s="427" t="s">
        <v>329</v>
      </c>
      <c r="E74" s="427"/>
      <c r="F74" s="370" t="s">
        <v>42</v>
      </c>
      <c r="G74" s="370">
        <v>1</v>
      </c>
      <c r="H74" s="371">
        <v>485000</v>
      </c>
      <c r="I74" s="371">
        <f t="shared" si="12"/>
        <v>485000</v>
      </c>
      <c r="J74" s="429"/>
      <c r="K74" s="372">
        <v>0.41</v>
      </c>
      <c r="L74" s="371">
        <f t="shared" si="13"/>
        <v>286150.00000000006</v>
      </c>
      <c r="M74" s="371">
        <f>L74</f>
        <v>286150.00000000006</v>
      </c>
      <c r="N74" s="371"/>
      <c r="O74" s="371"/>
      <c r="P74" s="370"/>
    </row>
    <row r="75" spans="1:16" x14ac:dyDescent="0.25">
      <c r="A75" s="666">
        <v>528</v>
      </c>
      <c r="B75" s="384">
        <v>43967</v>
      </c>
      <c r="C75" s="370" t="s">
        <v>105</v>
      </c>
      <c r="D75" s="370" t="s">
        <v>160</v>
      </c>
      <c r="E75" s="370" t="s">
        <v>161</v>
      </c>
      <c r="F75" s="370" t="s">
        <v>42</v>
      </c>
      <c r="G75" s="370">
        <v>12</v>
      </c>
      <c r="H75" s="371">
        <v>485000</v>
      </c>
      <c r="I75" s="371">
        <f t="shared" si="12"/>
        <v>5820000</v>
      </c>
      <c r="J75" s="371"/>
      <c r="K75" s="372">
        <v>0.41</v>
      </c>
      <c r="L75" s="371">
        <f t="shared" si="13"/>
        <v>3433800.0000000005</v>
      </c>
      <c r="M75" s="371"/>
      <c r="N75" s="371">
        <f t="shared" ref="N75:N80" si="15">L75</f>
        <v>3433800.0000000005</v>
      </c>
      <c r="O75" s="371"/>
      <c r="P75" s="370"/>
    </row>
    <row r="76" spans="1:16" x14ac:dyDescent="0.25">
      <c r="A76" s="663">
        <v>530</v>
      </c>
      <c r="B76" s="457">
        <v>43968</v>
      </c>
      <c r="C76" s="454"/>
      <c r="D76" s="464" t="s">
        <v>113</v>
      </c>
      <c r="E76" s="464" t="s">
        <v>114</v>
      </c>
      <c r="F76" s="370" t="s">
        <v>36</v>
      </c>
      <c r="G76" s="370">
        <v>36</v>
      </c>
      <c r="H76" s="371">
        <v>455000</v>
      </c>
      <c r="I76" s="371">
        <f t="shared" si="12"/>
        <v>16380000</v>
      </c>
      <c r="J76" s="486">
        <v>350000</v>
      </c>
      <c r="K76" s="372">
        <v>0.41</v>
      </c>
      <c r="L76" s="371">
        <f>I76*(1-K76)</f>
        <v>9664200.0000000019</v>
      </c>
      <c r="M76" s="371"/>
      <c r="N76" s="371">
        <f t="shared" si="15"/>
        <v>9664200.0000000019</v>
      </c>
      <c r="O76" s="371"/>
      <c r="P76" s="370"/>
    </row>
    <row r="77" spans="1:16" x14ac:dyDescent="0.25">
      <c r="A77" s="665"/>
      <c r="B77" s="463"/>
      <c r="C77" s="455"/>
      <c r="D77" s="465"/>
      <c r="E77" s="465"/>
      <c r="F77" s="370" t="s">
        <v>37</v>
      </c>
      <c r="G77" s="370">
        <v>24</v>
      </c>
      <c r="H77" s="371">
        <v>465000</v>
      </c>
      <c r="I77" s="371">
        <f t="shared" si="12"/>
        <v>11160000</v>
      </c>
      <c r="J77" s="487"/>
      <c r="K77" s="372">
        <v>0.41</v>
      </c>
      <c r="L77" s="371">
        <f t="shared" si="13"/>
        <v>6584400.0000000009</v>
      </c>
      <c r="M77" s="371"/>
      <c r="N77" s="371">
        <f t="shared" si="15"/>
        <v>6584400.0000000009</v>
      </c>
      <c r="O77" s="371"/>
      <c r="P77" s="370"/>
    </row>
    <row r="78" spans="1:16" x14ac:dyDescent="0.25">
      <c r="A78" s="665"/>
      <c r="B78" s="463"/>
      <c r="C78" s="455"/>
      <c r="D78" s="465"/>
      <c r="E78" s="465"/>
      <c r="F78" s="370" t="s">
        <v>42</v>
      </c>
      <c r="G78" s="370">
        <v>12</v>
      </c>
      <c r="H78" s="371">
        <v>485000</v>
      </c>
      <c r="I78" s="371">
        <f t="shared" si="12"/>
        <v>5820000</v>
      </c>
      <c r="J78" s="487"/>
      <c r="K78" s="372">
        <v>0.41</v>
      </c>
      <c r="L78" s="371">
        <f t="shared" si="13"/>
        <v>3433800.0000000005</v>
      </c>
      <c r="M78" s="371"/>
      <c r="N78" s="371">
        <f t="shared" si="15"/>
        <v>3433800.0000000005</v>
      </c>
      <c r="O78" s="371"/>
      <c r="P78" s="370"/>
    </row>
    <row r="79" spans="1:16" x14ac:dyDescent="0.25">
      <c r="A79" s="664"/>
      <c r="B79" s="458"/>
      <c r="C79" s="456"/>
      <c r="D79" s="466"/>
      <c r="E79" s="466"/>
      <c r="F79" s="370" t="s">
        <v>41</v>
      </c>
      <c r="G79" s="370">
        <v>12</v>
      </c>
      <c r="H79" s="371">
        <v>485000</v>
      </c>
      <c r="I79" s="371">
        <f t="shared" si="12"/>
        <v>5820000</v>
      </c>
      <c r="J79" s="488"/>
      <c r="K79" s="372">
        <v>0.41</v>
      </c>
      <c r="L79" s="371">
        <f t="shared" si="13"/>
        <v>3433800.0000000005</v>
      </c>
      <c r="M79" s="371"/>
      <c r="N79" s="371">
        <f t="shared" si="15"/>
        <v>3433800.0000000005</v>
      </c>
      <c r="O79" s="371"/>
      <c r="P79" s="370"/>
    </row>
    <row r="80" spans="1:16" x14ac:dyDescent="0.25">
      <c r="A80" s="666">
        <v>531</v>
      </c>
      <c r="B80" s="384">
        <v>43968</v>
      </c>
      <c r="C80" s="370" t="s">
        <v>107</v>
      </c>
      <c r="D80" s="370" t="s">
        <v>107</v>
      </c>
      <c r="E80" s="370" t="s">
        <v>103</v>
      </c>
      <c r="F80" s="370" t="s">
        <v>37</v>
      </c>
      <c r="G80" s="370">
        <v>1</v>
      </c>
      <c r="H80" s="371">
        <v>465000</v>
      </c>
      <c r="I80" s="371">
        <f t="shared" si="12"/>
        <v>465000</v>
      </c>
      <c r="J80" s="371"/>
      <c r="K80" s="372">
        <v>0.41</v>
      </c>
      <c r="L80" s="371">
        <f t="shared" si="13"/>
        <v>274350.00000000006</v>
      </c>
      <c r="M80" s="371"/>
      <c r="N80" s="371">
        <f t="shared" si="15"/>
        <v>274350.00000000006</v>
      </c>
      <c r="O80" s="371"/>
      <c r="P80" s="370" t="s">
        <v>168</v>
      </c>
    </row>
    <row r="81" spans="1:16" x14ac:dyDescent="0.25">
      <c r="A81" s="663">
        <v>532</v>
      </c>
      <c r="B81" s="457">
        <v>43969</v>
      </c>
      <c r="C81" s="454" t="s">
        <v>107</v>
      </c>
      <c r="D81" s="454" t="s">
        <v>106</v>
      </c>
      <c r="E81" s="454" t="s">
        <v>108</v>
      </c>
      <c r="F81" s="370" t="s">
        <v>117</v>
      </c>
      <c r="G81" s="370">
        <v>2</v>
      </c>
      <c r="H81" s="371">
        <v>225000</v>
      </c>
      <c r="I81" s="371">
        <f t="shared" si="12"/>
        <v>450000</v>
      </c>
      <c r="J81" s="371"/>
      <c r="K81" s="372">
        <v>0.41</v>
      </c>
      <c r="L81" s="371">
        <f t="shared" si="13"/>
        <v>265500.00000000006</v>
      </c>
      <c r="M81" s="371"/>
      <c r="N81" s="371">
        <f t="shared" ref="N81:N82" si="16">L81</f>
        <v>265500.00000000006</v>
      </c>
      <c r="O81" s="371"/>
      <c r="P81" s="370" t="s">
        <v>168</v>
      </c>
    </row>
    <row r="82" spans="1:16" x14ac:dyDescent="0.25">
      <c r="A82" s="664"/>
      <c r="B82" s="458"/>
      <c r="C82" s="456"/>
      <c r="D82" s="456"/>
      <c r="E82" s="456"/>
      <c r="F82" s="370" t="s">
        <v>40</v>
      </c>
      <c r="G82" s="370">
        <v>1</v>
      </c>
      <c r="H82" s="371">
        <v>475000</v>
      </c>
      <c r="I82" s="371">
        <f t="shared" si="12"/>
        <v>475000</v>
      </c>
      <c r="J82" s="371"/>
      <c r="K82" s="372">
        <v>0.41</v>
      </c>
      <c r="L82" s="371">
        <f t="shared" si="13"/>
        <v>280250.00000000006</v>
      </c>
      <c r="M82" s="371"/>
      <c r="N82" s="371">
        <f t="shared" si="16"/>
        <v>280250.00000000006</v>
      </c>
      <c r="O82" s="371"/>
      <c r="P82" s="370" t="s">
        <v>168</v>
      </c>
    </row>
    <row r="83" spans="1:16" x14ac:dyDescent="0.25">
      <c r="A83" s="663">
        <v>533</v>
      </c>
      <c r="B83" s="457">
        <v>43969</v>
      </c>
      <c r="C83" s="454" t="s">
        <v>107</v>
      </c>
      <c r="D83" s="454" t="s">
        <v>162</v>
      </c>
      <c r="E83" s="454" t="s">
        <v>163</v>
      </c>
      <c r="F83" s="370" t="s">
        <v>37</v>
      </c>
      <c r="G83" s="370">
        <v>1</v>
      </c>
      <c r="H83" s="371">
        <v>465000</v>
      </c>
      <c r="I83" s="371">
        <f t="shared" si="12"/>
        <v>465000</v>
      </c>
      <c r="J83" s="371"/>
      <c r="K83" s="372">
        <v>0.41</v>
      </c>
      <c r="L83" s="371">
        <f t="shared" si="13"/>
        <v>274350.00000000006</v>
      </c>
      <c r="M83" s="371"/>
      <c r="N83" s="371">
        <f t="shared" ref="N83:N88" si="17">L83</f>
        <v>274350.00000000006</v>
      </c>
      <c r="O83" s="371"/>
      <c r="P83" s="370" t="s">
        <v>168</v>
      </c>
    </row>
    <row r="84" spans="1:16" x14ac:dyDescent="0.25">
      <c r="A84" s="664"/>
      <c r="B84" s="458"/>
      <c r="C84" s="456"/>
      <c r="D84" s="456"/>
      <c r="E84" s="456"/>
      <c r="F84" s="370" t="s">
        <v>40</v>
      </c>
      <c r="G84" s="370">
        <v>1</v>
      </c>
      <c r="H84" s="371">
        <v>475000</v>
      </c>
      <c r="I84" s="371">
        <f t="shared" si="12"/>
        <v>475000</v>
      </c>
      <c r="J84" s="371"/>
      <c r="K84" s="372">
        <v>0.41</v>
      </c>
      <c r="L84" s="371">
        <f t="shared" si="13"/>
        <v>280250.00000000006</v>
      </c>
      <c r="M84" s="371"/>
      <c r="N84" s="371">
        <f t="shared" si="17"/>
        <v>280250.00000000006</v>
      </c>
      <c r="O84" s="371"/>
      <c r="P84" s="370" t="s">
        <v>168</v>
      </c>
    </row>
    <row r="85" spans="1:16" x14ac:dyDescent="0.25">
      <c r="A85" s="666">
        <v>535</v>
      </c>
      <c r="B85" s="384">
        <v>43969</v>
      </c>
      <c r="C85" s="370" t="s">
        <v>105</v>
      </c>
      <c r="D85" s="370" t="s">
        <v>164</v>
      </c>
      <c r="E85" s="370" t="s">
        <v>165</v>
      </c>
      <c r="F85" s="370" t="s">
        <v>67</v>
      </c>
      <c r="G85" s="370">
        <v>5</v>
      </c>
      <c r="H85" s="371">
        <v>455000</v>
      </c>
      <c r="I85" s="371">
        <f t="shared" si="12"/>
        <v>2275000</v>
      </c>
      <c r="J85" s="371"/>
      <c r="K85" s="372">
        <v>0.41</v>
      </c>
      <c r="L85" s="371">
        <f t="shared" si="13"/>
        <v>1342250.0000000002</v>
      </c>
      <c r="M85" s="371"/>
      <c r="N85" s="371">
        <f t="shared" si="17"/>
        <v>1342250.0000000002</v>
      </c>
      <c r="O85" s="371"/>
      <c r="P85" s="370"/>
    </row>
    <row r="86" spans="1:16" x14ac:dyDescent="0.25">
      <c r="A86" s="666">
        <v>536</v>
      </c>
      <c r="B86" s="384">
        <v>43969</v>
      </c>
      <c r="C86" s="370" t="s">
        <v>105</v>
      </c>
      <c r="D86" s="370" t="s">
        <v>166</v>
      </c>
      <c r="E86" s="370" t="s">
        <v>167</v>
      </c>
      <c r="F86" s="370" t="s">
        <v>36</v>
      </c>
      <c r="G86" s="370">
        <v>12</v>
      </c>
      <c r="H86" s="371">
        <v>455000</v>
      </c>
      <c r="I86" s="371">
        <f t="shared" si="12"/>
        <v>5460000</v>
      </c>
      <c r="J86" s="371" t="s">
        <v>248</v>
      </c>
      <c r="K86" s="372">
        <v>0.41</v>
      </c>
      <c r="L86" s="371">
        <f t="shared" si="13"/>
        <v>3221400.0000000005</v>
      </c>
      <c r="M86" s="371"/>
      <c r="N86" s="371">
        <f t="shared" si="17"/>
        <v>3221400.0000000005</v>
      </c>
      <c r="O86" s="371"/>
      <c r="P86" s="370"/>
    </row>
    <row r="87" spans="1:16" x14ac:dyDescent="0.25">
      <c r="A87" s="666">
        <v>537</v>
      </c>
      <c r="B87" s="384">
        <v>43970</v>
      </c>
      <c r="C87" s="370" t="s">
        <v>122</v>
      </c>
      <c r="D87" s="370" t="s">
        <v>122</v>
      </c>
      <c r="E87" s="370" t="s">
        <v>103</v>
      </c>
      <c r="F87" s="370" t="s">
        <v>38</v>
      </c>
      <c r="G87" s="370">
        <v>1</v>
      </c>
      <c r="H87" s="371">
        <v>550000</v>
      </c>
      <c r="I87" s="371">
        <f t="shared" si="12"/>
        <v>550000</v>
      </c>
      <c r="J87" s="371"/>
      <c r="K87" s="372">
        <v>0.41</v>
      </c>
      <c r="L87" s="371">
        <f t="shared" si="13"/>
        <v>324500.00000000006</v>
      </c>
      <c r="M87" s="371"/>
      <c r="N87" s="371">
        <f t="shared" si="17"/>
        <v>324500.00000000006</v>
      </c>
      <c r="O87" s="371"/>
      <c r="P87" s="370" t="s">
        <v>168</v>
      </c>
    </row>
    <row r="88" spans="1:16" x14ac:dyDescent="0.25">
      <c r="A88" s="666">
        <v>540</v>
      </c>
      <c r="B88" s="384">
        <v>43971</v>
      </c>
      <c r="C88" s="370" t="s">
        <v>107</v>
      </c>
      <c r="D88" s="370" t="s">
        <v>107</v>
      </c>
      <c r="E88" s="370" t="s">
        <v>103</v>
      </c>
      <c r="F88" s="370" t="s">
        <v>36</v>
      </c>
      <c r="G88" s="370">
        <v>2</v>
      </c>
      <c r="H88" s="371">
        <v>455000</v>
      </c>
      <c r="I88" s="371">
        <f t="shared" si="12"/>
        <v>910000</v>
      </c>
      <c r="J88" s="371"/>
      <c r="K88" s="372">
        <v>0.41</v>
      </c>
      <c r="L88" s="371">
        <f t="shared" si="13"/>
        <v>536900.00000000012</v>
      </c>
      <c r="M88" s="371"/>
      <c r="N88" s="371">
        <f t="shared" si="17"/>
        <v>536900.00000000012</v>
      </c>
      <c r="O88" s="371"/>
      <c r="P88" s="370" t="s">
        <v>168</v>
      </c>
    </row>
    <row r="89" spans="1:16" x14ac:dyDescent="0.25">
      <c r="A89" s="663">
        <v>541</v>
      </c>
      <c r="B89" s="451">
        <v>43971</v>
      </c>
      <c r="C89" s="454"/>
      <c r="D89" s="454" t="s">
        <v>249</v>
      </c>
      <c r="E89" s="454" t="s">
        <v>250</v>
      </c>
      <c r="F89" s="370" t="s">
        <v>36</v>
      </c>
      <c r="G89" s="370">
        <v>1</v>
      </c>
      <c r="H89" s="371">
        <v>455000</v>
      </c>
      <c r="I89" s="371">
        <f t="shared" si="12"/>
        <v>455000</v>
      </c>
      <c r="J89" s="371"/>
      <c r="K89" s="372">
        <v>0.5</v>
      </c>
      <c r="L89" s="371">
        <f t="shared" si="13"/>
        <v>227500</v>
      </c>
      <c r="M89" s="371">
        <f>L89</f>
        <v>227500</v>
      </c>
      <c r="N89" s="371"/>
      <c r="O89" s="371"/>
      <c r="P89" s="370"/>
    </row>
    <row r="90" spans="1:16" x14ac:dyDescent="0.25">
      <c r="A90" s="665"/>
      <c r="B90" s="452"/>
      <c r="C90" s="455"/>
      <c r="D90" s="455"/>
      <c r="E90" s="455"/>
      <c r="F90" s="370" t="s">
        <v>37</v>
      </c>
      <c r="G90" s="370">
        <v>1</v>
      </c>
      <c r="H90" s="371">
        <v>465000</v>
      </c>
      <c r="I90" s="371">
        <f t="shared" si="12"/>
        <v>465000</v>
      </c>
      <c r="J90" s="371"/>
      <c r="K90" s="372">
        <v>0.5</v>
      </c>
      <c r="L90" s="371">
        <f t="shared" si="13"/>
        <v>232500</v>
      </c>
      <c r="M90" s="371">
        <f t="shared" ref="M90:M95" si="18">L90</f>
        <v>232500</v>
      </c>
      <c r="N90" s="371"/>
      <c r="O90" s="371"/>
      <c r="P90" s="370"/>
    </row>
    <row r="91" spans="1:16" x14ac:dyDescent="0.25">
      <c r="A91" s="665"/>
      <c r="B91" s="452"/>
      <c r="C91" s="455"/>
      <c r="D91" s="455"/>
      <c r="E91" s="455"/>
      <c r="F91" s="370" t="s">
        <v>40</v>
      </c>
      <c r="G91" s="370">
        <v>1</v>
      </c>
      <c r="H91" s="371">
        <v>475000</v>
      </c>
      <c r="I91" s="371">
        <f t="shared" si="12"/>
        <v>475000</v>
      </c>
      <c r="J91" s="371"/>
      <c r="K91" s="372">
        <v>0.5</v>
      </c>
      <c r="L91" s="371">
        <f t="shared" si="13"/>
        <v>237500</v>
      </c>
      <c r="M91" s="371">
        <f t="shared" si="18"/>
        <v>237500</v>
      </c>
      <c r="N91" s="371"/>
      <c r="O91" s="371"/>
      <c r="P91" s="370"/>
    </row>
    <row r="92" spans="1:16" x14ac:dyDescent="0.25">
      <c r="A92" s="665"/>
      <c r="B92" s="452"/>
      <c r="C92" s="455"/>
      <c r="D92" s="455"/>
      <c r="E92" s="455"/>
      <c r="F92" s="370" t="s">
        <v>42</v>
      </c>
      <c r="G92" s="370">
        <v>1</v>
      </c>
      <c r="H92" s="371">
        <v>485000</v>
      </c>
      <c r="I92" s="371">
        <f t="shared" si="12"/>
        <v>485000</v>
      </c>
      <c r="J92" s="371"/>
      <c r="K92" s="372">
        <v>0.5</v>
      </c>
      <c r="L92" s="371">
        <f t="shared" si="13"/>
        <v>242500</v>
      </c>
      <c r="M92" s="371">
        <f t="shared" si="18"/>
        <v>242500</v>
      </c>
      <c r="N92" s="371"/>
      <c r="O92" s="371"/>
      <c r="P92" s="370"/>
    </row>
    <row r="93" spans="1:16" x14ac:dyDescent="0.25">
      <c r="A93" s="665"/>
      <c r="B93" s="452"/>
      <c r="C93" s="455"/>
      <c r="D93" s="455"/>
      <c r="E93" s="455"/>
      <c r="F93" s="370" t="s">
        <v>131</v>
      </c>
      <c r="G93" s="370">
        <v>1</v>
      </c>
      <c r="H93" s="371">
        <v>285000</v>
      </c>
      <c r="I93" s="371">
        <f t="shared" si="12"/>
        <v>285000</v>
      </c>
      <c r="J93" s="371"/>
      <c r="K93" s="372">
        <v>0.5</v>
      </c>
      <c r="L93" s="371">
        <f t="shared" si="13"/>
        <v>142500</v>
      </c>
      <c r="M93" s="371">
        <f t="shared" si="18"/>
        <v>142500</v>
      </c>
      <c r="N93" s="371"/>
      <c r="O93" s="371"/>
      <c r="P93" s="370"/>
    </row>
    <row r="94" spans="1:16" x14ac:dyDescent="0.25">
      <c r="A94" s="665"/>
      <c r="B94" s="452"/>
      <c r="C94" s="455"/>
      <c r="D94" s="455"/>
      <c r="E94" s="455"/>
      <c r="F94" s="370" t="s">
        <v>38</v>
      </c>
      <c r="G94" s="370">
        <v>1</v>
      </c>
      <c r="H94" s="371">
        <v>550000</v>
      </c>
      <c r="I94" s="371">
        <f t="shared" si="12"/>
        <v>550000</v>
      </c>
      <c r="J94" s="371"/>
      <c r="K94" s="372">
        <v>0.5</v>
      </c>
      <c r="L94" s="371">
        <f t="shared" si="13"/>
        <v>275000</v>
      </c>
      <c r="M94" s="371">
        <f t="shared" si="18"/>
        <v>275000</v>
      </c>
      <c r="N94" s="371"/>
      <c r="O94" s="371"/>
      <c r="P94" s="370"/>
    </row>
    <row r="95" spans="1:16" x14ac:dyDescent="0.25">
      <c r="A95" s="664"/>
      <c r="B95" s="453"/>
      <c r="C95" s="456"/>
      <c r="D95" s="456"/>
      <c r="E95" s="456"/>
      <c r="F95" s="370" t="s">
        <v>39</v>
      </c>
      <c r="G95" s="370">
        <v>1</v>
      </c>
      <c r="H95" s="371">
        <v>455000</v>
      </c>
      <c r="I95" s="371">
        <f t="shared" si="12"/>
        <v>455000</v>
      </c>
      <c r="J95" s="371"/>
      <c r="K95" s="372">
        <v>0.5</v>
      </c>
      <c r="L95" s="371">
        <f t="shared" si="13"/>
        <v>227500</v>
      </c>
      <c r="M95" s="371">
        <f t="shared" si="18"/>
        <v>227500</v>
      </c>
      <c r="N95" s="371"/>
      <c r="O95" s="371"/>
      <c r="P95" s="370"/>
    </row>
    <row r="96" spans="1:16" x14ac:dyDescent="0.25">
      <c r="A96" s="666">
        <v>543</v>
      </c>
      <c r="B96" s="374">
        <v>43972</v>
      </c>
      <c r="C96" s="370" t="s">
        <v>107</v>
      </c>
      <c r="D96" s="370" t="s">
        <v>251</v>
      </c>
      <c r="E96" s="370"/>
      <c r="F96" s="370" t="s">
        <v>252</v>
      </c>
      <c r="G96" s="370">
        <v>1</v>
      </c>
      <c r="H96" s="371">
        <v>450000</v>
      </c>
      <c r="I96" s="371">
        <f t="shared" si="12"/>
        <v>450000</v>
      </c>
      <c r="J96" s="371"/>
      <c r="K96" s="372">
        <v>1</v>
      </c>
      <c r="L96" s="371">
        <f t="shared" si="13"/>
        <v>0</v>
      </c>
      <c r="M96" s="371"/>
      <c r="N96" s="371"/>
      <c r="O96" s="371"/>
      <c r="P96" s="370"/>
    </row>
    <row r="97" spans="1:16" x14ac:dyDescent="0.25">
      <c r="A97" s="663">
        <v>549</v>
      </c>
      <c r="B97" s="451">
        <v>43974</v>
      </c>
      <c r="C97" s="454" t="s">
        <v>105</v>
      </c>
      <c r="D97" s="454" t="s">
        <v>267</v>
      </c>
      <c r="E97" s="454" t="s">
        <v>268</v>
      </c>
      <c r="F97" s="370" t="s">
        <v>40</v>
      </c>
      <c r="G97" s="370">
        <v>6</v>
      </c>
      <c r="H97" s="371">
        <v>475000</v>
      </c>
      <c r="I97" s="371">
        <f t="shared" si="12"/>
        <v>2850000</v>
      </c>
      <c r="J97" s="371"/>
      <c r="K97" s="372">
        <v>0.41</v>
      </c>
      <c r="L97" s="371">
        <f t="shared" si="13"/>
        <v>1681500.0000000002</v>
      </c>
      <c r="M97" s="371">
        <f>L97</f>
        <v>1681500.0000000002</v>
      </c>
      <c r="N97" s="371"/>
      <c r="O97" s="371"/>
      <c r="P97" s="370"/>
    </row>
    <row r="98" spans="1:16" x14ac:dyDescent="0.25">
      <c r="A98" s="664"/>
      <c r="B98" s="453"/>
      <c r="C98" s="456"/>
      <c r="D98" s="456"/>
      <c r="E98" s="456"/>
      <c r="F98" s="370" t="s">
        <v>42</v>
      </c>
      <c r="G98" s="370">
        <v>6</v>
      </c>
      <c r="H98" s="371">
        <v>485000</v>
      </c>
      <c r="I98" s="371">
        <f t="shared" si="12"/>
        <v>2910000</v>
      </c>
      <c r="J98" s="371"/>
      <c r="K98" s="372">
        <v>0.41</v>
      </c>
      <c r="L98" s="371">
        <f t="shared" si="13"/>
        <v>1716900.0000000002</v>
      </c>
      <c r="M98" s="371">
        <f>L98</f>
        <v>1716900.0000000002</v>
      </c>
      <c r="N98" s="371"/>
      <c r="O98" s="371"/>
      <c r="P98" s="370"/>
    </row>
    <row r="99" spans="1:16" x14ac:dyDescent="0.25">
      <c r="A99" s="663">
        <v>565</v>
      </c>
      <c r="B99" s="451">
        <v>43976</v>
      </c>
      <c r="C99" s="454"/>
      <c r="D99" s="454" t="s">
        <v>271</v>
      </c>
      <c r="E99" s="454"/>
      <c r="F99" s="370" t="s">
        <v>36</v>
      </c>
      <c r="G99" s="370">
        <v>60</v>
      </c>
      <c r="H99" s="371">
        <v>455000</v>
      </c>
      <c r="I99" s="371">
        <f t="shared" si="12"/>
        <v>27300000</v>
      </c>
      <c r="J99" s="371"/>
      <c r="K99" s="372">
        <v>0.38</v>
      </c>
      <c r="L99" s="371">
        <f t="shared" si="13"/>
        <v>16926000</v>
      </c>
      <c r="M99" s="371"/>
      <c r="N99" s="371"/>
      <c r="O99" s="371">
        <f>L99</f>
        <v>16926000</v>
      </c>
      <c r="P99" s="370"/>
    </row>
    <row r="100" spans="1:16" x14ac:dyDescent="0.25">
      <c r="A100" s="665"/>
      <c r="B100" s="452"/>
      <c r="C100" s="455"/>
      <c r="D100" s="455"/>
      <c r="E100" s="455"/>
      <c r="F100" s="370" t="s">
        <v>37</v>
      </c>
      <c r="G100" s="370">
        <v>48</v>
      </c>
      <c r="H100" s="371">
        <v>465000</v>
      </c>
      <c r="I100" s="371">
        <f t="shared" si="12"/>
        <v>22320000</v>
      </c>
      <c r="J100" s="371"/>
      <c r="K100" s="372">
        <v>0.38</v>
      </c>
      <c r="L100" s="371">
        <f t="shared" si="13"/>
        <v>13838400</v>
      </c>
      <c r="M100" s="371"/>
      <c r="N100" s="371"/>
      <c r="O100" s="371">
        <f t="shared" ref="O100:O101" si="19">L100</f>
        <v>13838400</v>
      </c>
      <c r="P100" s="370"/>
    </row>
    <row r="101" spans="1:16" x14ac:dyDescent="0.25">
      <c r="A101" s="664"/>
      <c r="B101" s="453"/>
      <c r="C101" s="456"/>
      <c r="D101" s="456"/>
      <c r="E101" s="456"/>
      <c r="F101" s="370" t="s">
        <v>40</v>
      </c>
      <c r="G101" s="370">
        <v>36</v>
      </c>
      <c r="H101" s="371">
        <v>475000</v>
      </c>
      <c r="I101" s="371">
        <f t="shared" si="12"/>
        <v>17100000</v>
      </c>
      <c r="J101" s="371"/>
      <c r="K101" s="372">
        <v>0.38</v>
      </c>
      <c r="L101" s="371">
        <f t="shared" si="13"/>
        <v>10602000</v>
      </c>
      <c r="M101" s="371"/>
      <c r="N101" s="371"/>
      <c r="O101" s="371">
        <f t="shared" si="19"/>
        <v>10602000</v>
      </c>
      <c r="P101" s="370"/>
    </row>
    <row r="102" spans="1:16" x14ac:dyDescent="0.25">
      <c r="A102" s="663">
        <v>556</v>
      </c>
      <c r="B102" s="451">
        <v>43976</v>
      </c>
      <c r="C102" s="454"/>
      <c r="D102" s="454" t="s">
        <v>272</v>
      </c>
      <c r="E102" s="454" t="s">
        <v>108</v>
      </c>
      <c r="F102" s="370" t="s">
        <v>117</v>
      </c>
      <c r="G102" s="370">
        <v>24</v>
      </c>
      <c r="H102" s="371">
        <v>225000</v>
      </c>
      <c r="I102" s="371">
        <f t="shared" si="12"/>
        <v>5400000</v>
      </c>
      <c r="J102" s="371">
        <v>100000</v>
      </c>
      <c r="K102" s="372">
        <v>0.41</v>
      </c>
      <c r="L102" s="371">
        <f>I102*(1-K102)</f>
        <v>3186000.0000000005</v>
      </c>
      <c r="M102" s="371"/>
      <c r="N102" s="371">
        <f>L102</f>
        <v>3186000.0000000005</v>
      </c>
      <c r="O102" s="371"/>
      <c r="P102" s="370"/>
    </row>
    <row r="103" spans="1:16" x14ac:dyDescent="0.25">
      <c r="A103" s="664"/>
      <c r="B103" s="453"/>
      <c r="C103" s="456"/>
      <c r="D103" s="456"/>
      <c r="E103" s="456"/>
      <c r="F103" s="370" t="s">
        <v>39</v>
      </c>
      <c r="G103" s="370">
        <v>12</v>
      </c>
      <c r="H103" s="371">
        <v>455000</v>
      </c>
      <c r="I103" s="371">
        <f t="shared" si="12"/>
        <v>5460000</v>
      </c>
      <c r="J103" s="371"/>
      <c r="K103" s="372">
        <v>0.41</v>
      </c>
      <c r="L103" s="371">
        <f t="shared" si="13"/>
        <v>3221400.0000000005</v>
      </c>
      <c r="M103" s="371"/>
      <c r="N103" s="371">
        <f>L103</f>
        <v>3221400.0000000005</v>
      </c>
      <c r="O103" s="371"/>
      <c r="P103" s="370"/>
    </row>
    <row r="104" spans="1:16" s="176" customFormat="1" x14ac:dyDescent="0.25">
      <c r="A104" s="478" t="s">
        <v>96</v>
      </c>
      <c r="B104" s="478"/>
      <c r="C104" s="478"/>
      <c r="D104" s="478"/>
      <c r="E104" s="478"/>
      <c r="F104" s="478"/>
      <c r="G104" s="171">
        <f>SUM(G9:G103)</f>
        <v>1130</v>
      </c>
      <c r="H104" s="172"/>
      <c r="I104" s="173">
        <f>SUM(I9:I103)</f>
        <v>498107000</v>
      </c>
      <c r="J104" s="174"/>
      <c r="K104" s="173"/>
      <c r="L104" s="175">
        <f>SUM(L9:L103)</f>
        <v>260619550</v>
      </c>
      <c r="M104" s="172"/>
      <c r="N104" s="172"/>
      <c r="O104" s="172"/>
      <c r="P104" s="482"/>
    </row>
    <row r="105" spans="1:16" s="176" customFormat="1" x14ac:dyDescent="0.25">
      <c r="A105" s="462" t="s">
        <v>126</v>
      </c>
      <c r="B105" s="462"/>
      <c r="C105" s="462"/>
      <c r="D105" s="462"/>
      <c r="E105" s="462"/>
      <c r="F105" s="462"/>
      <c r="G105" s="171">
        <f>G104</f>
        <v>1130</v>
      </c>
      <c r="H105" s="174"/>
      <c r="I105" s="173"/>
      <c r="J105" s="174"/>
      <c r="K105" s="173"/>
      <c r="L105" s="175">
        <f>L104</f>
        <v>260619550</v>
      </c>
      <c r="M105" s="174"/>
      <c r="N105" s="174"/>
      <c r="O105" s="174"/>
      <c r="P105" s="482"/>
    </row>
    <row r="106" spans="1:16" s="176" customFormat="1" x14ac:dyDescent="0.25">
      <c r="A106" s="462" t="s">
        <v>97</v>
      </c>
      <c r="B106" s="462"/>
      <c r="C106" s="462"/>
      <c r="D106" s="462"/>
      <c r="E106" s="462"/>
      <c r="F106" s="462"/>
      <c r="G106" s="362" t="s">
        <v>57</v>
      </c>
      <c r="H106" s="174"/>
      <c r="I106" s="174"/>
      <c r="J106" s="174"/>
      <c r="K106" s="174"/>
      <c r="L106" s="175">
        <f>SUM(M9:M103)</f>
        <v>11435050.000000002</v>
      </c>
      <c r="M106" s="174"/>
      <c r="N106" s="174"/>
      <c r="O106" s="174"/>
    </row>
    <row r="107" spans="1:16" s="176" customFormat="1" x14ac:dyDescent="0.25">
      <c r="A107" s="462" t="s">
        <v>98</v>
      </c>
      <c r="B107" s="462"/>
      <c r="C107" s="462"/>
      <c r="D107" s="462"/>
      <c r="E107" s="462"/>
      <c r="F107" s="462"/>
      <c r="G107" s="362"/>
      <c r="H107" s="174"/>
      <c r="I107" s="172"/>
      <c r="J107" s="174"/>
      <c r="K107" s="173"/>
      <c r="L107" s="175">
        <f>SUM(N9:N103)</f>
        <v>82091000</v>
      </c>
      <c r="M107" s="174"/>
      <c r="N107" s="174"/>
      <c r="O107" s="174"/>
    </row>
    <row r="108" spans="1:16" s="416" customFormat="1" x14ac:dyDescent="0.25">
      <c r="A108" s="459" t="s">
        <v>102</v>
      </c>
      <c r="B108" s="460"/>
      <c r="C108" s="460"/>
      <c r="D108" s="460"/>
      <c r="E108" s="460"/>
      <c r="F108" s="461"/>
      <c r="G108" s="417"/>
      <c r="H108" s="174"/>
      <c r="I108" s="172"/>
      <c r="J108" s="174"/>
      <c r="K108" s="173"/>
      <c r="L108" s="175">
        <f>'Hàng khách trả'!L22</f>
        <v>93174950</v>
      </c>
      <c r="M108" s="174"/>
      <c r="N108" s="174"/>
      <c r="O108" s="174"/>
    </row>
    <row r="109" spans="1:16" s="176" customFormat="1" x14ac:dyDescent="0.25">
      <c r="A109" s="462" t="s">
        <v>99</v>
      </c>
      <c r="B109" s="462"/>
      <c r="C109" s="462"/>
      <c r="D109" s="462"/>
      <c r="E109" s="462"/>
      <c r="F109" s="462"/>
      <c r="G109" s="362"/>
      <c r="H109" s="174"/>
      <c r="I109" s="172"/>
      <c r="J109" s="174"/>
      <c r="K109" s="173"/>
      <c r="L109" s="175">
        <f>SUM(O9:O103)-L108</f>
        <v>86170550</v>
      </c>
      <c r="M109" s="174"/>
      <c r="N109" s="174"/>
      <c r="O109" s="174"/>
    </row>
    <row r="112" spans="1:16" x14ac:dyDescent="0.25">
      <c r="C112" s="387"/>
      <c r="E112" s="387" t="s">
        <v>193</v>
      </c>
      <c r="F112" s="387"/>
      <c r="G112" s="387"/>
      <c r="H112" s="388"/>
      <c r="I112" s="388"/>
      <c r="J112" s="389"/>
      <c r="K112" s="389"/>
      <c r="L112" s="387" t="s">
        <v>14</v>
      </c>
      <c r="M112" s="389"/>
      <c r="N112" s="389"/>
      <c r="O112" s="389"/>
    </row>
    <row r="113" spans="2:15" x14ac:dyDescent="0.25">
      <c r="C113" s="390"/>
      <c r="E113" s="390" t="s">
        <v>15</v>
      </c>
      <c r="F113" s="390"/>
      <c r="G113" s="390"/>
      <c r="H113" s="391"/>
      <c r="I113" s="391"/>
      <c r="J113" s="389"/>
      <c r="K113" s="389"/>
      <c r="L113" s="390" t="s">
        <v>16</v>
      </c>
      <c r="M113" s="389"/>
      <c r="N113" s="389"/>
      <c r="O113" s="389"/>
    </row>
    <row r="114" spans="2:15" x14ac:dyDescent="0.25">
      <c r="L114" s="398"/>
    </row>
    <row r="115" spans="2:15" x14ac:dyDescent="0.25">
      <c r="L115" s="398"/>
    </row>
    <row r="116" spans="2:15" s="394" customFormat="1" x14ac:dyDescent="0.25">
      <c r="B116" s="395"/>
      <c r="C116" s="387"/>
      <c r="E116" s="387"/>
      <c r="F116" s="396"/>
      <c r="G116" s="396"/>
      <c r="H116" s="397"/>
      <c r="I116" s="397"/>
      <c r="J116" s="397"/>
      <c r="K116" s="397"/>
      <c r="L116" s="399"/>
      <c r="M116" s="397"/>
      <c r="N116" s="397"/>
      <c r="O116" s="397"/>
    </row>
  </sheetData>
  <mergeCells count="142">
    <mergeCell ref="A54:A59"/>
    <mergeCell ref="D54:D59"/>
    <mergeCell ref="C54:C59"/>
    <mergeCell ref="B54:B59"/>
    <mergeCell ref="E64:E66"/>
    <mergeCell ref="B64:B66"/>
    <mergeCell ref="A64:A66"/>
    <mergeCell ref="E60:E61"/>
    <mergeCell ref="C64:C66"/>
    <mergeCell ref="D64:D66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B99:B101"/>
    <mergeCell ref="C99:C101"/>
    <mergeCell ref="D99:D101"/>
    <mergeCell ref="A22:A25"/>
    <mergeCell ref="B22:B25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A81:A82"/>
    <mergeCell ref="B81:B82"/>
    <mergeCell ref="C81:C82"/>
    <mergeCell ref="D81:D82"/>
    <mergeCell ref="E81:E82"/>
    <mergeCell ref="J76:J79"/>
    <mergeCell ref="B47:B48"/>
    <mergeCell ref="C47:C48"/>
    <mergeCell ref="D47:D48"/>
    <mergeCell ref="E47:E48"/>
    <mergeCell ref="A109:F109"/>
    <mergeCell ref="A104:F104"/>
    <mergeCell ref="P104:P105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A89:A95"/>
    <mergeCell ref="A99:A101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31:A32"/>
    <mergeCell ref="B31:B32"/>
    <mergeCell ref="C31:C32"/>
    <mergeCell ref="D31:D32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76:A79"/>
    <mergeCell ref="B76:B79"/>
    <mergeCell ref="C76:C79"/>
    <mergeCell ref="D76:D79"/>
    <mergeCell ref="E76:E79"/>
    <mergeCell ref="A71:A73"/>
    <mergeCell ref="B71:B73"/>
    <mergeCell ref="C71:C73"/>
    <mergeCell ref="D71:D73"/>
    <mergeCell ref="E71:E73"/>
    <mergeCell ref="B89:B95"/>
    <mergeCell ref="C89:C95"/>
    <mergeCell ref="D89:D95"/>
    <mergeCell ref="E89:E95"/>
    <mergeCell ref="A83:A84"/>
    <mergeCell ref="B83:B84"/>
    <mergeCell ref="C83:C84"/>
    <mergeCell ref="D83:D84"/>
    <mergeCell ref="A108:F108"/>
    <mergeCell ref="E83:E84"/>
    <mergeCell ref="A107:F107"/>
    <mergeCell ref="A97:A98"/>
    <mergeCell ref="B97:B98"/>
    <mergeCell ref="C97:C98"/>
    <mergeCell ref="D97:D98"/>
    <mergeCell ref="E97:E98"/>
    <mergeCell ref="E99:E101"/>
    <mergeCell ref="A105:F105"/>
    <mergeCell ref="A106:F106"/>
    <mergeCell ref="E102:E103"/>
    <mergeCell ref="D102:D103"/>
    <mergeCell ref="C102:C103"/>
    <mergeCell ref="B102:B103"/>
    <mergeCell ref="A102:A103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workbookViewId="0">
      <selection activeCell="A18" sqref="A18:A20"/>
    </sheetView>
  </sheetViews>
  <sheetFormatPr defaultColWidth="9.140625" defaultRowHeight="15" x14ac:dyDescent="0.25"/>
  <cols>
    <col min="1" max="1" width="6" style="290" customWidth="1"/>
    <col min="2" max="3" width="11" style="89" customWidth="1"/>
    <col min="4" max="4" width="12.7109375" style="89" bestFit="1" customWidth="1"/>
    <col min="5" max="5" width="9.85546875" style="89" bestFit="1" customWidth="1"/>
    <col min="6" max="6" width="6" style="89" customWidth="1"/>
    <col min="7" max="7" width="8.42578125" style="89" customWidth="1"/>
    <col min="8" max="8" width="5.140625" style="89" customWidth="1"/>
    <col min="9" max="9" width="12" style="89" customWidth="1"/>
    <col min="10" max="10" width="14" style="89" bestFit="1" customWidth="1"/>
    <col min="11" max="11" width="6.140625" style="116" customWidth="1"/>
    <col min="12" max="12" width="13.140625" style="146" customWidth="1"/>
    <col min="13" max="13" width="5.5703125" style="89" customWidth="1"/>
    <col min="14" max="14" width="6.140625" style="89" customWidth="1"/>
    <col min="15" max="15" width="5.85546875" style="89" customWidth="1"/>
    <col min="16" max="16384" width="9.140625" style="89"/>
  </cols>
  <sheetData>
    <row r="1" spans="1:16" x14ac:dyDescent="0.25">
      <c r="A1" s="404" t="s">
        <v>0</v>
      </c>
    </row>
    <row r="2" spans="1:16" x14ac:dyDescent="0.25">
      <c r="A2" s="405" t="s">
        <v>2</v>
      </c>
    </row>
    <row r="3" spans="1:16" ht="15.75" x14ac:dyDescent="0.25">
      <c r="A3" s="514" t="s">
        <v>65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</row>
    <row r="4" spans="1:16" ht="16.5" thickBot="1" x14ac:dyDescent="0.3">
      <c r="A4" s="515" t="s">
        <v>125</v>
      </c>
      <c r="B4" s="515"/>
      <c r="C4" s="515"/>
      <c r="D4" s="515"/>
      <c r="E4" s="515"/>
      <c r="F4" s="515"/>
      <c r="G4" s="515"/>
      <c r="H4" s="515"/>
      <c r="I4" s="515"/>
      <c r="J4" s="515"/>
      <c r="K4" s="516"/>
      <c r="L4" s="515"/>
      <c r="M4" s="515"/>
      <c r="N4" s="515"/>
      <c r="O4" s="515"/>
      <c r="P4" s="515"/>
    </row>
    <row r="5" spans="1:16" ht="15.75" customHeight="1" thickTop="1" x14ac:dyDescent="0.25">
      <c r="A5" s="517" t="s">
        <v>18</v>
      </c>
      <c r="B5" s="519" t="s">
        <v>27</v>
      </c>
      <c r="C5" s="528" t="s">
        <v>28</v>
      </c>
      <c r="D5" s="521" t="s">
        <v>47</v>
      </c>
      <c r="E5" s="521"/>
      <c r="F5" s="521"/>
      <c r="G5" s="522" t="s">
        <v>29</v>
      </c>
      <c r="H5" s="522"/>
      <c r="I5" s="522"/>
      <c r="J5" s="522"/>
      <c r="K5" s="523"/>
      <c r="L5" s="524" t="s">
        <v>30</v>
      </c>
      <c r="M5" s="522" t="s">
        <v>66</v>
      </c>
      <c r="N5" s="522"/>
      <c r="O5" s="522"/>
      <c r="P5" s="526" t="s">
        <v>20</v>
      </c>
    </row>
    <row r="6" spans="1:16" ht="57" customHeight="1" x14ac:dyDescent="0.25">
      <c r="A6" s="518"/>
      <c r="B6" s="520"/>
      <c r="C6" s="529"/>
      <c r="D6" s="88" t="s">
        <v>48</v>
      </c>
      <c r="E6" s="88" t="s">
        <v>49</v>
      </c>
      <c r="F6" s="88" t="s">
        <v>50</v>
      </c>
      <c r="G6" s="88" t="s">
        <v>31</v>
      </c>
      <c r="H6" s="88" t="s">
        <v>32</v>
      </c>
      <c r="I6" s="274" t="s">
        <v>33</v>
      </c>
      <c r="J6" s="275" t="s">
        <v>34</v>
      </c>
      <c r="K6" s="276" t="s">
        <v>35</v>
      </c>
      <c r="L6" s="525"/>
      <c r="M6" s="88" t="s">
        <v>53</v>
      </c>
      <c r="N6" s="88" t="s">
        <v>54</v>
      </c>
      <c r="O6" s="88" t="s">
        <v>55</v>
      </c>
      <c r="P6" s="527"/>
    </row>
    <row r="7" spans="1:16" x14ac:dyDescent="0.25">
      <c r="A7" s="667">
        <v>465</v>
      </c>
      <c r="B7" s="162">
        <v>43955</v>
      </c>
      <c r="C7" s="162"/>
      <c r="D7" s="159" t="s">
        <v>109</v>
      </c>
      <c r="E7" s="159" t="s">
        <v>110</v>
      </c>
      <c r="F7" s="159"/>
      <c r="G7" s="159" t="s">
        <v>42</v>
      </c>
      <c r="H7" s="159">
        <v>10</v>
      </c>
      <c r="I7" s="163">
        <v>485000</v>
      </c>
      <c r="J7" s="163">
        <f>H7*I7</f>
        <v>4850000</v>
      </c>
      <c r="K7" s="161">
        <v>0.5</v>
      </c>
      <c r="L7" s="160">
        <f>J7*(1-K7)</f>
        <v>2425000</v>
      </c>
      <c r="M7" s="159"/>
      <c r="N7" s="159"/>
      <c r="O7" s="159"/>
      <c r="P7" s="164"/>
    </row>
    <row r="8" spans="1:16" x14ac:dyDescent="0.25">
      <c r="A8" s="660">
        <v>1149</v>
      </c>
      <c r="B8" s="505">
        <v>43987</v>
      </c>
      <c r="C8" s="511"/>
      <c r="D8" s="492" t="s">
        <v>127</v>
      </c>
      <c r="E8" s="489" t="s">
        <v>128</v>
      </c>
      <c r="F8" s="492"/>
      <c r="G8" s="259" t="s">
        <v>129</v>
      </c>
      <c r="H8" s="259">
        <v>10</v>
      </c>
      <c r="I8" s="260">
        <v>265000</v>
      </c>
      <c r="J8" s="260">
        <f t="shared" ref="J8:J20" si="0">H8*I8</f>
        <v>2650000</v>
      </c>
      <c r="K8" s="261">
        <v>0.35</v>
      </c>
      <c r="L8" s="262">
        <f t="shared" ref="L8:L12" si="1">J8*(1-K8)</f>
        <v>1722500</v>
      </c>
      <c r="M8" s="259"/>
      <c r="N8" s="259"/>
      <c r="O8" s="259"/>
      <c r="P8" s="263"/>
    </row>
    <row r="9" spans="1:16" x14ac:dyDescent="0.25">
      <c r="A9" s="661"/>
      <c r="B9" s="506"/>
      <c r="C9" s="512"/>
      <c r="D9" s="493"/>
      <c r="E9" s="490"/>
      <c r="F9" s="493"/>
      <c r="G9" s="264" t="s">
        <v>130</v>
      </c>
      <c r="H9" s="264">
        <v>14</v>
      </c>
      <c r="I9" s="265">
        <v>275000</v>
      </c>
      <c r="J9" s="265">
        <f t="shared" si="0"/>
        <v>3850000</v>
      </c>
      <c r="K9" s="266">
        <v>0.35</v>
      </c>
      <c r="L9" s="267">
        <f t="shared" si="1"/>
        <v>2502500</v>
      </c>
      <c r="M9" s="264"/>
      <c r="N9" s="264"/>
      <c r="O9" s="264"/>
      <c r="P9" s="268"/>
    </row>
    <row r="10" spans="1:16" x14ac:dyDescent="0.25">
      <c r="A10" s="662"/>
      <c r="B10" s="507"/>
      <c r="C10" s="513"/>
      <c r="D10" s="494"/>
      <c r="E10" s="491"/>
      <c r="F10" s="494"/>
      <c r="G10" s="269" t="s">
        <v>131</v>
      </c>
      <c r="H10" s="269">
        <v>11</v>
      </c>
      <c r="I10" s="270">
        <v>285000</v>
      </c>
      <c r="J10" s="270">
        <f t="shared" si="0"/>
        <v>3135000</v>
      </c>
      <c r="K10" s="271">
        <v>0.35</v>
      </c>
      <c r="L10" s="272">
        <f t="shared" si="1"/>
        <v>2037750</v>
      </c>
      <c r="M10" s="269"/>
      <c r="N10" s="269"/>
      <c r="O10" s="269"/>
      <c r="P10" s="273"/>
    </row>
    <row r="11" spans="1:16" x14ac:dyDescent="0.25">
      <c r="A11" s="667">
        <v>516</v>
      </c>
      <c r="B11" s="162">
        <v>43962</v>
      </c>
      <c r="C11" s="162"/>
      <c r="D11" s="159" t="s">
        <v>150</v>
      </c>
      <c r="E11" s="159"/>
      <c r="F11" s="159"/>
      <c r="G11" s="159" t="s">
        <v>42</v>
      </c>
      <c r="H11" s="159">
        <v>12</v>
      </c>
      <c r="I11" s="163">
        <v>485000</v>
      </c>
      <c r="J11" s="163">
        <f t="shared" si="0"/>
        <v>5820000</v>
      </c>
      <c r="K11" s="161">
        <v>0.35</v>
      </c>
      <c r="L11" s="160">
        <f t="shared" si="1"/>
        <v>3783000</v>
      </c>
      <c r="M11" s="159"/>
      <c r="N11" s="159"/>
      <c r="O11" s="159"/>
      <c r="P11" s="164"/>
    </row>
    <row r="12" spans="1:16" x14ac:dyDescent="0.25">
      <c r="A12" s="667">
        <v>534</v>
      </c>
      <c r="B12" s="162">
        <v>43965</v>
      </c>
      <c r="C12" s="162"/>
      <c r="D12" s="159" t="s">
        <v>158</v>
      </c>
      <c r="E12" s="159"/>
      <c r="F12" s="159"/>
      <c r="G12" s="159" t="s">
        <v>39</v>
      </c>
      <c r="H12" s="159">
        <v>12</v>
      </c>
      <c r="I12" s="163">
        <v>455000</v>
      </c>
      <c r="J12" s="163">
        <f t="shared" si="0"/>
        <v>5460000</v>
      </c>
      <c r="K12" s="161">
        <v>0.43</v>
      </c>
      <c r="L12" s="160">
        <f t="shared" si="1"/>
        <v>3112200.0000000005</v>
      </c>
      <c r="M12" s="159"/>
      <c r="N12" s="159"/>
      <c r="O12" s="159"/>
      <c r="P12" s="164"/>
    </row>
    <row r="13" spans="1:16" x14ac:dyDescent="0.25">
      <c r="A13" s="668">
        <v>551</v>
      </c>
      <c r="B13" s="285">
        <v>43974</v>
      </c>
      <c r="C13" s="285" t="s">
        <v>323</v>
      </c>
      <c r="D13" s="281" t="s">
        <v>267</v>
      </c>
      <c r="E13" s="277" t="s">
        <v>268</v>
      </c>
      <c r="F13" s="277"/>
      <c r="G13" s="277" t="s">
        <v>41</v>
      </c>
      <c r="H13" s="277">
        <v>12</v>
      </c>
      <c r="I13" s="286">
        <v>485000</v>
      </c>
      <c r="J13" s="286">
        <f t="shared" si="0"/>
        <v>5820000</v>
      </c>
      <c r="K13" s="287">
        <v>0.41</v>
      </c>
      <c r="L13" s="288">
        <f>J13*(1-K13)</f>
        <v>3433800.0000000005</v>
      </c>
      <c r="M13" s="277"/>
      <c r="N13" s="277"/>
      <c r="O13" s="277"/>
      <c r="P13" s="277"/>
    </row>
    <row r="14" spans="1:16" x14ac:dyDescent="0.25">
      <c r="A14" s="660">
        <v>552</v>
      </c>
      <c r="B14" s="498">
        <v>43975</v>
      </c>
      <c r="C14" s="423"/>
      <c r="D14" s="508" t="s">
        <v>269</v>
      </c>
      <c r="E14" s="502" t="s">
        <v>119</v>
      </c>
      <c r="F14" s="278"/>
      <c r="G14" s="278" t="s">
        <v>41</v>
      </c>
      <c r="H14" s="278">
        <v>12</v>
      </c>
      <c r="I14" s="260">
        <v>485000</v>
      </c>
      <c r="J14" s="260">
        <f t="shared" si="0"/>
        <v>5820000</v>
      </c>
      <c r="K14" s="261">
        <v>0.38</v>
      </c>
      <c r="L14" s="262">
        <f t="shared" ref="L14:L21" si="2">J14*(1-K14)</f>
        <v>3608400</v>
      </c>
      <c r="M14" s="278"/>
      <c r="N14" s="278"/>
      <c r="O14" s="278"/>
      <c r="P14" s="278"/>
    </row>
    <row r="15" spans="1:16" x14ac:dyDescent="0.25">
      <c r="A15" s="661"/>
      <c r="B15" s="499"/>
      <c r="C15" s="424"/>
      <c r="D15" s="509"/>
      <c r="E15" s="503"/>
      <c r="F15" s="279"/>
      <c r="G15" s="279" t="s">
        <v>38</v>
      </c>
      <c r="H15" s="279">
        <v>18</v>
      </c>
      <c r="I15" s="265">
        <v>550000</v>
      </c>
      <c r="J15" s="265">
        <f t="shared" si="0"/>
        <v>9900000</v>
      </c>
      <c r="K15" s="266">
        <v>0.38</v>
      </c>
      <c r="L15" s="267">
        <f t="shared" si="2"/>
        <v>6138000</v>
      </c>
      <c r="M15" s="279"/>
      <c r="N15" s="279"/>
      <c r="O15" s="279"/>
      <c r="P15" s="279"/>
    </row>
    <row r="16" spans="1:16" x14ac:dyDescent="0.25">
      <c r="A16" s="661"/>
      <c r="B16" s="499"/>
      <c r="C16" s="424"/>
      <c r="D16" s="509"/>
      <c r="E16" s="503"/>
      <c r="F16" s="279"/>
      <c r="G16" s="279" t="s">
        <v>252</v>
      </c>
      <c r="H16" s="279">
        <v>46</v>
      </c>
      <c r="I16" s="265">
        <v>450000</v>
      </c>
      <c r="J16" s="265">
        <f t="shared" si="0"/>
        <v>20700000</v>
      </c>
      <c r="K16" s="266">
        <v>0.38</v>
      </c>
      <c r="L16" s="267">
        <f t="shared" si="2"/>
        <v>12834000</v>
      </c>
      <c r="M16" s="279"/>
      <c r="N16" s="279"/>
      <c r="O16" s="279"/>
      <c r="P16" s="279"/>
    </row>
    <row r="17" spans="1:16" x14ac:dyDescent="0.25">
      <c r="A17" s="662"/>
      <c r="B17" s="500"/>
      <c r="C17" s="425"/>
      <c r="D17" s="510"/>
      <c r="E17" s="504"/>
      <c r="F17" s="280"/>
      <c r="G17" s="280" t="s">
        <v>39</v>
      </c>
      <c r="H17" s="280">
        <v>24</v>
      </c>
      <c r="I17" s="270">
        <v>455000</v>
      </c>
      <c r="J17" s="270">
        <f t="shared" si="0"/>
        <v>10920000</v>
      </c>
      <c r="K17" s="271">
        <v>0.38</v>
      </c>
      <c r="L17" s="272">
        <f t="shared" si="2"/>
        <v>6770400</v>
      </c>
      <c r="M17" s="280"/>
      <c r="N17" s="280"/>
      <c r="O17" s="280"/>
      <c r="P17" s="280"/>
    </row>
    <row r="18" spans="1:16" x14ac:dyDescent="0.25">
      <c r="A18" s="660">
        <v>553</v>
      </c>
      <c r="B18" s="498">
        <v>43975</v>
      </c>
      <c r="C18" s="419"/>
      <c r="D18" s="495" t="s">
        <v>270</v>
      </c>
      <c r="E18" s="278"/>
      <c r="F18" s="278"/>
      <c r="G18" s="278" t="s">
        <v>38</v>
      </c>
      <c r="H18" s="278">
        <v>48</v>
      </c>
      <c r="I18" s="260">
        <v>550000</v>
      </c>
      <c r="J18" s="260">
        <f t="shared" si="0"/>
        <v>26400000</v>
      </c>
      <c r="K18" s="261">
        <v>0.38</v>
      </c>
      <c r="L18" s="262">
        <f t="shared" si="2"/>
        <v>16368000</v>
      </c>
      <c r="M18" s="278"/>
      <c r="N18" s="278"/>
      <c r="O18" s="278"/>
      <c r="P18" s="278"/>
    </row>
    <row r="19" spans="1:16" x14ac:dyDescent="0.25">
      <c r="A19" s="661"/>
      <c r="B19" s="499"/>
      <c r="C19" s="420"/>
      <c r="D19" s="496"/>
      <c r="E19" s="279"/>
      <c r="F19" s="279"/>
      <c r="G19" s="279" t="s">
        <v>252</v>
      </c>
      <c r="H19" s="279">
        <v>17</v>
      </c>
      <c r="I19" s="265">
        <v>450000</v>
      </c>
      <c r="J19" s="265">
        <f t="shared" si="0"/>
        <v>7650000</v>
      </c>
      <c r="K19" s="266">
        <v>0.38</v>
      </c>
      <c r="L19" s="267">
        <f t="shared" si="2"/>
        <v>4743000</v>
      </c>
      <c r="M19" s="279"/>
      <c r="N19" s="279"/>
      <c r="O19" s="279"/>
      <c r="P19" s="279"/>
    </row>
    <row r="20" spans="1:16" x14ac:dyDescent="0.25">
      <c r="A20" s="662"/>
      <c r="B20" s="500"/>
      <c r="C20" s="421"/>
      <c r="D20" s="497"/>
      <c r="E20" s="280"/>
      <c r="F20" s="280"/>
      <c r="G20" s="280" t="s">
        <v>39</v>
      </c>
      <c r="H20" s="280">
        <v>84</v>
      </c>
      <c r="I20" s="270">
        <v>455000</v>
      </c>
      <c r="J20" s="270">
        <f t="shared" si="0"/>
        <v>38220000</v>
      </c>
      <c r="K20" s="271">
        <v>0.38</v>
      </c>
      <c r="L20" s="272">
        <f t="shared" si="2"/>
        <v>23696400</v>
      </c>
      <c r="M20" s="280"/>
      <c r="N20" s="280"/>
      <c r="O20" s="280"/>
      <c r="P20" s="280"/>
    </row>
    <row r="21" spans="1:16" x14ac:dyDescent="0.25">
      <c r="A21" s="289"/>
      <c r="B21" s="285"/>
      <c r="C21" s="285"/>
      <c r="D21" s="281"/>
      <c r="E21" s="277"/>
      <c r="F21" s="277"/>
      <c r="G21" s="277"/>
      <c r="H21" s="277"/>
      <c r="I21" s="286"/>
      <c r="J21" s="286"/>
      <c r="K21" s="287"/>
      <c r="L21" s="288">
        <f t="shared" si="2"/>
        <v>0</v>
      </c>
      <c r="M21" s="277"/>
      <c r="N21" s="277"/>
      <c r="O21" s="277"/>
      <c r="P21" s="277"/>
    </row>
    <row r="22" spans="1:16" s="153" customFormat="1" ht="30" customHeight="1" x14ac:dyDescent="0.25">
      <c r="A22" s="501" t="s">
        <v>68</v>
      </c>
      <c r="B22" s="501"/>
      <c r="C22" s="501"/>
      <c r="D22" s="501"/>
      <c r="E22" s="501"/>
      <c r="F22" s="501"/>
      <c r="G22" s="149"/>
      <c r="H22" s="149">
        <f>SUM(H7:H20)</f>
        <v>330</v>
      </c>
      <c r="I22" s="150">
        <f>SUM(I7:I20)</f>
        <v>6130000</v>
      </c>
      <c r="J22" s="150">
        <f>SUM(J7:J20)</f>
        <v>151195000</v>
      </c>
      <c r="K22" s="151"/>
      <c r="L22" s="152">
        <f>SUM(L7:L20)</f>
        <v>93174950</v>
      </c>
      <c r="M22" s="149"/>
      <c r="N22" s="149"/>
      <c r="O22" s="149"/>
      <c r="P22" s="149"/>
    </row>
    <row r="23" spans="1:16" x14ac:dyDescent="0.25">
      <c r="H23" s="90"/>
      <c r="I23" s="90"/>
    </row>
    <row r="24" spans="1:16" s="256" customFormat="1" x14ac:dyDescent="0.25">
      <c r="A24" s="291"/>
      <c r="E24" s="282" t="s">
        <v>193</v>
      </c>
      <c r="F24" s="239"/>
      <c r="G24" s="239"/>
      <c r="H24" s="239"/>
      <c r="I24" s="239"/>
      <c r="L24" s="282" t="s">
        <v>14</v>
      </c>
    </row>
    <row r="25" spans="1:16" s="256" customFormat="1" x14ac:dyDescent="0.25">
      <c r="A25" s="291"/>
      <c r="E25" s="13" t="s">
        <v>15</v>
      </c>
      <c r="F25" s="11"/>
      <c r="G25" s="11"/>
      <c r="H25" s="11"/>
      <c r="I25" s="11"/>
      <c r="L25" s="13" t="s">
        <v>16</v>
      </c>
    </row>
    <row r="26" spans="1:16" x14ac:dyDescent="0.25">
      <c r="H26" s="90"/>
      <c r="I26" s="90"/>
      <c r="L26" s="283"/>
    </row>
    <row r="27" spans="1:16" x14ac:dyDescent="0.25">
      <c r="H27" s="90"/>
      <c r="I27" s="90"/>
      <c r="L27" s="283"/>
    </row>
    <row r="28" spans="1:16" s="131" customFormat="1" x14ac:dyDescent="0.25">
      <c r="A28" s="133"/>
      <c r="E28" s="239"/>
      <c r="F28" s="130"/>
      <c r="G28" s="130"/>
      <c r="L28" s="284"/>
    </row>
    <row r="29" spans="1:16" x14ac:dyDescent="0.25">
      <c r="H29" s="90"/>
      <c r="I29" s="90"/>
    </row>
    <row r="30" spans="1:16" x14ac:dyDescent="0.25">
      <c r="H30" s="90"/>
      <c r="I30" s="90"/>
    </row>
    <row r="31" spans="1:16" x14ac:dyDescent="0.25">
      <c r="H31" s="90"/>
      <c r="I31" s="90"/>
    </row>
  </sheetData>
  <mergeCells count="24">
    <mergeCell ref="A3:P3"/>
    <mergeCell ref="A4:P4"/>
    <mergeCell ref="A5:A6"/>
    <mergeCell ref="B5:B6"/>
    <mergeCell ref="D5:F5"/>
    <mergeCell ref="G5:K5"/>
    <mergeCell ref="L5:L6"/>
    <mergeCell ref="M5:O5"/>
    <mergeCell ref="P5:P6"/>
    <mergeCell ref="C5:C6"/>
    <mergeCell ref="E8:E10"/>
    <mergeCell ref="F8:F10"/>
    <mergeCell ref="D18:D20"/>
    <mergeCell ref="B18:B20"/>
    <mergeCell ref="A22:F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</mergeCells>
  <pageMargins left="0.36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530" t="s">
        <v>17</v>
      </c>
      <c r="B4" s="530"/>
      <c r="C4" s="530"/>
      <c r="D4" s="530"/>
      <c r="E4" s="530"/>
      <c r="F4" s="18"/>
      <c r="G4" s="18"/>
    </row>
    <row r="5" spans="1:7" x14ac:dyDescent="0.25">
      <c r="A5" s="531" t="s">
        <v>142</v>
      </c>
      <c r="B5" s="531"/>
      <c r="C5" s="531"/>
      <c r="D5" s="531"/>
      <c r="E5" s="531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THU'!G105</f>
        <v>1130</v>
      </c>
      <c r="D8" s="79">
        <f>'DOANH THU'!L105</f>
        <v>260619550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THU'!L106</f>
        <v>11435050.000000002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THU'!L107</f>
        <v>82091000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trả'!L22</f>
        <v>93174950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D8-D9-D10-D11</f>
        <v>73918550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CHI'!D131+'THU CHI'!E131</f>
        <v>146585604.15384614</v>
      </c>
      <c r="D16" s="309"/>
      <c r="E16" s="33"/>
    </row>
    <row r="17" spans="1:5" s="71" customFormat="1" x14ac:dyDescent="0.25">
      <c r="A17" s="26"/>
      <c r="B17" s="306" t="s">
        <v>293</v>
      </c>
      <c r="C17" s="307"/>
      <c r="D17" s="310">
        <f>'THU CHI'!F86</f>
        <v>15150000</v>
      </c>
      <c r="E17" s="308"/>
    </row>
    <row r="18" spans="1:5" x14ac:dyDescent="0.25">
      <c r="A18" s="26">
        <v>3</v>
      </c>
      <c r="B18" s="21" t="s">
        <v>9</v>
      </c>
      <c r="C18" s="21"/>
      <c r="D18" s="310">
        <f>'THU CHI'!G112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0">
        <f>'THU CHI'!F143+'THU CHI'!G143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0">
        <f>'THU CHI'!F157+'THU CHI'!G157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0">
        <f>'THU CHI'!G172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0">
        <f>'THU CHI'!G166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1">
        <f>'THU CHI'!F184</f>
        <v>91050000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2">
        <f>SUM(D16:D23)</f>
        <v>148904874.15384614</v>
      </c>
      <c r="E24" s="29"/>
    </row>
    <row r="25" spans="1:5" x14ac:dyDescent="0.25">
      <c r="A25" s="532" t="s">
        <v>26</v>
      </c>
      <c r="B25" s="532"/>
      <c r="C25" s="29"/>
      <c r="D25" s="312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32" zoomScale="85" zoomScaleNormal="85" workbookViewId="0">
      <selection activeCell="S64" sqref="S64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552" t="s">
        <v>0</v>
      </c>
      <c r="B1" s="552"/>
      <c r="C1" s="552"/>
      <c r="D1" s="552"/>
      <c r="E1" s="552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533" t="s">
        <v>169</v>
      </c>
      <c r="B4" s="533"/>
      <c r="C4" s="533"/>
      <c r="D4" s="533"/>
      <c r="E4" s="533"/>
      <c r="F4" s="533"/>
      <c r="G4" s="533"/>
      <c r="H4" s="533"/>
      <c r="I4" s="533"/>
      <c r="J4" s="533"/>
      <c r="K4" s="533"/>
      <c r="L4" s="533"/>
      <c r="M4" s="533"/>
      <c r="N4" s="533"/>
      <c r="O4" s="533"/>
    </row>
    <row r="5" spans="1:15" ht="19.5" customHeight="1" x14ac:dyDescent="0.25">
      <c r="A5" s="591" t="s">
        <v>262</v>
      </c>
      <c r="B5" s="591"/>
      <c r="C5" s="591"/>
      <c r="D5" s="591"/>
      <c r="E5" s="591"/>
      <c r="F5" s="591"/>
      <c r="G5" s="591"/>
      <c r="H5" s="591"/>
      <c r="I5" s="591"/>
      <c r="J5" s="591"/>
      <c r="K5" s="591"/>
      <c r="L5" s="591"/>
      <c r="M5" s="591"/>
      <c r="N5" s="591"/>
      <c r="O5" s="591"/>
    </row>
    <row r="6" spans="1:15" s="165" customFormat="1" ht="42" customHeight="1" x14ac:dyDescent="0.25">
      <c r="A6" s="551" t="s">
        <v>95</v>
      </c>
      <c r="B6" s="563" t="s">
        <v>27</v>
      </c>
      <c r="C6" s="551" t="s">
        <v>28</v>
      </c>
      <c r="D6" s="551" t="s">
        <v>47</v>
      </c>
      <c r="E6" s="551"/>
      <c r="F6" s="557" t="s">
        <v>29</v>
      </c>
      <c r="G6" s="557"/>
      <c r="H6" s="557"/>
      <c r="I6" s="557"/>
      <c r="J6" s="557"/>
      <c r="K6" s="557"/>
      <c r="L6" s="557"/>
      <c r="M6" s="554"/>
      <c r="N6" s="554"/>
      <c r="O6" s="554"/>
    </row>
    <row r="7" spans="1:15" s="165" customFormat="1" ht="38.25" customHeight="1" x14ac:dyDescent="0.25">
      <c r="A7" s="551"/>
      <c r="B7" s="563"/>
      <c r="C7" s="551"/>
      <c r="D7" s="551" t="s">
        <v>48</v>
      </c>
      <c r="E7" s="551" t="s">
        <v>49</v>
      </c>
      <c r="F7" s="551" t="s">
        <v>31</v>
      </c>
      <c r="G7" s="551" t="s">
        <v>32</v>
      </c>
      <c r="H7" s="553" t="s">
        <v>33</v>
      </c>
      <c r="I7" s="553" t="s">
        <v>51</v>
      </c>
      <c r="J7" s="555" t="s">
        <v>35</v>
      </c>
      <c r="K7" s="555"/>
      <c r="L7" s="553" t="s">
        <v>52</v>
      </c>
      <c r="M7" s="553" t="s">
        <v>53</v>
      </c>
      <c r="N7" s="553" t="s">
        <v>54</v>
      </c>
      <c r="O7" s="553" t="s">
        <v>55</v>
      </c>
    </row>
    <row r="8" spans="1:15" s="165" customFormat="1" ht="12.75" x14ac:dyDescent="0.25">
      <c r="A8" s="551"/>
      <c r="B8" s="563"/>
      <c r="C8" s="551"/>
      <c r="D8" s="551"/>
      <c r="E8" s="551"/>
      <c r="F8" s="551"/>
      <c r="G8" s="551"/>
      <c r="H8" s="553"/>
      <c r="I8" s="553"/>
      <c r="J8" s="204" t="s">
        <v>112</v>
      </c>
      <c r="K8" s="185" t="s">
        <v>56</v>
      </c>
      <c r="L8" s="553"/>
      <c r="M8" s="553"/>
      <c r="N8" s="553"/>
      <c r="O8" s="553"/>
    </row>
    <row r="9" spans="1:15" s="170" customFormat="1" ht="15" x14ac:dyDescent="0.25">
      <c r="A9" s="538">
        <v>461</v>
      </c>
      <c r="B9" s="558">
        <v>43951</v>
      </c>
      <c r="C9" s="538" t="s">
        <v>107</v>
      </c>
      <c r="D9" s="538" t="s">
        <v>106</v>
      </c>
      <c r="E9" s="538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539"/>
      <c r="B10" s="559"/>
      <c r="C10" s="539"/>
      <c r="D10" s="539"/>
      <c r="E10" s="539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540"/>
      <c r="B11" s="560"/>
      <c r="C11" s="540"/>
      <c r="D11" s="540"/>
      <c r="E11" s="540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561">
        <v>508</v>
      </c>
      <c r="B16" s="535" t="s">
        <v>134</v>
      </c>
      <c r="C16" s="538" t="s">
        <v>107</v>
      </c>
      <c r="D16" s="538" t="s">
        <v>106</v>
      </c>
      <c r="E16" s="538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562"/>
      <c r="B17" s="537"/>
      <c r="C17" s="540"/>
      <c r="D17" s="540"/>
      <c r="E17" s="540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538">
        <v>527</v>
      </c>
      <c r="B20" s="535">
        <v>43967</v>
      </c>
      <c r="C20" s="538" t="s">
        <v>107</v>
      </c>
      <c r="D20" s="538" t="s">
        <v>106</v>
      </c>
      <c r="E20" s="538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64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539"/>
      <c r="B21" s="536"/>
      <c r="C21" s="539"/>
      <c r="D21" s="539"/>
      <c r="E21" s="539"/>
      <c r="F21" s="202" t="s">
        <v>37</v>
      </c>
      <c r="G21" s="202">
        <v>16</v>
      </c>
      <c r="H21" s="188">
        <v>465000</v>
      </c>
      <c r="I21" s="188">
        <v>7440000</v>
      </c>
      <c r="J21" s="565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540"/>
      <c r="B22" s="537"/>
      <c r="C22" s="540"/>
      <c r="D22" s="540"/>
      <c r="E22" s="540"/>
      <c r="F22" s="203" t="s">
        <v>38</v>
      </c>
      <c r="G22" s="203">
        <v>6</v>
      </c>
      <c r="H22" s="190">
        <v>550000</v>
      </c>
      <c r="I22" s="190">
        <v>3300000</v>
      </c>
      <c r="J22" s="566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538">
        <v>532</v>
      </c>
      <c r="B24" s="535">
        <v>43969</v>
      </c>
      <c r="C24" s="538" t="s">
        <v>107</v>
      </c>
      <c r="D24" s="538" t="s">
        <v>106</v>
      </c>
      <c r="E24" s="538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540"/>
      <c r="B25" s="537"/>
      <c r="C25" s="540"/>
      <c r="D25" s="540"/>
      <c r="E25" s="540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538">
        <v>533</v>
      </c>
      <c r="B26" s="535">
        <v>43969</v>
      </c>
      <c r="C26" s="538" t="s">
        <v>107</v>
      </c>
      <c r="D26" s="538" t="s">
        <v>162</v>
      </c>
      <c r="E26" s="538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540"/>
      <c r="B27" s="537"/>
      <c r="C27" s="540"/>
      <c r="D27" s="540"/>
      <c r="E27" s="540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541" t="s">
        <v>43</v>
      </c>
      <c r="B32" s="542"/>
      <c r="C32" s="542"/>
      <c r="D32" s="542"/>
      <c r="E32" s="542"/>
      <c r="F32" s="542"/>
      <c r="G32" s="542"/>
      <c r="H32" s="543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533" t="s">
        <v>196</v>
      </c>
      <c r="D34" s="533"/>
      <c r="E34" s="533"/>
      <c r="F34" s="246"/>
      <c r="G34" s="246"/>
      <c r="H34" s="246"/>
      <c r="I34" s="247"/>
      <c r="L34" s="247"/>
      <c r="M34" s="534" t="s">
        <v>246</v>
      </c>
      <c r="N34" s="534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544" t="s">
        <v>197</v>
      </c>
      <c r="B37" s="545"/>
      <c r="C37" s="545"/>
      <c r="D37" s="545"/>
      <c r="E37" s="545"/>
      <c r="F37" s="545"/>
      <c r="G37" s="545"/>
      <c r="H37" s="545"/>
      <c r="I37" s="545"/>
      <c r="J37" s="545"/>
      <c r="K37" s="545"/>
      <c r="L37" s="545"/>
      <c r="M37" s="545"/>
      <c r="N37" s="545"/>
      <c r="O37" s="545"/>
    </row>
    <row r="38" spans="1:15" s="165" customFormat="1" ht="42" customHeight="1" x14ac:dyDescent="0.25">
      <c r="A38" s="551" t="s">
        <v>95</v>
      </c>
      <c r="B38" s="563" t="s">
        <v>27</v>
      </c>
      <c r="C38" s="551" t="s">
        <v>28</v>
      </c>
      <c r="D38" s="551" t="s">
        <v>47</v>
      </c>
      <c r="E38" s="551"/>
      <c r="F38" s="557" t="s">
        <v>29</v>
      </c>
      <c r="G38" s="557"/>
      <c r="H38" s="557"/>
      <c r="I38" s="557"/>
      <c r="J38" s="557"/>
      <c r="K38" s="557"/>
      <c r="L38" s="557"/>
      <c r="M38" s="567" t="s">
        <v>58</v>
      </c>
      <c r="N38" s="568"/>
      <c r="O38" s="548" t="s">
        <v>20</v>
      </c>
    </row>
    <row r="39" spans="1:15" s="165" customFormat="1" ht="38.25" customHeight="1" x14ac:dyDescent="0.25">
      <c r="A39" s="551"/>
      <c r="B39" s="563"/>
      <c r="C39" s="551"/>
      <c r="D39" s="551" t="s">
        <v>48</v>
      </c>
      <c r="E39" s="551" t="s">
        <v>49</v>
      </c>
      <c r="F39" s="551" t="s">
        <v>31</v>
      </c>
      <c r="G39" s="551" t="s">
        <v>32</v>
      </c>
      <c r="H39" s="553" t="s">
        <v>33</v>
      </c>
      <c r="I39" s="553" t="s">
        <v>51</v>
      </c>
      <c r="J39" s="555" t="s">
        <v>35</v>
      </c>
      <c r="K39" s="555"/>
      <c r="L39" s="553" t="s">
        <v>52</v>
      </c>
      <c r="M39" s="569"/>
      <c r="N39" s="570"/>
      <c r="O39" s="549"/>
    </row>
    <row r="40" spans="1:15" s="165" customFormat="1" ht="12.75" x14ac:dyDescent="0.25">
      <c r="A40" s="551"/>
      <c r="B40" s="563"/>
      <c r="C40" s="551"/>
      <c r="D40" s="551"/>
      <c r="E40" s="551"/>
      <c r="F40" s="551"/>
      <c r="G40" s="551"/>
      <c r="H40" s="553"/>
      <c r="I40" s="553"/>
      <c r="J40" s="204" t="s">
        <v>112</v>
      </c>
      <c r="K40" s="185" t="s">
        <v>56</v>
      </c>
      <c r="L40" s="553"/>
      <c r="M40" s="569"/>
      <c r="N40" s="570"/>
      <c r="O40" s="550"/>
    </row>
    <row r="41" spans="1:15" s="170" customFormat="1" ht="15" x14ac:dyDescent="0.25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71">
        <f>L41</f>
        <v>550000</v>
      </c>
      <c r="N41" s="571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546">
        <f>L42</f>
        <v>295750</v>
      </c>
      <c r="N42" s="547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546">
        <f t="shared" ref="M43:M47" si="2">L43</f>
        <v>550000</v>
      </c>
      <c r="N43" s="547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546">
        <f t="shared" si="2"/>
        <v>388000</v>
      </c>
      <c r="N44" s="547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546">
        <f t="shared" si="2"/>
        <v>0</v>
      </c>
      <c r="N45" s="547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546">
        <f t="shared" si="2"/>
        <v>0</v>
      </c>
      <c r="N46" s="547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546">
        <f t="shared" si="2"/>
        <v>0</v>
      </c>
      <c r="N47" s="547"/>
      <c r="O47" s="168"/>
    </row>
    <row r="48" spans="1:15" s="239" customFormat="1" x14ac:dyDescent="0.25">
      <c r="A48" s="541" t="s">
        <v>43</v>
      </c>
      <c r="B48" s="542"/>
      <c r="C48" s="542"/>
      <c r="D48" s="542"/>
      <c r="E48" s="542"/>
      <c r="F48" s="542"/>
      <c r="G48" s="542"/>
      <c r="H48" s="543"/>
      <c r="I48" s="240">
        <f>SUM(I41:I47)</f>
        <v>2040000</v>
      </c>
      <c r="J48" s="241"/>
      <c r="K48" s="241"/>
      <c r="L48" s="240">
        <f>SUM(L41:L47)</f>
        <v>1783750</v>
      </c>
      <c r="M48" s="582">
        <f>SUM(M41:N47)</f>
        <v>1783750</v>
      </c>
      <c r="N48" s="583"/>
      <c r="O48" s="242"/>
    </row>
    <row r="49" spans="1:15" ht="18.75" x14ac:dyDescent="0.25">
      <c r="A49" s="572" t="s">
        <v>214</v>
      </c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2"/>
    </row>
    <row r="50" spans="1:15" x14ac:dyDescent="0.25">
      <c r="A50" s="573" t="s">
        <v>204</v>
      </c>
      <c r="B50" s="573"/>
      <c r="C50" s="573"/>
      <c r="D50" s="573"/>
      <c r="E50" s="573"/>
      <c r="F50" s="573"/>
      <c r="G50" s="573"/>
      <c r="H50" s="573" t="s">
        <v>58</v>
      </c>
      <c r="I50" s="573"/>
      <c r="J50" s="573" t="s">
        <v>20</v>
      </c>
      <c r="K50" s="573"/>
      <c r="L50" s="573"/>
    </row>
    <row r="51" spans="1:15" x14ac:dyDescent="0.25">
      <c r="A51" s="574" t="s">
        <v>205</v>
      </c>
      <c r="B51" s="575"/>
      <c r="C51" s="575"/>
      <c r="D51" s="575"/>
      <c r="E51" s="575"/>
      <c r="F51" s="575"/>
      <c r="G51" s="576"/>
      <c r="H51" s="577">
        <v>523000</v>
      </c>
      <c r="I51" s="578"/>
      <c r="J51" s="579" t="s">
        <v>206</v>
      </c>
      <c r="K51" s="580"/>
      <c r="L51" s="581"/>
    </row>
    <row r="52" spans="1:15" ht="32.25" customHeight="1" x14ac:dyDescent="0.25">
      <c r="A52" s="584" t="s">
        <v>218</v>
      </c>
      <c r="B52" s="585"/>
      <c r="C52" s="585"/>
      <c r="D52" s="585"/>
      <c r="E52" s="585"/>
      <c r="F52" s="585"/>
      <c r="G52" s="586"/>
      <c r="H52" s="577">
        <v>2079000</v>
      </c>
      <c r="I52" s="578"/>
      <c r="J52" s="579" t="s">
        <v>206</v>
      </c>
      <c r="K52" s="580"/>
      <c r="L52" s="581"/>
    </row>
    <row r="53" spans="1:15" x14ac:dyDescent="0.25">
      <c r="A53" s="574" t="s">
        <v>207</v>
      </c>
      <c r="B53" s="575"/>
      <c r="C53" s="575"/>
      <c r="D53" s="575"/>
      <c r="E53" s="575"/>
      <c r="F53" s="575"/>
      <c r="G53" s="576"/>
      <c r="H53" s="577">
        <v>2563000</v>
      </c>
      <c r="I53" s="578"/>
      <c r="J53" s="579" t="s">
        <v>206</v>
      </c>
      <c r="K53" s="580"/>
      <c r="L53" s="581"/>
    </row>
    <row r="54" spans="1:15" x14ac:dyDescent="0.25">
      <c r="A54" s="574" t="s">
        <v>215</v>
      </c>
      <c r="B54" s="575"/>
      <c r="C54" s="575"/>
      <c r="D54" s="575"/>
      <c r="E54" s="575"/>
      <c r="F54" s="575"/>
      <c r="G54" s="576"/>
      <c r="H54" s="577">
        <v>82000</v>
      </c>
      <c r="I54" s="578"/>
      <c r="J54" s="579" t="s">
        <v>206</v>
      </c>
      <c r="K54" s="580"/>
      <c r="L54" s="581"/>
    </row>
    <row r="55" spans="1:15" x14ac:dyDescent="0.25">
      <c r="A55" s="574" t="s">
        <v>219</v>
      </c>
      <c r="B55" s="575"/>
      <c r="C55" s="575"/>
      <c r="D55" s="575"/>
      <c r="E55" s="575"/>
      <c r="F55" s="575"/>
      <c r="G55" s="576"/>
      <c r="H55" s="577">
        <v>866000</v>
      </c>
      <c r="I55" s="578"/>
      <c r="J55" s="579" t="s">
        <v>206</v>
      </c>
      <c r="K55" s="580"/>
      <c r="L55" s="581"/>
    </row>
    <row r="56" spans="1:15" hidden="1" x14ac:dyDescent="0.25">
      <c r="A56" s="574"/>
      <c r="B56" s="575"/>
      <c r="C56" s="575"/>
      <c r="D56" s="575"/>
      <c r="E56" s="575"/>
      <c r="F56" s="575"/>
      <c r="G56" s="576"/>
      <c r="H56" s="577"/>
      <c r="I56" s="578"/>
      <c r="J56" s="579" t="s">
        <v>206</v>
      </c>
      <c r="K56" s="580"/>
      <c r="L56" s="581"/>
    </row>
    <row r="57" spans="1:15" hidden="1" x14ac:dyDescent="0.25">
      <c r="A57" s="574"/>
      <c r="B57" s="575"/>
      <c r="C57" s="575"/>
      <c r="D57" s="575"/>
      <c r="E57" s="575"/>
      <c r="F57" s="575"/>
      <c r="G57" s="576"/>
      <c r="H57" s="577"/>
      <c r="I57" s="578"/>
      <c r="J57" s="579" t="s">
        <v>206</v>
      </c>
      <c r="K57" s="580"/>
      <c r="L57" s="581"/>
    </row>
    <row r="58" spans="1:15" hidden="1" x14ac:dyDescent="0.25">
      <c r="A58" s="574"/>
      <c r="B58" s="575"/>
      <c r="C58" s="575"/>
      <c r="D58" s="575"/>
      <c r="E58" s="575"/>
      <c r="F58" s="575"/>
      <c r="G58" s="576"/>
      <c r="H58" s="577"/>
      <c r="I58" s="578"/>
      <c r="J58" s="579" t="s">
        <v>206</v>
      </c>
      <c r="K58" s="580"/>
      <c r="L58" s="581"/>
    </row>
    <row r="59" spans="1:15" hidden="1" x14ac:dyDescent="0.25">
      <c r="A59" s="574"/>
      <c r="B59" s="575"/>
      <c r="C59" s="575"/>
      <c r="D59" s="575"/>
      <c r="E59" s="575"/>
      <c r="F59" s="575"/>
      <c r="G59" s="576"/>
      <c r="H59" s="577"/>
      <c r="I59" s="578"/>
      <c r="J59" s="579" t="s">
        <v>206</v>
      </c>
      <c r="K59" s="580"/>
      <c r="L59" s="581"/>
    </row>
    <row r="60" spans="1:15" hidden="1" x14ac:dyDescent="0.25">
      <c r="A60" s="574"/>
      <c r="B60" s="575"/>
      <c r="C60" s="575"/>
      <c r="D60" s="575"/>
      <c r="E60" s="575"/>
      <c r="F60" s="575"/>
      <c r="G60" s="576"/>
      <c r="H60" s="577"/>
      <c r="I60" s="578"/>
      <c r="J60" s="579" t="s">
        <v>206</v>
      </c>
      <c r="K60" s="580"/>
      <c r="L60" s="581"/>
    </row>
    <row r="61" spans="1:15" hidden="1" x14ac:dyDescent="0.25">
      <c r="A61" s="574"/>
      <c r="B61" s="575"/>
      <c r="C61" s="575"/>
      <c r="D61" s="575"/>
      <c r="E61" s="575"/>
      <c r="F61" s="575"/>
      <c r="G61" s="576"/>
      <c r="H61" s="577"/>
      <c r="I61" s="578"/>
      <c r="J61" s="579" t="s">
        <v>206</v>
      </c>
      <c r="K61" s="580"/>
      <c r="L61" s="581"/>
    </row>
    <row r="62" spans="1:15" x14ac:dyDescent="0.25">
      <c r="A62" s="541" t="s">
        <v>43</v>
      </c>
      <c r="B62" s="542"/>
      <c r="C62" s="542"/>
      <c r="D62" s="542"/>
      <c r="E62" s="542"/>
      <c r="F62" s="542"/>
      <c r="G62" s="543"/>
      <c r="H62" s="597">
        <f>SUM(H51:I61)</f>
        <v>6113000</v>
      </c>
      <c r="I62" s="598"/>
      <c r="J62" s="579"/>
      <c r="K62" s="580"/>
      <c r="L62" s="581"/>
    </row>
    <row r="63" spans="1:15" ht="20.25" x14ac:dyDescent="0.25">
      <c r="A63" s="599" t="s">
        <v>208</v>
      </c>
      <c r="B63" s="599"/>
      <c r="C63" s="599"/>
      <c r="D63" s="599"/>
      <c r="E63" s="599"/>
      <c r="F63" s="599"/>
      <c r="G63" s="599"/>
      <c r="H63" s="599"/>
      <c r="I63" s="599"/>
    </row>
    <row r="64" spans="1:15" x14ac:dyDescent="0.25">
      <c r="A64" s="74" t="s">
        <v>18</v>
      </c>
      <c r="B64" s="541" t="s">
        <v>204</v>
      </c>
      <c r="C64" s="542"/>
      <c r="D64" s="542"/>
      <c r="E64" s="542"/>
      <c r="F64" s="542"/>
      <c r="G64" s="542"/>
      <c r="H64" s="543"/>
      <c r="I64" s="573" t="s">
        <v>210</v>
      </c>
      <c r="J64" s="573"/>
    </row>
    <row r="65" spans="1:14" x14ac:dyDescent="0.25">
      <c r="A65" s="74">
        <v>1</v>
      </c>
      <c r="B65" s="587" t="s">
        <v>211</v>
      </c>
      <c r="C65" s="588"/>
      <c r="D65" s="588"/>
      <c r="E65" s="588"/>
      <c r="F65" s="588"/>
      <c r="G65" s="588"/>
      <c r="H65" s="589"/>
      <c r="I65" s="590">
        <f>L32</f>
        <v>19849100.000000004</v>
      </c>
      <c r="J65" s="543"/>
    </row>
    <row r="66" spans="1:14" x14ac:dyDescent="0.25">
      <c r="A66" s="74">
        <v>2</v>
      </c>
      <c r="B66" s="587" t="s">
        <v>212</v>
      </c>
      <c r="C66" s="588"/>
      <c r="D66" s="588"/>
      <c r="E66" s="588"/>
      <c r="F66" s="588"/>
      <c r="G66" s="588"/>
      <c r="H66" s="589"/>
      <c r="I66" s="596">
        <f>M48</f>
        <v>1783750</v>
      </c>
      <c r="J66" s="596"/>
    </row>
    <row r="67" spans="1:14" x14ac:dyDescent="0.25">
      <c r="A67" s="74">
        <v>3</v>
      </c>
      <c r="B67" s="587" t="s">
        <v>213</v>
      </c>
      <c r="C67" s="588"/>
      <c r="D67" s="588"/>
      <c r="E67" s="588"/>
      <c r="F67" s="588"/>
      <c r="G67" s="588"/>
      <c r="H67" s="589"/>
      <c r="I67" s="596">
        <f>N32</f>
        <v>9000000.0000000019</v>
      </c>
      <c r="J67" s="596"/>
    </row>
    <row r="68" spans="1:14" x14ac:dyDescent="0.25">
      <c r="A68" s="74">
        <v>4</v>
      </c>
      <c r="B68" s="587" t="s">
        <v>209</v>
      </c>
      <c r="C68" s="588"/>
      <c r="D68" s="588"/>
      <c r="E68" s="588"/>
      <c r="F68" s="588"/>
      <c r="G68" s="588"/>
      <c r="H68" s="589"/>
      <c r="I68" s="596">
        <f>H62</f>
        <v>6113000</v>
      </c>
      <c r="J68" s="596"/>
      <c r="L68" s="258"/>
      <c r="M68" s="258"/>
    </row>
    <row r="69" spans="1:14" x14ac:dyDescent="0.25">
      <c r="A69" s="74">
        <v>5</v>
      </c>
      <c r="B69" s="587" t="s">
        <v>263</v>
      </c>
      <c r="C69" s="588"/>
      <c r="D69" s="588"/>
      <c r="E69" s="588"/>
      <c r="F69" s="588"/>
      <c r="G69" s="588"/>
      <c r="H69" s="589"/>
      <c r="I69" s="590">
        <f>'Bảng lương'!K18</f>
        <v>4407604.153846154</v>
      </c>
      <c r="J69" s="592"/>
    </row>
    <row r="70" spans="1:14" ht="31.5" customHeight="1" x14ac:dyDescent="0.25">
      <c r="A70" s="74">
        <v>6</v>
      </c>
      <c r="B70" s="593" t="s">
        <v>217</v>
      </c>
      <c r="C70" s="594"/>
      <c r="D70" s="594"/>
      <c r="E70" s="594"/>
      <c r="F70" s="594"/>
      <c r="G70" s="594"/>
      <c r="H70" s="595"/>
      <c r="I70" s="596">
        <f>I65+I66-I67-I68-I69</f>
        <v>2112245.8461538479</v>
      </c>
      <c r="J70" s="596"/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533" t="s">
        <v>193</v>
      </c>
      <c r="C72" s="533"/>
      <c r="D72" s="533"/>
      <c r="E72" s="111"/>
      <c r="F72" s="111"/>
      <c r="G72" s="111"/>
      <c r="H72" s="111"/>
      <c r="K72" s="533" t="s">
        <v>246</v>
      </c>
      <c r="L72" s="533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556"/>
      <c r="B80" s="556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556"/>
      <c r="B84" s="556"/>
      <c r="E84" s="37"/>
      <c r="F84" s="37"/>
      <c r="G84" s="37"/>
      <c r="H84" s="37"/>
    </row>
  </sheetData>
  <mergeCells count="133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617" t="s">
        <v>20</v>
      </c>
      <c r="AA1" s="618"/>
      <c r="AB1" s="618"/>
      <c r="AC1" s="618"/>
      <c r="AD1" s="618"/>
      <c r="AE1" s="618"/>
      <c r="AF1" s="618"/>
      <c r="AG1" s="619"/>
    </row>
    <row r="2" spans="1:35" x14ac:dyDescent="0.25">
      <c r="A2" s="209" t="s">
        <v>2</v>
      </c>
      <c r="B2" s="209"/>
      <c r="C2" s="210"/>
      <c r="D2" s="210"/>
      <c r="E2" s="210"/>
      <c r="Z2" s="604" t="s">
        <v>170</v>
      </c>
      <c r="AA2" s="605"/>
      <c r="AB2" s="605"/>
      <c r="AC2" s="605"/>
      <c r="AD2" s="605"/>
      <c r="AE2" s="606"/>
      <c r="AF2" s="607" t="s">
        <v>171</v>
      </c>
      <c r="AG2" s="608"/>
    </row>
    <row r="3" spans="1:35" x14ac:dyDescent="0.25">
      <c r="A3" s="209" t="s">
        <v>172</v>
      </c>
      <c r="B3" s="90"/>
      <c r="C3" s="90"/>
      <c r="D3" s="90"/>
      <c r="E3" s="90"/>
      <c r="Z3" s="604" t="s">
        <v>173</v>
      </c>
      <c r="AA3" s="605"/>
      <c r="AB3" s="605"/>
      <c r="AC3" s="605"/>
      <c r="AD3" s="605"/>
      <c r="AE3" s="606"/>
      <c r="AF3" s="607" t="s">
        <v>174</v>
      </c>
      <c r="AG3" s="608"/>
    </row>
    <row r="4" spans="1:35" x14ac:dyDescent="0.25">
      <c r="A4" s="209" t="s">
        <v>175</v>
      </c>
      <c r="B4" s="90"/>
      <c r="C4" s="90"/>
      <c r="D4" s="90"/>
      <c r="E4" s="90"/>
      <c r="Z4" s="604" t="s">
        <v>176</v>
      </c>
      <c r="AA4" s="605"/>
      <c r="AB4" s="605"/>
      <c r="AC4" s="605"/>
      <c r="AD4" s="605"/>
      <c r="AE4" s="606"/>
      <c r="AF4" s="607" t="s">
        <v>177</v>
      </c>
      <c r="AG4" s="608"/>
    </row>
    <row r="5" spans="1:35" x14ac:dyDescent="0.25">
      <c r="A5" s="209" t="s">
        <v>178</v>
      </c>
      <c r="B5" s="90"/>
      <c r="C5" s="90"/>
      <c r="D5" s="90"/>
      <c r="E5" s="90"/>
      <c r="Z5" s="604" t="s">
        <v>179</v>
      </c>
      <c r="AA5" s="605"/>
      <c r="AB5" s="605"/>
      <c r="AC5" s="605"/>
      <c r="AD5" s="605"/>
      <c r="AE5" s="606"/>
      <c r="AF5" s="607" t="s">
        <v>180</v>
      </c>
      <c r="AG5" s="608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609" t="s">
        <v>247</v>
      </c>
      <c r="B7" s="609"/>
      <c r="C7" s="609"/>
      <c r="D7" s="609"/>
      <c r="E7" s="609"/>
      <c r="F7" s="609"/>
      <c r="G7" s="609"/>
      <c r="H7" s="609"/>
      <c r="I7" s="609"/>
      <c r="J7" s="609"/>
      <c r="K7" s="609"/>
      <c r="L7" s="609"/>
      <c r="M7" s="609"/>
      <c r="N7" s="609"/>
      <c r="O7" s="609"/>
      <c r="P7" s="609"/>
      <c r="Q7" s="609"/>
      <c r="R7" s="609"/>
      <c r="S7" s="609"/>
      <c r="T7" s="609"/>
      <c r="U7" s="609"/>
      <c r="V7" s="609"/>
      <c r="W7" s="609"/>
      <c r="X7" s="609"/>
      <c r="Y7" s="609"/>
      <c r="Z7" s="609"/>
      <c r="AA7" s="609"/>
      <c r="AB7" s="609"/>
      <c r="AC7" s="609"/>
      <c r="AD7" s="609"/>
      <c r="AE7" s="609"/>
      <c r="AF7" s="609"/>
      <c r="AG7" s="609"/>
      <c r="AH7" s="609"/>
      <c r="AI7" s="609"/>
    </row>
    <row r="9" spans="1:35" s="214" customFormat="1" x14ac:dyDescent="0.25">
      <c r="A9" s="610" t="s">
        <v>181</v>
      </c>
      <c r="B9" s="610" t="s">
        <v>182</v>
      </c>
      <c r="C9" s="610" t="s">
        <v>183</v>
      </c>
      <c r="D9" s="613" t="s">
        <v>184</v>
      </c>
      <c r="E9" s="614"/>
      <c r="F9" s="614"/>
      <c r="G9" s="614"/>
      <c r="H9" s="614"/>
      <c r="I9" s="614"/>
      <c r="J9" s="614"/>
      <c r="K9" s="614"/>
      <c r="L9" s="614"/>
      <c r="M9" s="614"/>
      <c r="N9" s="614"/>
      <c r="O9" s="614"/>
      <c r="P9" s="614"/>
      <c r="Q9" s="614"/>
      <c r="R9" s="614"/>
      <c r="S9" s="614"/>
      <c r="T9" s="614"/>
      <c r="U9" s="614"/>
      <c r="V9" s="614"/>
      <c r="W9" s="614"/>
      <c r="X9" s="614"/>
      <c r="Y9" s="614"/>
      <c r="Z9" s="614"/>
      <c r="AA9" s="614"/>
      <c r="AB9" s="614"/>
      <c r="AC9" s="614"/>
      <c r="AD9" s="614"/>
      <c r="AE9" s="614"/>
      <c r="AF9" s="614"/>
      <c r="AG9" s="614"/>
      <c r="AH9" s="615"/>
      <c r="AI9" s="616" t="s">
        <v>185</v>
      </c>
    </row>
    <row r="10" spans="1:35" s="214" customFormat="1" x14ac:dyDescent="0.25">
      <c r="A10" s="611"/>
      <c r="B10" s="611"/>
      <c r="C10" s="611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616"/>
    </row>
    <row r="11" spans="1:35" s="222" customFormat="1" x14ac:dyDescent="0.25">
      <c r="A11" s="612"/>
      <c r="B11" s="612"/>
      <c r="C11" s="612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616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2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2">
        <f t="shared" ref="AI13:AI18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2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2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2">
        <f t="shared" si="0"/>
        <v>26</v>
      </c>
    </row>
    <row r="17" spans="1:35" s="222" customFormat="1" x14ac:dyDescent="0.25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2">
        <f t="shared" si="0"/>
        <v>13</v>
      </c>
    </row>
    <row r="18" spans="1:35" s="222" customFormat="1" x14ac:dyDescent="0.25">
      <c r="A18" s="413">
        <v>7</v>
      </c>
      <c r="B18" s="414" t="s">
        <v>317</v>
      </c>
      <c r="C18" s="415"/>
      <c r="D18" s="223" t="s">
        <v>171</v>
      </c>
      <c r="E18" s="223" t="s">
        <v>171</v>
      </c>
      <c r="F18" s="224"/>
      <c r="G18" s="223" t="s">
        <v>171</v>
      </c>
      <c r="H18" s="225" t="s">
        <v>171</v>
      </c>
      <c r="I18" s="225" t="s">
        <v>171</v>
      </c>
      <c r="J18" s="225" t="s">
        <v>171</v>
      </c>
      <c r="K18" s="225" t="s">
        <v>171</v>
      </c>
      <c r="L18" s="225" t="s">
        <v>171</v>
      </c>
      <c r="M18" s="224"/>
      <c r="N18" s="225" t="s">
        <v>171</v>
      </c>
      <c r="O18" s="225" t="s">
        <v>171</v>
      </c>
      <c r="P18" s="225" t="s">
        <v>171</v>
      </c>
      <c r="Q18" s="225" t="s">
        <v>171</v>
      </c>
      <c r="R18" s="225" t="s">
        <v>171</v>
      </c>
      <c r="S18" s="225" t="s">
        <v>171</v>
      </c>
      <c r="T18" s="224"/>
      <c r="U18" s="225" t="s">
        <v>171</v>
      </c>
      <c r="V18" s="225" t="s">
        <v>171</v>
      </c>
      <c r="W18" s="225" t="s">
        <v>171</v>
      </c>
      <c r="X18" s="225" t="s">
        <v>171</v>
      </c>
      <c r="Y18" s="225" t="s">
        <v>171</v>
      </c>
      <c r="Z18" s="225" t="s">
        <v>171</v>
      </c>
      <c r="AA18" s="224"/>
      <c r="AB18" s="225" t="s">
        <v>171</v>
      </c>
      <c r="AC18" s="225" t="s">
        <v>171</v>
      </c>
      <c r="AD18" s="226" t="s">
        <v>171</v>
      </c>
      <c r="AE18" s="226" t="s">
        <v>171</v>
      </c>
      <c r="AF18" s="223" t="s">
        <v>171</v>
      </c>
      <c r="AG18" s="223" t="s">
        <v>171</v>
      </c>
      <c r="AH18" s="227"/>
      <c r="AI18" s="402">
        <f t="shared" si="0"/>
        <v>26</v>
      </c>
    </row>
    <row r="19" spans="1:35" s="222" customFormat="1" x14ac:dyDescent="0.25">
      <c r="A19" s="600" t="s">
        <v>195</v>
      </c>
      <c r="B19" s="601"/>
      <c r="C19" s="230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403">
        <f>SUM(AI12:AI17)</f>
        <v>120</v>
      </c>
    </row>
    <row r="21" spans="1:35" s="236" customFormat="1" x14ac:dyDescent="0.25">
      <c r="A21" s="602" t="s">
        <v>14</v>
      </c>
      <c r="B21" s="602"/>
      <c r="C21" s="602"/>
      <c r="D21" s="602"/>
      <c r="E21" s="602"/>
      <c r="F21" s="602"/>
      <c r="G21" s="602"/>
      <c r="H21" s="232"/>
      <c r="I21" s="603"/>
      <c r="J21" s="603"/>
      <c r="K21" s="603"/>
      <c r="L21" s="603"/>
      <c r="M21" s="603"/>
      <c r="N21" s="233"/>
      <c r="O21" s="603" t="s">
        <v>196</v>
      </c>
      <c r="P21" s="603"/>
      <c r="Q21" s="603"/>
      <c r="R21" s="603"/>
      <c r="S21" s="603"/>
      <c r="T21" s="603"/>
      <c r="U21" s="603"/>
      <c r="V21" s="603"/>
      <c r="W21" s="603"/>
      <c r="X21" s="603"/>
      <c r="Y21" s="603"/>
      <c r="Z21" s="234"/>
      <c r="AA21" s="234"/>
      <c r="AB21" s="235"/>
      <c r="AC21" s="603"/>
      <c r="AD21" s="603"/>
      <c r="AE21" s="603"/>
      <c r="AF21" s="603"/>
      <c r="AG21" s="603"/>
      <c r="AH21" s="603"/>
      <c r="AI21" s="603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  <mergeCell ref="A19:B19"/>
    <mergeCell ref="A21:G21"/>
    <mergeCell ref="I21:M21"/>
    <mergeCell ref="O21:Y21"/>
    <mergeCell ref="AC21:AI21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I13" sqref="I13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8.1406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630" t="s">
        <v>0</v>
      </c>
      <c r="B1" s="630"/>
      <c r="C1" s="630"/>
      <c r="D1" s="630"/>
      <c r="E1" s="91"/>
      <c r="F1" s="631" t="s">
        <v>1</v>
      </c>
      <c r="G1" s="631"/>
      <c r="H1" s="631"/>
      <c r="I1" s="631"/>
      <c r="J1" s="631"/>
      <c r="K1" s="631"/>
      <c r="L1" s="631"/>
    </row>
    <row r="2" spans="1:13" s="40" customFormat="1" ht="14.25" x14ac:dyDescent="0.2">
      <c r="A2" s="632" t="s">
        <v>2</v>
      </c>
      <c r="B2" s="632"/>
      <c r="C2" s="632"/>
      <c r="D2" s="632"/>
      <c r="E2" s="91"/>
      <c r="F2" s="633" t="s">
        <v>3</v>
      </c>
      <c r="G2" s="633"/>
      <c r="H2" s="633"/>
      <c r="I2" s="633"/>
      <c r="J2" s="633"/>
      <c r="K2" s="633"/>
      <c r="L2" s="633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634" t="s">
        <v>70</v>
      </c>
      <c r="B4" s="634"/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4"/>
    </row>
    <row r="5" spans="1:13" s="44" customFormat="1" x14ac:dyDescent="0.25">
      <c r="A5" s="620" t="s">
        <v>125</v>
      </c>
      <c r="B5" s="620"/>
      <c r="C5" s="620"/>
      <c r="D5" s="620"/>
      <c r="E5" s="620"/>
      <c r="F5" s="620"/>
      <c r="G5" s="620"/>
      <c r="H5" s="620"/>
      <c r="I5" s="620"/>
      <c r="J5" s="620"/>
      <c r="K5" s="620"/>
      <c r="L5" s="620"/>
      <c r="M5" s="620"/>
    </row>
    <row r="6" spans="1:13" x14ac:dyDescent="0.25">
      <c r="K6" s="621" t="s">
        <v>71</v>
      </c>
      <c r="L6" s="621"/>
      <c r="M6" s="621"/>
    </row>
    <row r="7" spans="1:13" ht="51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25">
      <c r="A9" s="622" t="s">
        <v>84</v>
      </c>
      <c r="B9" s="623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5.5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THU'!N62/2</f>
        <v>0</v>
      </c>
      <c r="I11" s="58">
        <v>4000000</v>
      </c>
      <c r="J11" s="58">
        <v>8176923</v>
      </c>
      <c r="K11" s="58">
        <f t="shared" ref="K11:K13" si="2">F11-G11-H11-I11+J11</f>
        <v>7676923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THU'!M64+'DOANH THU'!M65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THU'!N87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627" t="s">
        <v>43</v>
      </c>
      <c r="B14" s="628"/>
      <c r="C14" s="629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1135750.0000000002</v>
      </c>
      <c r="I14" s="101">
        <f>SUM(I10:I13)</f>
        <v>13000000</v>
      </c>
      <c r="J14" s="101">
        <f>SUM(J10:J13)</f>
        <v>81018473</v>
      </c>
      <c r="K14" s="101">
        <f>SUM(K10:K13)</f>
        <v>88798107.615384609</v>
      </c>
      <c r="L14" s="101"/>
      <c r="M14" s="102"/>
    </row>
    <row r="15" spans="1:13" s="59" customFormat="1" x14ac:dyDescent="0.25">
      <c r="A15" s="624" t="s">
        <v>91</v>
      </c>
      <c r="B15" s="625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0</v>
      </c>
      <c r="I16" s="63"/>
      <c r="J16" s="58">
        <v>0</v>
      </c>
      <c r="K16" s="58">
        <f>F16-G16-H16-I16+J16</f>
        <v>3500000</v>
      </c>
      <c r="L16" s="63"/>
      <c r="M16" s="60"/>
    </row>
    <row r="17" spans="1:13" ht="25.5" x14ac:dyDescent="0.25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5.5" x14ac:dyDescent="0.25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4.25" x14ac:dyDescent="0.25">
      <c r="A19" s="627" t="s">
        <v>43</v>
      </c>
      <c r="B19" s="628"/>
      <c r="C19" s="629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0</v>
      </c>
      <c r="I19" s="103">
        <f>SUM(I16:I18)</f>
        <v>2000000</v>
      </c>
      <c r="J19" s="103">
        <f>SUM(J16:J18)</f>
        <v>3503758</v>
      </c>
      <c r="K19" s="103">
        <f>SUM(K15:K18)</f>
        <v>10007604.153846154</v>
      </c>
      <c r="L19" s="102"/>
      <c r="M19" s="102"/>
    </row>
    <row r="21" spans="1:13" s="68" customFormat="1" ht="14.25" x14ac:dyDescent="0.25">
      <c r="B21" s="626"/>
      <c r="C21" s="626"/>
      <c r="D21" s="626"/>
      <c r="E21" s="93"/>
      <c r="I21" s="626"/>
      <c r="J21" s="626"/>
      <c r="K21" s="626"/>
      <c r="L21" s="626"/>
    </row>
    <row r="22" spans="1:13" s="71" customFormat="1" ht="15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5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x14ac:dyDescent="0.25">
      <c r="F24" s="184"/>
    </row>
    <row r="26" spans="1:13" s="120" customFormat="1" ht="15" x14ac:dyDescent="0.25">
      <c r="C26" s="110"/>
      <c r="F26" s="125"/>
      <c r="G26" s="125"/>
      <c r="H26" s="125"/>
      <c r="I26" s="157" t="s">
        <v>45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5:B15"/>
    <mergeCell ref="B21:D21"/>
    <mergeCell ref="I21:L21"/>
    <mergeCell ref="A19:C19"/>
    <mergeCell ref="A14:C14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I23" sqref="I23"/>
    </sheetView>
  </sheetViews>
  <sheetFormatPr defaultColWidth="9.140625"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635" t="s">
        <v>0</v>
      </c>
      <c r="B1" s="635"/>
      <c r="C1" s="635"/>
      <c r="D1" s="635"/>
      <c r="E1" s="635"/>
      <c r="F1" s="313"/>
      <c r="G1" s="313"/>
      <c r="H1" s="313"/>
      <c r="I1" s="313"/>
      <c r="J1" s="314"/>
      <c r="K1" s="314"/>
    </row>
    <row r="2" spans="1:11" ht="15.75" x14ac:dyDescent="0.25">
      <c r="A2" s="315" t="s">
        <v>2</v>
      </c>
      <c r="B2" s="315"/>
      <c r="C2" s="315"/>
      <c r="D2" s="315"/>
      <c r="E2" s="315"/>
      <c r="F2" s="316"/>
      <c r="G2" s="316"/>
      <c r="H2" s="316"/>
      <c r="I2" s="316"/>
      <c r="J2" s="314"/>
      <c r="K2" s="314"/>
    </row>
    <row r="3" spans="1:11" ht="15.75" x14ac:dyDescent="0.25">
      <c r="A3" s="317"/>
      <c r="B3" s="318"/>
      <c r="C3" s="314"/>
      <c r="D3" s="314"/>
      <c r="E3" s="314"/>
      <c r="F3" s="316"/>
      <c r="G3" s="316"/>
      <c r="H3" s="316"/>
      <c r="I3" s="316"/>
      <c r="J3" s="314"/>
      <c r="K3" s="314"/>
    </row>
    <row r="4" spans="1:11" ht="15.75" x14ac:dyDescent="0.25">
      <c r="A4" s="636" t="s">
        <v>303</v>
      </c>
      <c r="B4" s="636"/>
      <c r="C4" s="636"/>
      <c r="D4" s="636"/>
      <c r="E4" s="636"/>
      <c r="F4" s="636"/>
      <c r="G4" s="636"/>
      <c r="H4" s="636"/>
      <c r="I4" s="319"/>
      <c r="J4" s="314"/>
      <c r="K4" s="314"/>
    </row>
    <row r="5" spans="1:11" ht="15.75" x14ac:dyDescent="0.25">
      <c r="A5" s="320"/>
      <c r="B5" s="321"/>
      <c r="C5" s="322"/>
      <c r="D5" s="322"/>
      <c r="E5" s="322"/>
      <c r="F5" s="322"/>
      <c r="G5" s="322"/>
      <c r="H5" s="322"/>
      <c r="I5" s="319"/>
      <c r="J5" s="314"/>
      <c r="K5" s="314"/>
    </row>
    <row r="6" spans="1:11" ht="15.75" x14ac:dyDescent="0.25">
      <c r="A6" s="637" t="s">
        <v>95</v>
      </c>
      <c r="B6" s="638" t="s">
        <v>27</v>
      </c>
      <c r="C6" s="639" t="s">
        <v>29</v>
      </c>
      <c r="D6" s="639"/>
      <c r="E6" s="639"/>
      <c r="F6" s="639"/>
      <c r="G6" s="640"/>
      <c r="H6" s="637" t="s">
        <v>30</v>
      </c>
      <c r="I6" s="642" t="s">
        <v>7</v>
      </c>
      <c r="J6" s="314"/>
      <c r="K6" s="314"/>
    </row>
    <row r="7" spans="1:11" ht="31.5" x14ac:dyDescent="0.25">
      <c r="A7" s="637"/>
      <c r="B7" s="638"/>
      <c r="C7" s="323" t="s">
        <v>31</v>
      </c>
      <c r="D7" s="323" t="s">
        <v>32</v>
      </c>
      <c r="E7" s="323" t="s">
        <v>33</v>
      </c>
      <c r="F7" s="323" t="s">
        <v>34</v>
      </c>
      <c r="G7" s="324" t="s">
        <v>35</v>
      </c>
      <c r="H7" s="637"/>
      <c r="I7" s="643"/>
      <c r="J7" s="314"/>
      <c r="K7" s="314"/>
    </row>
    <row r="8" spans="1:11" ht="15.75" x14ac:dyDescent="0.25">
      <c r="A8" s="325">
        <v>331</v>
      </c>
      <c r="B8" s="326">
        <v>43937</v>
      </c>
      <c r="C8" s="327" t="s">
        <v>36</v>
      </c>
      <c r="D8" s="327">
        <v>24</v>
      </c>
      <c r="E8" s="328">
        <v>455000</v>
      </c>
      <c r="F8" s="329">
        <v>10920000</v>
      </c>
      <c r="G8" s="330">
        <v>0.41</v>
      </c>
      <c r="H8" s="331">
        <v>6442800.0000000009</v>
      </c>
      <c r="I8" s="332"/>
      <c r="J8" s="333"/>
      <c r="K8" s="314"/>
    </row>
    <row r="9" spans="1:11" ht="15.75" x14ac:dyDescent="0.25">
      <c r="A9" s="644">
        <v>452</v>
      </c>
      <c r="B9" s="647">
        <v>43942</v>
      </c>
      <c r="C9" s="334" t="s">
        <v>36</v>
      </c>
      <c r="D9" s="334">
        <v>24</v>
      </c>
      <c r="E9" s="335">
        <v>455000</v>
      </c>
      <c r="F9" s="336">
        <v>10920000</v>
      </c>
      <c r="G9" s="337">
        <v>0.41</v>
      </c>
      <c r="H9" s="338">
        <v>6442800.0000000009</v>
      </c>
      <c r="I9" s="339"/>
      <c r="J9" s="314"/>
      <c r="K9" s="314"/>
    </row>
    <row r="10" spans="1:11" ht="15.75" x14ac:dyDescent="0.25">
      <c r="A10" s="645"/>
      <c r="B10" s="648"/>
      <c r="C10" s="340" t="s">
        <v>39</v>
      </c>
      <c r="D10" s="340">
        <v>12</v>
      </c>
      <c r="E10" s="341">
        <v>455000</v>
      </c>
      <c r="F10" s="342">
        <v>5460000</v>
      </c>
      <c r="G10" s="343">
        <v>0.41</v>
      </c>
      <c r="H10" s="344">
        <v>3221400.0000000005</v>
      </c>
      <c r="I10" s="345"/>
      <c r="J10" s="314"/>
      <c r="K10" s="314"/>
    </row>
    <row r="11" spans="1:11" ht="15.75" x14ac:dyDescent="0.25">
      <c r="A11" s="646"/>
      <c r="B11" s="649"/>
      <c r="C11" s="346" t="s">
        <v>67</v>
      </c>
      <c r="D11" s="346">
        <v>12</v>
      </c>
      <c r="E11" s="347">
        <v>455000</v>
      </c>
      <c r="F11" s="348">
        <v>5460000</v>
      </c>
      <c r="G11" s="349">
        <v>0.41</v>
      </c>
      <c r="H11" s="350">
        <v>3221400.0000000005</v>
      </c>
      <c r="I11" s="351"/>
      <c r="J11" s="314"/>
      <c r="K11" s="333"/>
    </row>
    <row r="12" spans="1:11" ht="15.75" x14ac:dyDescent="0.25">
      <c r="A12" s="352"/>
      <c r="B12" s="353" t="s">
        <v>43</v>
      </c>
      <c r="C12" s="354"/>
      <c r="D12" s="354">
        <v>72</v>
      </c>
      <c r="E12" s="354"/>
      <c r="F12" s="355">
        <v>32760000</v>
      </c>
      <c r="G12" s="354"/>
      <c r="H12" s="355">
        <v>19328400.000000004</v>
      </c>
      <c r="I12" s="356"/>
      <c r="J12" s="314"/>
      <c r="K12" s="314"/>
    </row>
    <row r="13" spans="1:11" ht="15.75" x14ac:dyDescent="0.25">
      <c r="A13" s="650" t="s">
        <v>304</v>
      </c>
      <c r="B13" s="650"/>
      <c r="C13" s="650"/>
      <c r="D13" s="650"/>
      <c r="E13" s="650"/>
      <c r="F13" s="650"/>
      <c r="G13" s="650"/>
      <c r="H13" s="650"/>
      <c r="I13" s="357">
        <v>19328400.000000004</v>
      </c>
      <c r="J13" s="314"/>
      <c r="K13" s="314"/>
    </row>
    <row r="14" spans="1:11" ht="15.75" x14ac:dyDescent="0.25">
      <c r="A14" s="650" t="s">
        <v>305</v>
      </c>
      <c r="B14" s="650"/>
      <c r="C14" s="650"/>
      <c r="D14" s="650"/>
      <c r="E14" s="650"/>
      <c r="F14" s="650"/>
      <c r="G14" s="650"/>
      <c r="H14" s="650"/>
      <c r="I14" s="357">
        <v>23794300</v>
      </c>
      <c r="J14" s="314"/>
      <c r="K14" s="314"/>
    </row>
    <row r="15" spans="1:11" ht="15.75" x14ac:dyDescent="0.25">
      <c r="A15" s="651" t="s">
        <v>306</v>
      </c>
      <c r="B15" s="652"/>
      <c r="C15" s="652"/>
      <c r="D15" s="652"/>
      <c r="E15" s="652"/>
      <c r="F15" s="652"/>
      <c r="G15" s="652"/>
      <c r="H15" s="653"/>
      <c r="I15" s="357">
        <v>10000000</v>
      </c>
      <c r="J15" s="314"/>
      <c r="K15" s="314"/>
    </row>
    <row r="16" spans="1:11" ht="15.75" x14ac:dyDescent="0.25">
      <c r="A16" s="651" t="s">
        <v>307</v>
      </c>
      <c r="B16" s="652"/>
      <c r="C16" s="652"/>
      <c r="D16" s="652"/>
      <c r="E16" s="652"/>
      <c r="F16" s="652"/>
      <c r="G16" s="652"/>
      <c r="H16" s="653"/>
      <c r="I16" s="357">
        <v>7538461.538461539</v>
      </c>
      <c r="J16" s="314"/>
      <c r="K16" s="314"/>
    </row>
    <row r="17" spans="1:11" ht="15.75" x14ac:dyDescent="0.25">
      <c r="A17" s="651" t="s">
        <v>308</v>
      </c>
      <c r="B17" s="652"/>
      <c r="C17" s="652"/>
      <c r="D17" s="652"/>
      <c r="E17" s="652"/>
      <c r="F17" s="652"/>
      <c r="G17" s="652"/>
      <c r="H17" s="653"/>
      <c r="I17" s="357">
        <v>1783100</v>
      </c>
      <c r="J17" s="314"/>
      <c r="K17" s="314"/>
    </row>
    <row r="18" spans="1:11" ht="15.75" x14ac:dyDescent="0.25">
      <c r="A18" s="654" t="s">
        <v>309</v>
      </c>
      <c r="B18" s="655"/>
      <c r="C18" s="655"/>
      <c r="D18" s="655"/>
      <c r="E18" s="655"/>
      <c r="F18" s="655"/>
      <c r="G18" s="655"/>
      <c r="H18" s="656"/>
      <c r="I18" s="358">
        <f>I13+I14-I15-I16-I17</f>
        <v>23801138.46153846</v>
      </c>
    </row>
    <row r="19" spans="1:11" ht="15.75" x14ac:dyDescent="0.25">
      <c r="A19" s="359"/>
      <c r="B19" s="359"/>
      <c r="C19" s="359"/>
      <c r="D19" s="359"/>
      <c r="E19" s="359"/>
      <c r="F19" s="359"/>
      <c r="G19" s="359"/>
      <c r="H19" s="359"/>
      <c r="I19" s="360"/>
    </row>
    <row r="20" spans="1:11" ht="15.75" x14ac:dyDescent="0.25">
      <c r="A20" s="657"/>
      <c r="B20" s="657"/>
      <c r="C20" s="361" t="s">
        <v>310</v>
      </c>
      <c r="D20" s="314"/>
      <c r="E20" s="314"/>
      <c r="G20" s="361"/>
      <c r="H20" s="361" t="s">
        <v>14</v>
      </c>
    </row>
    <row r="21" spans="1:11" x14ac:dyDescent="0.25">
      <c r="I21" s="70" t="s">
        <v>321</v>
      </c>
    </row>
    <row r="22" spans="1:11" ht="15.75" x14ac:dyDescent="0.25">
      <c r="A22" s="314"/>
      <c r="B22" s="314"/>
      <c r="C22" s="314"/>
      <c r="D22" s="314"/>
      <c r="E22" s="314"/>
      <c r="F22" s="314"/>
      <c r="G22" s="314"/>
      <c r="H22" s="333"/>
      <c r="I22" s="422" t="s">
        <v>322</v>
      </c>
    </row>
    <row r="24" spans="1:11" ht="15.75" x14ac:dyDescent="0.25">
      <c r="A24" s="657"/>
      <c r="B24" s="657"/>
      <c r="C24" s="314"/>
      <c r="D24" s="314"/>
      <c r="E24" s="361"/>
      <c r="F24" s="361"/>
      <c r="G24" s="361"/>
      <c r="H24" s="361"/>
      <c r="I24" s="314"/>
    </row>
    <row r="27" spans="1:11" ht="59.25" customHeight="1" x14ac:dyDescent="0.25">
      <c r="A27" s="641" t="s">
        <v>311</v>
      </c>
      <c r="B27" s="641"/>
      <c r="C27" s="641"/>
      <c r="D27" s="641"/>
      <c r="E27" s="641"/>
      <c r="F27" s="641"/>
      <c r="G27" s="641"/>
      <c r="H27" s="641"/>
      <c r="I27" s="641"/>
    </row>
  </sheetData>
  <mergeCells count="18"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2020-08-31T10:52:21Z</dcterms:modified>
</cp:coreProperties>
</file>