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THU'!$A$6:$P$122</definedName>
    <definedName name="_xlnm._FilterDatabase" localSheetId="0" hidden="1">'THU CHI'!$A$6:$G$63</definedName>
  </definedNames>
  <calcPr calcId="162913"/>
</workbook>
</file>

<file path=xl/calcChain.xml><?xml version="1.0" encoding="utf-8"?>
<calcChain xmlns="http://schemas.openxmlformats.org/spreadsheetml/2006/main">
  <c r="E63" i="1" l="1"/>
  <c r="G93" i="1" l="1"/>
  <c r="F160" i="1" l="1"/>
  <c r="D24" i="3" s="1"/>
  <c r="D17" i="3"/>
  <c r="D18" i="3"/>
  <c r="E107" i="1"/>
  <c r="F107" i="1"/>
  <c r="D16" i="3" s="1"/>
  <c r="D107" i="1"/>
  <c r="F114" i="1"/>
  <c r="D19" i="3" s="1"/>
  <c r="F123" i="1"/>
  <c r="D20" i="3" s="1"/>
  <c r="G123" i="1"/>
  <c r="G145" i="1"/>
  <c r="F145" i="1"/>
  <c r="D21" i="3" s="1"/>
  <c r="D152" i="1"/>
  <c r="C23" i="3" s="1"/>
  <c r="F73" i="1"/>
  <c r="C16" i="3" l="1"/>
  <c r="D63" i="1"/>
  <c r="F63" i="1"/>
  <c r="G46" i="1" l="1"/>
  <c r="G36" i="1"/>
  <c r="G58" i="1"/>
  <c r="L25" i="8"/>
  <c r="L21" i="8"/>
  <c r="J25" i="8"/>
  <c r="J24" i="8"/>
  <c r="L24" i="8" s="1"/>
  <c r="J23" i="8"/>
  <c r="L23" i="8" s="1"/>
  <c r="J22" i="8"/>
  <c r="L22" i="8" s="1"/>
  <c r="J21" i="8"/>
  <c r="I12" i="9"/>
  <c r="L12" i="9" s="1"/>
  <c r="N12" i="9" s="1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2" i="9" l="1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83" i="9"/>
  <c r="L83" i="9" s="1"/>
  <c r="O83" i="9" s="1"/>
  <c r="I82" i="9"/>
  <c r="L82" i="9" s="1"/>
  <c r="O82" i="9" s="1"/>
  <c r="H26" i="8"/>
  <c r="I13" i="9" l="1"/>
  <c r="L13" i="9" s="1"/>
  <c r="M13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7" i="9"/>
  <c r="L67" i="9" s="1"/>
  <c r="I66" i="9"/>
  <c r="L66" i="9" s="1"/>
  <c r="I65" i="9"/>
  <c r="L65" i="9" s="1"/>
  <c r="I64" i="9"/>
  <c r="L64" i="9" s="1"/>
  <c r="O64" i="9" s="1"/>
  <c r="I81" i="9"/>
  <c r="L81" i="9" s="1"/>
  <c r="M81" i="9" s="1"/>
  <c r="I80" i="9"/>
  <c r="L80" i="9" s="1"/>
  <c r="M80" i="9" s="1"/>
  <c r="I79" i="9"/>
  <c r="L79" i="9" s="1"/>
  <c r="M79" i="9" s="1"/>
  <c r="G118" i="9" l="1"/>
  <c r="I117" i="9"/>
  <c r="L117" i="9" s="1"/>
  <c r="M117" i="9" s="1"/>
  <c r="I103" i="9"/>
  <c r="L103" i="9" s="1"/>
  <c r="M103" i="9" s="1"/>
  <c r="I102" i="9"/>
  <c r="L102" i="9" s="1"/>
  <c r="M102" i="9" s="1"/>
  <c r="I116" i="9"/>
  <c r="L116" i="9" s="1"/>
  <c r="O116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 l="1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1" i="9"/>
  <c r="L101" i="9" s="1"/>
  <c r="M101" i="9" s="1"/>
  <c r="I94" i="9"/>
  <c r="L94" i="9" s="1"/>
  <c r="M94" i="9" s="1"/>
  <c r="I100" i="9"/>
  <c r="L100" i="9" s="1"/>
  <c r="M100" i="9" s="1"/>
  <c r="I99" i="9"/>
  <c r="L99" i="9" s="1"/>
  <c r="M99" i="9" s="1"/>
  <c r="I98" i="9"/>
  <c r="L98" i="9" s="1"/>
  <c r="M98" i="9" s="1"/>
  <c r="I97" i="9"/>
  <c r="L97" i="9" s="1"/>
  <c r="M97" i="9" s="1"/>
  <c r="I96" i="9"/>
  <c r="L96" i="9" s="1"/>
  <c r="M96" i="9" s="1"/>
  <c r="I95" i="9"/>
  <c r="L95" i="9" s="1"/>
  <c r="M95" i="9" s="1"/>
  <c r="I93" i="9"/>
  <c r="L93" i="9" s="1"/>
  <c r="M93" i="9" s="1"/>
  <c r="I92" i="9"/>
  <c r="L92" i="9" s="1"/>
  <c r="M92" i="9" s="1"/>
  <c r="J17" i="8"/>
  <c r="L17" i="8" s="1"/>
  <c r="I91" i="9"/>
  <c r="L91" i="9" s="1"/>
  <c r="N91" i="9" s="1"/>
  <c r="I90" i="9"/>
  <c r="L90" i="9" s="1"/>
  <c r="N90" i="9" s="1"/>
  <c r="I89" i="9"/>
  <c r="L89" i="9" s="1"/>
  <c r="N89" i="9" s="1"/>
  <c r="I88" i="9"/>
  <c r="L88" i="9" s="1"/>
  <c r="N88" i="9" s="1"/>
  <c r="I87" i="9"/>
  <c r="L87" i="9" s="1"/>
  <c r="N87" i="9" s="1"/>
  <c r="I86" i="9"/>
  <c r="L86" i="9" s="1"/>
  <c r="N86" i="9" s="1"/>
  <c r="I85" i="9"/>
  <c r="L85" i="9" s="1"/>
  <c r="O85" i="9" s="1"/>
  <c r="I84" i="9"/>
  <c r="L84" i="9" s="1"/>
  <c r="M84" i="9" s="1"/>
  <c r="I78" i="9"/>
  <c r="L78" i="9" s="1"/>
  <c r="O78" i="9" s="1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N68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F26" i="11"/>
  <c r="H13" i="5" s="1"/>
  <c r="H14" i="5" s="1"/>
  <c r="H17" i="5" l="1"/>
  <c r="G62" i="1"/>
  <c r="I39" i="4"/>
  <c r="L39" i="4" s="1"/>
  <c r="I63" i="9"/>
  <c r="L63" i="9" s="1"/>
  <c r="N63" i="9" s="1"/>
  <c r="I57" i="9"/>
  <c r="L57" i="9" s="1"/>
  <c r="M57" i="9" s="1"/>
  <c r="I55" i="9"/>
  <c r="L55" i="9" s="1"/>
  <c r="O55" i="9" s="1"/>
  <c r="I54" i="9"/>
  <c r="L54" i="9" s="1"/>
  <c r="O54" i="9" s="1"/>
  <c r="I53" i="9"/>
  <c r="L53" i="9" s="1"/>
  <c r="N53" i="9" s="1"/>
  <c r="I52" i="9"/>
  <c r="L52" i="9" s="1"/>
  <c r="N52" i="9" s="1"/>
  <c r="I51" i="9"/>
  <c r="L51" i="9" s="1"/>
  <c r="N51" i="9" s="1"/>
  <c r="I50" i="9"/>
  <c r="L50" i="9" s="1"/>
  <c r="N50" i="9" s="1"/>
  <c r="J8" i="8"/>
  <c r="L8" i="8" s="1"/>
  <c r="I49" i="9"/>
  <c r="L49" i="9" s="1"/>
  <c r="O49" i="9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G132" i="1" l="1"/>
  <c r="G133" i="1" s="1"/>
  <c r="D22" i="3" s="1"/>
  <c r="G63" i="1"/>
  <c r="L40" i="4"/>
  <c r="J59" i="4" s="1"/>
  <c r="I40" i="4"/>
  <c r="I41" i="9"/>
  <c r="L41" i="9" s="1"/>
  <c r="M41" i="9" s="1"/>
  <c r="I40" i="9"/>
  <c r="I39" i="9"/>
  <c r="I38" i="9"/>
  <c r="I37" i="9"/>
  <c r="I36" i="9"/>
  <c r="I35" i="9"/>
  <c r="I33" i="9"/>
  <c r="L33" i="9" s="1"/>
  <c r="M33" i="9" s="1"/>
  <c r="H16" i="5" l="1"/>
  <c r="H18" i="5" s="1"/>
  <c r="L35" i="9" l="1"/>
  <c r="M35" i="9" s="1"/>
  <c r="L36" i="9"/>
  <c r="M36" i="9" s="1"/>
  <c r="L37" i="9"/>
  <c r="M37" i="9" s="1"/>
  <c r="L38" i="9"/>
  <c r="M38" i="9" s="1"/>
  <c r="L39" i="9"/>
  <c r="M39" i="9" s="1"/>
  <c r="L40" i="9"/>
  <c r="M40" i="9" s="1"/>
  <c r="I34" i="9"/>
  <c r="L34" i="9" s="1"/>
  <c r="M34" i="9" s="1"/>
  <c r="I32" i="9"/>
  <c r="L32" i="9" s="1"/>
  <c r="M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N23" i="9" s="1"/>
  <c r="J7" i="8" l="1"/>
  <c r="L7" i="8" s="1"/>
  <c r="I14" i="9"/>
  <c r="I15" i="9"/>
  <c r="L15" i="9" s="1"/>
  <c r="M15" i="9" s="1"/>
  <c r="I16" i="9"/>
  <c r="L16" i="9" s="1"/>
  <c r="M16" i="9" s="1"/>
  <c r="I17" i="9"/>
  <c r="L17" i="9" s="1"/>
  <c r="M17" i="9" s="1"/>
  <c r="I18" i="9"/>
  <c r="L18" i="9" s="1"/>
  <c r="N18" i="9" s="1"/>
  <c r="I19" i="9"/>
  <c r="L19" i="9" s="1"/>
  <c r="N19" i="9" s="1"/>
  <c r="I20" i="9"/>
  <c r="L20" i="9" s="1"/>
  <c r="N20" i="9" s="1"/>
  <c r="I21" i="9"/>
  <c r="I22" i="9"/>
  <c r="L22" i="9" s="1"/>
  <c r="N22" i="9" s="1"/>
  <c r="L14" i="9"/>
  <c r="I11" i="9"/>
  <c r="L11" i="9" s="1"/>
  <c r="N11" i="9" s="1"/>
  <c r="I10" i="9"/>
  <c r="L10" i="9" s="1"/>
  <c r="M10" i="9" s="1"/>
  <c r="L21" i="9" l="1"/>
  <c r="M14" i="9"/>
  <c r="I9" i="9"/>
  <c r="L9" i="9" s="1"/>
  <c r="M9" i="9" s="1"/>
  <c r="N21" i="9" l="1"/>
  <c r="L118" i="9"/>
  <c r="L119" i="9" s="1"/>
  <c r="L120" i="9"/>
  <c r="I118" i="9"/>
  <c r="AI17" i="10"/>
  <c r="E16" i="5" s="1"/>
  <c r="F16" i="5" s="1"/>
  <c r="L122" i="9" l="1"/>
  <c r="L121" i="9"/>
  <c r="G16" i="5"/>
  <c r="L16" i="5" s="1"/>
  <c r="J24" i="12" s="1"/>
  <c r="J25" i="12" s="1"/>
  <c r="I26" i="8"/>
  <c r="J26" i="8"/>
  <c r="L26" i="8"/>
  <c r="G119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<sst xmlns="http://schemas.openxmlformats.org/spreadsheetml/2006/main" count="1151" uniqueCount="307">
  <si>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</si>
  <si>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</si>
  <si>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</si>
  <si>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</si>
  <si>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</si>
  <si>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</si>
  <si>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</si>
  <si>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</si>
  <si>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</si>
  <si>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</si>
  <si>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</si>
  <si>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</si>
  <si>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</si>
  <si>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</si>
  <si>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</si>
  <si>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</si>
  <si>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</si>
  <si>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</si>
  <si>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</si>
  <si>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</si>
  <si>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</si>
  <si>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</si>
  <si>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</si>
  <si>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</si>
  <si>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</si>
  <si>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</si>
  <si>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</si>
  <si>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</si>
  <si>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</si>
  <si>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</si>
  <si>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</si>
  <si>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</si>
  <si>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</si>
  <si>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</si>
  <si>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</si>
  <si>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</si>
  <si>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</si>
  <si>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</si>
  <si>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</si>
  <si>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</si>
  <si>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</si>
  <si>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</si>
  <si>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</si>
  <si>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</si>
  <si>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</si>
  <si>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</si>
  <si>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</si>
  <si>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</si>
  <si>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</si>
  <si>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</si>
  <si>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</si>
  <si>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</si>
  <si>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</si>
  <si>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</si>
  <si>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</si>
  <si>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</si>
  <si>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</si>
  <si>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</si>
  <si>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</si>
  <si>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</si>
  <si>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</si>
  <si>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</si>
  <si>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</si>
  <si>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</si>
  <si>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</si>
  <si>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</si>
  <si>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</si>
  <si>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</si>
  <si>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</si>
  <si>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</si>
  <si>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</si>
  <si>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</si>
  <si>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</si>
  <si>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</si>
  <si>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</si>
  <si>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</si>
  <si>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</si>
  <si>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</si>
  <si>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</si>
  <si>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</si>
  <si>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</si>
  <si>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</si>
  <si>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</si>
  <si>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</si>
  <si>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</si>
  <si>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</si>
  <si>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</si>
  <si>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</si>
  <si>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</si>
  <si>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</si>
  <si>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</si>
  <si>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</si>
  <si>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</si>
  <si>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</si>
  <si>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</si>
  <si>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</si>
  <si>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</si>
  <si>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</si>
  <si>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</si>
  <si>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</si>
  <si>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</si>
  <si>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</si>
  <si>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</si>
  <si>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</si>
  <si>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</si>
  <si>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</si>
  <si>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</si>
  <si>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</si>
  <si>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</si>
  <si>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</si>
  <si>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</si>
  <si>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</si>
  <si>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</si>
  <si>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</si>
  <si>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</si>
  <si>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</si>
  <si>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</si>
  <si>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</si>
  <si>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</si>
  <si>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</si>
  <si>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</si>
  <si>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</si>
  <si>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</si>
  <si>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</si>
  <si>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</si>
  <si>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</si>
  <si>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</si>
  <si>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</si>
  <si>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</si>
  <si>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</si>
  <si>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</si>
  <si>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</si>
  <si>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</si>
  <si>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</si>
  <si>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</si>
  <si>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</si>
  <si>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</si>
  <si>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</si>
  <si>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</si>
  <si>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</si>
  <si>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</si>
  <si>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</si>
  <si>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</si>
  <si>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</si>
  <si>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</si>
  <si>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</si>
  <si>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</si>
  <si>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</si>
  <si>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</si>
  <si>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</si>
  <si>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</si>
  <si>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</si>
  <si>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</si>
  <si>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</si>
  <si>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</si>
  <si>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</si>
  <si>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</si>
  <si>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</si>
  <si>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</si>
  <si>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</si>
  <si>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</si>
  <si>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</si>
  <si>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</si>
  <si>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</si>
  <si>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</si>
  <si>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</si>
  <si>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</si>
  <si>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</si>
  <si>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</si>
  <si>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</si>
  <si>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</si>
  <si>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</si>
  <si>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</si>
  <si>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</si>
  <si>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</si>
  <si>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</si>
  <si>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</si>
  <si>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</si>
  <si>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</si>
  <si>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</si>
  <si>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</si>
  <si>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</si>
  <si>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</si>
  <si>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</si>
  <si>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</si>
  <si>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</si>
  <si>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</si>
  <si>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</si>
  <si>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</si>
  <si>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</si>
  <si>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</si>
  <si>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</si>
  <si>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</si>
  <si>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</si>
  <si>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</si>
  <si>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</si>
  <si>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</si>
  <si>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</si>
  <si>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</si>
  <si>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</si>
  <si>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</si>
  <si>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</si>
  <si>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</si>
  <si>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</si>
  <si>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</si>
  <si>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</si>
  <si>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</si>
  <si>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</si>
  <si>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</si>
  <si>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</si>
  <si>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</si>
  <si>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</si>
  <si>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</si>
  <si>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</si>
  <si>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</si>
  <si>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</si>
  <si>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</si>
  <si>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</si>
  <si>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</si>
  <si>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</si>
  <si>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</si>
  <si>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</si>
  <si>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</si>
  <si>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</si>
  <si>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</si>
  <si>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</si>
  <si>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</si>
  <si>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</si>
  <si>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</si>
  <si>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</si>
  <si>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</si>
  <si>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</si>
  <si>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</si>
  <si>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</si>
  <si>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</si>
  <si>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</si>
  <si>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</si>
  <si>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</si>
  <si>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</si>
  <si>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</si>
  <si>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</si>
  <si>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</si>
  <si>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</si>
  <si>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</si>
  <si>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</si>
  <si>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</si>
  <si>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</si>
  <si>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</si>
  <si>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</si>
  <si>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</si>
  <si>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</si>
  <si>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</si>
  <si>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</si>
  <si>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</si>
  <si>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</si>
  <si>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</si>
  <si>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</si>
  <si>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</si>
  <si>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</si>
  <si>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</si>
  <si>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</si>
  <si>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</si>
  <si>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</si>
  <si>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</si>
  <si>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</si>
  <si>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</si>
  <si>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</si>
  <si>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</si>
  <si>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</si>
  <si>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</si>
  <si>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</si>
  <si>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</si>
  <si>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</si>
  <si>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</si>
  <si>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</si>
  <si>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</si>
  <si>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</si>
  <si>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</si>
  <si>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</si>
  <si>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</si>
  <si>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</si>
  <si>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</si>
  <si>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</si>
  <si>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</si>
  <si>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</si>
  <si>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</si>
  <si>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</si>
  <si>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</si>
  <si>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</si>
  <si>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</si>
  <si>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</si>
  <si>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</si>
  <si>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</si>
  <si>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</si>
  <si>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</si>
  <si>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</si>
  <si>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</si>
  <si>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</si>
  <si>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</si>
  <si>
    <t>Hải Vui thanh toán tiên hàng</t>
  </si>
  <si>
    <t>Hải vui thanh toán tiền hàng</t>
  </si>
  <si>
    <t>Thanh toán chi phí cho anh Tâm Qunhf trnag</t>
  </si>
  <si>
    <t>ChỊ Quân</t>
  </si>
  <si>
    <t>Công ty trả anh Triệu Sơn</t>
  </si>
  <si>
    <t>Triệu sơn thanh toán tiền hàng</t>
  </si>
  <si>
    <t>Công ty thanh toán lương tháng 4 cho triệu sơn</t>
  </si>
  <si>
    <t>Công ty thanh toán lương tháng 5 (hết 15/5) cho triệu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</si>
</sst>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4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168" fontId="20" fillId="0" borderId="4" xfId="1" applyNumberFormat="1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9" fontId="12" fillId="0" borderId="10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8" fontId="1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168" fontId="12" fillId="0" borderId="4" xfId="1" applyNumberFormat="1" applyFont="1" applyBorder="1" applyAlignment="1">
      <alignment vertical="center" wrapText="1"/>
    </xf>
    <xf numFmtId="168" fontId="12" fillId="0" borderId="4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9" fontId="12" fillId="0" borderId="10" xfId="0" applyNumberFormat="1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zoomScaleNormal="100" workbookViewId="0">
      <pane ySplit="7" topLeftCell="A8" activePane="bottomLeft" state="frozen"/>
      <selection pane="bottomLeft" activeCell="E17" sqref="E17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50.42578125" style="101" bestFit="1" customWidth="1"/>
    <col min="4" max="4" width="15.42578125" style="106" bestFit="1" customWidth="1"/>
    <col min="5" max="5" width="23.5703125" style="106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66" t="s">
        <v>123</v>
      </c>
      <c r="B4" s="466"/>
      <c r="C4" s="466"/>
      <c r="D4" s="466"/>
      <c r="E4" s="466"/>
      <c r="F4" s="466"/>
      <c r="G4" s="466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67" t="s">
        <v>4</v>
      </c>
      <c r="B6" s="467" t="s">
        <v>5</v>
      </c>
      <c r="C6" s="468" t="s">
        <v>6</v>
      </c>
      <c r="D6" s="469" t="s">
        <v>7</v>
      </c>
      <c r="E6" s="469"/>
      <c r="F6" s="469" t="s">
        <v>8</v>
      </c>
      <c r="G6" s="469"/>
    </row>
    <row r="7" spans="1:8" s="112" customFormat="1" ht="14.45" customHeight="1" x14ac:dyDescent="0.25">
      <c r="A7" s="467"/>
      <c r="B7" s="467"/>
      <c r="C7" s="468"/>
      <c r="D7" s="373" t="s">
        <v>83</v>
      </c>
      <c r="E7" s="373" t="s">
        <v>57</v>
      </c>
      <c r="F7" s="373" t="s">
        <v>83</v>
      </c>
      <c r="G7" s="373" t="s">
        <v>57</v>
      </c>
    </row>
    <row r="8" spans="1:8" x14ac:dyDescent="0.25">
      <c r="A8" s="374">
        <v>43949</v>
      </c>
      <c r="B8" s="375" t="s">
        <v>275</v>
      </c>
      <c r="C8" s="376" t="s">
        <v>285</v>
      </c>
      <c r="D8" s="371"/>
      <c r="E8" s="372">
        <v>10000000</v>
      </c>
      <c r="F8" s="371"/>
      <c r="G8" s="372"/>
    </row>
    <row r="9" spans="1:8" x14ac:dyDescent="0.25">
      <c r="A9" s="150">
        <v>43970</v>
      </c>
      <c r="B9" s="98" t="s">
        <v>275</v>
      </c>
      <c r="C9" s="99" t="s">
        <v>280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250</v>
      </c>
      <c r="C10" s="99" t="s">
        <v>251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275</v>
      </c>
      <c r="C11" s="99" t="s">
        <v>286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282</v>
      </c>
      <c r="C12" s="99" t="s">
        <v>283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282</v>
      </c>
      <c r="C13" s="99" t="s">
        <v>303</v>
      </c>
      <c r="D13" s="100"/>
      <c r="E13" s="116"/>
      <c r="F13" s="100"/>
      <c r="G13" s="116">
        <v>9800000</v>
      </c>
    </row>
    <row r="14" spans="1:8" x14ac:dyDescent="0.25">
      <c r="A14" s="150">
        <v>43983</v>
      </c>
      <c r="B14" s="98" t="s">
        <v>275</v>
      </c>
      <c r="C14" s="99" t="s">
        <v>304</v>
      </c>
      <c r="D14" s="100"/>
      <c r="E14" s="116">
        <v>19328400</v>
      </c>
      <c r="F14" s="100"/>
      <c r="G14" s="116"/>
    </row>
    <row r="15" spans="1:8" x14ac:dyDescent="0.25">
      <c r="A15" s="150">
        <v>43983</v>
      </c>
      <c r="B15" s="98" t="s">
        <v>275</v>
      </c>
      <c r="C15" s="99" t="s">
        <v>304</v>
      </c>
      <c r="D15" s="100"/>
      <c r="E15" s="116">
        <v>23794300</v>
      </c>
      <c r="F15" s="100"/>
      <c r="G15" s="116"/>
    </row>
    <row r="16" spans="1:8" x14ac:dyDescent="0.25">
      <c r="A16" s="150">
        <v>43983</v>
      </c>
      <c r="B16" s="98" t="s">
        <v>210</v>
      </c>
      <c r="C16" s="99" t="s">
        <v>305</v>
      </c>
      <c r="D16" s="100"/>
      <c r="E16" s="116"/>
      <c r="F16" s="100"/>
      <c r="G16" s="116">
        <v>7538462</v>
      </c>
    </row>
    <row r="17" spans="1:7" x14ac:dyDescent="0.25">
      <c r="A17" s="150">
        <v>43983</v>
      </c>
      <c r="B17" s="98" t="s">
        <v>210</v>
      </c>
      <c r="C17" s="99" t="s">
        <v>306</v>
      </c>
      <c r="D17" s="100"/>
      <c r="E17" s="116"/>
      <c r="F17" s="100"/>
      <c r="G17" s="116">
        <v>1783100</v>
      </c>
    </row>
    <row r="18" spans="1:7" x14ac:dyDescent="0.25">
      <c r="A18" s="150">
        <v>43983</v>
      </c>
      <c r="B18" s="98" t="s">
        <v>261</v>
      </c>
      <c r="C18" s="99" t="s">
        <v>262</v>
      </c>
      <c r="D18" s="100"/>
      <c r="E18" s="116"/>
      <c r="F18" s="100">
        <v>10175000</v>
      </c>
      <c r="G18" s="116"/>
    </row>
    <row r="19" spans="1:7" x14ac:dyDescent="0.25">
      <c r="A19" s="150">
        <v>43984</v>
      </c>
      <c r="B19" s="98" t="s">
        <v>263</v>
      </c>
      <c r="C19" s="99" t="s">
        <v>264</v>
      </c>
      <c r="D19" s="100"/>
      <c r="E19" s="116"/>
      <c r="F19" s="100">
        <v>10000000</v>
      </c>
      <c r="G19" s="116"/>
    </row>
    <row r="20" spans="1:7" x14ac:dyDescent="0.25">
      <c r="A20" s="150">
        <v>43986</v>
      </c>
      <c r="B20" s="98" t="s">
        <v>275</v>
      </c>
      <c r="C20" s="99" t="s">
        <v>281</v>
      </c>
      <c r="D20" s="100">
        <v>961400</v>
      </c>
      <c r="E20" s="116"/>
      <c r="F20" s="100"/>
      <c r="G20" s="116"/>
    </row>
    <row r="21" spans="1:7" x14ac:dyDescent="0.25">
      <c r="A21" s="150">
        <v>43987</v>
      </c>
      <c r="B21" s="98" t="s">
        <v>282</v>
      </c>
      <c r="C21" s="99" t="s">
        <v>284</v>
      </c>
      <c r="D21" s="100">
        <v>50000000</v>
      </c>
      <c r="E21" s="116"/>
      <c r="F21" s="100"/>
      <c r="G21" s="116"/>
    </row>
    <row r="22" spans="1:7" x14ac:dyDescent="0.25">
      <c r="A22" s="150">
        <v>43987</v>
      </c>
      <c r="B22" s="98" t="s">
        <v>265</v>
      </c>
      <c r="C22" s="99" t="s">
        <v>271</v>
      </c>
      <c r="D22" s="100"/>
      <c r="E22" s="116"/>
      <c r="F22" s="100"/>
      <c r="G22" s="116">
        <v>200000</v>
      </c>
    </row>
    <row r="23" spans="1:7" x14ac:dyDescent="0.25">
      <c r="A23" s="150">
        <v>43987</v>
      </c>
      <c r="B23" s="98" t="s">
        <v>265</v>
      </c>
      <c r="C23" s="99" t="s">
        <v>266</v>
      </c>
      <c r="D23" s="100"/>
      <c r="E23" s="116"/>
      <c r="F23" s="100">
        <v>10500000</v>
      </c>
      <c r="G23" s="116"/>
    </row>
    <row r="24" spans="1:7" x14ac:dyDescent="0.25">
      <c r="A24" s="150">
        <v>43987</v>
      </c>
      <c r="B24" s="98" t="s">
        <v>263</v>
      </c>
      <c r="C24" s="99" t="s">
        <v>267</v>
      </c>
      <c r="D24" s="100"/>
      <c r="E24" s="116"/>
      <c r="F24" s="100">
        <v>1512000</v>
      </c>
      <c r="G24" s="116"/>
    </row>
    <row r="25" spans="1:7" x14ac:dyDescent="0.25">
      <c r="A25" s="150">
        <v>43987</v>
      </c>
      <c r="B25" s="98" t="s">
        <v>252</v>
      </c>
      <c r="C25" s="99" t="s">
        <v>255</v>
      </c>
      <c r="D25" s="100"/>
      <c r="E25" s="116"/>
      <c r="F25" s="100"/>
      <c r="G25" s="116">
        <v>500000</v>
      </c>
    </row>
    <row r="26" spans="1:7" x14ac:dyDescent="0.25">
      <c r="A26" s="150">
        <v>43988</v>
      </c>
      <c r="B26" s="98" t="s">
        <v>252</v>
      </c>
      <c r="C26" s="99" t="s">
        <v>253</v>
      </c>
      <c r="D26" s="100"/>
      <c r="E26" s="116"/>
      <c r="F26" s="100"/>
      <c r="G26" s="116">
        <v>40000</v>
      </c>
    </row>
    <row r="27" spans="1:7" x14ac:dyDescent="0.25">
      <c r="A27" s="150">
        <v>43988</v>
      </c>
      <c r="B27" s="98" t="s">
        <v>252</v>
      </c>
      <c r="C27" s="99" t="s">
        <v>253</v>
      </c>
      <c r="D27" s="100"/>
      <c r="E27" s="116"/>
      <c r="F27" s="100"/>
      <c r="G27" s="116">
        <v>40000</v>
      </c>
    </row>
    <row r="28" spans="1:7" x14ac:dyDescent="0.25">
      <c r="A28" s="150">
        <v>43990</v>
      </c>
      <c r="B28" s="98" t="s">
        <v>261</v>
      </c>
      <c r="C28" s="99" t="s">
        <v>301</v>
      </c>
      <c r="D28" s="100"/>
      <c r="E28" s="116"/>
      <c r="F28" s="100">
        <v>37800000</v>
      </c>
      <c r="G28" s="116"/>
    </row>
    <row r="29" spans="1:7" x14ac:dyDescent="0.25">
      <c r="A29" s="150">
        <v>43992</v>
      </c>
      <c r="B29" s="98" t="s">
        <v>265</v>
      </c>
      <c r="C29" s="99" t="s">
        <v>272</v>
      </c>
      <c r="D29" s="100"/>
      <c r="E29" s="116"/>
      <c r="F29" s="100">
        <v>2000000</v>
      </c>
      <c r="G29" s="116"/>
    </row>
    <row r="30" spans="1:7" x14ac:dyDescent="0.25">
      <c r="A30" s="150">
        <v>43992</v>
      </c>
      <c r="B30" s="98" t="s">
        <v>210</v>
      </c>
      <c r="C30" s="99" t="s">
        <v>270</v>
      </c>
      <c r="D30" s="100"/>
      <c r="E30" s="116"/>
      <c r="F30" s="100">
        <v>4000000</v>
      </c>
      <c r="G30" s="116"/>
    </row>
    <row r="31" spans="1:7" x14ac:dyDescent="0.25">
      <c r="A31" s="150">
        <v>43992</v>
      </c>
      <c r="B31" s="98" t="s">
        <v>210</v>
      </c>
      <c r="C31" s="99" t="s">
        <v>269</v>
      </c>
      <c r="D31" s="100"/>
      <c r="E31" s="116"/>
      <c r="F31" s="100">
        <v>2100000</v>
      </c>
      <c r="G31" s="116"/>
    </row>
    <row r="32" spans="1:7" x14ac:dyDescent="0.25">
      <c r="A32" s="150">
        <v>43992</v>
      </c>
      <c r="B32" s="98" t="s">
        <v>265</v>
      </c>
      <c r="C32" s="99" t="s">
        <v>268</v>
      </c>
      <c r="D32" s="100"/>
      <c r="E32" s="116"/>
      <c r="F32" s="100">
        <v>2000000</v>
      </c>
      <c r="G32" s="116"/>
    </row>
    <row r="33" spans="1:7" ht="13.5" customHeight="1" x14ac:dyDescent="0.25">
      <c r="A33" s="150">
        <v>43992</v>
      </c>
      <c r="B33" s="98" t="s">
        <v>252</v>
      </c>
      <c r="C33" s="99" t="s">
        <v>253</v>
      </c>
      <c r="D33" s="100"/>
      <c r="E33" s="116"/>
      <c r="F33" s="100"/>
      <c r="G33" s="116">
        <v>40000</v>
      </c>
    </row>
    <row r="34" spans="1:7" x14ac:dyDescent="0.25">
      <c r="A34" s="150">
        <v>43993</v>
      </c>
      <c r="B34" s="98" t="s">
        <v>256</v>
      </c>
      <c r="C34" s="99" t="s">
        <v>259</v>
      </c>
      <c r="D34" s="100"/>
      <c r="E34" s="116"/>
      <c r="F34" s="100"/>
      <c r="G34" s="116">
        <v>765000</v>
      </c>
    </row>
    <row r="35" spans="1:7" x14ac:dyDescent="0.25">
      <c r="A35" s="150">
        <v>43994</v>
      </c>
      <c r="B35" s="98" t="s">
        <v>252</v>
      </c>
      <c r="C35" s="99" t="s">
        <v>255</v>
      </c>
      <c r="D35" s="100"/>
      <c r="E35" s="116"/>
      <c r="F35" s="100"/>
      <c r="G35" s="116">
        <v>500000</v>
      </c>
    </row>
    <row r="36" spans="1:7" x14ac:dyDescent="0.25">
      <c r="A36" s="150">
        <v>43996</v>
      </c>
      <c r="B36" s="98" t="s">
        <v>256</v>
      </c>
      <c r="C36" s="99" t="s">
        <v>257</v>
      </c>
      <c r="D36" s="100"/>
      <c r="E36" s="116"/>
      <c r="F36" s="100"/>
      <c r="G36" s="116">
        <f>120000+45000</f>
        <v>165000</v>
      </c>
    </row>
    <row r="37" spans="1:7" x14ac:dyDescent="0.25">
      <c r="A37" s="150">
        <v>43997</v>
      </c>
      <c r="B37" s="98" t="s">
        <v>250</v>
      </c>
      <c r="C37" s="99" t="s">
        <v>251</v>
      </c>
      <c r="D37" s="100"/>
      <c r="E37" s="116"/>
      <c r="F37" s="100"/>
      <c r="G37" s="116">
        <v>250000</v>
      </c>
    </row>
    <row r="38" spans="1:7" x14ac:dyDescent="0.25">
      <c r="A38" s="150">
        <v>43998</v>
      </c>
      <c r="B38" s="98" t="s">
        <v>256</v>
      </c>
      <c r="C38" s="99" t="s">
        <v>258</v>
      </c>
      <c r="D38" s="100"/>
      <c r="E38" s="116"/>
      <c r="F38" s="100">
        <v>1903000</v>
      </c>
      <c r="G38" s="116"/>
    </row>
    <row r="39" spans="1:7" x14ac:dyDescent="0.25">
      <c r="A39" s="150">
        <v>43998</v>
      </c>
      <c r="B39" s="98" t="s">
        <v>252</v>
      </c>
      <c r="C39" s="99" t="s">
        <v>253</v>
      </c>
      <c r="D39" s="100"/>
      <c r="E39" s="116"/>
      <c r="F39" s="100"/>
      <c r="G39" s="116">
        <v>40000</v>
      </c>
    </row>
    <row r="40" spans="1:7" x14ac:dyDescent="0.25">
      <c r="A40" s="150">
        <v>44001</v>
      </c>
      <c r="B40" s="98" t="s">
        <v>261</v>
      </c>
      <c r="C40" s="99" t="s">
        <v>279</v>
      </c>
      <c r="D40" s="100"/>
      <c r="E40" s="116"/>
      <c r="F40" s="100">
        <v>5000000</v>
      </c>
      <c r="G40" s="116"/>
    </row>
    <row r="41" spans="1:7" x14ac:dyDescent="0.25">
      <c r="A41" s="150">
        <v>44001</v>
      </c>
      <c r="B41" s="98" t="s">
        <v>275</v>
      </c>
      <c r="C41" s="99" t="s">
        <v>277</v>
      </c>
      <c r="D41" s="100"/>
      <c r="E41" s="116"/>
      <c r="F41" s="100">
        <v>49500000</v>
      </c>
      <c r="G41" s="116"/>
    </row>
    <row r="42" spans="1:7" x14ac:dyDescent="0.25">
      <c r="A42" s="150">
        <v>44001</v>
      </c>
      <c r="B42" s="98" t="s">
        <v>265</v>
      </c>
      <c r="C42" s="99" t="s">
        <v>273</v>
      </c>
      <c r="D42" s="100"/>
      <c r="E42" s="116"/>
      <c r="F42" s="100">
        <v>430000</v>
      </c>
      <c r="G42" s="116"/>
    </row>
    <row r="43" spans="1:7" x14ac:dyDescent="0.25">
      <c r="A43" s="150">
        <v>44002</v>
      </c>
      <c r="B43" s="98" t="s">
        <v>252</v>
      </c>
      <c r="C43" s="99" t="s">
        <v>253</v>
      </c>
      <c r="D43" s="100"/>
      <c r="E43" s="116"/>
      <c r="F43" s="100"/>
      <c r="G43" s="116">
        <v>40000</v>
      </c>
    </row>
    <row r="44" spans="1:7" x14ac:dyDescent="0.25">
      <c r="A44" s="150">
        <v>44006</v>
      </c>
      <c r="B44" s="98" t="s">
        <v>250</v>
      </c>
      <c r="C44" s="99" t="s">
        <v>251</v>
      </c>
      <c r="D44" s="100"/>
      <c r="E44" s="116"/>
      <c r="F44" s="100"/>
      <c r="G44" s="116">
        <v>250000</v>
      </c>
    </row>
    <row r="45" spans="1:7" x14ac:dyDescent="0.25">
      <c r="A45" s="150">
        <v>44006</v>
      </c>
      <c r="B45" s="98" t="s">
        <v>252</v>
      </c>
      <c r="C45" s="99" t="s">
        <v>253</v>
      </c>
      <c r="D45" s="100"/>
      <c r="E45" s="116"/>
      <c r="F45" s="100"/>
      <c r="G45" s="116">
        <v>105000</v>
      </c>
    </row>
    <row r="46" spans="1:7" ht="14.25" customHeight="1" x14ac:dyDescent="0.25">
      <c r="A46" s="150">
        <v>44006</v>
      </c>
      <c r="B46" s="98" t="s">
        <v>256</v>
      </c>
      <c r="C46" s="99" t="s">
        <v>260</v>
      </c>
      <c r="D46" s="100"/>
      <c r="E46" s="116"/>
      <c r="F46" s="100"/>
      <c r="G46" s="116">
        <f>680000+120000+15000+80000+60000+120000+300000+60000+450000+2585000+958980+1000545</f>
        <v>6429525</v>
      </c>
    </row>
    <row r="47" spans="1:7" ht="14.25" customHeight="1" x14ac:dyDescent="0.25">
      <c r="A47" s="150">
        <v>44006</v>
      </c>
      <c r="B47" s="98" t="s">
        <v>252</v>
      </c>
      <c r="C47" s="99" t="s">
        <v>253</v>
      </c>
      <c r="D47" s="100"/>
      <c r="E47" s="116"/>
      <c r="F47" s="100"/>
      <c r="G47" s="116">
        <v>105000</v>
      </c>
    </row>
    <row r="48" spans="1:7" x14ac:dyDescent="0.25">
      <c r="A48" s="150">
        <v>44007</v>
      </c>
      <c r="B48" s="98" t="s">
        <v>250</v>
      </c>
      <c r="C48" s="99" t="s">
        <v>251</v>
      </c>
      <c r="D48" s="100"/>
      <c r="E48" s="116"/>
      <c r="F48" s="100"/>
      <c r="G48" s="116">
        <v>100000</v>
      </c>
    </row>
    <row r="49" spans="1:7" x14ac:dyDescent="0.25">
      <c r="A49" s="150">
        <v>44008</v>
      </c>
      <c r="B49" s="98" t="s">
        <v>275</v>
      </c>
      <c r="C49" s="99" t="s">
        <v>287</v>
      </c>
      <c r="D49" s="100"/>
      <c r="E49" s="116">
        <v>887000</v>
      </c>
      <c r="F49" s="100"/>
      <c r="G49" s="116"/>
    </row>
    <row r="50" spans="1:7" x14ac:dyDescent="0.25">
      <c r="A50" s="150">
        <v>44008</v>
      </c>
      <c r="B50" s="98" t="s">
        <v>265</v>
      </c>
      <c r="C50" s="99" t="s">
        <v>278</v>
      </c>
      <c r="D50" s="100"/>
      <c r="E50" s="116"/>
      <c r="F50" s="100"/>
      <c r="G50" s="116">
        <v>887000</v>
      </c>
    </row>
    <row r="51" spans="1:7" x14ac:dyDescent="0.25">
      <c r="A51" s="150">
        <v>44008</v>
      </c>
      <c r="B51" s="98" t="s">
        <v>263</v>
      </c>
      <c r="C51" s="99" t="s">
        <v>274</v>
      </c>
      <c r="D51" s="100"/>
      <c r="E51" s="116"/>
      <c r="F51" s="100">
        <v>8000000</v>
      </c>
      <c r="G51" s="116"/>
    </row>
    <row r="52" spans="1:7" x14ac:dyDescent="0.25">
      <c r="A52" s="150">
        <v>44009</v>
      </c>
      <c r="B52" s="98" t="s">
        <v>275</v>
      </c>
      <c r="C52" s="99" t="s">
        <v>299</v>
      </c>
      <c r="D52" s="100"/>
      <c r="E52" s="116">
        <v>95000000</v>
      </c>
      <c r="F52" s="100"/>
      <c r="G52" s="116"/>
    </row>
    <row r="53" spans="1:7" x14ac:dyDescent="0.25">
      <c r="A53" s="150">
        <v>44009</v>
      </c>
      <c r="B53" s="98" t="s">
        <v>275</v>
      </c>
      <c r="C53" s="99" t="s">
        <v>276</v>
      </c>
      <c r="D53" s="100"/>
      <c r="E53" s="116"/>
      <c r="F53" s="100">
        <v>99000000</v>
      </c>
      <c r="G53" s="116"/>
    </row>
    <row r="54" spans="1:7" x14ac:dyDescent="0.25">
      <c r="A54" s="150">
        <v>44010</v>
      </c>
      <c r="B54" s="98" t="s">
        <v>252</v>
      </c>
      <c r="C54" s="99" t="s">
        <v>253</v>
      </c>
      <c r="D54" s="100"/>
      <c r="E54" s="116"/>
      <c r="F54" s="100"/>
      <c r="G54" s="116">
        <v>105000</v>
      </c>
    </row>
    <row r="55" spans="1:7" x14ac:dyDescent="0.25">
      <c r="A55" s="150">
        <v>44011</v>
      </c>
      <c r="B55" s="98" t="s">
        <v>252</v>
      </c>
      <c r="C55" s="99" t="s">
        <v>253</v>
      </c>
      <c r="D55" s="100"/>
      <c r="E55" s="116"/>
      <c r="F55" s="100"/>
      <c r="G55" s="116">
        <v>40000</v>
      </c>
    </row>
    <row r="56" spans="1:7" x14ac:dyDescent="0.25">
      <c r="A56" s="150">
        <v>44011</v>
      </c>
      <c r="B56" s="98" t="s">
        <v>252</v>
      </c>
      <c r="C56" s="99" t="s">
        <v>253</v>
      </c>
      <c r="D56" s="100"/>
      <c r="E56" s="116"/>
      <c r="F56" s="100"/>
      <c r="G56" s="116">
        <v>105000</v>
      </c>
    </row>
    <row r="57" spans="1:7" x14ac:dyDescent="0.25">
      <c r="A57" s="150">
        <v>44012</v>
      </c>
      <c r="B57" s="98" t="s">
        <v>275</v>
      </c>
      <c r="C57" s="117" t="s">
        <v>288</v>
      </c>
      <c r="D57" s="100"/>
      <c r="E57" s="116">
        <v>776000</v>
      </c>
      <c r="F57" s="100"/>
      <c r="G57" s="116"/>
    </row>
    <row r="58" spans="1:7" x14ac:dyDescent="0.25">
      <c r="A58" s="150">
        <v>44012</v>
      </c>
      <c r="B58" s="98" t="s">
        <v>252</v>
      </c>
      <c r="C58" s="99" t="s">
        <v>253</v>
      </c>
      <c r="D58" s="100"/>
      <c r="E58" s="116"/>
      <c r="F58" s="100"/>
      <c r="G58" s="118">
        <f>15000*22</f>
        <v>330000</v>
      </c>
    </row>
    <row r="59" spans="1:7" x14ac:dyDescent="0.25">
      <c r="A59" s="150">
        <v>44012</v>
      </c>
      <c r="B59" s="98" t="s">
        <v>252</v>
      </c>
      <c r="C59" s="99" t="s">
        <v>254</v>
      </c>
      <c r="D59" s="100"/>
      <c r="E59" s="116"/>
      <c r="F59" s="100"/>
      <c r="G59" s="118">
        <v>90000</v>
      </c>
    </row>
    <row r="60" spans="1:7" x14ac:dyDescent="0.25">
      <c r="A60" s="150">
        <v>44012</v>
      </c>
      <c r="B60" s="98" t="s">
        <v>265</v>
      </c>
      <c r="C60" s="99" t="s">
        <v>278</v>
      </c>
      <c r="D60" s="100"/>
      <c r="E60" s="116"/>
      <c r="F60" s="100"/>
      <c r="G60" s="118">
        <v>776000</v>
      </c>
    </row>
    <row r="61" spans="1:7" x14ac:dyDescent="0.25">
      <c r="A61" s="150">
        <v>44012</v>
      </c>
      <c r="B61" s="98" t="s">
        <v>252</v>
      </c>
      <c r="C61" s="119" t="s">
        <v>255</v>
      </c>
      <c r="D61" s="100"/>
      <c r="E61" s="116"/>
      <c r="F61" s="100"/>
      <c r="G61" s="118">
        <v>1000000</v>
      </c>
    </row>
    <row r="62" spans="1:7" x14ac:dyDescent="0.25">
      <c r="A62" s="150">
        <v>44012</v>
      </c>
      <c r="B62" s="98" t="s">
        <v>250</v>
      </c>
      <c r="C62" s="99" t="s">
        <v>297</v>
      </c>
      <c r="D62" s="100"/>
      <c r="E62" s="116"/>
      <c r="F62" s="100"/>
      <c r="G62" s="118">
        <f>'Hỗ trợ vận chuyển'!D26+'Hỗ trợ vận chuyển'!E26+'Hỗ trợ vận chuyển'!F26</f>
        <v>365000</v>
      </c>
    </row>
    <row r="63" spans="1:7" s="121" customFormat="1" ht="14.25" x14ac:dyDescent="0.2">
      <c r="A63" s="463" t="s">
        <v>10</v>
      </c>
      <c r="B63" s="464"/>
      <c r="C63" s="465"/>
      <c r="D63" s="120">
        <f>SUM(D8:D62)</f>
        <v>67068400</v>
      </c>
      <c r="E63" s="120">
        <f>SUM(E8:E62)</f>
        <v>150110200</v>
      </c>
      <c r="F63" s="120">
        <f>SUM(F8:F62)</f>
        <v>243920000</v>
      </c>
      <c r="G63" s="120">
        <f>SUM(G8:G62)</f>
        <v>32489087</v>
      </c>
    </row>
    <row r="64" spans="1:7" s="121" customFormat="1" ht="14.25" x14ac:dyDescent="0.2">
      <c r="A64" s="151"/>
      <c r="B64" s="122"/>
      <c r="C64" s="122"/>
      <c r="D64" s="123"/>
      <c r="E64" s="123"/>
      <c r="F64" s="123"/>
      <c r="G64" s="123"/>
    </row>
    <row r="65" spans="1:7" s="121" customFormat="1" ht="18.75" x14ac:dyDescent="0.3">
      <c r="A65" s="462" t="s">
        <v>84</v>
      </c>
      <c r="B65" s="462"/>
      <c r="C65" s="122"/>
      <c r="D65" s="123"/>
      <c r="E65" s="123"/>
      <c r="F65" s="123"/>
      <c r="G65" s="123"/>
    </row>
    <row r="66" spans="1:7" s="121" customFormat="1" ht="14.25" x14ac:dyDescent="0.2">
      <c r="A66" s="151"/>
      <c r="B66" s="122"/>
      <c r="C66" s="122"/>
      <c r="D66" s="123"/>
      <c r="E66" s="123"/>
      <c r="F66" s="123"/>
      <c r="G66" s="123"/>
    </row>
    <row r="67" spans="1:7" s="121" customFormat="1" ht="14.25" x14ac:dyDescent="0.2">
      <c r="A67" s="151"/>
      <c r="B67" s="470" t="s">
        <v>289</v>
      </c>
      <c r="C67" s="470"/>
      <c r="D67" s="123"/>
      <c r="E67" s="123"/>
      <c r="F67" s="123"/>
      <c r="G67" s="123"/>
    </row>
    <row r="68" spans="1:7" s="112" customFormat="1" x14ac:dyDescent="0.25">
      <c r="A68" s="467" t="s">
        <v>4</v>
      </c>
      <c r="B68" s="467" t="s">
        <v>5</v>
      </c>
      <c r="C68" s="468" t="s">
        <v>6</v>
      </c>
      <c r="D68" s="469" t="s">
        <v>7</v>
      </c>
      <c r="E68" s="469"/>
      <c r="F68" s="469" t="s">
        <v>8</v>
      </c>
      <c r="G68" s="469"/>
    </row>
    <row r="69" spans="1:7" s="112" customFormat="1" ht="14.45" customHeight="1" x14ac:dyDescent="0.25">
      <c r="A69" s="467"/>
      <c r="B69" s="467"/>
      <c r="C69" s="468"/>
      <c r="D69" s="373" t="s">
        <v>83</v>
      </c>
      <c r="E69" s="373" t="s">
        <v>57</v>
      </c>
      <c r="F69" s="373" t="s">
        <v>83</v>
      </c>
      <c r="G69" s="373" t="s">
        <v>57</v>
      </c>
    </row>
    <row r="70" spans="1:7" x14ac:dyDescent="0.25">
      <c r="A70" s="374">
        <v>43984</v>
      </c>
      <c r="B70" s="375" t="s">
        <v>263</v>
      </c>
      <c r="C70" s="376" t="s">
        <v>264</v>
      </c>
      <c r="D70" s="371"/>
      <c r="E70" s="372"/>
      <c r="F70" s="371">
        <v>10000000</v>
      </c>
      <c r="G70" s="372"/>
    </row>
    <row r="71" spans="1:7" x14ac:dyDescent="0.25">
      <c r="A71" s="150">
        <v>43987</v>
      </c>
      <c r="B71" s="98" t="s">
        <v>263</v>
      </c>
      <c r="C71" s="99" t="s">
        <v>267</v>
      </c>
      <c r="D71" s="100"/>
      <c r="E71" s="116"/>
      <c r="F71" s="100">
        <v>1512000</v>
      </c>
      <c r="G71" s="116"/>
    </row>
    <row r="72" spans="1:7" x14ac:dyDescent="0.25">
      <c r="A72" s="366">
        <v>44008</v>
      </c>
      <c r="B72" s="367" t="s">
        <v>263</v>
      </c>
      <c r="C72" s="368" t="s">
        <v>274</v>
      </c>
      <c r="D72" s="369"/>
      <c r="E72" s="370"/>
      <c r="F72" s="369">
        <v>8000000</v>
      </c>
      <c r="G72" s="370"/>
    </row>
    <row r="73" spans="1:7" s="121" customFormat="1" ht="14.25" x14ac:dyDescent="0.2">
      <c r="A73" s="473" t="s">
        <v>60</v>
      </c>
      <c r="B73" s="474"/>
      <c r="C73" s="475"/>
      <c r="D73" s="120"/>
      <c r="E73" s="377"/>
      <c r="F73" s="120">
        <f>SUM(F70:F72)</f>
        <v>19512000</v>
      </c>
      <c r="G73" s="377"/>
    </row>
    <row r="74" spans="1:7" s="121" customFormat="1" ht="14.25" x14ac:dyDescent="0.2">
      <c r="A74" s="151"/>
      <c r="B74" s="122"/>
      <c r="C74" s="122"/>
      <c r="D74" s="123"/>
      <c r="E74" s="123"/>
      <c r="F74" s="123"/>
      <c r="G74" s="123"/>
    </row>
    <row r="75" spans="1:7" s="121" customFormat="1" ht="14.25" x14ac:dyDescent="0.2">
      <c r="A75" s="151"/>
      <c r="B75" s="471" t="s">
        <v>290</v>
      </c>
      <c r="C75" s="471"/>
      <c r="D75" s="123"/>
      <c r="E75" s="123"/>
      <c r="F75" s="123"/>
      <c r="G75" s="123"/>
    </row>
    <row r="76" spans="1:7" s="112" customFormat="1" x14ac:dyDescent="0.25">
      <c r="A76" s="467" t="s">
        <v>4</v>
      </c>
      <c r="B76" s="467" t="s">
        <v>5</v>
      </c>
      <c r="C76" s="468" t="s">
        <v>6</v>
      </c>
      <c r="D76" s="469" t="s">
        <v>7</v>
      </c>
      <c r="E76" s="469"/>
      <c r="F76" s="469" t="s">
        <v>8</v>
      </c>
      <c r="G76" s="469"/>
    </row>
    <row r="77" spans="1:7" s="112" customFormat="1" ht="14.45" customHeight="1" x14ac:dyDescent="0.25">
      <c r="A77" s="467"/>
      <c r="B77" s="467"/>
      <c r="C77" s="468"/>
      <c r="D77" s="373" t="s">
        <v>83</v>
      </c>
      <c r="E77" s="373" t="s">
        <v>57</v>
      </c>
      <c r="F77" s="373" t="s">
        <v>83</v>
      </c>
      <c r="G77" s="373" t="s">
        <v>57</v>
      </c>
    </row>
    <row r="78" spans="1:7" x14ac:dyDescent="0.25">
      <c r="A78" s="150">
        <v>43987</v>
      </c>
      <c r="B78" s="98" t="s">
        <v>252</v>
      </c>
      <c r="C78" s="99" t="s">
        <v>255</v>
      </c>
      <c r="D78" s="100"/>
      <c r="E78" s="116"/>
      <c r="F78" s="100"/>
      <c r="G78" s="116">
        <v>500000</v>
      </c>
    </row>
    <row r="79" spans="1:7" x14ac:dyDescent="0.25">
      <c r="A79" s="150">
        <v>43988</v>
      </c>
      <c r="B79" s="98" t="s">
        <v>252</v>
      </c>
      <c r="C79" s="99" t="s">
        <v>253</v>
      </c>
      <c r="D79" s="100"/>
      <c r="E79" s="116"/>
      <c r="F79" s="100"/>
      <c r="G79" s="116">
        <v>40000</v>
      </c>
    </row>
    <row r="80" spans="1:7" x14ac:dyDescent="0.25">
      <c r="A80" s="150">
        <v>43988</v>
      </c>
      <c r="B80" s="98" t="s">
        <v>252</v>
      </c>
      <c r="C80" s="99" t="s">
        <v>253</v>
      </c>
      <c r="D80" s="100"/>
      <c r="E80" s="116"/>
      <c r="F80" s="100"/>
      <c r="G80" s="116">
        <v>40000</v>
      </c>
    </row>
    <row r="81" spans="1:7" ht="13.5" customHeight="1" x14ac:dyDescent="0.25">
      <c r="A81" s="150">
        <v>43992</v>
      </c>
      <c r="B81" s="98" t="s">
        <v>252</v>
      </c>
      <c r="C81" s="99" t="s">
        <v>253</v>
      </c>
      <c r="D81" s="100"/>
      <c r="E81" s="116"/>
      <c r="F81" s="100"/>
      <c r="G81" s="116">
        <v>40000</v>
      </c>
    </row>
    <row r="82" spans="1:7" x14ac:dyDescent="0.25">
      <c r="A82" s="150">
        <v>43994</v>
      </c>
      <c r="B82" s="98" t="s">
        <v>252</v>
      </c>
      <c r="C82" s="99" t="s">
        <v>255</v>
      </c>
      <c r="D82" s="100"/>
      <c r="E82" s="116"/>
      <c r="F82" s="100"/>
      <c r="G82" s="116">
        <v>500000</v>
      </c>
    </row>
    <row r="83" spans="1:7" x14ac:dyDescent="0.25">
      <c r="A83" s="150">
        <v>43998</v>
      </c>
      <c r="B83" s="98" t="s">
        <v>252</v>
      </c>
      <c r="C83" s="99" t="s">
        <v>253</v>
      </c>
      <c r="D83" s="100"/>
      <c r="E83" s="116"/>
      <c r="F83" s="100"/>
      <c r="G83" s="116">
        <v>40000</v>
      </c>
    </row>
    <row r="84" spans="1:7" x14ac:dyDescent="0.25">
      <c r="A84" s="150">
        <v>44002</v>
      </c>
      <c r="B84" s="98" t="s">
        <v>252</v>
      </c>
      <c r="C84" s="99" t="s">
        <v>253</v>
      </c>
      <c r="D84" s="100"/>
      <c r="E84" s="116"/>
      <c r="F84" s="100"/>
      <c r="G84" s="116">
        <v>40000</v>
      </c>
    </row>
    <row r="85" spans="1:7" x14ac:dyDescent="0.25">
      <c r="A85" s="150">
        <v>44006</v>
      </c>
      <c r="B85" s="98" t="s">
        <v>252</v>
      </c>
      <c r="C85" s="99" t="s">
        <v>253</v>
      </c>
      <c r="D85" s="100"/>
      <c r="E85" s="116"/>
      <c r="F85" s="100"/>
      <c r="G85" s="116">
        <v>105000</v>
      </c>
    </row>
    <row r="86" spans="1:7" ht="14.25" customHeight="1" x14ac:dyDescent="0.25">
      <c r="A86" s="150">
        <v>44006</v>
      </c>
      <c r="B86" s="98" t="s">
        <v>252</v>
      </c>
      <c r="C86" s="99" t="s">
        <v>253</v>
      </c>
      <c r="D86" s="100"/>
      <c r="E86" s="116"/>
      <c r="F86" s="100"/>
      <c r="G86" s="116">
        <v>105000</v>
      </c>
    </row>
    <row r="87" spans="1:7" x14ac:dyDescent="0.25">
      <c r="A87" s="150">
        <v>44010</v>
      </c>
      <c r="B87" s="98" t="s">
        <v>252</v>
      </c>
      <c r="C87" s="99" t="s">
        <v>253</v>
      </c>
      <c r="D87" s="100"/>
      <c r="E87" s="116"/>
      <c r="F87" s="100"/>
      <c r="G87" s="116">
        <v>105000</v>
      </c>
    </row>
    <row r="88" spans="1:7" x14ac:dyDescent="0.25">
      <c r="A88" s="150">
        <v>44011</v>
      </c>
      <c r="B88" s="98" t="s">
        <v>252</v>
      </c>
      <c r="C88" s="99" t="s">
        <v>253</v>
      </c>
      <c r="D88" s="100"/>
      <c r="E88" s="116"/>
      <c r="F88" s="100"/>
      <c r="G88" s="116">
        <v>40000</v>
      </c>
    </row>
    <row r="89" spans="1:7" x14ac:dyDescent="0.25">
      <c r="A89" s="150">
        <v>44011</v>
      </c>
      <c r="B89" s="98" t="s">
        <v>252</v>
      </c>
      <c r="C89" s="99" t="s">
        <v>253</v>
      </c>
      <c r="D89" s="100"/>
      <c r="E89" s="116"/>
      <c r="F89" s="100"/>
      <c r="G89" s="116">
        <v>105000</v>
      </c>
    </row>
    <row r="90" spans="1:7" x14ac:dyDescent="0.25">
      <c r="A90" s="150">
        <v>44012</v>
      </c>
      <c r="B90" s="98" t="s">
        <v>252</v>
      </c>
      <c r="C90" s="99" t="s">
        <v>253</v>
      </c>
      <c r="D90" s="100"/>
      <c r="E90" s="116"/>
      <c r="F90" s="100"/>
      <c r="G90" s="118">
        <v>330000</v>
      </c>
    </row>
    <row r="91" spans="1:7" x14ac:dyDescent="0.25">
      <c r="A91" s="150">
        <v>44012</v>
      </c>
      <c r="B91" s="98" t="s">
        <v>252</v>
      </c>
      <c r="C91" s="99" t="s">
        <v>254</v>
      </c>
      <c r="D91" s="100"/>
      <c r="E91" s="116"/>
      <c r="F91" s="100"/>
      <c r="G91" s="118">
        <v>90000</v>
      </c>
    </row>
    <row r="92" spans="1:7" x14ac:dyDescent="0.25">
      <c r="A92" s="150">
        <v>44012</v>
      </c>
      <c r="B92" s="98" t="s">
        <v>252</v>
      </c>
      <c r="C92" s="119" t="s">
        <v>255</v>
      </c>
      <c r="D92" s="100"/>
      <c r="E92" s="116"/>
      <c r="F92" s="100"/>
      <c r="G92" s="118">
        <v>1000000</v>
      </c>
    </row>
    <row r="93" spans="1:7" s="121" customFormat="1" ht="14.25" x14ac:dyDescent="0.2">
      <c r="A93" s="473" t="s">
        <v>60</v>
      </c>
      <c r="B93" s="474"/>
      <c r="C93" s="475"/>
      <c r="D93" s="120"/>
      <c r="E93" s="377"/>
      <c r="F93" s="120"/>
      <c r="G93" s="377">
        <f>SUM(G78:G92)</f>
        <v>3080000</v>
      </c>
    </row>
    <row r="94" spans="1:7" s="121" customFormat="1" ht="14.25" x14ac:dyDescent="0.2">
      <c r="A94" s="151"/>
      <c r="B94" s="122"/>
      <c r="C94" s="122"/>
      <c r="D94" s="123"/>
      <c r="E94" s="123"/>
      <c r="F94" s="123"/>
      <c r="G94" s="123"/>
    </row>
    <row r="95" spans="1:7" s="121" customFormat="1" ht="14.25" x14ac:dyDescent="0.2">
      <c r="A95" s="151"/>
      <c r="B95" s="472" t="s">
        <v>291</v>
      </c>
      <c r="C95" s="472"/>
      <c r="D95" s="123"/>
      <c r="E95" s="123"/>
      <c r="F95" s="123"/>
      <c r="G95" s="123"/>
    </row>
    <row r="96" spans="1:7" s="112" customFormat="1" x14ac:dyDescent="0.25">
      <c r="A96" s="467" t="s">
        <v>4</v>
      </c>
      <c r="B96" s="467" t="s">
        <v>5</v>
      </c>
      <c r="C96" s="468" t="s">
        <v>6</v>
      </c>
      <c r="D96" s="469" t="s">
        <v>7</v>
      </c>
      <c r="E96" s="469"/>
      <c r="F96" s="469" t="s">
        <v>8</v>
      </c>
      <c r="G96" s="469"/>
    </row>
    <row r="97" spans="1:7" s="112" customFormat="1" ht="14.45" customHeight="1" x14ac:dyDescent="0.25">
      <c r="A97" s="467"/>
      <c r="B97" s="467"/>
      <c r="C97" s="468"/>
      <c r="D97" s="373" t="s">
        <v>83</v>
      </c>
      <c r="E97" s="373" t="s">
        <v>57</v>
      </c>
      <c r="F97" s="373" t="s">
        <v>83</v>
      </c>
      <c r="G97" s="373" t="s">
        <v>57</v>
      </c>
    </row>
    <row r="98" spans="1:7" x14ac:dyDescent="0.25">
      <c r="A98" s="374">
        <v>43949</v>
      </c>
      <c r="B98" s="375" t="s">
        <v>275</v>
      </c>
      <c r="C98" s="376" t="s">
        <v>285</v>
      </c>
      <c r="D98" s="371"/>
      <c r="E98" s="372">
        <v>10000000</v>
      </c>
      <c r="F98" s="371"/>
      <c r="G98" s="372"/>
    </row>
    <row r="99" spans="1:7" x14ac:dyDescent="0.25">
      <c r="A99" s="150">
        <v>43970</v>
      </c>
      <c r="B99" s="98" t="s">
        <v>275</v>
      </c>
      <c r="C99" s="99" t="s">
        <v>280</v>
      </c>
      <c r="D99" s="100"/>
      <c r="E99" s="116">
        <v>324500</v>
      </c>
      <c r="F99" s="100"/>
      <c r="G99" s="116"/>
    </row>
    <row r="100" spans="1:7" x14ac:dyDescent="0.25">
      <c r="A100" s="150">
        <v>43976</v>
      </c>
      <c r="B100" s="98" t="s">
        <v>275</v>
      </c>
      <c r="C100" s="99" t="s">
        <v>286</v>
      </c>
      <c r="D100" s="100">
        <v>6307000</v>
      </c>
      <c r="E100" s="116"/>
      <c r="F100" s="100"/>
      <c r="G100" s="116"/>
    </row>
    <row r="101" spans="1:7" x14ac:dyDescent="0.25">
      <c r="A101" s="150">
        <v>43986</v>
      </c>
      <c r="B101" s="98" t="s">
        <v>275</v>
      </c>
      <c r="C101" s="99" t="s">
        <v>281</v>
      </c>
      <c r="D101" s="100">
        <v>961400</v>
      </c>
      <c r="E101" s="116"/>
      <c r="F101" s="100"/>
      <c r="G101" s="116"/>
    </row>
    <row r="102" spans="1:7" x14ac:dyDescent="0.25">
      <c r="A102" s="150">
        <v>44001</v>
      </c>
      <c r="B102" s="98" t="s">
        <v>275</v>
      </c>
      <c r="C102" s="99" t="s">
        <v>277</v>
      </c>
      <c r="D102" s="100"/>
      <c r="E102" s="116"/>
      <c r="F102" s="100">
        <v>49500000</v>
      </c>
      <c r="G102" s="116"/>
    </row>
    <row r="103" spans="1:7" x14ac:dyDescent="0.25">
      <c r="A103" s="150">
        <v>44008</v>
      </c>
      <c r="B103" s="98" t="s">
        <v>275</v>
      </c>
      <c r="C103" s="99" t="s">
        <v>287</v>
      </c>
      <c r="D103" s="100"/>
      <c r="E103" s="116">
        <v>887000</v>
      </c>
      <c r="F103" s="100"/>
      <c r="G103" s="116"/>
    </row>
    <row r="104" spans="1:7" x14ac:dyDescent="0.25">
      <c r="A104" s="150">
        <v>44009</v>
      </c>
      <c r="B104" s="98" t="s">
        <v>275</v>
      </c>
      <c r="C104" s="99" t="s">
        <v>276</v>
      </c>
      <c r="D104" s="100"/>
      <c r="E104" s="116"/>
      <c r="F104" s="100">
        <v>99000000</v>
      </c>
      <c r="G104" s="116"/>
    </row>
    <row r="105" spans="1:7" x14ac:dyDescent="0.25">
      <c r="A105" s="150">
        <v>44011</v>
      </c>
      <c r="B105" s="98" t="s">
        <v>275</v>
      </c>
      <c r="C105" s="99" t="s">
        <v>300</v>
      </c>
      <c r="D105" s="100"/>
      <c r="E105" s="116">
        <v>117528500</v>
      </c>
      <c r="F105" s="100"/>
      <c r="G105" s="116"/>
    </row>
    <row r="106" spans="1:7" x14ac:dyDescent="0.25">
      <c r="A106" s="150">
        <v>44012</v>
      </c>
      <c r="B106" s="98" t="s">
        <v>275</v>
      </c>
      <c r="C106" s="117" t="s">
        <v>288</v>
      </c>
      <c r="D106" s="100"/>
      <c r="E106" s="116">
        <v>776000</v>
      </c>
      <c r="F106" s="100"/>
      <c r="G106" s="116"/>
    </row>
    <row r="107" spans="1:7" s="121" customFormat="1" ht="14.25" x14ac:dyDescent="0.2">
      <c r="A107" s="473" t="s">
        <v>60</v>
      </c>
      <c r="B107" s="474"/>
      <c r="C107" s="475"/>
      <c r="D107" s="120">
        <f>SUM(D98:D106)</f>
        <v>7268400</v>
      </c>
      <c r="E107" s="120">
        <f t="shared" ref="E107:F107" si="0">SUM(E98:E106)</f>
        <v>129516000</v>
      </c>
      <c r="F107" s="120">
        <f t="shared" si="0"/>
        <v>148500000</v>
      </c>
      <c r="G107" s="377"/>
    </row>
    <row r="108" spans="1:7" x14ac:dyDescent="0.25">
      <c r="A108" s="246"/>
      <c r="B108" s="247"/>
      <c r="C108" s="365"/>
      <c r="D108" s="249"/>
      <c r="E108" s="250"/>
      <c r="F108" s="249"/>
      <c r="G108" s="250"/>
    </row>
    <row r="109" spans="1:7" s="121" customFormat="1" ht="14.25" x14ac:dyDescent="0.2">
      <c r="A109" s="151"/>
      <c r="B109" s="472" t="s">
        <v>292</v>
      </c>
      <c r="C109" s="472"/>
      <c r="D109" s="123"/>
      <c r="E109" s="123"/>
      <c r="F109" s="123"/>
      <c r="G109" s="123"/>
    </row>
    <row r="110" spans="1:7" s="112" customFormat="1" x14ac:dyDescent="0.25">
      <c r="A110" s="467" t="s">
        <v>4</v>
      </c>
      <c r="B110" s="467" t="s">
        <v>5</v>
      </c>
      <c r="C110" s="468" t="s">
        <v>6</v>
      </c>
      <c r="D110" s="469" t="s">
        <v>7</v>
      </c>
      <c r="E110" s="469"/>
      <c r="F110" s="469" t="s">
        <v>8</v>
      </c>
      <c r="G110" s="469"/>
    </row>
    <row r="111" spans="1:7" s="112" customFormat="1" ht="14.45" customHeight="1" x14ac:dyDescent="0.25">
      <c r="A111" s="467"/>
      <c r="B111" s="467"/>
      <c r="C111" s="468"/>
      <c r="D111" s="373" t="s">
        <v>83</v>
      </c>
      <c r="E111" s="373" t="s">
        <v>57</v>
      </c>
      <c r="F111" s="373" t="s">
        <v>83</v>
      </c>
      <c r="G111" s="373" t="s">
        <v>57</v>
      </c>
    </row>
    <row r="112" spans="1:7" x14ac:dyDescent="0.25">
      <c r="A112" s="374">
        <v>43992</v>
      </c>
      <c r="B112" s="375" t="s">
        <v>210</v>
      </c>
      <c r="C112" s="376" t="s">
        <v>270</v>
      </c>
      <c r="D112" s="371"/>
      <c r="E112" s="372"/>
      <c r="F112" s="371">
        <v>4000000</v>
      </c>
      <c r="G112" s="372"/>
    </row>
    <row r="113" spans="1:7" x14ac:dyDescent="0.25">
      <c r="A113" s="150">
        <v>43992</v>
      </c>
      <c r="B113" s="98" t="s">
        <v>210</v>
      </c>
      <c r="C113" s="99" t="s">
        <v>269</v>
      </c>
      <c r="D113" s="100"/>
      <c r="E113" s="116"/>
      <c r="F113" s="100">
        <v>2100000</v>
      </c>
      <c r="G113" s="116"/>
    </row>
    <row r="114" spans="1:7" s="121" customFormat="1" ht="14.25" x14ac:dyDescent="0.2">
      <c r="A114" s="473" t="s">
        <v>60</v>
      </c>
      <c r="B114" s="474"/>
      <c r="C114" s="475"/>
      <c r="D114" s="120"/>
      <c r="E114" s="377"/>
      <c r="F114" s="120">
        <f>SUM(F112:F113)</f>
        <v>6100000</v>
      </c>
      <c r="G114" s="377"/>
    </row>
    <row r="115" spans="1:7" x14ac:dyDescent="0.25">
      <c r="A115" s="246"/>
      <c r="B115" s="247"/>
      <c r="C115" s="248"/>
      <c r="D115" s="249"/>
      <c r="E115" s="250"/>
      <c r="F115" s="249"/>
      <c r="G115" s="250"/>
    </row>
    <row r="116" spans="1:7" s="121" customFormat="1" ht="14.25" x14ac:dyDescent="0.2">
      <c r="A116" s="151"/>
      <c r="B116" s="472" t="s">
        <v>293</v>
      </c>
      <c r="C116" s="472"/>
      <c r="D116" s="123"/>
      <c r="E116" s="123"/>
      <c r="F116" s="123"/>
      <c r="G116" s="123"/>
    </row>
    <row r="117" spans="1:7" s="112" customFormat="1" x14ac:dyDescent="0.25">
      <c r="A117" s="467" t="s">
        <v>4</v>
      </c>
      <c r="B117" s="467" t="s">
        <v>5</v>
      </c>
      <c r="C117" s="468" t="s">
        <v>6</v>
      </c>
      <c r="D117" s="469" t="s">
        <v>7</v>
      </c>
      <c r="E117" s="469"/>
      <c r="F117" s="469" t="s">
        <v>8</v>
      </c>
      <c r="G117" s="469"/>
    </row>
    <row r="118" spans="1:7" s="112" customFormat="1" ht="14.45" customHeight="1" x14ac:dyDescent="0.25">
      <c r="A118" s="467"/>
      <c r="B118" s="467"/>
      <c r="C118" s="468"/>
      <c r="D118" s="373" t="s">
        <v>83</v>
      </c>
      <c r="E118" s="373" t="s">
        <v>57</v>
      </c>
      <c r="F118" s="373" t="s">
        <v>83</v>
      </c>
      <c r="G118" s="373" t="s">
        <v>57</v>
      </c>
    </row>
    <row r="119" spans="1:7" x14ac:dyDescent="0.25">
      <c r="A119" s="374">
        <v>43993</v>
      </c>
      <c r="B119" s="375" t="s">
        <v>256</v>
      </c>
      <c r="C119" s="376" t="s">
        <v>259</v>
      </c>
      <c r="D119" s="371"/>
      <c r="E119" s="372"/>
      <c r="F119" s="371"/>
      <c r="G119" s="372">
        <v>765000</v>
      </c>
    </row>
    <row r="120" spans="1:7" x14ac:dyDescent="0.25">
      <c r="A120" s="150">
        <v>43996</v>
      </c>
      <c r="B120" s="98" t="s">
        <v>256</v>
      </c>
      <c r="C120" s="99" t="s">
        <v>257</v>
      </c>
      <c r="D120" s="100"/>
      <c r="E120" s="116"/>
      <c r="F120" s="100"/>
      <c r="G120" s="116">
        <v>165000</v>
      </c>
    </row>
    <row r="121" spans="1:7" x14ac:dyDescent="0.25">
      <c r="A121" s="150">
        <v>43998</v>
      </c>
      <c r="B121" s="98" t="s">
        <v>256</v>
      </c>
      <c r="C121" s="99" t="s">
        <v>258</v>
      </c>
      <c r="D121" s="100"/>
      <c r="E121" s="116"/>
      <c r="F121" s="100">
        <v>1903000</v>
      </c>
      <c r="G121" s="116"/>
    </row>
    <row r="122" spans="1:7" ht="14.25" customHeight="1" x14ac:dyDescent="0.25">
      <c r="A122" s="150">
        <v>44006</v>
      </c>
      <c r="B122" s="98" t="s">
        <v>256</v>
      </c>
      <c r="C122" s="99" t="s">
        <v>260</v>
      </c>
      <c r="D122" s="100"/>
      <c r="E122" s="116"/>
      <c r="F122" s="100"/>
      <c r="G122" s="116">
        <v>6429525</v>
      </c>
    </row>
    <row r="123" spans="1:7" s="121" customFormat="1" ht="14.25" x14ac:dyDescent="0.2">
      <c r="A123" s="473" t="s">
        <v>60</v>
      </c>
      <c r="B123" s="474"/>
      <c r="C123" s="475"/>
      <c r="D123" s="120"/>
      <c r="E123" s="377"/>
      <c r="F123" s="120">
        <f>SUM(F119:F122)</f>
        <v>1903000</v>
      </c>
      <c r="G123" s="377">
        <f>SUM(G119:G122)</f>
        <v>7359525</v>
      </c>
    </row>
    <row r="124" spans="1:7" ht="14.25" customHeight="1" x14ac:dyDescent="0.25">
      <c r="A124" s="246"/>
      <c r="B124" s="247"/>
      <c r="C124" s="248"/>
      <c r="D124" s="249"/>
      <c r="E124" s="250"/>
      <c r="F124" s="249"/>
      <c r="G124" s="250"/>
    </row>
    <row r="125" spans="1:7" s="121" customFormat="1" ht="14.25" x14ac:dyDescent="0.2">
      <c r="A125" s="151"/>
      <c r="B125" s="472" t="s">
        <v>294</v>
      </c>
      <c r="C125" s="472"/>
      <c r="D125" s="123"/>
      <c r="E125" s="123"/>
      <c r="F125" s="123"/>
      <c r="G125" s="123"/>
    </row>
    <row r="126" spans="1:7" s="112" customFormat="1" x14ac:dyDescent="0.25">
      <c r="A126" s="467" t="s">
        <v>4</v>
      </c>
      <c r="B126" s="467" t="s">
        <v>5</v>
      </c>
      <c r="C126" s="468" t="s">
        <v>6</v>
      </c>
      <c r="D126" s="469" t="s">
        <v>7</v>
      </c>
      <c r="E126" s="469"/>
      <c r="F126" s="469" t="s">
        <v>8</v>
      </c>
      <c r="G126" s="469"/>
    </row>
    <row r="127" spans="1:7" s="112" customFormat="1" ht="14.45" customHeight="1" x14ac:dyDescent="0.25">
      <c r="A127" s="467"/>
      <c r="B127" s="467"/>
      <c r="C127" s="468"/>
      <c r="D127" s="373" t="s">
        <v>83</v>
      </c>
      <c r="E127" s="373" t="s">
        <v>57</v>
      </c>
      <c r="F127" s="373" t="s">
        <v>83</v>
      </c>
      <c r="G127" s="373" t="s">
        <v>57</v>
      </c>
    </row>
    <row r="128" spans="1:7" x14ac:dyDescent="0.25">
      <c r="A128" s="374">
        <v>43976</v>
      </c>
      <c r="B128" s="375" t="s">
        <v>250</v>
      </c>
      <c r="C128" s="376" t="s">
        <v>251</v>
      </c>
      <c r="D128" s="371"/>
      <c r="E128" s="372"/>
      <c r="F128" s="371"/>
      <c r="G128" s="372">
        <v>100000</v>
      </c>
    </row>
    <row r="129" spans="1:7" x14ac:dyDescent="0.25">
      <c r="A129" s="150">
        <v>43997</v>
      </c>
      <c r="B129" s="98" t="s">
        <v>250</v>
      </c>
      <c r="C129" s="99" t="s">
        <v>251</v>
      </c>
      <c r="D129" s="100"/>
      <c r="E129" s="116"/>
      <c r="F129" s="100"/>
      <c r="G129" s="116">
        <v>250000</v>
      </c>
    </row>
    <row r="130" spans="1:7" x14ac:dyDescent="0.25">
      <c r="A130" s="150">
        <v>44006</v>
      </c>
      <c r="B130" s="98" t="s">
        <v>250</v>
      </c>
      <c r="C130" s="99" t="s">
        <v>251</v>
      </c>
      <c r="D130" s="100"/>
      <c r="E130" s="116"/>
      <c r="F130" s="100"/>
      <c r="G130" s="116">
        <v>250000</v>
      </c>
    </row>
    <row r="131" spans="1:7" x14ac:dyDescent="0.25">
      <c r="A131" s="150">
        <v>44007</v>
      </c>
      <c r="B131" s="98" t="s">
        <v>250</v>
      </c>
      <c r="C131" s="99" t="s">
        <v>251</v>
      </c>
      <c r="D131" s="100"/>
      <c r="E131" s="116"/>
      <c r="F131" s="100"/>
      <c r="G131" s="116">
        <v>100000</v>
      </c>
    </row>
    <row r="132" spans="1:7" x14ac:dyDescent="0.25">
      <c r="A132" s="380">
        <v>44012</v>
      </c>
      <c r="B132" s="381" t="s">
        <v>250</v>
      </c>
      <c r="C132" s="382" t="s">
        <v>297</v>
      </c>
      <c r="D132" s="378"/>
      <c r="E132" s="379"/>
      <c r="F132" s="378"/>
      <c r="G132" s="379">
        <f>G62</f>
        <v>365000</v>
      </c>
    </row>
    <row r="133" spans="1:7" s="121" customFormat="1" ht="14.25" x14ac:dyDescent="0.2">
      <c r="A133" s="473" t="s">
        <v>60</v>
      </c>
      <c r="B133" s="474"/>
      <c r="C133" s="475"/>
      <c r="D133" s="120"/>
      <c r="E133" s="377"/>
      <c r="F133" s="120"/>
      <c r="G133" s="377">
        <f>SUM(G128:G132)</f>
        <v>1065000</v>
      </c>
    </row>
    <row r="134" spans="1:7" s="121" customFormat="1" ht="14.25" x14ac:dyDescent="0.2">
      <c r="A134" s="151"/>
      <c r="B134" s="122"/>
      <c r="C134" s="122"/>
      <c r="D134" s="123"/>
      <c r="E134" s="123"/>
      <c r="F134" s="123"/>
      <c r="G134" s="123"/>
    </row>
    <row r="135" spans="1:7" s="121" customFormat="1" ht="14.25" x14ac:dyDescent="0.2">
      <c r="A135" s="151"/>
      <c r="B135" s="472" t="s">
        <v>295</v>
      </c>
      <c r="C135" s="472"/>
      <c r="D135" s="123"/>
      <c r="E135" s="123"/>
      <c r="F135" s="123"/>
      <c r="G135" s="123"/>
    </row>
    <row r="136" spans="1:7" s="112" customFormat="1" x14ac:dyDescent="0.25">
      <c r="A136" s="467" t="s">
        <v>4</v>
      </c>
      <c r="B136" s="467" t="s">
        <v>5</v>
      </c>
      <c r="C136" s="468" t="s">
        <v>6</v>
      </c>
      <c r="D136" s="469" t="s">
        <v>7</v>
      </c>
      <c r="E136" s="469"/>
      <c r="F136" s="469" t="s">
        <v>8</v>
      </c>
      <c r="G136" s="469"/>
    </row>
    <row r="137" spans="1:7" s="112" customFormat="1" ht="14.45" customHeight="1" x14ac:dyDescent="0.25">
      <c r="A137" s="467"/>
      <c r="B137" s="467"/>
      <c r="C137" s="468"/>
      <c r="D137" s="373" t="s">
        <v>83</v>
      </c>
      <c r="E137" s="373" t="s">
        <v>57</v>
      </c>
      <c r="F137" s="373" t="s">
        <v>83</v>
      </c>
      <c r="G137" s="373" t="s">
        <v>57</v>
      </c>
    </row>
    <row r="138" spans="1:7" x14ac:dyDescent="0.25">
      <c r="A138" s="374">
        <v>43987</v>
      </c>
      <c r="B138" s="375" t="s">
        <v>265</v>
      </c>
      <c r="C138" s="376" t="s">
        <v>271</v>
      </c>
      <c r="D138" s="371"/>
      <c r="E138" s="372"/>
      <c r="F138" s="371"/>
      <c r="G138" s="372">
        <v>200000</v>
      </c>
    </row>
    <row r="139" spans="1:7" x14ac:dyDescent="0.25">
      <c r="A139" s="150">
        <v>43987</v>
      </c>
      <c r="B139" s="98" t="s">
        <v>265</v>
      </c>
      <c r="C139" s="99" t="s">
        <v>266</v>
      </c>
      <c r="D139" s="100"/>
      <c r="E139" s="116"/>
      <c r="F139" s="100">
        <v>10500000</v>
      </c>
      <c r="G139" s="116"/>
    </row>
    <row r="140" spans="1:7" x14ac:dyDescent="0.25">
      <c r="A140" s="150">
        <v>43992</v>
      </c>
      <c r="B140" s="98" t="s">
        <v>265</v>
      </c>
      <c r="C140" s="99" t="s">
        <v>272</v>
      </c>
      <c r="D140" s="100"/>
      <c r="E140" s="116"/>
      <c r="F140" s="100">
        <v>2000000</v>
      </c>
      <c r="G140" s="116"/>
    </row>
    <row r="141" spans="1:7" x14ac:dyDescent="0.25">
      <c r="A141" s="150">
        <v>43992</v>
      </c>
      <c r="B141" s="98" t="s">
        <v>265</v>
      </c>
      <c r="C141" s="99" t="s">
        <v>268</v>
      </c>
      <c r="D141" s="100"/>
      <c r="E141" s="116"/>
      <c r="F141" s="100">
        <v>2000000</v>
      </c>
      <c r="G141" s="116"/>
    </row>
    <row r="142" spans="1:7" x14ac:dyDescent="0.25">
      <c r="A142" s="150">
        <v>44001</v>
      </c>
      <c r="B142" s="98" t="s">
        <v>265</v>
      </c>
      <c r="C142" s="99" t="s">
        <v>273</v>
      </c>
      <c r="D142" s="100"/>
      <c r="E142" s="116"/>
      <c r="F142" s="100">
        <v>430000</v>
      </c>
      <c r="G142" s="116"/>
    </row>
    <row r="143" spans="1:7" x14ac:dyDescent="0.25">
      <c r="A143" s="150">
        <v>44008</v>
      </c>
      <c r="B143" s="98" t="s">
        <v>265</v>
      </c>
      <c r="C143" s="99" t="s">
        <v>278</v>
      </c>
      <c r="D143" s="100"/>
      <c r="E143" s="116"/>
      <c r="F143" s="100"/>
      <c r="G143" s="116">
        <v>887000</v>
      </c>
    </row>
    <row r="144" spans="1:7" x14ac:dyDescent="0.25">
      <c r="A144" s="150">
        <v>44012</v>
      </c>
      <c r="B144" s="98" t="s">
        <v>265</v>
      </c>
      <c r="C144" s="99" t="s">
        <v>278</v>
      </c>
      <c r="D144" s="100"/>
      <c r="E144" s="116"/>
      <c r="F144" s="100"/>
      <c r="G144" s="118">
        <v>776000</v>
      </c>
    </row>
    <row r="145" spans="1:7" s="121" customFormat="1" ht="14.25" x14ac:dyDescent="0.2">
      <c r="A145" s="473" t="s">
        <v>60</v>
      </c>
      <c r="B145" s="474"/>
      <c r="C145" s="475"/>
      <c r="D145" s="120"/>
      <c r="E145" s="377"/>
      <c r="F145" s="120">
        <f>SUM(F138:F144)</f>
        <v>14930000</v>
      </c>
      <c r="G145" s="120">
        <f>SUM(G138:G144)</f>
        <v>1863000</v>
      </c>
    </row>
    <row r="146" spans="1:7" x14ac:dyDescent="0.25">
      <c r="A146" s="246"/>
      <c r="B146" s="247"/>
      <c r="C146" s="248"/>
      <c r="D146" s="249"/>
      <c r="E146" s="250"/>
      <c r="F146" s="249"/>
      <c r="G146" s="251"/>
    </row>
    <row r="147" spans="1:7" x14ac:dyDescent="0.25">
      <c r="A147" s="246"/>
      <c r="B147" s="472" t="s">
        <v>296</v>
      </c>
      <c r="C147" s="472"/>
      <c r="D147" s="249"/>
      <c r="E147" s="250"/>
      <c r="F147" s="249"/>
      <c r="G147" s="251"/>
    </row>
    <row r="148" spans="1:7" s="112" customFormat="1" x14ac:dyDescent="0.25">
      <c r="A148" s="467" t="s">
        <v>4</v>
      </c>
      <c r="B148" s="467" t="s">
        <v>5</v>
      </c>
      <c r="C148" s="468" t="s">
        <v>6</v>
      </c>
      <c r="D148" s="469" t="s">
        <v>7</v>
      </c>
      <c r="E148" s="469"/>
      <c r="F148" s="469" t="s">
        <v>8</v>
      </c>
      <c r="G148" s="469"/>
    </row>
    <row r="149" spans="1:7" s="112" customFormat="1" ht="14.45" customHeight="1" x14ac:dyDescent="0.25">
      <c r="A149" s="467"/>
      <c r="B149" s="467"/>
      <c r="C149" s="468"/>
      <c r="D149" s="373" t="s">
        <v>83</v>
      </c>
      <c r="E149" s="373" t="s">
        <v>57</v>
      </c>
      <c r="F149" s="373" t="s">
        <v>83</v>
      </c>
      <c r="G149" s="373" t="s">
        <v>57</v>
      </c>
    </row>
    <row r="150" spans="1:7" x14ac:dyDescent="0.25">
      <c r="A150" s="374">
        <v>43983</v>
      </c>
      <c r="B150" s="375" t="s">
        <v>282</v>
      </c>
      <c r="C150" s="376" t="s">
        <v>283</v>
      </c>
      <c r="D150" s="371">
        <v>9800000</v>
      </c>
      <c r="E150" s="372"/>
      <c r="F150" s="371"/>
      <c r="G150" s="372"/>
    </row>
    <row r="151" spans="1:7" x14ac:dyDescent="0.25">
      <c r="A151" s="150">
        <v>43987</v>
      </c>
      <c r="B151" s="98" t="s">
        <v>282</v>
      </c>
      <c r="C151" s="99" t="s">
        <v>284</v>
      </c>
      <c r="D151" s="100">
        <v>50000000</v>
      </c>
      <c r="E151" s="116"/>
      <c r="F151" s="100"/>
      <c r="G151" s="116"/>
    </row>
    <row r="152" spans="1:7" s="121" customFormat="1" ht="14.25" x14ac:dyDescent="0.2">
      <c r="A152" s="473" t="s">
        <v>60</v>
      </c>
      <c r="B152" s="474"/>
      <c r="C152" s="475"/>
      <c r="D152" s="120">
        <f>SUM(D150:D151)</f>
        <v>59800000</v>
      </c>
      <c r="E152" s="377"/>
      <c r="F152" s="120"/>
      <c r="G152" s="377"/>
    </row>
    <row r="153" spans="1:7" x14ac:dyDescent="0.25">
      <c r="A153" s="246"/>
      <c r="B153" s="247"/>
      <c r="C153" s="248"/>
      <c r="D153" s="249"/>
      <c r="E153" s="250"/>
      <c r="F153" s="249"/>
      <c r="G153" s="251"/>
    </row>
    <row r="154" spans="1:7" x14ac:dyDescent="0.25">
      <c r="A154" s="246"/>
      <c r="B154" s="383" t="s">
        <v>298</v>
      </c>
      <c r="C154" s="248"/>
      <c r="D154" s="249"/>
      <c r="E154" s="250"/>
      <c r="F154" s="249"/>
      <c r="G154" s="251"/>
    </row>
    <row r="155" spans="1:7" s="112" customFormat="1" x14ac:dyDescent="0.25">
      <c r="A155" s="467" t="s">
        <v>4</v>
      </c>
      <c r="B155" s="467" t="s">
        <v>5</v>
      </c>
      <c r="C155" s="468" t="s">
        <v>6</v>
      </c>
      <c r="D155" s="469" t="s">
        <v>7</v>
      </c>
      <c r="E155" s="469"/>
      <c r="F155" s="469" t="s">
        <v>8</v>
      </c>
      <c r="G155" s="469"/>
    </row>
    <row r="156" spans="1:7" s="112" customFormat="1" ht="14.45" customHeight="1" x14ac:dyDescent="0.25">
      <c r="A156" s="467"/>
      <c r="B156" s="467"/>
      <c r="C156" s="468"/>
      <c r="D156" s="373" t="s">
        <v>83</v>
      </c>
      <c r="E156" s="373" t="s">
        <v>57</v>
      </c>
      <c r="F156" s="373" t="s">
        <v>83</v>
      </c>
      <c r="G156" s="373" t="s">
        <v>57</v>
      </c>
    </row>
    <row r="157" spans="1:7" x14ac:dyDescent="0.25">
      <c r="A157" s="150">
        <v>43983</v>
      </c>
      <c r="B157" s="98" t="s">
        <v>261</v>
      </c>
      <c r="C157" s="99" t="s">
        <v>262</v>
      </c>
      <c r="D157" s="100"/>
      <c r="E157" s="116"/>
      <c r="F157" s="100">
        <v>10175000</v>
      </c>
      <c r="G157" s="116"/>
    </row>
    <row r="158" spans="1:7" x14ac:dyDescent="0.25">
      <c r="A158" s="150">
        <v>43990</v>
      </c>
      <c r="B158" s="98" t="s">
        <v>261</v>
      </c>
      <c r="C158" s="99" t="s">
        <v>301</v>
      </c>
      <c r="D158" s="100"/>
      <c r="E158" s="116"/>
      <c r="F158" s="100">
        <v>37800000</v>
      </c>
      <c r="G158" s="116"/>
    </row>
    <row r="159" spans="1:7" x14ac:dyDescent="0.25">
      <c r="A159" s="150">
        <v>44001</v>
      </c>
      <c r="B159" s="98" t="s">
        <v>261</v>
      </c>
      <c r="C159" s="99" t="s">
        <v>279</v>
      </c>
      <c r="D159" s="100"/>
      <c r="E159" s="116"/>
      <c r="F159" s="100">
        <v>5000000</v>
      </c>
      <c r="G159" s="116"/>
    </row>
    <row r="160" spans="1:7" s="121" customFormat="1" ht="14.25" x14ac:dyDescent="0.2">
      <c r="A160" s="473" t="s">
        <v>60</v>
      </c>
      <c r="B160" s="474"/>
      <c r="C160" s="475"/>
      <c r="D160" s="120"/>
      <c r="E160" s="377"/>
      <c r="F160" s="120">
        <f>SUBTOTAL(9,F157:F159)</f>
        <v>52975000</v>
      </c>
      <c r="G160" s="377"/>
    </row>
    <row r="161" spans="1:8" x14ac:dyDescent="0.25">
      <c r="A161" s="246"/>
      <c r="B161" s="247"/>
      <c r="C161" s="248"/>
      <c r="D161" s="249"/>
      <c r="E161" s="250"/>
      <c r="F161" s="249"/>
      <c r="G161" s="250"/>
    </row>
    <row r="162" spans="1:8" s="121" customFormat="1" ht="14.25" x14ac:dyDescent="0.2">
      <c r="A162" s="151"/>
      <c r="B162" s="122"/>
      <c r="C162" s="122"/>
      <c r="D162" s="123"/>
      <c r="E162" s="123"/>
      <c r="F162" s="123"/>
      <c r="G162" s="123"/>
    </row>
    <row r="163" spans="1:8" s="64" customFormat="1" x14ac:dyDescent="0.25">
      <c r="A163" s="152"/>
      <c r="B163" s="91" t="s">
        <v>112</v>
      </c>
      <c r="C163" s="66"/>
      <c r="D163" s="91" t="s">
        <v>14</v>
      </c>
      <c r="E163" s="66"/>
      <c r="F163" s="66"/>
      <c r="G163" s="66"/>
      <c r="H163" s="66"/>
    </row>
    <row r="164" spans="1:8" s="64" customFormat="1" x14ac:dyDescent="0.25">
      <c r="A164" s="152"/>
      <c r="B164" s="4" t="s">
        <v>15</v>
      </c>
      <c r="C164" s="5"/>
      <c r="D164" s="4" t="s">
        <v>16</v>
      </c>
      <c r="E164" s="5"/>
      <c r="F164" s="5"/>
      <c r="G164" s="5"/>
      <c r="H164" s="5"/>
    </row>
    <row r="167" spans="1:8" x14ac:dyDescent="0.25">
      <c r="B167" s="91"/>
      <c r="C167" s="91"/>
      <c r="D167" s="135" t="s">
        <v>38</v>
      </c>
    </row>
  </sheetData>
  <autoFilter ref="A6:G63">
    <filterColumn colId="3" hiddenButton="1" showButton="0"/>
    <filterColumn colId="5" hiddenButton="1" showButton="0"/>
  </autoFilter>
  <mergeCells count="70">
    <mergeCell ref="F155:G155"/>
    <mergeCell ref="A160:C160"/>
    <mergeCell ref="A152:C152"/>
    <mergeCell ref="A155:A156"/>
    <mergeCell ref="B155:B156"/>
    <mergeCell ref="C155:C156"/>
    <mergeCell ref="D155:E155"/>
    <mergeCell ref="B125:C125"/>
    <mergeCell ref="B135:C135"/>
    <mergeCell ref="B147:C147"/>
    <mergeCell ref="A73:C73"/>
    <mergeCell ref="A93:C93"/>
    <mergeCell ref="A107:C107"/>
    <mergeCell ref="A114:C114"/>
    <mergeCell ref="A123:C123"/>
    <mergeCell ref="A133:C133"/>
    <mergeCell ref="A145:C145"/>
    <mergeCell ref="A136:A137"/>
    <mergeCell ref="B136:B137"/>
    <mergeCell ref="C136:C137"/>
    <mergeCell ref="A117:A118"/>
    <mergeCell ref="B117:B118"/>
    <mergeCell ref="C117:C118"/>
    <mergeCell ref="B67:C67"/>
    <mergeCell ref="B75:C75"/>
    <mergeCell ref="B95:C95"/>
    <mergeCell ref="B109:C109"/>
    <mergeCell ref="B116:C116"/>
    <mergeCell ref="A148:A149"/>
    <mergeCell ref="B148:B149"/>
    <mergeCell ref="C148:C149"/>
    <mergeCell ref="D148:E148"/>
    <mergeCell ref="F148:G148"/>
    <mergeCell ref="D136:E136"/>
    <mergeCell ref="F136:G136"/>
    <mergeCell ref="A126:A127"/>
    <mergeCell ref="B126:B127"/>
    <mergeCell ref="C126:C127"/>
    <mergeCell ref="D126:E126"/>
    <mergeCell ref="F126:G126"/>
    <mergeCell ref="D117:E117"/>
    <mergeCell ref="F117:G117"/>
    <mergeCell ref="A110:A111"/>
    <mergeCell ref="B110:B111"/>
    <mergeCell ref="C110:C111"/>
    <mergeCell ref="D110:E110"/>
    <mergeCell ref="F110:G110"/>
    <mergeCell ref="A96:A97"/>
    <mergeCell ref="B96:B97"/>
    <mergeCell ref="C96:C97"/>
    <mergeCell ref="D96:E96"/>
    <mergeCell ref="F96:G96"/>
    <mergeCell ref="A76:A77"/>
    <mergeCell ref="B76:B77"/>
    <mergeCell ref="C76:C77"/>
    <mergeCell ref="D76:E76"/>
    <mergeCell ref="F76:G76"/>
    <mergeCell ref="A68:A69"/>
    <mergeCell ref="B68:B69"/>
    <mergeCell ref="C68:C69"/>
    <mergeCell ref="D68:E68"/>
    <mergeCell ref="F68:G68"/>
    <mergeCell ref="A65:B65"/>
    <mergeCell ref="A63:C63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zoomScaleNormal="100" workbookViewId="0">
      <pane ySplit="8" topLeftCell="A15" activePane="bottomLeft" state="frozen"/>
      <selection pane="bottomLeft" activeCell="I20" sqref="I20"/>
    </sheetView>
  </sheetViews>
  <sheetFormatPr defaultColWidth="9.140625" defaultRowHeight="12.75" x14ac:dyDescent="0.25"/>
  <cols>
    <col min="1" max="1" width="5.5703125" style="39" customWidth="1"/>
    <col min="2" max="2" width="10.85546875" style="447" customWidth="1"/>
    <col min="3" max="3" width="5.85546875" style="40" customWidth="1"/>
    <col min="4" max="4" width="9.5703125" style="39" customWidth="1"/>
    <col min="5" max="5" width="9.140625" style="39" customWidth="1"/>
    <col min="6" max="6" width="7.85546875" style="39" customWidth="1"/>
    <col min="7" max="7" width="6.140625" style="39" customWidth="1"/>
    <col min="8" max="8" width="11.42578125" style="419" customWidth="1"/>
    <col min="9" max="9" width="12.42578125" style="419" customWidth="1"/>
    <col min="10" max="10" width="9.42578125" style="419" customWidth="1"/>
    <col min="11" max="11" width="9.140625" style="457"/>
    <col min="12" max="12" width="12.42578125" style="419" customWidth="1"/>
    <col min="13" max="14" width="10.85546875" style="419" customWidth="1"/>
    <col min="15" max="15" width="12.7109375" style="419" customWidth="1"/>
    <col min="16" max="16" width="16.42578125" style="39" customWidth="1"/>
    <col min="17" max="18" width="13" style="39" bestFit="1" customWidth="1"/>
    <col min="19" max="16384" width="9.140625" style="39"/>
  </cols>
  <sheetData>
    <row r="1" spans="1:17" s="308" customFormat="1" x14ac:dyDescent="0.25">
      <c r="A1" s="504" t="s">
        <v>0</v>
      </c>
      <c r="B1" s="504"/>
      <c r="C1" s="504"/>
      <c r="D1" s="504"/>
      <c r="E1" s="504"/>
      <c r="H1" s="397"/>
      <c r="I1" s="397"/>
      <c r="J1" s="397"/>
      <c r="K1" s="398"/>
      <c r="L1" s="397"/>
      <c r="M1" s="397"/>
      <c r="N1" s="399"/>
      <c r="O1" s="397"/>
    </row>
    <row r="2" spans="1:17" s="308" customFormat="1" x14ac:dyDescent="0.25">
      <c r="A2" s="400" t="s">
        <v>2</v>
      </c>
      <c r="B2" s="401"/>
      <c r="C2" s="402"/>
      <c r="D2" s="400"/>
      <c r="E2" s="400"/>
      <c r="H2" s="397"/>
      <c r="I2" s="397"/>
      <c r="J2" s="397"/>
      <c r="K2" s="398"/>
      <c r="L2" s="397"/>
      <c r="M2" s="397"/>
      <c r="N2" s="403"/>
      <c r="O2" s="397"/>
    </row>
    <row r="3" spans="1:17" s="308" customFormat="1" x14ac:dyDescent="0.25">
      <c r="A3" s="504" t="s">
        <v>39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</row>
    <row r="4" spans="1:17" s="308" customFormat="1" x14ac:dyDescent="0.25">
      <c r="A4" s="504" t="s">
        <v>124</v>
      </c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</row>
    <row r="5" spans="1:17" s="308" customFormat="1" x14ac:dyDescent="0.25">
      <c r="A5" s="504"/>
      <c r="B5" s="504"/>
      <c r="C5" s="504"/>
      <c r="D5" s="504"/>
      <c r="E5" s="504"/>
      <c r="F5" s="504"/>
      <c r="G5" s="504"/>
      <c r="H5" s="504"/>
      <c r="I5" s="504"/>
      <c r="J5" s="504"/>
      <c r="K5" s="505"/>
      <c r="L5" s="505"/>
      <c r="M5" s="397"/>
      <c r="N5" s="397"/>
      <c r="O5" s="397"/>
    </row>
    <row r="6" spans="1:17" s="308" customFormat="1" ht="42" customHeight="1" x14ac:dyDescent="0.25">
      <c r="A6" s="506" t="s">
        <v>78</v>
      </c>
      <c r="B6" s="508" t="s">
        <v>27</v>
      </c>
      <c r="C6" s="512" t="s">
        <v>28</v>
      </c>
      <c r="D6" s="514" t="s">
        <v>40</v>
      </c>
      <c r="E6" s="514"/>
      <c r="F6" s="515" t="s">
        <v>29</v>
      </c>
      <c r="G6" s="515"/>
      <c r="H6" s="515"/>
      <c r="I6" s="515"/>
      <c r="J6" s="515"/>
      <c r="K6" s="515"/>
      <c r="L6" s="515"/>
      <c r="M6" s="516"/>
      <c r="N6" s="516"/>
      <c r="O6" s="516"/>
      <c r="P6" s="517" t="s">
        <v>20</v>
      </c>
    </row>
    <row r="7" spans="1:17" s="308" customFormat="1" ht="38.25" customHeight="1" x14ac:dyDescent="0.25">
      <c r="A7" s="507"/>
      <c r="B7" s="509"/>
      <c r="C7" s="513"/>
      <c r="D7" s="506" t="s">
        <v>41</v>
      </c>
      <c r="E7" s="506" t="s">
        <v>42</v>
      </c>
      <c r="F7" s="506" t="s">
        <v>31</v>
      </c>
      <c r="G7" s="506" t="s">
        <v>32</v>
      </c>
      <c r="H7" s="510" t="s">
        <v>33</v>
      </c>
      <c r="I7" s="510" t="s">
        <v>44</v>
      </c>
      <c r="J7" s="519" t="s">
        <v>35</v>
      </c>
      <c r="K7" s="519"/>
      <c r="L7" s="510" t="s">
        <v>45</v>
      </c>
      <c r="M7" s="510" t="s">
        <v>46</v>
      </c>
      <c r="N7" s="510" t="s">
        <v>47</v>
      </c>
      <c r="O7" s="510" t="s">
        <v>48</v>
      </c>
      <c r="P7" s="518"/>
    </row>
    <row r="8" spans="1:17" s="308" customFormat="1" x14ac:dyDescent="0.25">
      <c r="A8" s="507"/>
      <c r="B8" s="509"/>
      <c r="C8" s="513"/>
      <c r="D8" s="507"/>
      <c r="E8" s="507"/>
      <c r="F8" s="507"/>
      <c r="G8" s="507"/>
      <c r="H8" s="511"/>
      <c r="I8" s="511"/>
      <c r="J8" s="394" t="s">
        <v>86</v>
      </c>
      <c r="K8" s="309" t="s">
        <v>49</v>
      </c>
      <c r="L8" s="511"/>
      <c r="M8" s="511"/>
      <c r="N8" s="511"/>
      <c r="O8" s="511"/>
      <c r="P8" s="518"/>
    </row>
    <row r="9" spans="1:17" x14ac:dyDescent="0.25">
      <c r="A9" s="640">
        <v>547</v>
      </c>
      <c r="B9" s="405">
        <v>43974</v>
      </c>
      <c r="C9" s="406" t="s">
        <v>130</v>
      </c>
      <c r="D9" s="406" t="s">
        <v>130</v>
      </c>
      <c r="E9" s="406" t="s">
        <v>135</v>
      </c>
      <c r="F9" s="404" t="s">
        <v>131</v>
      </c>
      <c r="G9" s="404">
        <v>2</v>
      </c>
      <c r="H9" s="407">
        <v>475000</v>
      </c>
      <c r="I9" s="407">
        <f>G9*H9</f>
        <v>950000</v>
      </c>
      <c r="J9" s="407"/>
      <c r="K9" s="408">
        <v>0.41</v>
      </c>
      <c r="L9" s="407">
        <f>I9*(1-K9)</f>
        <v>560500.00000000012</v>
      </c>
      <c r="M9" s="407">
        <f>L9</f>
        <v>560500.00000000012</v>
      </c>
      <c r="N9" s="407"/>
      <c r="O9" s="407"/>
      <c r="P9" s="404" t="s">
        <v>228</v>
      </c>
    </row>
    <row r="10" spans="1:17" x14ac:dyDescent="0.25">
      <c r="A10" s="640">
        <v>550</v>
      </c>
      <c r="B10" s="405">
        <v>43974</v>
      </c>
      <c r="C10" s="406" t="s">
        <v>130</v>
      </c>
      <c r="D10" s="406" t="s">
        <v>130</v>
      </c>
      <c r="E10" s="406" t="s">
        <v>135</v>
      </c>
      <c r="F10" s="404" t="s">
        <v>131</v>
      </c>
      <c r="G10" s="404">
        <v>3</v>
      </c>
      <c r="H10" s="407">
        <v>475000</v>
      </c>
      <c r="I10" s="407">
        <f>G10*H10</f>
        <v>1425000</v>
      </c>
      <c r="J10" s="407"/>
      <c r="K10" s="408">
        <v>0.41</v>
      </c>
      <c r="L10" s="407">
        <f>I10*(1-K10)</f>
        <v>840750.00000000012</v>
      </c>
      <c r="M10" s="407">
        <f>L10</f>
        <v>840750.00000000012</v>
      </c>
      <c r="N10" s="407"/>
      <c r="O10" s="407"/>
      <c r="P10" s="404" t="s">
        <v>228</v>
      </c>
    </row>
    <row r="11" spans="1:17" x14ac:dyDescent="0.25">
      <c r="A11" s="476">
        <v>556</v>
      </c>
      <c r="B11" s="478">
        <v>43976</v>
      </c>
      <c r="C11" s="476"/>
      <c r="D11" s="476" t="s">
        <v>132</v>
      </c>
      <c r="E11" s="476" t="s">
        <v>133</v>
      </c>
      <c r="F11" s="404" t="s">
        <v>134</v>
      </c>
      <c r="G11" s="404">
        <v>24</v>
      </c>
      <c r="H11" s="407">
        <v>225000</v>
      </c>
      <c r="I11" s="407">
        <f>G11*H11</f>
        <v>5400000</v>
      </c>
      <c r="J11" s="407">
        <v>100000</v>
      </c>
      <c r="K11" s="408">
        <v>0.41</v>
      </c>
      <c r="L11" s="407">
        <f>I11*(1-K11)-J11</f>
        <v>3086000.0000000005</v>
      </c>
      <c r="M11" s="407"/>
      <c r="N11" s="407">
        <f>L11</f>
        <v>3086000.0000000005</v>
      </c>
      <c r="O11" s="407"/>
      <c r="P11" s="404"/>
    </row>
    <row r="12" spans="1:17" x14ac:dyDescent="0.25">
      <c r="A12" s="477"/>
      <c r="B12" s="479"/>
      <c r="C12" s="477"/>
      <c r="D12" s="477"/>
      <c r="E12" s="477"/>
      <c r="F12" s="409" t="s">
        <v>140</v>
      </c>
      <c r="G12" s="409">
        <v>12</v>
      </c>
      <c r="H12" s="410">
        <v>455000</v>
      </c>
      <c r="I12" s="407">
        <f>G12*H12</f>
        <v>5460000</v>
      </c>
      <c r="J12" s="410"/>
      <c r="K12" s="411">
        <v>0.41</v>
      </c>
      <c r="L12" s="407">
        <f>I12*(1-K12)-J12</f>
        <v>3221400.0000000005</v>
      </c>
      <c r="M12" s="410"/>
      <c r="N12" s="407">
        <f>L12</f>
        <v>3221400.0000000005</v>
      </c>
      <c r="O12" s="410"/>
      <c r="P12" s="409"/>
    </row>
    <row r="13" spans="1:17" x14ac:dyDescent="0.25">
      <c r="A13" s="640">
        <v>476</v>
      </c>
      <c r="B13" s="434">
        <v>43980</v>
      </c>
      <c r="C13" s="404" t="s">
        <v>182</v>
      </c>
      <c r="D13" s="406" t="s">
        <v>240</v>
      </c>
      <c r="E13" s="406"/>
      <c r="F13" s="404" t="s">
        <v>154</v>
      </c>
      <c r="G13" s="404">
        <v>24</v>
      </c>
      <c r="H13" s="407">
        <v>485000</v>
      </c>
      <c r="I13" s="407">
        <f>G13*H13</f>
        <v>11640000</v>
      </c>
      <c r="J13" s="439"/>
      <c r="K13" s="408">
        <v>0.41</v>
      </c>
      <c r="L13" s="407">
        <f>I13*(1-K13)-J13</f>
        <v>6867600.0000000009</v>
      </c>
      <c r="M13" s="407">
        <f>L13</f>
        <v>6867600.0000000009</v>
      </c>
      <c r="N13" s="407"/>
      <c r="P13" s="404" t="s">
        <v>249</v>
      </c>
    </row>
    <row r="14" spans="1:17" x14ac:dyDescent="0.25">
      <c r="A14" s="641">
        <v>557</v>
      </c>
      <c r="B14" s="489">
        <v>43981</v>
      </c>
      <c r="C14" s="492" t="s">
        <v>128</v>
      </c>
      <c r="D14" s="492" t="s">
        <v>128</v>
      </c>
      <c r="E14" s="492" t="s">
        <v>135</v>
      </c>
      <c r="F14" s="412" t="s">
        <v>134</v>
      </c>
      <c r="G14" s="412">
        <v>2</v>
      </c>
      <c r="H14" s="413">
        <v>225000</v>
      </c>
      <c r="I14" s="413">
        <f t="shared" ref="I14:I108" si="0">G14*H14</f>
        <v>450000</v>
      </c>
      <c r="J14" s="413"/>
      <c r="K14" s="414">
        <v>0.41</v>
      </c>
      <c r="L14" s="413">
        <f t="shared" ref="L14:L98" si="1">I14*(1-K14)</f>
        <v>265500.00000000006</v>
      </c>
      <c r="M14" s="413">
        <f>L14</f>
        <v>265500.00000000006</v>
      </c>
      <c r="N14" s="413"/>
      <c r="O14" s="413"/>
      <c r="P14" s="412" t="s">
        <v>228</v>
      </c>
      <c r="Q14" s="415"/>
    </row>
    <row r="15" spans="1:17" x14ac:dyDescent="0.25">
      <c r="A15" s="642"/>
      <c r="B15" s="491"/>
      <c r="C15" s="494"/>
      <c r="D15" s="494"/>
      <c r="E15" s="494"/>
      <c r="F15" s="416" t="s">
        <v>136</v>
      </c>
      <c r="G15" s="416">
        <v>1</v>
      </c>
      <c r="H15" s="60">
        <v>235000</v>
      </c>
      <c r="I15" s="60">
        <f t="shared" si="0"/>
        <v>235000</v>
      </c>
      <c r="J15" s="60"/>
      <c r="K15" s="417">
        <v>0.41</v>
      </c>
      <c r="L15" s="60">
        <f t="shared" si="1"/>
        <v>138650.00000000003</v>
      </c>
      <c r="M15" s="60">
        <f>L15</f>
        <v>138650.00000000003</v>
      </c>
      <c r="N15" s="60"/>
      <c r="O15" s="60"/>
      <c r="P15" s="416" t="s">
        <v>228</v>
      </c>
    </row>
    <row r="16" spans="1:17" x14ac:dyDescent="0.25">
      <c r="A16" s="640">
        <v>559</v>
      </c>
      <c r="B16" s="405">
        <v>43982</v>
      </c>
      <c r="C16" s="406" t="s">
        <v>128</v>
      </c>
      <c r="D16" s="418" t="s">
        <v>128</v>
      </c>
      <c r="E16" s="418" t="s">
        <v>135</v>
      </c>
      <c r="F16" s="404" t="s">
        <v>137</v>
      </c>
      <c r="G16" s="404">
        <v>2</v>
      </c>
      <c r="H16" s="404">
        <v>455000</v>
      </c>
      <c r="I16" s="407">
        <f t="shared" si="0"/>
        <v>910000</v>
      </c>
      <c r="J16" s="410"/>
      <c r="K16" s="408">
        <v>0.41</v>
      </c>
      <c r="L16" s="407">
        <f t="shared" si="1"/>
        <v>536900.00000000012</v>
      </c>
      <c r="M16" s="410">
        <f>L16</f>
        <v>536900.00000000012</v>
      </c>
      <c r="N16" s="407"/>
      <c r="O16" s="407"/>
      <c r="P16" s="404" t="s">
        <v>228</v>
      </c>
    </row>
    <row r="17" spans="1:18" x14ac:dyDescent="0.25">
      <c r="A17" s="640">
        <v>560</v>
      </c>
      <c r="B17" s="405">
        <v>43983</v>
      </c>
      <c r="C17" s="406" t="s">
        <v>182</v>
      </c>
      <c r="D17" s="418" t="s">
        <v>138</v>
      </c>
      <c r="E17" s="418" t="s">
        <v>139</v>
      </c>
      <c r="F17" s="404" t="s">
        <v>140</v>
      </c>
      <c r="G17" s="404">
        <v>12</v>
      </c>
      <c r="H17" s="404">
        <v>455000</v>
      </c>
      <c r="I17" s="407">
        <f t="shared" si="0"/>
        <v>5460000</v>
      </c>
      <c r="J17" s="410"/>
      <c r="K17" s="408">
        <v>0.41</v>
      </c>
      <c r="L17" s="407">
        <f t="shared" si="1"/>
        <v>3221400.0000000005</v>
      </c>
      <c r="M17" s="407">
        <f>L17</f>
        <v>3221400.0000000005</v>
      </c>
      <c r="N17" s="407"/>
      <c r="P17" s="420"/>
    </row>
    <row r="18" spans="1:18" x14ac:dyDescent="0.25">
      <c r="A18" s="641">
        <v>563</v>
      </c>
      <c r="B18" s="489">
        <v>43986</v>
      </c>
      <c r="C18" s="492" t="s">
        <v>182</v>
      </c>
      <c r="D18" s="495" t="s">
        <v>143</v>
      </c>
      <c r="E18" s="495" t="s">
        <v>144</v>
      </c>
      <c r="F18" s="412" t="s">
        <v>145</v>
      </c>
      <c r="G18" s="412">
        <v>1</v>
      </c>
      <c r="H18" s="412">
        <v>550000</v>
      </c>
      <c r="I18" s="413">
        <f t="shared" si="0"/>
        <v>550000</v>
      </c>
      <c r="J18" s="413"/>
      <c r="K18" s="414">
        <v>0.41</v>
      </c>
      <c r="L18" s="413">
        <f t="shared" si="1"/>
        <v>324500.00000000006</v>
      </c>
      <c r="M18" s="413"/>
      <c r="N18" s="413">
        <f t="shared" ref="N18:N23" si="2">L18</f>
        <v>324500.00000000006</v>
      </c>
      <c r="O18" s="413"/>
      <c r="P18" s="421"/>
    </row>
    <row r="19" spans="1:18" x14ac:dyDescent="0.25">
      <c r="A19" s="642"/>
      <c r="B19" s="491"/>
      <c r="C19" s="494"/>
      <c r="D19" s="497"/>
      <c r="E19" s="497"/>
      <c r="F19" s="416" t="s">
        <v>140</v>
      </c>
      <c r="G19" s="416">
        <v>2</v>
      </c>
      <c r="H19" s="416">
        <v>455000</v>
      </c>
      <c r="I19" s="60">
        <f t="shared" si="0"/>
        <v>910000</v>
      </c>
      <c r="J19" s="60"/>
      <c r="K19" s="417">
        <v>0.41</v>
      </c>
      <c r="L19" s="60">
        <f t="shared" si="1"/>
        <v>536900.00000000012</v>
      </c>
      <c r="M19" s="60"/>
      <c r="N19" s="60">
        <f t="shared" si="2"/>
        <v>536900.00000000012</v>
      </c>
      <c r="O19" s="60"/>
      <c r="P19" s="422"/>
    </row>
    <row r="20" spans="1:18" x14ac:dyDescent="0.25">
      <c r="A20" s="640">
        <v>564</v>
      </c>
      <c r="B20" s="405">
        <v>43986</v>
      </c>
      <c r="C20" s="406" t="s">
        <v>182</v>
      </c>
      <c r="D20" s="418" t="s">
        <v>146</v>
      </c>
      <c r="E20" s="418" t="s">
        <v>147</v>
      </c>
      <c r="F20" s="404" t="s">
        <v>131</v>
      </c>
      <c r="G20" s="404">
        <v>12</v>
      </c>
      <c r="H20" s="404">
        <v>475000</v>
      </c>
      <c r="I20" s="407">
        <f t="shared" si="0"/>
        <v>5700000</v>
      </c>
      <c r="J20" s="410"/>
      <c r="K20" s="408">
        <v>0.41</v>
      </c>
      <c r="L20" s="407">
        <f t="shared" si="1"/>
        <v>3363000.0000000005</v>
      </c>
      <c r="M20" s="410"/>
      <c r="N20" s="407">
        <f t="shared" si="2"/>
        <v>3363000.0000000005</v>
      </c>
      <c r="P20" s="420"/>
    </row>
    <row r="21" spans="1:18" x14ac:dyDescent="0.25">
      <c r="A21" s="404">
        <v>566</v>
      </c>
      <c r="B21" s="405">
        <v>43990</v>
      </c>
      <c r="C21" s="406"/>
      <c r="D21" s="406" t="s">
        <v>132</v>
      </c>
      <c r="E21" s="406" t="s">
        <v>133</v>
      </c>
      <c r="F21" s="404" t="s">
        <v>148</v>
      </c>
      <c r="G21" s="404">
        <v>24</v>
      </c>
      <c r="H21" s="404">
        <v>455000</v>
      </c>
      <c r="I21" s="407">
        <f t="shared" si="0"/>
        <v>10920000</v>
      </c>
      <c r="J21" s="410">
        <v>100000</v>
      </c>
      <c r="K21" s="408">
        <v>0.41</v>
      </c>
      <c r="L21" s="407">
        <f>I21*(1-K21)-J21</f>
        <v>6342800.0000000009</v>
      </c>
      <c r="M21" s="410"/>
      <c r="N21" s="407">
        <f t="shared" si="2"/>
        <v>6342800.0000000009</v>
      </c>
      <c r="O21" s="407"/>
      <c r="P21" s="420"/>
    </row>
    <row r="22" spans="1:18" x14ac:dyDescent="0.25">
      <c r="A22" s="486">
        <v>567</v>
      </c>
      <c r="B22" s="489">
        <v>43990</v>
      </c>
      <c r="C22" s="486"/>
      <c r="D22" s="495" t="s">
        <v>149</v>
      </c>
      <c r="E22" s="495" t="s">
        <v>150</v>
      </c>
      <c r="F22" s="412" t="s">
        <v>148</v>
      </c>
      <c r="G22" s="412">
        <v>9</v>
      </c>
      <c r="H22" s="412">
        <v>455000</v>
      </c>
      <c r="I22" s="413">
        <f t="shared" si="0"/>
        <v>4095000</v>
      </c>
      <c r="J22" s="413"/>
      <c r="K22" s="414">
        <v>0.41</v>
      </c>
      <c r="L22" s="413">
        <f t="shared" si="1"/>
        <v>2416050.0000000005</v>
      </c>
      <c r="M22" s="413"/>
      <c r="N22" s="413">
        <f t="shared" si="2"/>
        <v>2416050.0000000005</v>
      </c>
      <c r="O22" s="413"/>
      <c r="P22" s="421"/>
    </row>
    <row r="23" spans="1:18" x14ac:dyDescent="0.25">
      <c r="A23" s="488"/>
      <c r="B23" s="491"/>
      <c r="C23" s="488"/>
      <c r="D23" s="497"/>
      <c r="E23" s="497"/>
      <c r="F23" s="416" t="s">
        <v>137</v>
      </c>
      <c r="G23" s="416">
        <v>3</v>
      </c>
      <c r="H23" s="60">
        <v>455000</v>
      </c>
      <c r="I23" s="60">
        <f t="shared" si="0"/>
        <v>1365000</v>
      </c>
      <c r="J23" s="423"/>
      <c r="K23" s="417">
        <v>0.41</v>
      </c>
      <c r="L23" s="424">
        <f t="shared" si="1"/>
        <v>805350.00000000012</v>
      </c>
      <c r="M23" s="424"/>
      <c r="N23" s="60">
        <f t="shared" si="2"/>
        <v>805350.00000000012</v>
      </c>
      <c r="O23" s="60"/>
      <c r="P23" s="422"/>
    </row>
    <row r="24" spans="1:18" x14ac:dyDescent="0.25">
      <c r="A24" s="486">
        <v>571</v>
      </c>
      <c r="B24" s="489">
        <v>43990</v>
      </c>
      <c r="C24" s="486"/>
      <c r="D24" s="492" t="s">
        <v>151</v>
      </c>
      <c r="E24" s="492" t="s">
        <v>152</v>
      </c>
      <c r="F24" s="412" t="s">
        <v>134</v>
      </c>
      <c r="G24" s="412">
        <v>72</v>
      </c>
      <c r="H24" s="413">
        <v>225000</v>
      </c>
      <c r="I24" s="413">
        <f t="shared" si="0"/>
        <v>16200000</v>
      </c>
      <c r="J24" s="425"/>
      <c r="K24" s="414">
        <v>0.5</v>
      </c>
      <c r="L24" s="426">
        <f t="shared" si="1"/>
        <v>8100000</v>
      </c>
      <c r="M24" s="426"/>
      <c r="N24" s="413"/>
      <c r="O24" s="413">
        <f>L24</f>
        <v>8100000</v>
      </c>
      <c r="P24" s="412"/>
      <c r="R24" s="415"/>
    </row>
    <row r="25" spans="1:18" x14ac:dyDescent="0.25">
      <c r="A25" s="487"/>
      <c r="B25" s="490"/>
      <c r="C25" s="487"/>
      <c r="D25" s="493"/>
      <c r="E25" s="493"/>
      <c r="F25" s="427" t="s">
        <v>148</v>
      </c>
      <c r="G25" s="427">
        <v>36</v>
      </c>
      <c r="H25" s="51">
        <v>455000</v>
      </c>
      <c r="I25" s="51">
        <f t="shared" si="0"/>
        <v>16380000</v>
      </c>
      <c r="J25" s="428"/>
      <c r="K25" s="429">
        <v>0.5</v>
      </c>
      <c r="L25" s="430">
        <f t="shared" si="1"/>
        <v>8190000</v>
      </c>
      <c r="M25" s="430"/>
      <c r="N25" s="51"/>
      <c r="O25" s="51">
        <f t="shared" ref="O25:O31" si="3">L25</f>
        <v>8190000</v>
      </c>
      <c r="P25" s="427"/>
    </row>
    <row r="26" spans="1:18" x14ac:dyDescent="0.25">
      <c r="A26" s="487"/>
      <c r="B26" s="490"/>
      <c r="C26" s="487"/>
      <c r="D26" s="493"/>
      <c r="E26" s="493"/>
      <c r="F26" s="427" t="s">
        <v>153</v>
      </c>
      <c r="G26" s="427">
        <v>84</v>
      </c>
      <c r="H26" s="51">
        <v>465000</v>
      </c>
      <c r="I26" s="51">
        <f t="shared" si="0"/>
        <v>39060000</v>
      </c>
      <c r="J26" s="428"/>
      <c r="K26" s="429">
        <v>0.5</v>
      </c>
      <c r="L26" s="430">
        <f t="shared" si="1"/>
        <v>19530000</v>
      </c>
      <c r="M26" s="51"/>
      <c r="N26" s="51"/>
      <c r="O26" s="51">
        <f t="shared" si="3"/>
        <v>19530000</v>
      </c>
      <c r="P26" s="427"/>
    </row>
    <row r="27" spans="1:18" x14ac:dyDescent="0.25">
      <c r="A27" s="487"/>
      <c r="B27" s="490"/>
      <c r="C27" s="487"/>
      <c r="D27" s="493"/>
      <c r="E27" s="493"/>
      <c r="F27" s="427" t="s">
        <v>131</v>
      </c>
      <c r="G27" s="427">
        <v>12</v>
      </c>
      <c r="H27" s="51">
        <v>475000</v>
      </c>
      <c r="I27" s="51">
        <f t="shared" si="0"/>
        <v>5700000</v>
      </c>
      <c r="J27" s="428"/>
      <c r="K27" s="429">
        <v>0.5</v>
      </c>
      <c r="L27" s="430">
        <f t="shared" si="1"/>
        <v>2850000</v>
      </c>
      <c r="M27" s="51"/>
      <c r="N27" s="51"/>
      <c r="O27" s="51">
        <f t="shared" si="3"/>
        <v>2850000</v>
      </c>
      <c r="P27" s="427"/>
    </row>
    <row r="28" spans="1:18" x14ac:dyDescent="0.25">
      <c r="A28" s="487"/>
      <c r="B28" s="490"/>
      <c r="C28" s="487"/>
      <c r="D28" s="493"/>
      <c r="E28" s="493"/>
      <c r="F28" s="427" t="s">
        <v>154</v>
      </c>
      <c r="G28" s="427">
        <v>60</v>
      </c>
      <c r="H28" s="51">
        <v>485000</v>
      </c>
      <c r="I28" s="51">
        <f t="shared" si="0"/>
        <v>29100000</v>
      </c>
      <c r="J28" s="428"/>
      <c r="K28" s="429">
        <v>0.5</v>
      </c>
      <c r="L28" s="430">
        <f t="shared" si="1"/>
        <v>14550000</v>
      </c>
      <c r="M28" s="51"/>
      <c r="N28" s="51"/>
      <c r="O28" s="51">
        <f t="shared" si="3"/>
        <v>14550000</v>
      </c>
      <c r="P28" s="427"/>
    </row>
    <row r="29" spans="1:18" x14ac:dyDescent="0.25">
      <c r="A29" s="487"/>
      <c r="B29" s="490"/>
      <c r="C29" s="487"/>
      <c r="D29" s="493"/>
      <c r="E29" s="493"/>
      <c r="F29" s="427" t="s">
        <v>145</v>
      </c>
      <c r="G29" s="427">
        <v>24</v>
      </c>
      <c r="H29" s="51">
        <v>550000</v>
      </c>
      <c r="I29" s="51">
        <f t="shared" si="0"/>
        <v>13200000</v>
      </c>
      <c r="J29" s="431"/>
      <c r="K29" s="429">
        <v>0.5</v>
      </c>
      <c r="L29" s="430">
        <f t="shared" si="1"/>
        <v>6600000</v>
      </c>
      <c r="M29" s="51"/>
      <c r="N29" s="51"/>
      <c r="O29" s="51">
        <f t="shared" si="3"/>
        <v>6600000</v>
      </c>
      <c r="P29" s="427"/>
    </row>
    <row r="30" spans="1:18" x14ac:dyDescent="0.25">
      <c r="A30" s="487"/>
      <c r="B30" s="490"/>
      <c r="C30" s="487"/>
      <c r="D30" s="493"/>
      <c r="E30" s="493"/>
      <c r="F30" s="427" t="s">
        <v>155</v>
      </c>
      <c r="G30" s="427">
        <v>48</v>
      </c>
      <c r="H30" s="51">
        <v>455000</v>
      </c>
      <c r="I30" s="51">
        <f t="shared" si="0"/>
        <v>21840000</v>
      </c>
      <c r="J30" s="51"/>
      <c r="K30" s="429">
        <v>0.5</v>
      </c>
      <c r="L30" s="430">
        <f t="shared" si="1"/>
        <v>10920000</v>
      </c>
      <c r="M30" s="51"/>
      <c r="N30" s="51"/>
      <c r="O30" s="51">
        <f t="shared" si="3"/>
        <v>10920000</v>
      </c>
      <c r="P30" s="432"/>
    </row>
    <row r="31" spans="1:18" x14ac:dyDescent="0.25">
      <c r="A31" s="488"/>
      <c r="B31" s="491"/>
      <c r="C31" s="488"/>
      <c r="D31" s="494"/>
      <c r="E31" s="494"/>
      <c r="F31" s="416" t="s">
        <v>156</v>
      </c>
      <c r="G31" s="416">
        <v>12</v>
      </c>
      <c r="H31" s="60">
        <v>455000</v>
      </c>
      <c r="I31" s="60">
        <f t="shared" si="0"/>
        <v>5460000</v>
      </c>
      <c r="J31" s="60"/>
      <c r="K31" s="417">
        <v>0.5</v>
      </c>
      <c r="L31" s="424">
        <f t="shared" si="1"/>
        <v>2730000</v>
      </c>
      <c r="M31" s="60"/>
      <c r="N31" s="60"/>
      <c r="O31" s="60">
        <f t="shared" si="3"/>
        <v>2730000</v>
      </c>
      <c r="P31" s="416"/>
    </row>
    <row r="32" spans="1:18" x14ac:dyDescent="0.25">
      <c r="A32" s="476">
        <v>586</v>
      </c>
      <c r="B32" s="478">
        <v>43992</v>
      </c>
      <c r="C32" s="476" t="s">
        <v>130</v>
      </c>
      <c r="D32" s="482" t="s">
        <v>130</v>
      </c>
      <c r="E32" s="484"/>
      <c r="F32" s="404" t="s">
        <v>145</v>
      </c>
      <c r="G32" s="404">
        <v>1</v>
      </c>
      <c r="H32" s="407">
        <v>550000</v>
      </c>
      <c r="I32" s="407">
        <f t="shared" si="0"/>
        <v>550000</v>
      </c>
      <c r="J32" s="407"/>
      <c r="K32" s="408">
        <v>0.41</v>
      </c>
      <c r="L32" s="407">
        <f t="shared" si="1"/>
        <v>324500.00000000006</v>
      </c>
      <c r="M32" s="407">
        <f>L32</f>
        <v>324500.00000000006</v>
      </c>
      <c r="N32" s="407"/>
      <c r="O32" s="407"/>
      <c r="P32" s="404" t="s">
        <v>228</v>
      </c>
    </row>
    <row r="33" spans="1:16" x14ac:dyDescent="0.25">
      <c r="A33" s="477"/>
      <c r="B33" s="479"/>
      <c r="C33" s="477"/>
      <c r="D33" s="483"/>
      <c r="E33" s="485"/>
      <c r="F33" s="404" t="s">
        <v>131</v>
      </c>
      <c r="G33" s="404">
        <v>1</v>
      </c>
      <c r="H33" s="407">
        <v>475000</v>
      </c>
      <c r="I33" s="407">
        <f t="shared" si="0"/>
        <v>475000</v>
      </c>
      <c r="J33" s="407"/>
      <c r="K33" s="408">
        <v>0.41</v>
      </c>
      <c r="L33" s="407">
        <f t="shared" si="1"/>
        <v>280250.00000000006</v>
      </c>
      <c r="M33" s="407">
        <f>L33</f>
        <v>280250.00000000006</v>
      </c>
      <c r="N33" s="407"/>
      <c r="O33" s="407"/>
      <c r="P33" s="404" t="s">
        <v>228</v>
      </c>
    </row>
    <row r="34" spans="1:16" x14ac:dyDescent="0.25">
      <c r="A34" s="404">
        <v>570</v>
      </c>
      <c r="B34" s="405">
        <v>43993</v>
      </c>
      <c r="C34" s="406" t="s">
        <v>128</v>
      </c>
      <c r="D34" s="418" t="s">
        <v>128</v>
      </c>
      <c r="E34" s="406"/>
      <c r="F34" s="404" t="s">
        <v>145</v>
      </c>
      <c r="G34" s="404">
        <v>1</v>
      </c>
      <c r="H34" s="407">
        <v>550000</v>
      </c>
      <c r="I34" s="407">
        <f t="shared" si="0"/>
        <v>550000</v>
      </c>
      <c r="J34" s="407"/>
      <c r="K34" s="408">
        <v>0.41</v>
      </c>
      <c r="L34" s="407">
        <f t="shared" si="1"/>
        <v>324500.00000000006</v>
      </c>
      <c r="M34" s="407">
        <f t="shared" ref="M34:M36" si="4">L34</f>
        <v>324500.00000000006</v>
      </c>
      <c r="N34" s="407"/>
      <c r="O34" s="407"/>
      <c r="P34" s="404" t="s">
        <v>228</v>
      </c>
    </row>
    <row r="35" spans="1:16" x14ac:dyDescent="0.25">
      <c r="A35" s="404">
        <v>574</v>
      </c>
      <c r="B35" s="405">
        <v>43993</v>
      </c>
      <c r="C35" s="406" t="s">
        <v>130</v>
      </c>
      <c r="D35" s="418" t="s">
        <v>130</v>
      </c>
      <c r="E35" s="406"/>
      <c r="F35" s="404" t="s">
        <v>137</v>
      </c>
      <c r="G35" s="404">
        <v>2</v>
      </c>
      <c r="H35" s="407">
        <v>455000</v>
      </c>
      <c r="I35" s="407">
        <f t="shared" si="0"/>
        <v>910000</v>
      </c>
      <c r="J35" s="407"/>
      <c r="K35" s="408">
        <v>0.41</v>
      </c>
      <c r="L35" s="407">
        <f t="shared" si="1"/>
        <v>536900.00000000012</v>
      </c>
      <c r="M35" s="407">
        <f t="shared" si="4"/>
        <v>536900.00000000012</v>
      </c>
      <c r="N35" s="407"/>
      <c r="O35" s="407"/>
      <c r="P35" s="404" t="s">
        <v>228</v>
      </c>
    </row>
    <row r="36" spans="1:16" x14ac:dyDescent="0.25">
      <c r="A36" s="404">
        <v>575</v>
      </c>
      <c r="B36" s="405">
        <v>43994</v>
      </c>
      <c r="C36" s="406" t="s">
        <v>130</v>
      </c>
      <c r="D36" s="418" t="s">
        <v>130</v>
      </c>
      <c r="E36" s="406"/>
      <c r="F36" s="404" t="s">
        <v>137</v>
      </c>
      <c r="G36" s="404">
        <v>1</v>
      </c>
      <c r="H36" s="407">
        <v>455000</v>
      </c>
      <c r="I36" s="407">
        <f t="shared" si="0"/>
        <v>455000</v>
      </c>
      <c r="J36" s="407"/>
      <c r="K36" s="408">
        <v>0.41</v>
      </c>
      <c r="L36" s="407">
        <f t="shared" si="1"/>
        <v>268450.00000000006</v>
      </c>
      <c r="M36" s="407">
        <f t="shared" si="4"/>
        <v>268450.00000000006</v>
      </c>
      <c r="N36" s="407"/>
      <c r="O36" s="407"/>
      <c r="P36" s="404" t="s">
        <v>228</v>
      </c>
    </row>
    <row r="37" spans="1:16" x14ac:dyDescent="0.25">
      <c r="A37" s="486">
        <v>576</v>
      </c>
      <c r="B37" s="489">
        <v>43995</v>
      </c>
      <c r="C37" s="486" t="s">
        <v>179</v>
      </c>
      <c r="D37" s="495" t="s">
        <v>180</v>
      </c>
      <c r="E37" s="492" t="s">
        <v>181</v>
      </c>
      <c r="F37" s="412" t="s">
        <v>148</v>
      </c>
      <c r="G37" s="412">
        <v>10</v>
      </c>
      <c r="H37" s="413">
        <v>455000</v>
      </c>
      <c r="I37" s="413">
        <f t="shared" si="0"/>
        <v>4550000</v>
      </c>
      <c r="J37" s="413"/>
      <c r="K37" s="414">
        <v>0.41</v>
      </c>
      <c r="L37" s="413">
        <f t="shared" si="1"/>
        <v>2684500.0000000005</v>
      </c>
      <c r="M37" s="413">
        <f>L37</f>
        <v>2684500.0000000005</v>
      </c>
      <c r="N37" s="413"/>
      <c r="O37" s="413"/>
      <c r="P37" s="412"/>
    </row>
    <row r="38" spans="1:16" x14ac:dyDescent="0.25">
      <c r="A38" s="487"/>
      <c r="B38" s="490"/>
      <c r="C38" s="487"/>
      <c r="D38" s="496"/>
      <c r="E38" s="493"/>
      <c r="F38" s="427" t="s">
        <v>153</v>
      </c>
      <c r="G38" s="427">
        <v>2</v>
      </c>
      <c r="H38" s="51">
        <v>465000</v>
      </c>
      <c r="I38" s="51">
        <f t="shared" si="0"/>
        <v>930000</v>
      </c>
      <c r="J38" s="51"/>
      <c r="K38" s="429">
        <v>0.41</v>
      </c>
      <c r="L38" s="51">
        <f t="shared" si="1"/>
        <v>548700.00000000012</v>
      </c>
      <c r="M38" s="51">
        <f>L38</f>
        <v>548700.00000000012</v>
      </c>
      <c r="N38" s="51"/>
      <c r="O38" s="51"/>
      <c r="P38" s="427"/>
    </row>
    <row r="39" spans="1:16" x14ac:dyDescent="0.25">
      <c r="A39" s="488"/>
      <c r="B39" s="491"/>
      <c r="C39" s="488"/>
      <c r="D39" s="497"/>
      <c r="E39" s="494"/>
      <c r="F39" s="416" t="s">
        <v>145</v>
      </c>
      <c r="G39" s="416">
        <v>5</v>
      </c>
      <c r="H39" s="60">
        <v>550000</v>
      </c>
      <c r="I39" s="60">
        <f t="shared" si="0"/>
        <v>2750000</v>
      </c>
      <c r="J39" s="60"/>
      <c r="K39" s="417">
        <v>0.41</v>
      </c>
      <c r="L39" s="60">
        <f t="shared" si="1"/>
        <v>1622500.0000000002</v>
      </c>
      <c r="M39" s="60">
        <f>L39</f>
        <v>1622500.0000000002</v>
      </c>
      <c r="N39" s="60"/>
      <c r="O39" s="60"/>
      <c r="P39" s="416"/>
    </row>
    <row r="40" spans="1:16" x14ac:dyDescent="0.25">
      <c r="A40" s="404">
        <v>577</v>
      </c>
      <c r="B40" s="405">
        <v>43992</v>
      </c>
      <c r="C40" s="406" t="s">
        <v>182</v>
      </c>
      <c r="D40" s="418" t="s">
        <v>183</v>
      </c>
      <c r="E40" s="406" t="s">
        <v>184</v>
      </c>
      <c r="F40" s="404" t="s">
        <v>148</v>
      </c>
      <c r="G40" s="404">
        <v>1</v>
      </c>
      <c r="H40" s="407">
        <v>455000</v>
      </c>
      <c r="I40" s="407">
        <f t="shared" si="0"/>
        <v>455000</v>
      </c>
      <c r="J40" s="407"/>
      <c r="K40" s="408">
        <v>0.41</v>
      </c>
      <c r="L40" s="407">
        <f t="shared" si="1"/>
        <v>268450.00000000006</v>
      </c>
      <c r="M40" s="407">
        <f>L40</f>
        <v>268450.00000000006</v>
      </c>
      <c r="N40" s="407"/>
      <c r="O40" s="407"/>
      <c r="P40" s="404"/>
    </row>
    <row r="41" spans="1:16" x14ac:dyDescent="0.25">
      <c r="A41" s="404">
        <v>578</v>
      </c>
      <c r="B41" s="405">
        <v>43994</v>
      </c>
      <c r="C41" s="406" t="s">
        <v>130</v>
      </c>
      <c r="D41" s="418" t="s">
        <v>130</v>
      </c>
      <c r="E41" s="406"/>
      <c r="F41" s="404" t="s">
        <v>148</v>
      </c>
      <c r="G41" s="404">
        <v>1</v>
      </c>
      <c r="H41" s="407">
        <v>455000</v>
      </c>
      <c r="I41" s="407">
        <f t="shared" si="0"/>
        <v>455000</v>
      </c>
      <c r="J41" s="407"/>
      <c r="K41" s="408">
        <v>0.41</v>
      </c>
      <c r="L41" s="407">
        <f t="shared" si="1"/>
        <v>268450.00000000006</v>
      </c>
      <c r="M41" s="407">
        <f>L41</f>
        <v>268450.00000000006</v>
      </c>
      <c r="N41" s="407"/>
      <c r="O41" s="407"/>
      <c r="P41" s="404" t="s">
        <v>228</v>
      </c>
    </row>
    <row r="42" spans="1:16" x14ac:dyDescent="0.25">
      <c r="A42" s="486">
        <v>582</v>
      </c>
      <c r="B42" s="489">
        <v>43995</v>
      </c>
      <c r="C42" s="486" t="s">
        <v>182</v>
      </c>
      <c r="D42" s="495" t="s">
        <v>176</v>
      </c>
      <c r="E42" s="492" t="s">
        <v>185</v>
      </c>
      <c r="F42" s="412" t="s">
        <v>134</v>
      </c>
      <c r="G42" s="412">
        <v>1</v>
      </c>
      <c r="H42" s="413">
        <v>225000</v>
      </c>
      <c r="I42" s="413">
        <f t="shared" si="0"/>
        <v>225000</v>
      </c>
      <c r="J42" s="413"/>
      <c r="K42" s="414">
        <v>1</v>
      </c>
      <c r="L42" s="413">
        <f t="shared" si="1"/>
        <v>0</v>
      </c>
      <c r="M42" s="413"/>
      <c r="N42" s="413"/>
      <c r="O42" s="413">
        <f t="shared" ref="O42:O55" si="5">L42</f>
        <v>0</v>
      </c>
      <c r="P42" s="412"/>
    </row>
    <row r="43" spans="1:16" x14ac:dyDescent="0.25">
      <c r="A43" s="487"/>
      <c r="B43" s="490"/>
      <c r="C43" s="487"/>
      <c r="D43" s="496"/>
      <c r="E43" s="493"/>
      <c r="F43" s="427" t="s">
        <v>136</v>
      </c>
      <c r="G43" s="427">
        <v>1</v>
      </c>
      <c r="H43" s="51">
        <v>235000</v>
      </c>
      <c r="I43" s="51">
        <f t="shared" si="0"/>
        <v>235000</v>
      </c>
      <c r="J43" s="51"/>
      <c r="K43" s="429">
        <v>1</v>
      </c>
      <c r="L43" s="51">
        <f t="shared" si="1"/>
        <v>0</v>
      </c>
      <c r="M43" s="51"/>
      <c r="N43" s="51"/>
      <c r="O43" s="51">
        <f t="shared" si="5"/>
        <v>0</v>
      </c>
      <c r="P43" s="427"/>
    </row>
    <row r="44" spans="1:16" x14ac:dyDescent="0.25">
      <c r="A44" s="487"/>
      <c r="B44" s="490"/>
      <c r="C44" s="487"/>
      <c r="D44" s="496"/>
      <c r="E44" s="493"/>
      <c r="F44" s="427" t="s">
        <v>186</v>
      </c>
      <c r="G44" s="427">
        <v>1</v>
      </c>
      <c r="H44" s="51">
        <v>245000</v>
      </c>
      <c r="I44" s="51">
        <f t="shared" si="0"/>
        <v>245000</v>
      </c>
      <c r="J44" s="51"/>
      <c r="K44" s="429">
        <v>1</v>
      </c>
      <c r="L44" s="51">
        <f t="shared" si="1"/>
        <v>0</v>
      </c>
      <c r="M44" s="51"/>
      <c r="N44" s="51"/>
      <c r="O44" s="51">
        <f t="shared" si="5"/>
        <v>0</v>
      </c>
      <c r="P44" s="427"/>
    </row>
    <row r="45" spans="1:16" x14ac:dyDescent="0.25">
      <c r="A45" s="487"/>
      <c r="B45" s="490"/>
      <c r="C45" s="487"/>
      <c r="D45" s="496"/>
      <c r="E45" s="493"/>
      <c r="F45" s="427" t="s">
        <v>187</v>
      </c>
      <c r="G45" s="427">
        <v>1</v>
      </c>
      <c r="H45" s="51">
        <v>255000</v>
      </c>
      <c r="I45" s="51">
        <f t="shared" si="0"/>
        <v>255000</v>
      </c>
      <c r="J45" s="51"/>
      <c r="K45" s="429">
        <v>1</v>
      </c>
      <c r="L45" s="51">
        <f t="shared" si="1"/>
        <v>0</v>
      </c>
      <c r="M45" s="51"/>
      <c r="N45" s="51"/>
      <c r="O45" s="51">
        <f t="shared" si="5"/>
        <v>0</v>
      </c>
      <c r="P45" s="427"/>
    </row>
    <row r="46" spans="1:16" x14ac:dyDescent="0.25">
      <c r="A46" s="487"/>
      <c r="B46" s="490"/>
      <c r="C46" s="487"/>
      <c r="D46" s="496"/>
      <c r="E46" s="493"/>
      <c r="F46" s="427" t="s">
        <v>188</v>
      </c>
      <c r="G46" s="427">
        <v>1</v>
      </c>
      <c r="H46" s="51">
        <v>255000</v>
      </c>
      <c r="I46" s="51">
        <f t="shared" si="0"/>
        <v>255000</v>
      </c>
      <c r="J46" s="51"/>
      <c r="K46" s="429">
        <v>1</v>
      </c>
      <c r="L46" s="51">
        <f t="shared" si="1"/>
        <v>0</v>
      </c>
      <c r="M46" s="51"/>
      <c r="N46" s="51"/>
      <c r="O46" s="51">
        <f t="shared" si="5"/>
        <v>0</v>
      </c>
      <c r="P46" s="427"/>
    </row>
    <row r="47" spans="1:16" x14ac:dyDescent="0.25">
      <c r="A47" s="487"/>
      <c r="B47" s="490"/>
      <c r="C47" s="487"/>
      <c r="D47" s="496"/>
      <c r="E47" s="493"/>
      <c r="F47" s="427" t="s">
        <v>140</v>
      </c>
      <c r="G47" s="427">
        <v>1</v>
      </c>
      <c r="H47" s="51">
        <v>455000</v>
      </c>
      <c r="I47" s="51">
        <f t="shared" si="0"/>
        <v>455000</v>
      </c>
      <c r="J47" s="51"/>
      <c r="K47" s="429">
        <v>1</v>
      </c>
      <c r="L47" s="51">
        <f t="shared" si="1"/>
        <v>0</v>
      </c>
      <c r="M47" s="51"/>
      <c r="N47" s="51"/>
      <c r="O47" s="51">
        <f t="shared" si="5"/>
        <v>0</v>
      </c>
      <c r="P47" s="427"/>
    </row>
    <row r="48" spans="1:16" x14ac:dyDescent="0.25">
      <c r="A48" s="487"/>
      <c r="B48" s="490"/>
      <c r="C48" s="487"/>
      <c r="D48" s="496"/>
      <c r="E48" s="493"/>
      <c r="F48" s="427" t="s">
        <v>137</v>
      </c>
      <c r="G48" s="427">
        <v>1</v>
      </c>
      <c r="H48" s="51">
        <v>455000</v>
      </c>
      <c r="I48" s="51">
        <f t="shared" si="0"/>
        <v>455000</v>
      </c>
      <c r="J48" s="51"/>
      <c r="K48" s="429">
        <v>1</v>
      </c>
      <c r="L48" s="51">
        <f t="shared" si="1"/>
        <v>0</v>
      </c>
      <c r="M48" s="51"/>
      <c r="N48" s="51"/>
      <c r="O48" s="51">
        <f t="shared" si="5"/>
        <v>0</v>
      </c>
      <c r="P48" s="427"/>
    </row>
    <row r="49" spans="1:17" x14ac:dyDescent="0.25">
      <c r="A49" s="488"/>
      <c r="B49" s="491"/>
      <c r="C49" s="488"/>
      <c r="D49" s="497"/>
      <c r="E49" s="494"/>
      <c r="F49" s="416" t="s">
        <v>145</v>
      </c>
      <c r="G49" s="416">
        <v>1</v>
      </c>
      <c r="H49" s="60">
        <v>550000</v>
      </c>
      <c r="I49" s="60">
        <f t="shared" si="0"/>
        <v>550000</v>
      </c>
      <c r="J49" s="60"/>
      <c r="K49" s="417">
        <v>1</v>
      </c>
      <c r="L49" s="60">
        <f t="shared" si="1"/>
        <v>0</v>
      </c>
      <c r="M49" s="60"/>
      <c r="N49" s="60"/>
      <c r="O49" s="60">
        <f t="shared" si="5"/>
        <v>0</v>
      </c>
      <c r="P49" s="416"/>
      <c r="Q49" s="415"/>
    </row>
    <row r="50" spans="1:17" x14ac:dyDescent="0.25">
      <c r="A50" s="486">
        <v>585</v>
      </c>
      <c r="B50" s="501">
        <v>43997</v>
      </c>
      <c r="C50" s="486"/>
      <c r="D50" s="495" t="s">
        <v>132</v>
      </c>
      <c r="E50" s="492" t="s">
        <v>133</v>
      </c>
      <c r="F50" s="412" t="s">
        <v>148</v>
      </c>
      <c r="G50" s="412">
        <v>24</v>
      </c>
      <c r="H50" s="413">
        <v>455000</v>
      </c>
      <c r="I50" s="413">
        <f t="shared" si="0"/>
        <v>10920000</v>
      </c>
      <c r="J50" s="413">
        <v>250000</v>
      </c>
      <c r="K50" s="414">
        <v>0.41</v>
      </c>
      <c r="L50" s="413">
        <f>I50*(1-K50)-J50</f>
        <v>6192800.0000000009</v>
      </c>
      <c r="M50" s="413"/>
      <c r="N50" s="413">
        <f>L50</f>
        <v>6192800.0000000009</v>
      </c>
      <c r="O50" s="413"/>
      <c r="P50" s="412"/>
      <c r="Q50" s="415"/>
    </row>
    <row r="51" spans="1:17" x14ac:dyDescent="0.25">
      <c r="A51" s="487"/>
      <c r="B51" s="502"/>
      <c r="C51" s="487"/>
      <c r="D51" s="496"/>
      <c r="E51" s="493"/>
      <c r="F51" s="427" t="s">
        <v>153</v>
      </c>
      <c r="G51" s="427">
        <v>12</v>
      </c>
      <c r="H51" s="51">
        <v>465000</v>
      </c>
      <c r="I51" s="51">
        <f t="shared" si="0"/>
        <v>5580000</v>
      </c>
      <c r="J51" s="51"/>
      <c r="K51" s="429">
        <v>0.41</v>
      </c>
      <c r="L51" s="51">
        <f t="shared" si="1"/>
        <v>3292200.0000000005</v>
      </c>
      <c r="M51" s="51"/>
      <c r="N51" s="51">
        <f>L51</f>
        <v>3292200.0000000005</v>
      </c>
      <c r="O51" s="51"/>
      <c r="P51" s="427"/>
      <c r="Q51" s="415"/>
    </row>
    <row r="52" spans="1:17" x14ac:dyDescent="0.25">
      <c r="A52" s="487"/>
      <c r="B52" s="502"/>
      <c r="C52" s="487"/>
      <c r="D52" s="496"/>
      <c r="E52" s="493"/>
      <c r="F52" s="427" t="s">
        <v>131</v>
      </c>
      <c r="G52" s="427">
        <v>12</v>
      </c>
      <c r="H52" s="51">
        <v>475000</v>
      </c>
      <c r="I52" s="51">
        <f t="shared" si="0"/>
        <v>5700000</v>
      </c>
      <c r="J52" s="51"/>
      <c r="K52" s="429">
        <v>0.41</v>
      </c>
      <c r="L52" s="51">
        <f t="shared" si="1"/>
        <v>3363000.0000000005</v>
      </c>
      <c r="M52" s="51"/>
      <c r="N52" s="51">
        <f>L52</f>
        <v>3363000.0000000005</v>
      </c>
      <c r="O52" s="51"/>
      <c r="P52" s="427"/>
      <c r="Q52" s="415"/>
    </row>
    <row r="53" spans="1:17" x14ac:dyDescent="0.25">
      <c r="A53" s="488"/>
      <c r="B53" s="503"/>
      <c r="C53" s="488"/>
      <c r="D53" s="497"/>
      <c r="E53" s="494"/>
      <c r="F53" s="416" t="s">
        <v>154</v>
      </c>
      <c r="G53" s="416">
        <v>12</v>
      </c>
      <c r="H53" s="60">
        <v>485000</v>
      </c>
      <c r="I53" s="60">
        <f t="shared" si="0"/>
        <v>5820000</v>
      </c>
      <c r="J53" s="60"/>
      <c r="K53" s="417">
        <v>0.41</v>
      </c>
      <c r="L53" s="60">
        <f t="shared" si="1"/>
        <v>3433800.0000000005</v>
      </c>
      <c r="M53" s="60"/>
      <c r="N53" s="60">
        <f>L53</f>
        <v>3433800.0000000005</v>
      </c>
      <c r="O53" s="60"/>
      <c r="P53" s="416"/>
      <c r="Q53" s="415"/>
    </row>
    <row r="54" spans="1:17" x14ac:dyDescent="0.25">
      <c r="A54" s="486">
        <v>587</v>
      </c>
      <c r="B54" s="489">
        <v>43995</v>
      </c>
      <c r="C54" s="486"/>
      <c r="D54" s="495" t="s">
        <v>151</v>
      </c>
      <c r="E54" s="492" t="s">
        <v>152</v>
      </c>
      <c r="F54" s="412" t="s">
        <v>131</v>
      </c>
      <c r="G54" s="412">
        <v>12</v>
      </c>
      <c r="H54" s="413">
        <v>475000</v>
      </c>
      <c r="I54" s="413">
        <f t="shared" si="0"/>
        <v>5700000</v>
      </c>
      <c r="J54" s="413"/>
      <c r="K54" s="414">
        <v>0.5</v>
      </c>
      <c r="L54" s="413">
        <f t="shared" si="1"/>
        <v>2850000</v>
      </c>
      <c r="M54" s="413"/>
      <c r="N54" s="413"/>
      <c r="O54" s="413">
        <f t="shared" si="5"/>
        <v>2850000</v>
      </c>
      <c r="P54" s="412"/>
      <c r="Q54" s="415"/>
    </row>
    <row r="55" spans="1:17" x14ac:dyDescent="0.25">
      <c r="A55" s="488"/>
      <c r="B55" s="491"/>
      <c r="C55" s="488"/>
      <c r="D55" s="497"/>
      <c r="E55" s="494"/>
      <c r="F55" s="416" t="s">
        <v>189</v>
      </c>
      <c r="G55" s="416">
        <v>12</v>
      </c>
      <c r="H55" s="60">
        <v>485000</v>
      </c>
      <c r="I55" s="60">
        <f t="shared" si="0"/>
        <v>5820000</v>
      </c>
      <c r="J55" s="60"/>
      <c r="K55" s="417">
        <v>0.5</v>
      </c>
      <c r="L55" s="60">
        <f t="shared" si="1"/>
        <v>2910000</v>
      </c>
      <c r="M55" s="60"/>
      <c r="N55" s="60"/>
      <c r="O55" s="60">
        <f t="shared" si="5"/>
        <v>2910000</v>
      </c>
      <c r="P55" s="416"/>
      <c r="Q55" s="415"/>
    </row>
    <row r="56" spans="1:17" ht="15" customHeight="1" x14ac:dyDescent="0.25">
      <c r="A56" s="476">
        <v>588</v>
      </c>
      <c r="B56" s="478">
        <v>43995</v>
      </c>
      <c r="C56" s="476" t="s">
        <v>130</v>
      </c>
      <c r="D56" s="480" t="s">
        <v>130</v>
      </c>
      <c r="E56" s="459"/>
      <c r="F56" s="458" t="s">
        <v>137</v>
      </c>
      <c r="G56" s="458">
        <v>1</v>
      </c>
      <c r="H56" s="460"/>
      <c r="I56" s="460"/>
      <c r="J56" s="460"/>
      <c r="K56" s="461"/>
      <c r="L56" s="460"/>
      <c r="M56" s="460"/>
      <c r="N56" s="460"/>
      <c r="O56" s="460"/>
      <c r="P56" s="458"/>
      <c r="Q56" s="415"/>
    </row>
    <row r="57" spans="1:17" x14ac:dyDescent="0.25">
      <c r="A57" s="477"/>
      <c r="B57" s="479"/>
      <c r="C57" s="477"/>
      <c r="D57" s="481"/>
      <c r="E57" s="406"/>
      <c r="F57" s="404" t="s">
        <v>131</v>
      </c>
      <c r="G57" s="404">
        <v>1</v>
      </c>
      <c r="H57" s="407">
        <v>475000</v>
      </c>
      <c r="I57" s="407">
        <f t="shared" si="0"/>
        <v>475000</v>
      </c>
      <c r="J57" s="407"/>
      <c r="K57" s="408">
        <v>0.41</v>
      </c>
      <c r="L57" s="407">
        <f t="shared" si="1"/>
        <v>280250.00000000006</v>
      </c>
      <c r="M57" s="407">
        <f>L57</f>
        <v>280250.00000000006</v>
      </c>
      <c r="N57" s="407"/>
      <c r="O57" s="407"/>
      <c r="P57" s="404" t="s">
        <v>228</v>
      </c>
      <c r="Q57" s="415"/>
    </row>
    <row r="58" spans="1:17" x14ac:dyDescent="0.25">
      <c r="A58" s="486">
        <v>479</v>
      </c>
      <c r="B58" s="489">
        <v>43996</v>
      </c>
      <c r="C58" s="486"/>
      <c r="D58" s="495" t="s">
        <v>151</v>
      </c>
      <c r="E58" s="492" t="s">
        <v>152</v>
      </c>
      <c r="F58" s="412" t="s">
        <v>131</v>
      </c>
      <c r="G58" s="412">
        <v>12</v>
      </c>
      <c r="H58" s="413">
        <v>475000</v>
      </c>
      <c r="I58" s="413">
        <f t="shared" si="0"/>
        <v>5700000</v>
      </c>
      <c r="J58" s="413"/>
      <c r="K58" s="414">
        <v>0.5</v>
      </c>
      <c r="L58" s="413">
        <f t="shared" si="1"/>
        <v>2850000</v>
      </c>
      <c r="M58" s="413"/>
      <c r="N58" s="413"/>
      <c r="O58" s="413">
        <f>L58</f>
        <v>2850000</v>
      </c>
      <c r="P58" s="412"/>
      <c r="Q58" s="415"/>
    </row>
    <row r="59" spans="1:17" x14ac:dyDescent="0.25">
      <c r="A59" s="487"/>
      <c r="B59" s="490"/>
      <c r="C59" s="487"/>
      <c r="D59" s="496"/>
      <c r="E59" s="493"/>
      <c r="F59" s="427" t="s">
        <v>189</v>
      </c>
      <c r="G59" s="427">
        <v>48</v>
      </c>
      <c r="H59" s="51">
        <v>485000</v>
      </c>
      <c r="I59" s="51">
        <f t="shared" si="0"/>
        <v>23280000</v>
      </c>
      <c r="J59" s="51"/>
      <c r="K59" s="429">
        <v>0.5</v>
      </c>
      <c r="L59" s="51">
        <f t="shared" si="1"/>
        <v>11640000</v>
      </c>
      <c r="M59" s="51"/>
      <c r="N59" s="51"/>
      <c r="O59" s="51">
        <f t="shared" ref="O59:O62" si="6">L59</f>
        <v>11640000</v>
      </c>
      <c r="P59" s="427"/>
      <c r="Q59" s="415"/>
    </row>
    <row r="60" spans="1:17" x14ac:dyDescent="0.25">
      <c r="A60" s="487"/>
      <c r="B60" s="490"/>
      <c r="C60" s="487"/>
      <c r="D60" s="496"/>
      <c r="E60" s="493"/>
      <c r="F60" s="427" t="s">
        <v>145</v>
      </c>
      <c r="G60" s="427">
        <v>48</v>
      </c>
      <c r="H60" s="51">
        <v>550000</v>
      </c>
      <c r="I60" s="51">
        <f t="shared" si="0"/>
        <v>26400000</v>
      </c>
      <c r="J60" s="51"/>
      <c r="K60" s="429">
        <v>0.5</v>
      </c>
      <c r="L60" s="51">
        <f t="shared" si="1"/>
        <v>13200000</v>
      </c>
      <c r="M60" s="51"/>
      <c r="N60" s="51"/>
      <c r="O60" s="51">
        <f t="shared" si="6"/>
        <v>13200000</v>
      </c>
      <c r="P60" s="427"/>
      <c r="Q60" s="415"/>
    </row>
    <row r="61" spans="1:17" x14ac:dyDescent="0.25">
      <c r="A61" s="487"/>
      <c r="B61" s="490"/>
      <c r="C61" s="487"/>
      <c r="D61" s="496"/>
      <c r="E61" s="493"/>
      <c r="F61" s="427" t="s">
        <v>140</v>
      </c>
      <c r="G61" s="427">
        <v>84</v>
      </c>
      <c r="H61" s="51">
        <v>455000</v>
      </c>
      <c r="I61" s="51">
        <f t="shared" si="0"/>
        <v>38220000</v>
      </c>
      <c r="J61" s="51"/>
      <c r="K61" s="429">
        <v>0.5</v>
      </c>
      <c r="L61" s="51">
        <f t="shared" si="1"/>
        <v>19110000</v>
      </c>
      <c r="M61" s="51"/>
      <c r="N61" s="51"/>
      <c r="O61" s="51">
        <f t="shared" si="6"/>
        <v>19110000</v>
      </c>
      <c r="P61" s="427"/>
      <c r="Q61" s="415"/>
    </row>
    <row r="62" spans="1:17" x14ac:dyDescent="0.25">
      <c r="A62" s="488"/>
      <c r="B62" s="491"/>
      <c r="C62" s="488"/>
      <c r="D62" s="497"/>
      <c r="E62" s="494"/>
      <c r="F62" s="416" t="s">
        <v>137</v>
      </c>
      <c r="G62" s="416">
        <v>12</v>
      </c>
      <c r="H62" s="60">
        <v>455000</v>
      </c>
      <c r="I62" s="60">
        <f t="shared" si="0"/>
        <v>5460000</v>
      </c>
      <c r="J62" s="60"/>
      <c r="K62" s="417">
        <v>0.5</v>
      </c>
      <c r="L62" s="60">
        <f t="shared" si="1"/>
        <v>2730000</v>
      </c>
      <c r="M62" s="60"/>
      <c r="N62" s="60"/>
      <c r="O62" s="60">
        <f t="shared" si="6"/>
        <v>2730000</v>
      </c>
      <c r="P62" s="416"/>
      <c r="Q62" s="415"/>
    </row>
    <row r="63" spans="1:17" ht="25.5" x14ac:dyDescent="0.25">
      <c r="A63" s="404">
        <v>589</v>
      </c>
      <c r="B63" s="405">
        <v>43998</v>
      </c>
      <c r="C63" s="406" t="s">
        <v>182</v>
      </c>
      <c r="D63" s="418" t="s">
        <v>190</v>
      </c>
      <c r="E63" s="406" t="s">
        <v>191</v>
      </c>
      <c r="F63" s="404" t="s">
        <v>153</v>
      </c>
      <c r="G63" s="404">
        <v>4</v>
      </c>
      <c r="H63" s="407">
        <v>465000</v>
      </c>
      <c r="I63" s="407">
        <f t="shared" si="0"/>
        <v>1860000</v>
      </c>
      <c r="J63" s="407"/>
      <c r="K63" s="408">
        <v>0.41</v>
      </c>
      <c r="L63" s="407">
        <f t="shared" si="1"/>
        <v>1097400.0000000002</v>
      </c>
      <c r="M63" s="407"/>
      <c r="N63" s="407">
        <f>L63</f>
        <v>1097400.0000000002</v>
      </c>
      <c r="O63" s="407"/>
      <c r="P63" s="404" t="s">
        <v>229</v>
      </c>
      <c r="Q63" s="415"/>
    </row>
    <row r="64" spans="1:17" x14ac:dyDescent="0.25">
      <c r="A64" s="486">
        <v>481</v>
      </c>
      <c r="B64" s="489">
        <v>43998</v>
      </c>
      <c r="C64" s="486"/>
      <c r="D64" s="495" t="s">
        <v>237</v>
      </c>
      <c r="E64" s="492" t="s">
        <v>152</v>
      </c>
      <c r="F64" s="412" t="s">
        <v>134</v>
      </c>
      <c r="G64" s="412">
        <v>24</v>
      </c>
      <c r="H64" s="413">
        <v>225000</v>
      </c>
      <c r="I64" s="413">
        <f t="shared" si="0"/>
        <v>5400000</v>
      </c>
      <c r="J64" s="413"/>
      <c r="K64" s="414">
        <v>0.5</v>
      </c>
      <c r="L64" s="413">
        <f t="shared" si="1"/>
        <v>2700000</v>
      </c>
      <c r="M64" s="413"/>
      <c r="N64" s="413"/>
      <c r="O64" s="413">
        <f>L64</f>
        <v>2700000</v>
      </c>
      <c r="P64" s="412"/>
      <c r="Q64" s="415"/>
    </row>
    <row r="65" spans="1:17" x14ac:dyDescent="0.25">
      <c r="A65" s="487"/>
      <c r="B65" s="490"/>
      <c r="C65" s="487"/>
      <c r="D65" s="496"/>
      <c r="E65" s="493"/>
      <c r="F65" s="427" t="s">
        <v>153</v>
      </c>
      <c r="G65" s="427">
        <v>12</v>
      </c>
      <c r="H65" s="51">
        <v>465000</v>
      </c>
      <c r="I65" s="51">
        <f t="shared" si="0"/>
        <v>5580000</v>
      </c>
      <c r="J65" s="51"/>
      <c r="K65" s="429">
        <v>1</v>
      </c>
      <c r="L65" s="51">
        <f t="shared" si="1"/>
        <v>0</v>
      </c>
      <c r="M65" s="51"/>
      <c r="N65" s="51"/>
      <c r="O65" s="51"/>
      <c r="P65" s="427" t="s">
        <v>238</v>
      </c>
      <c r="Q65" s="415"/>
    </row>
    <row r="66" spans="1:17" x14ac:dyDescent="0.25">
      <c r="A66" s="487"/>
      <c r="B66" s="490"/>
      <c r="C66" s="487"/>
      <c r="D66" s="496"/>
      <c r="E66" s="493"/>
      <c r="F66" s="427" t="s">
        <v>189</v>
      </c>
      <c r="G66" s="427">
        <v>1</v>
      </c>
      <c r="H66" s="51">
        <v>485000</v>
      </c>
      <c r="I66" s="51">
        <f t="shared" si="0"/>
        <v>485000</v>
      </c>
      <c r="J66" s="51"/>
      <c r="K66" s="429">
        <v>1</v>
      </c>
      <c r="L66" s="51">
        <f t="shared" si="1"/>
        <v>0</v>
      </c>
      <c r="M66" s="51"/>
      <c r="N66" s="51"/>
      <c r="O66" s="51"/>
      <c r="P66" s="427" t="s">
        <v>238</v>
      </c>
      <c r="Q66" s="415"/>
    </row>
    <row r="67" spans="1:17" x14ac:dyDescent="0.25">
      <c r="A67" s="488"/>
      <c r="B67" s="491"/>
      <c r="C67" s="488"/>
      <c r="D67" s="497"/>
      <c r="E67" s="494"/>
      <c r="F67" s="416" t="s">
        <v>145</v>
      </c>
      <c r="G67" s="416">
        <v>5</v>
      </c>
      <c r="H67" s="60">
        <v>550000</v>
      </c>
      <c r="I67" s="60">
        <f t="shared" si="0"/>
        <v>2750000</v>
      </c>
      <c r="J67" s="60"/>
      <c r="K67" s="417">
        <v>1</v>
      </c>
      <c r="L67" s="60">
        <f t="shared" si="1"/>
        <v>0</v>
      </c>
      <c r="M67" s="60"/>
      <c r="N67" s="60"/>
      <c r="O67" s="60"/>
      <c r="P67" s="416" t="s">
        <v>238</v>
      </c>
      <c r="Q67" s="415"/>
    </row>
    <row r="68" spans="1:17" x14ac:dyDescent="0.25">
      <c r="A68" s="404">
        <v>590</v>
      </c>
      <c r="B68" s="405">
        <v>44000</v>
      </c>
      <c r="C68" s="406" t="s">
        <v>182</v>
      </c>
      <c r="D68" s="418" t="s">
        <v>215</v>
      </c>
      <c r="E68" s="406" t="s">
        <v>216</v>
      </c>
      <c r="F68" s="404" t="s">
        <v>145</v>
      </c>
      <c r="G68" s="404">
        <v>7</v>
      </c>
      <c r="H68" s="407">
        <v>550000</v>
      </c>
      <c r="I68" s="407">
        <f t="shared" si="0"/>
        <v>3850000</v>
      </c>
      <c r="J68" s="407"/>
      <c r="K68" s="408">
        <v>0.41</v>
      </c>
      <c r="L68" s="407">
        <f t="shared" si="1"/>
        <v>2271500.0000000005</v>
      </c>
      <c r="M68" s="407"/>
      <c r="N68" s="407">
        <f>L68</f>
        <v>2271500.0000000005</v>
      </c>
      <c r="O68" s="407"/>
      <c r="P68" s="404"/>
      <c r="Q68" s="415"/>
    </row>
    <row r="69" spans="1:17" x14ac:dyDescent="0.25">
      <c r="A69" s="486">
        <v>592</v>
      </c>
      <c r="B69" s="501">
        <v>43999</v>
      </c>
      <c r="C69" s="486"/>
      <c r="D69" s="492" t="s">
        <v>217</v>
      </c>
      <c r="E69" s="492" t="s">
        <v>218</v>
      </c>
      <c r="F69" s="412" t="s">
        <v>148</v>
      </c>
      <c r="G69" s="412">
        <v>24</v>
      </c>
      <c r="H69" s="413">
        <v>225000</v>
      </c>
      <c r="I69" s="413">
        <f t="shared" si="0"/>
        <v>5400000</v>
      </c>
      <c r="J69" s="413"/>
      <c r="K69" s="414">
        <v>0.5</v>
      </c>
      <c r="L69" s="413">
        <f t="shared" si="1"/>
        <v>2700000</v>
      </c>
      <c r="M69" s="413"/>
      <c r="N69" s="413"/>
      <c r="O69" s="413">
        <f>L69</f>
        <v>2700000</v>
      </c>
      <c r="P69" s="498" t="s">
        <v>219</v>
      </c>
    </row>
    <row r="70" spans="1:17" x14ac:dyDescent="0.25">
      <c r="A70" s="487"/>
      <c r="B70" s="502"/>
      <c r="C70" s="487"/>
      <c r="D70" s="493"/>
      <c r="E70" s="493"/>
      <c r="F70" s="427" t="s">
        <v>136</v>
      </c>
      <c r="G70" s="427">
        <v>2</v>
      </c>
      <c r="H70" s="51">
        <v>235000</v>
      </c>
      <c r="I70" s="51">
        <f t="shared" si="0"/>
        <v>470000</v>
      </c>
      <c r="J70" s="51"/>
      <c r="K70" s="429">
        <v>0.5</v>
      </c>
      <c r="L70" s="51">
        <f t="shared" si="1"/>
        <v>235000</v>
      </c>
      <c r="M70" s="51"/>
      <c r="N70" s="51"/>
      <c r="O70" s="51">
        <f t="shared" ref="O70:O83" si="7">L70</f>
        <v>235000</v>
      </c>
      <c r="P70" s="499"/>
    </row>
    <row r="71" spans="1:17" x14ac:dyDescent="0.25">
      <c r="A71" s="487"/>
      <c r="B71" s="502"/>
      <c r="C71" s="487"/>
      <c r="D71" s="493"/>
      <c r="E71" s="493"/>
      <c r="F71" s="427" t="s">
        <v>153</v>
      </c>
      <c r="G71" s="427">
        <v>11</v>
      </c>
      <c r="H71" s="51">
        <v>465000</v>
      </c>
      <c r="I71" s="51">
        <f t="shared" si="0"/>
        <v>5115000</v>
      </c>
      <c r="J71" s="51"/>
      <c r="K71" s="429">
        <v>0.5</v>
      </c>
      <c r="L71" s="51">
        <f t="shared" si="1"/>
        <v>2557500</v>
      </c>
      <c r="M71" s="51"/>
      <c r="N71" s="51"/>
      <c r="O71" s="51">
        <f t="shared" si="7"/>
        <v>2557500</v>
      </c>
      <c r="P71" s="499"/>
    </row>
    <row r="72" spans="1:17" x14ac:dyDescent="0.25">
      <c r="A72" s="487"/>
      <c r="B72" s="502"/>
      <c r="C72" s="487"/>
      <c r="D72" s="493"/>
      <c r="E72" s="493"/>
      <c r="F72" s="427" t="s">
        <v>131</v>
      </c>
      <c r="G72" s="427">
        <v>12</v>
      </c>
      <c r="H72" s="51">
        <v>475000</v>
      </c>
      <c r="I72" s="51">
        <f t="shared" si="0"/>
        <v>5700000</v>
      </c>
      <c r="J72" s="51"/>
      <c r="K72" s="429">
        <v>0.5</v>
      </c>
      <c r="L72" s="51">
        <f t="shared" si="1"/>
        <v>2850000</v>
      </c>
      <c r="M72" s="51"/>
      <c r="N72" s="51"/>
      <c r="O72" s="51">
        <f t="shared" si="7"/>
        <v>2850000</v>
      </c>
      <c r="P72" s="499"/>
    </row>
    <row r="73" spans="1:17" x14ac:dyDescent="0.25">
      <c r="A73" s="487"/>
      <c r="B73" s="502"/>
      <c r="C73" s="487"/>
      <c r="D73" s="493"/>
      <c r="E73" s="493"/>
      <c r="F73" s="427" t="s">
        <v>154</v>
      </c>
      <c r="G73" s="427">
        <v>12</v>
      </c>
      <c r="H73" s="51">
        <v>485000</v>
      </c>
      <c r="I73" s="51">
        <f t="shared" si="0"/>
        <v>5820000</v>
      </c>
      <c r="J73" s="51"/>
      <c r="K73" s="429">
        <v>0.5</v>
      </c>
      <c r="L73" s="51">
        <f t="shared" si="1"/>
        <v>2910000</v>
      </c>
      <c r="M73" s="51"/>
      <c r="N73" s="51"/>
      <c r="O73" s="51">
        <f t="shared" si="7"/>
        <v>2910000</v>
      </c>
      <c r="P73" s="499"/>
    </row>
    <row r="74" spans="1:17" x14ac:dyDescent="0.25">
      <c r="A74" s="487"/>
      <c r="B74" s="502"/>
      <c r="C74" s="487"/>
      <c r="D74" s="493"/>
      <c r="E74" s="493"/>
      <c r="F74" s="427" t="s">
        <v>189</v>
      </c>
      <c r="G74" s="427">
        <v>12</v>
      </c>
      <c r="H74" s="51">
        <v>485000</v>
      </c>
      <c r="I74" s="51">
        <f t="shared" si="0"/>
        <v>5820000</v>
      </c>
      <c r="J74" s="51"/>
      <c r="K74" s="429">
        <v>0.5</v>
      </c>
      <c r="L74" s="51">
        <f t="shared" si="1"/>
        <v>2910000</v>
      </c>
      <c r="M74" s="51"/>
      <c r="N74" s="51"/>
      <c r="O74" s="51">
        <f t="shared" si="7"/>
        <v>2910000</v>
      </c>
      <c r="P74" s="499"/>
    </row>
    <row r="75" spans="1:17" x14ac:dyDescent="0.25">
      <c r="A75" s="487"/>
      <c r="B75" s="502"/>
      <c r="C75" s="487"/>
      <c r="D75" s="493"/>
      <c r="E75" s="493"/>
      <c r="F75" s="427" t="s">
        <v>145</v>
      </c>
      <c r="G75" s="427">
        <v>24</v>
      </c>
      <c r="H75" s="51">
        <v>550000</v>
      </c>
      <c r="I75" s="51">
        <f t="shared" si="0"/>
        <v>13200000</v>
      </c>
      <c r="J75" s="51"/>
      <c r="K75" s="429">
        <v>0.5</v>
      </c>
      <c r="L75" s="51">
        <f t="shared" si="1"/>
        <v>6600000</v>
      </c>
      <c r="M75" s="51"/>
      <c r="N75" s="51"/>
      <c r="O75" s="51">
        <f t="shared" si="7"/>
        <v>6600000</v>
      </c>
      <c r="P75" s="499"/>
    </row>
    <row r="76" spans="1:17" x14ac:dyDescent="0.25">
      <c r="A76" s="487"/>
      <c r="B76" s="502"/>
      <c r="C76" s="487"/>
      <c r="D76" s="493"/>
      <c r="E76" s="493"/>
      <c r="F76" s="427" t="s">
        <v>140</v>
      </c>
      <c r="G76" s="427">
        <v>12</v>
      </c>
      <c r="H76" s="51">
        <v>455000</v>
      </c>
      <c r="I76" s="51">
        <f t="shared" si="0"/>
        <v>5460000</v>
      </c>
      <c r="J76" s="51"/>
      <c r="K76" s="429">
        <v>0.5</v>
      </c>
      <c r="L76" s="51">
        <f t="shared" si="1"/>
        <v>2730000</v>
      </c>
      <c r="M76" s="51"/>
      <c r="N76" s="51"/>
      <c r="O76" s="51">
        <f t="shared" si="7"/>
        <v>2730000</v>
      </c>
      <c r="P76" s="499"/>
    </row>
    <row r="77" spans="1:17" x14ac:dyDescent="0.25">
      <c r="A77" s="488"/>
      <c r="B77" s="503"/>
      <c r="C77" s="488"/>
      <c r="D77" s="494"/>
      <c r="E77" s="494"/>
      <c r="F77" s="416" t="s">
        <v>137</v>
      </c>
      <c r="G77" s="416">
        <v>12</v>
      </c>
      <c r="H77" s="60">
        <v>455000</v>
      </c>
      <c r="I77" s="60">
        <f t="shared" si="0"/>
        <v>5460000</v>
      </c>
      <c r="J77" s="60"/>
      <c r="K77" s="417">
        <v>0.5</v>
      </c>
      <c r="L77" s="60">
        <f t="shared" si="1"/>
        <v>2730000</v>
      </c>
      <c r="M77" s="60"/>
      <c r="N77" s="60"/>
      <c r="O77" s="60">
        <f t="shared" si="7"/>
        <v>2730000</v>
      </c>
      <c r="P77" s="500"/>
    </row>
    <row r="78" spans="1:17" x14ac:dyDescent="0.25">
      <c r="A78" s="404">
        <v>593</v>
      </c>
      <c r="B78" s="433">
        <v>43999</v>
      </c>
      <c r="C78" s="406" t="s">
        <v>182</v>
      </c>
      <c r="D78" s="406" t="s">
        <v>220</v>
      </c>
      <c r="E78" s="406" t="s">
        <v>221</v>
      </c>
      <c r="F78" s="404" t="s">
        <v>140</v>
      </c>
      <c r="G78" s="404">
        <v>4</v>
      </c>
      <c r="H78" s="407">
        <v>455000</v>
      </c>
      <c r="I78" s="407">
        <f t="shared" si="0"/>
        <v>1820000</v>
      </c>
      <c r="J78" s="407"/>
      <c r="K78" s="408">
        <v>1</v>
      </c>
      <c r="L78" s="407">
        <f t="shared" si="1"/>
        <v>0</v>
      </c>
      <c r="M78" s="407"/>
      <c r="N78" s="407"/>
      <c r="O78" s="407">
        <f t="shared" si="7"/>
        <v>0</v>
      </c>
      <c r="P78" s="404"/>
    </row>
    <row r="79" spans="1:17" x14ac:dyDescent="0.25">
      <c r="A79" s="486">
        <v>483</v>
      </c>
      <c r="B79" s="501">
        <v>44001</v>
      </c>
      <c r="C79" s="486"/>
      <c r="D79" s="492" t="s">
        <v>149</v>
      </c>
      <c r="E79" s="492" t="s">
        <v>144</v>
      </c>
      <c r="F79" s="412" t="s">
        <v>131</v>
      </c>
      <c r="G79" s="412">
        <v>5</v>
      </c>
      <c r="H79" s="413">
        <v>475000</v>
      </c>
      <c r="I79" s="413">
        <f t="shared" si="0"/>
        <v>2375000</v>
      </c>
      <c r="J79" s="413"/>
      <c r="K79" s="414">
        <v>0.41</v>
      </c>
      <c r="L79" s="413">
        <f t="shared" si="1"/>
        <v>1401250.0000000002</v>
      </c>
      <c r="M79" s="413">
        <f>L79</f>
        <v>1401250.0000000002</v>
      </c>
      <c r="N79" s="413"/>
      <c r="O79" s="413"/>
      <c r="P79" s="412"/>
    </row>
    <row r="80" spans="1:17" x14ac:dyDescent="0.25">
      <c r="A80" s="487"/>
      <c r="B80" s="502"/>
      <c r="C80" s="487"/>
      <c r="D80" s="493"/>
      <c r="E80" s="493"/>
      <c r="F80" s="427" t="s">
        <v>154</v>
      </c>
      <c r="G80" s="427">
        <v>6</v>
      </c>
      <c r="H80" s="51">
        <v>485000</v>
      </c>
      <c r="I80" s="51">
        <f t="shared" si="0"/>
        <v>2910000</v>
      </c>
      <c r="J80" s="51"/>
      <c r="K80" s="429">
        <v>0.41</v>
      </c>
      <c r="L80" s="51">
        <f t="shared" si="1"/>
        <v>1716900.0000000002</v>
      </c>
      <c r="M80" s="51">
        <f>L80</f>
        <v>1716900.0000000002</v>
      </c>
      <c r="N80" s="51"/>
      <c r="O80" s="51"/>
      <c r="P80" s="427"/>
    </row>
    <row r="81" spans="1:16" x14ac:dyDescent="0.25">
      <c r="A81" s="488"/>
      <c r="B81" s="503"/>
      <c r="C81" s="488"/>
      <c r="D81" s="494"/>
      <c r="E81" s="494"/>
      <c r="F81" s="416" t="s">
        <v>137</v>
      </c>
      <c r="G81" s="416">
        <v>6</v>
      </c>
      <c r="H81" s="60">
        <v>455000</v>
      </c>
      <c r="I81" s="60">
        <f t="shared" si="0"/>
        <v>2730000</v>
      </c>
      <c r="J81" s="60"/>
      <c r="K81" s="417">
        <v>0.41</v>
      </c>
      <c r="L81" s="60">
        <f t="shared" si="1"/>
        <v>1610700.0000000002</v>
      </c>
      <c r="M81" s="60">
        <f>L81</f>
        <v>1610700.0000000002</v>
      </c>
      <c r="N81" s="60"/>
      <c r="O81" s="60"/>
      <c r="P81" s="416"/>
    </row>
    <row r="82" spans="1:16" x14ac:dyDescent="0.25">
      <c r="A82" s="486">
        <v>485</v>
      </c>
      <c r="B82" s="501">
        <v>44002</v>
      </c>
      <c r="C82" s="486" t="s">
        <v>182</v>
      </c>
      <c r="D82" s="492" t="s">
        <v>220</v>
      </c>
      <c r="E82" s="492"/>
      <c r="F82" s="412" t="s">
        <v>154</v>
      </c>
      <c r="G82" s="412">
        <v>1</v>
      </c>
      <c r="H82" s="413">
        <v>485000</v>
      </c>
      <c r="I82" s="413">
        <f t="shared" si="0"/>
        <v>485000</v>
      </c>
      <c r="J82" s="413"/>
      <c r="K82" s="414">
        <v>1</v>
      </c>
      <c r="L82" s="413">
        <f t="shared" si="1"/>
        <v>0</v>
      </c>
      <c r="M82" s="413"/>
      <c r="N82" s="413"/>
      <c r="O82" s="413">
        <f t="shared" si="7"/>
        <v>0</v>
      </c>
      <c r="P82" s="412"/>
    </row>
    <row r="83" spans="1:16" x14ac:dyDescent="0.25">
      <c r="A83" s="488"/>
      <c r="B83" s="503"/>
      <c r="C83" s="488"/>
      <c r="D83" s="494"/>
      <c r="E83" s="494"/>
      <c r="F83" s="416" t="s">
        <v>137</v>
      </c>
      <c r="G83" s="416">
        <v>1</v>
      </c>
      <c r="H83" s="60">
        <v>455000</v>
      </c>
      <c r="I83" s="60">
        <f t="shared" si="0"/>
        <v>455000</v>
      </c>
      <c r="J83" s="60"/>
      <c r="K83" s="417">
        <v>1</v>
      </c>
      <c r="L83" s="60">
        <f t="shared" si="1"/>
        <v>0</v>
      </c>
      <c r="M83" s="60"/>
      <c r="N83" s="60"/>
      <c r="O83" s="60">
        <f t="shared" si="7"/>
        <v>0</v>
      </c>
      <c r="P83" s="416"/>
    </row>
    <row r="84" spans="1:16" x14ac:dyDescent="0.25">
      <c r="A84" s="404">
        <v>595</v>
      </c>
      <c r="B84" s="434">
        <v>44002</v>
      </c>
      <c r="C84" s="406" t="s">
        <v>182</v>
      </c>
      <c r="D84" s="406" t="s">
        <v>183</v>
      </c>
      <c r="E84" s="406" t="s">
        <v>184</v>
      </c>
      <c r="F84" s="404" t="s">
        <v>148</v>
      </c>
      <c r="G84" s="404">
        <v>2</v>
      </c>
      <c r="H84" s="407">
        <v>455000</v>
      </c>
      <c r="I84" s="407">
        <f t="shared" si="0"/>
        <v>910000</v>
      </c>
      <c r="J84" s="407"/>
      <c r="K84" s="408">
        <v>0.41</v>
      </c>
      <c r="L84" s="407">
        <f t="shared" si="1"/>
        <v>536900.00000000012</v>
      </c>
      <c r="M84" s="407">
        <f>L84</f>
        <v>536900.00000000012</v>
      </c>
      <c r="N84" s="407"/>
      <c r="O84" s="407"/>
      <c r="P84" s="404" t="s">
        <v>236</v>
      </c>
    </row>
    <row r="85" spans="1:16" x14ac:dyDescent="0.25">
      <c r="A85" s="404">
        <v>597</v>
      </c>
      <c r="B85" s="434">
        <v>44002</v>
      </c>
      <c r="C85" s="406"/>
      <c r="D85" s="406" t="s">
        <v>151</v>
      </c>
      <c r="E85" s="406" t="s">
        <v>152</v>
      </c>
      <c r="F85" s="404" t="s">
        <v>148</v>
      </c>
      <c r="G85" s="404">
        <v>60</v>
      </c>
      <c r="H85" s="407">
        <v>455000</v>
      </c>
      <c r="I85" s="407">
        <f t="shared" si="0"/>
        <v>27300000</v>
      </c>
      <c r="J85" s="407"/>
      <c r="K85" s="408">
        <v>0.5</v>
      </c>
      <c r="L85" s="407">
        <f t="shared" si="1"/>
        <v>13650000</v>
      </c>
      <c r="M85" s="407"/>
      <c r="N85" s="407"/>
      <c r="O85" s="407">
        <f t="shared" ref="O85" si="8">L85</f>
        <v>13650000</v>
      </c>
      <c r="P85" s="404" t="s">
        <v>227</v>
      </c>
    </row>
    <row r="86" spans="1:16" x14ac:dyDescent="0.25">
      <c r="A86" s="404">
        <v>598</v>
      </c>
      <c r="B86" s="433">
        <v>44004</v>
      </c>
      <c r="C86" s="406" t="s">
        <v>182</v>
      </c>
      <c r="D86" s="418" t="s">
        <v>222</v>
      </c>
      <c r="E86" s="406" t="s">
        <v>223</v>
      </c>
      <c r="F86" s="404" t="s">
        <v>137</v>
      </c>
      <c r="G86" s="404">
        <v>10</v>
      </c>
      <c r="H86" s="407">
        <v>455000</v>
      </c>
      <c r="I86" s="407">
        <f t="shared" si="0"/>
        <v>4550000</v>
      </c>
      <c r="J86" s="407"/>
      <c r="K86" s="408">
        <v>0.41</v>
      </c>
      <c r="L86" s="407">
        <f t="shared" si="1"/>
        <v>2684500.0000000005</v>
      </c>
      <c r="M86" s="407"/>
      <c r="N86" s="407">
        <f t="shared" ref="N86:N91" si="9">L86</f>
        <v>2684500.0000000005</v>
      </c>
      <c r="P86" s="404"/>
    </row>
    <row r="87" spans="1:16" x14ac:dyDescent="0.25">
      <c r="A87" s="404">
        <v>599</v>
      </c>
      <c r="B87" s="433">
        <v>44004</v>
      </c>
      <c r="C87" s="406" t="s">
        <v>182</v>
      </c>
      <c r="D87" s="418" t="s">
        <v>146</v>
      </c>
      <c r="E87" s="406" t="s">
        <v>147</v>
      </c>
      <c r="F87" s="404" t="s">
        <v>154</v>
      </c>
      <c r="G87" s="404">
        <v>12</v>
      </c>
      <c r="H87" s="407">
        <v>485000</v>
      </c>
      <c r="I87" s="407">
        <f t="shared" si="0"/>
        <v>5820000</v>
      </c>
      <c r="J87" s="407"/>
      <c r="K87" s="408">
        <v>0.41</v>
      </c>
      <c r="L87" s="407">
        <f t="shared" si="1"/>
        <v>3433800.0000000005</v>
      </c>
      <c r="M87" s="407"/>
      <c r="N87" s="407">
        <f t="shared" si="9"/>
        <v>3433800.0000000005</v>
      </c>
      <c r="O87" s="407"/>
      <c r="P87" s="404"/>
    </row>
    <row r="88" spans="1:16" x14ac:dyDescent="0.25">
      <c r="A88" s="486">
        <v>1152</v>
      </c>
      <c r="B88" s="501">
        <v>44006</v>
      </c>
      <c r="C88" s="486"/>
      <c r="D88" s="495" t="s">
        <v>224</v>
      </c>
      <c r="E88" s="492" t="s">
        <v>133</v>
      </c>
      <c r="F88" s="412" t="s">
        <v>134</v>
      </c>
      <c r="G88" s="412">
        <v>24</v>
      </c>
      <c r="H88" s="413">
        <v>225000</v>
      </c>
      <c r="I88" s="413">
        <f t="shared" si="0"/>
        <v>5400000</v>
      </c>
      <c r="J88" s="413">
        <v>250000</v>
      </c>
      <c r="K88" s="414">
        <v>0.41</v>
      </c>
      <c r="L88" s="413">
        <f>I88*(1-K88)-J88</f>
        <v>2936000.0000000005</v>
      </c>
      <c r="M88" s="413"/>
      <c r="N88" s="413">
        <f t="shared" si="9"/>
        <v>2936000.0000000005</v>
      </c>
      <c r="O88" s="413"/>
      <c r="P88" s="412"/>
    </row>
    <row r="89" spans="1:16" x14ac:dyDescent="0.25">
      <c r="A89" s="487"/>
      <c r="B89" s="502"/>
      <c r="C89" s="487"/>
      <c r="D89" s="496"/>
      <c r="E89" s="493"/>
      <c r="F89" s="427" t="s">
        <v>148</v>
      </c>
      <c r="G89" s="427">
        <v>24</v>
      </c>
      <c r="H89" s="51">
        <v>455000</v>
      </c>
      <c r="I89" s="51">
        <f t="shared" si="0"/>
        <v>10920000</v>
      </c>
      <c r="J89" s="51"/>
      <c r="K89" s="429">
        <v>0.41</v>
      </c>
      <c r="L89" s="51">
        <f t="shared" si="1"/>
        <v>6442800.0000000009</v>
      </c>
      <c r="M89" s="51"/>
      <c r="N89" s="51">
        <f t="shared" si="9"/>
        <v>6442800.0000000009</v>
      </c>
      <c r="O89" s="51"/>
      <c r="P89" s="427"/>
    </row>
    <row r="90" spans="1:16" x14ac:dyDescent="0.25">
      <c r="A90" s="487"/>
      <c r="B90" s="502"/>
      <c r="C90" s="487"/>
      <c r="D90" s="496"/>
      <c r="E90" s="493"/>
      <c r="F90" s="427" t="s">
        <v>189</v>
      </c>
      <c r="G90" s="427">
        <v>12</v>
      </c>
      <c r="H90" s="51">
        <v>485000</v>
      </c>
      <c r="I90" s="51">
        <f t="shared" si="0"/>
        <v>5820000</v>
      </c>
      <c r="J90" s="51"/>
      <c r="K90" s="429">
        <v>0.41</v>
      </c>
      <c r="L90" s="51">
        <f t="shared" si="1"/>
        <v>3433800.0000000005</v>
      </c>
      <c r="M90" s="51"/>
      <c r="N90" s="51">
        <f t="shared" si="9"/>
        <v>3433800.0000000005</v>
      </c>
      <c r="O90" s="51"/>
      <c r="P90" s="427"/>
    </row>
    <row r="91" spans="1:16" x14ac:dyDescent="0.25">
      <c r="A91" s="488"/>
      <c r="B91" s="503"/>
      <c r="C91" s="488"/>
      <c r="D91" s="497"/>
      <c r="E91" s="494"/>
      <c r="F91" s="416" t="s">
        <v>137</v>
      </c>
      <c r="G91" s="416">
        <v>12</v>
      </c>
      <c r="H91" s="60">
        <v>455000</v>
      </c>
      <c r="I91" s="60">
        <f t="shared" si="0"/>
        <v>5460000</v>
      </c>
      <c r="J91" s="60"/>
      <c r="K91" s="417">
        <v>0.41</v>
      </c>
      <c r="L91" s="60">
        <f t="shared" si="1"/>
        <v>3221400.0000000005</v>
      </c>
      <c r="M91" s="60"/>
      <c r="N91" s="60">
        <f t="shared" si="9"/>
        <v>3221400.0000000005</v>
      </c>
      <c r="O91" s="60"/>
      <c r="P91" s="416"/>
    </row>
    <row r="92" spans="1:16" x14ac:dyDescent="0.25">
      <c r="A92" s="486">
        <v>1153</v>
      </c>
      <c r="B92" s="501">
        <v>44005</v>
      </c>
      <c r="C92" s="486" t="s">
        <v>182</v>
      </c>
      <c r="D92" s="492" t="s">
        <v>225</v>
      </c>
      <c r="E92" s="492"/>
      <c r="F92" s="412" t="s">
        <v>189</v>
      </c>
      <c r="G92" s="412">
        <v>1</v>
      </c>
      <c r="H92" s="413">
        <v>485000</v>
      </c>
      <c r="I92" s="413">
        <f t="shared" si="0"/>
        <v>485000</v>
      </c>
      <c r="J92" s="413"/>
      <c r="K92" s="414">
        <v>0.41</v>
      </c>
      <c r="L92" s="413">
        <f t="shared" si="1"/>
        <v>286150.00000000006</v>
      </c>
      <c r="M92" s="413">
        <f>L92</f>
        <v>286150.00000000006</v>
      </c>
      <c r="N92" s="413"/>
      <c r="O92" s="413"/>
      <c r="P92" s="412"/>
    </row>
    <row r="93" spans="1:16" x14ac:dyDescent="0.25">
      <c r="A93" s="488"/>
      <c r="B93" s="503"/>
      <c r="C93" s="488"/>
      <c r="D93" s="494"/>
      <c r="E93" s="494"/>
      <c r="F93" s="416" t="s">
        <v>145</v>
      </c>
      <c r="G93" s="416">
        <v>1</v>
      </c>
      <c r="H93" s="60">
        <v>550000</v>
      </c>
      <c r="I93" s="60">
        <f t="shared" si="0"/>
        <v>550000</v>
      </c>
      <c r="J93" s="60"/>
      <c r="K93" s="417">
        <v>0.41</v>
      </c>
      <c r="L93" s="60">
        <f t="shared" si="1"/>
        <v>324500.00000000006</v>
      </c>
      <c r="M93" s="60">
        <f>L93</f>
        <v>324500.00000000006</v>
      </c>
      <c r="N93" s="60"/>
      <c r="O93" s="60"/>
      <c r="P93" s="416"/>
    </row>
    <row r="94" spans="1:16" x14ac:dyDescent="0.25">
      <c r="A94" s="435">
        <v>1158</v>
      </c>
      <c r="B94" s="436">
        <v>44006</v>
      </c>
      <c r="C94" s="435" t="s">
        <v>182</v>
      </c>
      <c r="D94" s="437" t="s">
        <v>302</v>
      </c>
      <c r="E94" s="438">
        <v>0.2</v>
      </c>
      <c r="F94" s="404" t="s">
        <v>154</v>
      </c>
      <c r="G94" s="404">
        <v>2</v>
      </c>
      <c r="H94" s="407">
        <v>485000</v>
      </c>
      <c r="I94" s="407">
        <f t="shared" si="0"/>
        <v>970000</v>
      </c>
      <c r="J94" s="407"/>
      <c r="K94" s="408">
        <v>0.41</v>
      </c>
      <c r="L94" s="407">
        <f t="shared" si="1"/>
        <v>572300.00000000012</v>
      </c>
      <c r="M94" s="407">
        <f>L94</f>
        <v>572300.00000000012</v>
      </c>
      <c r="N94" s="407"/>
      <c r="O94" s="407"/>
      <c r="P94" s="404" t="s">
        <v>236</v>
      </c>
    </row>
    <row r="95" spans="1:16" x14ac:dyDescent="0.25">
      <c r="A95" s="486">
        <v>1154</v>
      </c>
      <c r="B95" s="501">
        <v>44007</v>
      </c>
      <c r="C95" s="486" t="s">
        <v>128</v>
      </c>
      <c r="D95" s="492" t="s">
        <v>128</v>
      </c>
      <c r="E95" s="492" t="s">
        <v>135</v>
      </c>
      <c r="F95" s="412" t="s">
        <v>134</v>
      </c>
      <c r="G95" s="412">
        <v>2</v>
      </c>
      <c r="H95" s="413">
        <v>225000</v>
      </c>
      <c r="I95" s="413">
        <f t="shared" si="0"/>
        <v>450000</v>
      </c>
      <c r="J95" s="413"/>
      <c r="K95" s="414">
        <v>0.41</v>
      </c>
      <c r="L95" s="413">
        <f t="shared" si="1"/>
        <v>265500.00000000006</v>
      </c>
      <c r="M95" s="413">
        <f>L95</f>
        <v>265500.00000000006</v>
      </c>
      <c r="N95" s="413"/>
      <c r="O95" s="413"/>
      <c r="P95" s="486" t="s">
        <v>228</v>
      </c>
    </row>
    <row r="96" spans="1:16" x14ac:dyDescent="0.25">
      <c r="A96" s="487"/>
      <c r="B96" s="502"/>
      <c r="C96" s="487"/>
      <c r="D96" s="493"/>
      <c r="E96" s="493"/>
      <c r="F96" s="427" t="s">
        <v>136</v>
      </c>
      <c r="G96" s="427">
        <v>2</v>
      </c>
      <c r="H96" s="51">
        <v>235000</v>
      </c>
      <c r="I96" s="51">
        <f t="shared" si="0"/>
        <v>470000</v>
      </c>
      <c r="J96" s="51"/>
      <c r="K96" s="429">
        <v>0.41</v>
      </c>
      <c r="L96" s="51">
        <f t="shared" si="1"/>
        <v>277300.00000000006</v>
      </c>
      <c r="M96" s="51">
        <f t="shared" ref="M96:M97" si="10">L96</f>
        <v>277300.00000000006</v>
      </c>
      <c r="N96" s="51"/>
      <c r="O96" s="51"/>
      <c r="P96" s="487"/>
    </row>
    <row r="97" spans="1:16" x14ac:dyDescent="0.25">
      <c r="A97" s="488"/>
      <c r="B97" s="503"/>
      <c r="C97" s="488"/>
      <c r="D97" s="494"/>
      <c r="E97" s="494"/>
      <c r="F97" s="416" t="s">
        <v>137</v>
      </c>
      <c r="G97" s="416">
        <v>3</v>
      </c>
      <c r="H97" s="60">
        <v>455000</v>
      </c>
      <c r="I97" s="60">
        <f t="shared" si="0"/>
        <v>1365000</v>
      </c>
      <c r="J97" s="60"/>
      <c r="K97" s="417">
        <v>0.41</v>
      </c>
      <c r="L97" s="60">
        <f t="shared" si="1"/>
        <v>805350.00000000012</v>
      </c>
      <c r="M97" s="60">
        <f t="shared" si="10"/>
        <v>805350.00000000012</v>
      </c>
      <c r="N97" s="60"/>
      <c r="O97" s="60"/>
      <c r="P97" s="488"/>
    </row>
    <row r="98" spans="1:16" x14ac:dyDescent="0.25">
      <c r="A98" s="404">
        <v>1155</v>
      </c>
      <c r="B98" s="433">
        <v>44007</v>
      </c>
      <c r="C98" s="406" t="s">
        <v>182</v>
      </c>
      <c r="D98" s="406" t="s">
        <v>183</v>
      </c>
      <c r="E98" s="406" t="s">
        <v>184</v>
      </c>
      <c r="F98" s="404" t="s">
        <v>148</v>
      </c>
      <c r="G98" s="404">
        <v>1</v>
      </c>
      <c r="H98" s="407">
        <v>455000</v>
      </c>
      <c r="I98" s="407">
        <f t="shared" si="0"/>
        <v>455000</v>
      </c>
      <c r="J98" s="407"/>
      <c r="K98" s="408">
        <v>0.35</v>
      </c>
      <c r="L98" s="407">
        <f t="shared" si="1"/>
        <v>295750</v>
      </c>
      <c r="M98" s="407">
        <f t="shared" ref="M98:M103" si="11">L98</f>
        <v>295750</v>
      </c>
      <c r="N98" s="407"/>
      <c r="O98" s="407"/>
      <c r="P98" s="404" t="s">
        <v>236</v>
      </c>
    </row>
    <row r="99" spans="1:16" x14ac:dyDescent="0.25">
      <c r="A99" s="404">
        <v>1156</v>
      </c>
      <c r="B99" s="433">
        <v>44007</v>
      </c>
      <c r="C99" s="406"/>
      <c r="D99" s="406" t="s">
        <v>224</v>
      </c>
      <c r="E99" s="406" t="s">
        <v>133</v>
      </c>
      <c r="F99" s="404" t="s">
        <v>189</v>
      </c>
      <c r="G99" s="404">
        <v>12</v>
      </c>
      <c r="H99" s="407">
        <v>485000</v>
      </c>
      <c r="I99" s="407">
        <f t="shared" si="0"/>
        <v>5820000</v>
      </c>
      <c r="J99" s="407">
        <v>100000</v>
      </c>
      <c r="K99" s="408">
        <v>0.41</v>
      </c>
      <c r="L99" s="407">
        <f>I99*(1-K99)-J99</f>
        <v>3333800.0000000005</v>
      </c>
      <c r="M99" s="407">
        <f t="shared" si="11"/>
        <v>3333800.0000000005</v>
      </c>
      <c r="N99" s="407"/>
      <c r="P99" s="404" t="s">
        <v>226</v>
      </c>
    </row>
    <row r="100" spans="1:16" x14ac:dyDescent="0.25">
      <c r="A100" s="404">
        <v>1157</v>
      </c>
      <c r="B100" s="433">
        <v>44007</v>
      </c>
      <c r="C100" s="406" t="s">
        <v>128</v>
      </c>
      <c r="D100" s="406" t="s">
        <v>128</v>
      </c>
      <c r="E100" s="406" t="s">
        <v>135</v>
      </c>
      <c r="F100" s="404" t="s">
        <v>145</v>
      </c>
      <c r="G100" s="404">
        <v>1</v>
      </c>
      <c r="H100" s="407">
        <v>550000</v>
      </c>
      <c r="I100" s="407">
        <f t="shared" si="0"/>
        <v>550000</v>
      </c>
      <c r="J100" s="407"/>
      <c r="K100" s="408">
        <v>0.41</v>
      </c>
      <c r="L100" s="407">
        <f t="shared" ref="L100:L108" si="12">I100*(1-K100)-J100</f>
        <v>324500.00000000006</v>
      </c>
      <c r="M100" s="407">
        <f t="shared" si="11"/>
        <v>324500.00000000006</v>
      </c>
      <c r="N100" s="407"/>
      <c r="O100" s="407"/>
      <c r="P100" s="404" t="s">
        <v>228</v>
      </c>
    </row>
    <row r="101" spans="1:16" x14ac:dyDescent="0.25">
      <c r="A101" s="404">
        <v>1159</v>
      </c>
      <c r="B101" s="433">
        <v>44006</v>
      </c>
      <c r="C101" s="406" t="s">
        <v>130</v>
      </c>
      <c r="D101" s="406" t="s">
        <v>130</v>
      </c>
      <c r="E101" s="406" t="s">
        <v>135</v>
      </c>
      <c r="F101" s="404" t="s">
        <v>154</v>
      </c>
      <c r="G101" s="404">
        <v>4</v>
      </c>
      <c r="H101" s="407">
        <v>485000</v>
      </c>
      <c r="I101" s="407">
        <f t="shared" si="0"/>
        <v>1940000</v>
      </c>
      <c r="J101" s="407"/>
      <c r="K101" s="408">
        <v>0.41</v>
      </c>
      <c r="L101" s="407">
        <f t="shared" si="12"/>
        <v>1144600.0000000002</v>
      </c>
      <c r="M101" s="407">
        <f t="shared" si="11"/>
        <v>1144600.0000000002</v>
      </c>
      <c r="N101" s="407"/>
      <c r="O101" s="407"/>
      <c r="P101" s="404" t="s">
        <v>228</v>
      </c>
    </row>
    <row r="102" spans="1:16" x14ac:dyDescent="0.25">
      <c r="A102" s="486">
        <v>488</v>
      </c>
      <c r="B102" s="501">
        <v>44009</v>
      </c>
      <c r="C102" s="486" t="s">
        <v>182</v>
      </c>
      <c r="D102" s="492" t="s">
        <v>149</v>
      </c>
      <c r="E102" s="492" t="s">
        <v>144</v>
      </c>
      <c r="F102" s="412" t="s">
        <v>153</v>
      </c>
      <c r="G102" s="412">
        <v>3</v>
      </c>
      <c r="H102" s="413">
        <v>465000</v>
      </c>
      <c r="I102" s="413">
        <f t="shared" si="0"/>
        <v>1395000</v>
      </c>
      <c r="J102" s="426"/>
      <c r="K102" s="414">
        <v>0.41</v>
      </c>
      <c r="L102" s="413">
        <f t="shared" si="12"/>
        <v>823050.00000000012</v>
      </c>
      <c r="M102" s="413">
        <f t="shared" si="11"/>
        <v>823050.00000000012</v>
      </c>
      <c r="N102" s="413"/>
      <c r="P102" s="412"/>
    </row>
    <row r="103" spans="1:16" x14ac:dyDescent="0.25">
      <c r="A103" s="488"/>
      <c r="B103" s="503"/>
      <c r="C103" s="488"/>
      <c r="D103" s="494"/>
      <c r="E103" s="494"/>
      <c r="F103" s="416" t="s">
        <v>189</v>
      </c>
      <c r="G103" s="416">
        <v>3</v>
      </c>
      <c r="H103" s="60">
        <v>485000</v>
      </c>
      <c r="I103" s="60">
        <f t="shared" si="0"/>
        <v>1455000</v>
      </c>
      <c r="J103" s="424"/>
      <c r="K103" s="417">
        <v>0.41</v>
      </c>
      <c r="L103" s="60">
        <f t="shared" si="12"/>
        <v>858450.00000000012</v>
      </c>
      <c r="M103" s="60">
        <f t="shared" si="11"/>
        <v>858450.00000000012</v>
      </c>
      <c r="N103" s="60"/>
      <c r="P103" s="416"/>
    </row>
    <row r="104" spans="1:16" x14ac:dyDescent="0.25">
      <c r="A104" s="486">
        <v>1196</v>
      </c>
      <c r="B104" s="501">
        <v>44011</v>
      </c>
      <c r="C104" s="486"/>
      <c r="D104" s="492" t="s">
        <v>230</v>
      </c>
      <c r="E104" s="492" t="s">
        <v>231</v>
      </c>
      <c r="F104" s="412" t="s">
        <v>148</v>
      </c>
      <c r="G104" s="412">
        <v>12</v>
      </c>
      <c r="H104" s="413">
        <v>455000</v>
      </c>
      <c r="I104" s="413">
        <f t="shared" si="0"/>
        <v>5460000</v>
      </c>
      <c r="J104" s="426"/>
      <c r="K104" s="414">
        <v>0.41</v>
      </c>
      <c r="L104" s="413">
        <f t="shared" si="12"/>
        <v>3221400.0000000005</v>
      </c>
      <c r="M104" s="413"/>
      <c r="N104" s="413"/>
      <c r="O104" s="413">
        <f>L104</f>
        <v>3221400.0000000005</v>
      </c>
      <c r="P104" s="412"/>
    </row>
    <row r="105" spans="1:16" x14ac:dyDescent="0.25">
      <c r="A105" s="487"/>
      <c r="B105" s="502"/>
      <c r="C105" s="487"/>
      <c r="D105" s="493"/>
      <c r="E105" s="493"/>
      <c r="F105" s="427" t="s">
        <v>153</v>
      </c>
      <c r="G105" s="427">
        <v>12</v>
      </c>
      <c r="H105" s="51">
        <v>465000</v>
      </c>
      <c r="I105" s="51">
        <f t="shared" si="0"/>
        <v>5580000</v>
      </c>
      <c r="J105" s="430"/>
      <c r="K105" s="429">
        <v>0.41</v>
      </c>
      <c r="L105" s="51">
        <f t="shared" si="12"/>
        <v>3292200.0000000005</v>
      </c>
      <c r="M105" s="51"/>
      <c r="N105" s="51"/>
      <c r="O105" s="51">
        <f>L105</f>
        <v>3292200.0000000005</v>
      </c>
      <c r="P105" s="427"/>
    </row>
    <row r="106" spans="1:16" x14ac:dyDescent="0.25">
      <c r="A106" s="487"/>
      <c r="B106" s="502"/>
      <c r="C106" s="487"/>
      <c r="D106" s="493"/>
      <c r="E106" s="493"/>
      <c r="F106" s="427" t="s">
        <v>131</v>
      </c>
      <c r="G106" s="427">
        <v>12</v>
      </c>
      <c r="H106" s="51">
        <v>475000</v>
      </c>
      <c r="I106" s="51">
        <f t="shared" si="0"/>
        <v>5700000</v>
      </c>
      <c r="J106" s="430"/>
      <c r="K106" s="429">
        <v>0.41</v>
      </c>
      <c r="L106" s="51">
        <f t="shared" si="12"/>
        <v>3363000.0000000005</v>
      </c>
      <c r="M106" s="51"/>
      <c r="N106" s="51"/>
      <c r="O106" s="51">
        <f>L106</f>
        <v>3363000.0000000005</v>
      </c>
      <c r="P106" s="427"/>
    </row>
    <row r="107" spans="1:16" x14ac:dyDescent="0.25">
      <c r="A107" s="487"/>
      <c r="B107" s="502"/>
      <c r="C107" s="487"/>
      <c r="D107" s="493"/>
      <c r="E107" s="493"/>
      <c r="F107" s="427" t="s">
        <v>154</v>
      </c>
      <c r="G107" s="427">
        <v>12</v>
      </c>
      <c r="H107" s="51">
        <v>485000</v>
      </c>
      <c r="I107" s="51">
        <f t="shared" si="0"/>
        <v>5820000</v>
      </c>
      <c r="J107" s="430"/>
      <c r="K107" s="429">
        <v>0.41</v>
      </c>
      <c r="L107" s="51">
        <f t="shared" si="12"/>
        <v>3433800.0000000005</v>
      </c>
      <c r="M107" s="51"/>
      <c r="N107" s="51"/>
      <c r="O107" s="51">
        <f>L107</f>
        <v>3433800.0000000005</v>
      </c>
      <c r="P107" s="427"/>
    </row>
    <row r="108" spans="1:16" x14ac:dyDescent="0.25">
      <c r="A108" s="488"/>
      <c r="B108" s="503"/>
      <c r="C108" s="488"/>
      <c r="D108" s="494"/>
      <c r="E108" s="494"/>
      <c r="F108" s="416" t="s">
        <v>140</v>
      </c>
      <c r="G108" s="416">
        <v>12</v>
      </c>
      <c r="H108" s="60">
        <v>455000</v>
      </c>
      <c r="I108" s="60">
        <f t="shared" si="0"/>
        <v>5460000</v>
      </c>
      <c r="J108" s="424"/>
      <c r="K108" s="417">
        <v>0.41</v>
      </c>
      <c r="L108" s="60">
        <f t="shared" si="12"/>
        <v>3221400.0000000005</v>
      </c>
      <c r="M108" s="60"/>
      <c r="N108" s="60"/>
      <c r="O108" s="60">
        <f>L108</f>
        <v>3221400.0000000005</v>
      </c>
      <c r="P108" s="416"/>
    </row>
    <row r="109" spans="1:16" x14ac:dyDescent="0.25">
      <c r="A109" s="486">
        <v>1195</v>
      </c>
      <c r="B109" s="501">
        <v>44010</v>
      </c>
      <c r="C109" s="486"/>
      <c r="D109" s="492" t="s">
        <v>230</v>
      </c>
      <c r="E109" s="492" t="s">
        <v>231</v>
      </c>
      <c r="F109" s="412" t="s">
        <v>148</v>
      </c>
      <c r="G109" s="412">
        <v>60</v>
      </c>
      <c r="H109" s="413">
        <v>455000</v>
      </c>
      <c r="I109" s="413">
        <f t="shared" ref="I109:I117" si="13">G109*H109</f>
        <v>27300000</v>
      </c>
      <c r="J109" s="426"/>
      <c r="K109" s="414">
        <v>0.41</v>
      </c>
      <c r="L109" s="413">
        <f t="shared" ref="L109:L117" si="14">I109*(1-K109)-J109</f>
        <v>16107000.000000002</v>
      </c>
      <c r="M109" s="413"/>
      <c r="N109" s="413"/>
      <c r="O109" s="413">
        <f t="shared" ref="O109:O116" si="15">L109</f>
        <v>16107000.000000002</v>
      </c>
      <c r="P109" s="412"/>
    </row>
    <row r="110" spans="1:16" x14ac:dyDescent="0.25">
      <c r="A110" s="487"/>
      <c r="B110" s="502"/>
      <c r="C110" s="487"/>
      <c r="D110" s="493"/>
      <c r="E110" s="493"/>
      <c r="F110" s="427" t="s">
        <v>153</v>
      </c>
      <c r="G110" s="427">
        <v>36</v>
      </c>
      <c r="H110" s="51">
        <v>465000</v>
      </c>
      <c r="I110" s="51">
        <f t="shared" si="13"/>
        <v>16740000</v>
      </c>
      <c r="J110" s="430"/>
      <c r="K110" s="429">
        <v>0.41</v>
      </c>
      <c r="L110" s="51">
        <f t="shared" si="14"/>
        <v>9876600.0000000019</v>
      </c>
      <c r="M110" s="51"/>
      <c r="N110" s="51"/>
      <c r="O110" s="51">
        <f t="shared" si="15"/>
        <v>9876600.0000000019</v>
      </c>
      <c r="P110" s="427"/>
    </row>
    <row r="111" spans="1:16" x14ac:dyDescent="0.25">
      <c r="A111" s="487"/>
      <c r="B111" s="502"/>
      <c r="C111" s="487"/>
      <c r="D111" s="493"/>
      <c r="E111" s="493"/>
      <c r="F111" s="427" t="s">
        <v>131</v>
      </c>
      <c r="G111" s="427">
        <v>36</v>
      </c>
      <c r="H111" s="51">
        <v>475000</v>
      </c>
      <c r="I111" s="51">
        <f t="shared" si="13"/>
        <v>17100000</v>
      </c>
      <c r="J111" s="430"/>
      <c r="K111" s="429">
        <v>0.41</v>
      </c>
      <c r="L111" s="51">
        <f t="shared" si="14"/>
        <v>10089000.000000002</v>
      </c>
      <c r="M111" s="51"/>
      <c r="N111" s="51"/>
      <c r="O111" s="51">
        <f t="shared" si="15"/>
        <v>10089000.000000002</v>
      </c>
      <c r="P111" s="427"/>
    </row>
    <row r="112" spans="1:16" x14ac:dyDescent="0.25">
      <c r="A112" s="487"/>
      <c r="B112" s="502"/>
      <c r="C112" s="487"/>
      <c r="D112" s="493"/>
      <c r="E112" s="493"/>
      <c r="F112" s="427" t="s">
        <v>154</v>
      </c>
      <c r="G112" s="427">
        <v>48</v>
      </c>
      <c r="H112" s="51">
        <v>485000</v>
      </c>
      <c r="I112" s="51">
        <f t="shared" si="13"/>
        <v>23280000</v>
      </c>
      <c r="J112" s="430"/>
      <c r="K112" s="429">
        <v>0.41</v>
      </c>
      <c r="L112" s="51">
        <f t="shared" si="14"/>
        <v>13735200.000000002</v>
      </c>
      <c r="M112" s="51"/>
      <c r="N112" s="51"/>
      <c r="O112" s="51">
        <f t="shared" si="15"/>
        <v>13735200.000000002</v>
      </c>
      <c r="P112" s="427"/>
    </row>
    <row r="113" spans="1:17" x14ac:dyDescent="0.25">
      <c r="A113" s="487"/>
      <c r="B113" s="502"/>
      <c r="C113" s="487"/>
      <c r="D113" s="493"/>
      <c r="E113" s="493"/>
      <c r="F113" s="427" t="s">
        <v>189</v>
      </c>
      <c r="G113" s="427">
        <v>24</v>
      </c>
      <c r="H113" s="51">
        <v>485000</v>
      </c>
      <c r="I113" s="51">
        <f t="shared" si="13"/>
        <v>11640000</v>
      </c>
      <c r="J113" s="430"/>
      <c r="K113" s="429">
        <v>0.41</v>
      </c>
      <c r="L113" s="51">
        <f t="shared" si="14"/>
        <v>6867600.0000000009</v>
      </c>
      <c r="M113" s="51"/>
      <c r="N113" s="51"/>
      <c r="O113" s="51">
        <f t="shared" si="15"/>
        <v>6867600.0000000009</v>
      </c>
      <c r="P113" s="427"/>
    </row>
    <row r="114" spans="1:17" x14ac:dyDescent="0.25">
      <c r="A114" s="487"/>
      <c r="B114" s="502"/>
      <c r="C114" s="487"/>
      <c r="D114" s="493"/>
      <c r="E114" s="493"/>
      <c r="F114" s="427" t="s">
        <v>145</v>
      </c>
      <c r="G114" s="427">
        <v>72</v>
      </c>
      <c r="H114" s="51">
        <v>550000</v>
      </c>
      <c r="I114" s="51">
        <f t="shared" si="13"/>
        <v>39600000</v>
      </c>
      <c r="J114" s="430"/>
      <c r="K114" s="429">
        <v>0.41</v>
      </c>
      <c r="L114" s="51">
        <f t="shared" si="14"/>
        <v>23364000.000000004</v>
      </c>
      <c r="M114" s="51"/>
      <c r="N114" s="51"/>
      <c r="O114" s="51">
        <f t="shared" si="15"/>
        <v>23364000.000000004</v>
      </c>
      <c r="P114" s="427"/>
    </row>
    <row r="115" spans="1:17" x14ac:dyDescent="0.25">
      <c r="A115" s="487"/>
      <c r="B115" s="502"/>
      <c r="C115" s="487"/>
      <c r="D115" s="493"/>
      <c r="E115" s="493"/>
      <c r="F115" s="427" t="s">
        <v>140</v>
      </c>
      <c r="G115" s="427">
        <v>60</v>
      </c>
      <c r="H115" s="51">
        <v>455000</v>
      </c>
      <c r="I115" s="51">
        <f t="shared" si="13"/>
        <v>27300000</v>
      </c>
      <c r="J115" s="430"/>
      <c r="K115" s="429">
        <v>0.41</v>
      </c>
      <c r="L115" s="51">
        <f t="shared" si="14"/>
        <v>16107000.000000002</v>
      </c>
      <c r="M115" s="51"/>
      <c r="N115" s="51"/>
      <c r="O115" s="51">
        <f t="shared" si="15"/>
        <v>16107000.000000002</v>
      </c>
      <c r="P115" s="427"/>
    </row>
    <row r="116" spans="1:17" x14ac:dyDescent="0.25">
      <c r="A116" s="488"/>
      <c r="B116" s="503"/>
      <c r="C116" s="488"/>
      <c r="D116" s="494"/>
      <c r="E116" s="494"/>
      <c r="F116" s="416" t="s">
        <v>137</v>
      </c>
      <c r="G116" s="416">
        <v>48</v>
      </c>
      <c r="H116" s="60">
        <v>455000</v>
      </c>
      <c r="I116" s="60">
        <f t="shared" si="13"/>
        <v>21840000</v>
      </c>
      <c r="J116" s="424"/>
      <c r="K116" s="417">
        <v>0.41</v>
      </c>
      <c r="L116" s="60">
        <f t="shared" si="14"/>
        <v>12885600.000000002</v>
      </c>
      <c r="M116" s="60"/>
      <c r="N116" s="60"/>
      <c r="O116" s="60">
        <f t="shared" si="15"/>
        <v>12885600.000000002</v>
      </c>
      <c r="P116" s="416"/>
    </row>
    <row r="117" spans="1:17" x14ac:dyDescent="0.25">
      <c r="A117" s="404">
        <v>1174</v>
      </c>
      <c r="B117" s="434">
        <v>44009</v>
      </c>
      <c r="C117" s="406"/>
      <c r="D117" s="406" t="s">
        <v>233</v>
      </c>
      <c r="E117" s="406" t="s">
        <v>234</v>
      </c>
      <c r="F117" s="404" t="s">
        <v>154</v>
      </c>
      <c r="G117" s="404">
        <v>2</v>
      </c>
      <c r="H117" s="407">
        <v>485000</v>
      </c>
      <c r="I117" s="407">
        <f t="shared" si="13"/>
        <v>970000</v>
      </c>
      <c r="J117" s="407"/>
      <c r="K117" s="408">
        <v>0</v>
      </c>
      <c r="L117" s="407">
        <f t="shared" si="14"/>
        <v>970000</v>
      </c>
      <c r="M117" s="407">
        <f>L117</f>
        <v>970000</v>
      </c>
      <c r="N117" s="407"/>
      <c r="O117" s="407"/>
      <c r="P117" s="404" t="s">
        <v>235</v>
      </c>
    </row>
    <row r="118" spans="1:17" s="446" customFormat="1" x14ac:dyDescent="0.25">
      <c r="A118" s="515" t="s">
        <v>79</v>
      </c>
      <c r="B118" s="515"/>
      <c r="C118" s="515"/>
      <c r="D118" s="515"/>
      <c r="E118" s="515"/>
      <c r="F118" s="515"/>
      <c r="G118" s="440">
        <f>SUM(G9:G117)</f>
        <v>1638</v>
      </c>
      <c r="H118" s="441"/>
      <c r="I118" s="442">
        <f>SUM(I9:I117)</f>
        <v>735260000</v>
      </c>
      <c r="J118" s="443"/>
      <c r="K118" s="444"/>
      <c r="L118" s="445">
        <f>SUM(L9:L117)</f>
        <v>394181050</v>
      </c>
      <c r="M118" s="441"/>
      <c r="N118" s="441"/>
      <c r="O118" s="441"/>
      <c r="P118" s="522"/>
      <c r="Q118" s="520"/>
    </row>
    <row r="119" spans="1:17" s="446" customFormat="1" x14ac:dyDescent="0.25">
      <c r="A119" s="521" t="s">
        <v>125</v>
      </c>
      <c r="B119" s="521"/>
      <c r="C119" s="521"/>
      <c r="D119" s="521"/>
      <c r="E119" s="521"/>
      <c r="F119" s="521"/>
      <c r="G119" s="440">
        <f>G118</f>
        <v>1638</v>
      </c>
      <c r="H119" s="443"/>
      <c r="I119" s="442"/>
      <c r="J119" s="443"/>
      <c r="K119" s="444"/>
      <c r="L119" s="445">
        <f>L118</f>
        <v>394181050</v>
      </c>
      <c r="M119" s="443"/>
      <c r="N119" s="443"/>
      <c r="O119" s="443"/>
      <c r="P119" s="522"/>
      <c r="Q119" s="520"/>
    </row>
    <row r="120" spans="1:17" s="446" customFormat="1" x14ac:dyDescent="0.25">
      <c r="A120" s="521" t="s">
        <v>80</v>
      </c>
      <c r="B120" s="521"/>
      <c r="C120" s="521"/>
      <c r="D120" s="521"/>
      <c r="E120" s="521"/>
      <c r="F120" s="521"/>
      <c r="G120" s="395" t="s">
        <v>50</v>
      </c>
      <c r="H120" s="443"/>
      <c r="I120" s="443"/>
      <c r="J120" s="443"/>
      <c r="K120" s="395"/>
      <c r="L120" s="445">
        <f>SUM(M9:M117)</f>
        <v>35385750.000000007</v>
      </c>
      <c r="M120" s="443"/>
      <c r="N120" s="443"/>
      <c r="O120" s="443"/>
    </row>
    <row r="121" spans="1:17" s="446" customFormat="1" x14ac:dyDescent="0.25">
      <c r="A121" s="521" t="s">
        <v>81</v>
      </c>
      <c r="B121" s="521"/>
      <c r="C121" s="521"/>
      <c r="D121" s="521"/>
      <c r="E121" s="521"/>
      <c r="F121" s="521"/>
      <c r="G121" s="395"/>
      <c r="H121" s="443"/>
      <c r="I121" s="441"/>
      <c r="J121" s="443"/>
      <c r="K121" s="444"/>
      <c r="L121" s="445">
        <f>SUM(N9:N117)</f>
        <v>61899000.000000007</v>
      </c>
      <c r="M121" s="443"/>
      <c r="N121" s="443"/>
      <c r="O121" s="443"/>
    </row>
    <row r="122" spans="1:17" s="446" customFormat="1" x14ac:dyDescent="0.25">
      <c r="A122" s="521" t="s">
        <v>82</v>
      </c>
      <c r="B122" s="521"/>
      <c r="C122" s="521"/>
      <c r="D122" s="521"/>
      <c r="E122" s="521"/>
      <c r="F122" s="521"/>
      <c r="G122" s="395"/>
      <c r="H122" s="443"/>
      <c r="I122" s="441"/>
      <c r="J122" s="443"/>
      <c r="K122" s="444"/>
      <c r="L122" s="445">
        <f>SUM(O9:O117)</f>
        <v>296896300</v>
      </c>
      <c r="M122" s="443"/>
      <c r="N122" s="443"/>
      <c r="O122" s="443"/>
    </row>
    <row r="125" spans="1:17" x14ac:dyDescent="0.25">
      <c r="C125" s="53"/>
      <c r="E125" s="396" t="s">
        <v>112</v>
      </c>
      <c r="F125" s="396"/>
      <c r="G125" s="396"/>
      <c r="H125" s="448"/>
      <c r="I125" s="448"/>
      <c r="J125" s="449"/>
      <c r="K125" s="39"/>
      <c r="L125" s="449"/>
      <c r="M125" s="449"/>
      <c r="N125" s="449"/>
      <c r="O125" s="449"/>
    </row>
    <row r="126" spans="1:17" x14ac:dyDescent="0.25">
      <c r="C126" s="450"/>
      <c r="E126" s="451" t="s">
        <v>15</v>
      </c>
      <c r="F126" s="451"/>
      <c r="G126" s="451"/>
      <c r="H126" s="452"/>
      <c r="I126" s="452"/>
      <c r="J126" s="449"/>
      <c r="K126" s="39"/>
      <c r="L126" s="449"/>
      <c r="M126" s="449"/>
      <c r="N126" s="449"/>
      <c r="O126" s="449"/>
    </row>
    <row r="129" spans="2:15" s="453" customFormat="1" x14ac:dyDescent="0.25">
      <c r="B129" s="454"/>
      <c r="C129" s="53"/>
      <c r="E129" s="396"/>
      <c r="F129" s="455"/>
      <c r="G129" s="455"/>
      <c r="H129" s="456"/>
      <c r="I129" s="456"/>
      <c r="J129" s="456"/>
      <c r="L129" s="456"/>
      <c r="M129" s="456"/>
      <c r="N129" s="456"/>
      <c r="O129" s="456"/>
    </row>
  </sheetData>
  <autoFilter ref="A6:P12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40">
    <mergeCell ref="B58:B62"/>
    <mergeCell ref="D58:D62"/>
    <mergeCell ref="E58:E62"/>
    <mergeCell ref="C58:C62"/>
    <mergeCell ref="A58:A62"/>
    <mergeCell ref="A88:A91"/>
    <mergeCell ref="B88:B91"/>
    <mergeCell ref="D88:D91"/>
    <mergeCell ref="A79:A81"/>
    <mergeCell ref="B79:B81"/>
    <mergeCell ref="D79:D81"/>
    <mergeCell ref="A82:A83"/>
    <mergeCell ref="B82:B83"/>
    <mergeCell ref="C82:C83"/>
    <mergeCell ref="D82:D83"/>
    <mergeCell ref="E82:E83"/>
    <mergeCell ref="C79:C81"/>
    <mergeCell ref="E79:E81"/>
    <mergeCell ref="E88:E91"/>
    <mergeCell ref="C88:C91"/>
    <mergeCell ref="A109:A116"/>
    <mergeCell ref="B109:B116"/>
    <mergeCell ref="C109:C116"/>
    <mergeCell ref="D109:D116"/>
    <mergeCell ref="E109:E116"/>
    <mergeCell ref="B64:B67"/>
    <mergeCell ref="D64:D67"/>
    <mergeCell ref="E64:E67"/>
    <mergeCell ref="A64:A67"/>
    <mergeCell ref="C64:C67"/>
    <mergeCell ref="A102:A103"/>
    <mergeCell ref="B102:B103"/>
    <mergeCell ref="D102:D103"/>
    <mergeCell ref="E102:E103"/>
    <mergeCell ref="C102:C103"/>
    <mergeCell ref="E92:E93"/>
    <mergeCell ref="D69:D77"/>
    <mergeCell ref="E69:E77"/>
    <mergeCell ref="B69:B77"/>
    <mergeCell ref="A69:A77"/>
    <mergeCell ref="E95:E97"/>
    <mergeCell ref="Q118:Q119"/>
    <mergeCell ref="A119:F119"/>
    <mergeCell ref="A120:F120"/>
    <mergeCell ref="A121:F121"/>
    <mergeCell ref="A122:F122"/>
    <mergeCell ref="A118:F118"/>
    <mergeCell ref="P118:P119"/>
    <mergeCell ref="A14:A15"/>
    <mergeCell ref="B14:B15"/>
    <mergeCell ref="C14:C15"/>
    <mergeCell ref="D14:D15"/>
    <mergeCell ref="E14:E15"/>
    <mergeCell ref="A18:A19"/>
    <mergeCell ref="B18:B19"/>
    <mergeCell ref="C18:C19"/>
    <mergeCell ref="D18:D19"/>
    <mergeCell ref="E18:E19"/>
    <mergeCell ref="A22:A23"/>
    <mergeCell ref="B22:B23"/>
    <mergeCell ref="D22:D23"/>
    <mergeCell ref="E22:E23"/>
    <mergeCell ref="C22:C23"/>
    <mergeCell ref="A42:A49"/>
    <mergeCell ref="B42:B49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C37:C39"/>
    <mergeCell ref="B37:B39"/>
    <mergeCell ref="A37:A39"/>
    <mergeCell ref="D54:D55"/>
    <mergeCell ref="B54:B55"/>
    <mergeCell ref="A54:A55"/>
    <mergeCell ref="E50:E53"/>
    <mergeCell ref="D50:D53"/>
    <mergeCell ref="C50:C53"/>
    <mergeCell ref="B50:B53"/>
    <mergeCell ref="A50:A53"/>
    <mergeCell ref="C54:C55"/>
    <mergeCell ref="E54:E55"/>
    <mergeCell ref="P69:P77"/>
    <mergeCell ref="C69:C77"/>
    <mergeCell ref="P95:P97"/>
    <mergeCell ref="A104:A108"/>
    <mergeCell ref="B104:B108"/>
    <mergeCell ref="D104:D108"/>
    <mergeCell ref="E104:E108"/>
    <mergeCell ref="C104:C108"/>
    <mergeCell ref="A92:A93"/>
    <mergeCell ref="B92:B93"/>
    <mergeCell ref="C92:C93"/>
    <mergeCell ref="D92:D93"/>
    <mergeCell ref="A95:A97"/>
    <mergeCell ref="B95:B97"/>
    <mergeCell ref="C95:C97"/>
    <mergeCell ref="D95:D97"/>
    <mergeCell ref="A56:A57"/>
    <mergeCell ref="B56:B57"/>
    <mergeCell ref="C56:C57"/>
    <mergeCell ref="D56:D57"/>
    <mergeCell ref="A11:A12"/>
    <mergeCell ref="B11:B12"/>
    <mergeCell ref="C11:C12"/>
    <mergeCell ref="D11:D12"/>
    <mergeCell ref="E11:E12"/>
    <mergeCell ref="A32:A33"/>
    <mergeCell ref="B32:B33"/>
    <mergeCell ref="C32:C33"/>
    <mergeCell ref="D32:D33"/>
    <mergeCell ref="E32:E33"/>
    <mergeCell ref="A24:A31"/>
    <mergeCell ref="B24:B31"/>
    <mergeCell ref="D24:D31"/>
    <mergeCell ref="E24:E31"/>
    <mergeCell ref="C24:C31"/>
    <mergeCell ref="C42:C49"/>
    <mergeCell ref="D42:D49"/>
    <mergeCell ref="E42:E49"/>
    <mergeCell ref="E37:E39"/>
    <mergeCell ref="D37:D39"/>
  </mergeCells>
  <pageMargins left="0.17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8" sqref="A8"/>
    </sheetView>
  </sheetViews>
  <sheetFormatPr defaultColWidth="9.140625" defaultRowHeight="15" x14ac:dyDescent="0.25"/>
  <cols>
    <col min="1" max="1" width="7.42578125" style="244" customWidth="1"/>
    <col min="2" max="2" width="12" style="82" bestFit="1" customWidth="1"/>
    <col min="3" max="3" width="9.140625" style="82"/>
    <col min="4" max="4" width="9.140625" style="82" customWidth="1"/>
    <col min="5" max="5" width="7.5703125" style="82" customWidth="1"/>
    <col min="6" max="7" width="9.140625" style="82"/>
    <col min="8" max="8" width="9.28515625" style="82" bestFit="1" customWidth="1"/>
    <col min="9" max="10" width="14" style="82" bestFit="1" customWidth="1"/>
    <col min="11" max="11" width="7.140625" style="97" customWidth="1"/>
    <col min="12" max="12" width="17" style="124" bestFit="1" customWidth="1"/>
    <col min="13" max="16384" width="9.140625" style="82"/>
  </cols>
  <sheetData>
    <row r="1" spans="1:16" x14ac:dyDescent="0.25">
      <c r="A1" s="526" t="s">
        <v>0</v>
      </c>
      <c r="B1" s="526"/>
      <c r="C1" s="526"/>
      <c r="D1" s="526"/>
    </row>
    <row r="2" spans="1:16" x14ac:dyDescent="0.25">
      <c r="A2" s="527" t="s">
        <v>2</v>
      </c>
      <c r="B2" s="527"/>
      <c r="C2" s="527"/>
      <c r="D2" s="527"/>
    </row>
    <row r="3" spans="1:16" ht="15.75" x14ac:dyDescent="0.25">
      <c r="A3" s="529" t="s">
        <v>58</v>
      </c>
      <c r="B3" s="529"/>
      <c r="C3" s="529"/>
      <c r="D3" s="529"/>
      <c r="E3" s="529"/>
      <c r="F3" s="529"/>
      <c r="G3" s="529"/>
      <c r="H3" s="529"/>
      <c r="I3" s="529"/>
      <c r="J3" s="529"/>
      <c r="K3" s="529"/>
      <c r="L3" s="529"/>
      <c r="M3" s="529"/>
      <c r="N3" s="529"/>
      <c r="O3" s="529"/>
      <c r="P3" s="529"/>
    </row>
    <row r="4" spans="1:16" ht="16.5" thickBot="1" x14ac:dyDescent="0.3">
      <c r="A4" s="530" t="s">
        <v>124</v>
      </c>
      <c r="B4" s="530"/>
      <c r="C4" s="530"/>
      <c r="D4" s="530"/>
      <c r="E4" s="530"/>
      <c r="F4" s="530"/>
      <c r="G4" s="530"/>
      <c r="H4" s="530"/>
      <c r="I4" s="530"/>
      <c r="J4" s="530"/>
      <c r="K4" s="531"/>
      <c r="L4" s="530"/>
      <c r="M4" s="530"/>
      <c r="N4" s="530"/>
      <c r="O4" s="530"/>
      <c r="P4" s="530"/>
    </row>
    <row r="5" spans="1:16" ht="15.75" thickTop="1" x14ac:dyDescent="0.25">
      <c r="A5" s="532" t="s">
        <v>18</v>
      </c>
      <c r="B5" s="534" t="s">
        <v>27</v>
      </c>
      <c r="C5" s="536" t="s">
        <v>28</v>
      </c>
      <c r="D5" s="536" t="s">
        <v>40</v>
      </c>
      <c r="E5" s="536"/>
      <c r="F5" s="536"/>
      <c r="G5" s="538" t="s">
        <v>29</v>
      </c>
      <c r="H5" s="538"/>
      <c r="I5" s="538"/>
      <c r="J5" s="538"/>
      <c r="K5" s="539"/>
      <c r="L5" s="540" t="s">
        <v>30</v>
      </c>
      <c r="M5" s="538" t="s">
        <v>59</v>
      </c>
      <c r="N5" s="538"/>
      <c r="O5" s="538"/>
      <c r="P5" s="542" t="s">
        <v>20</v>
      </c>
    </row>
    <row r="6" spans="1:16" ht="57" x14ac:dyDescent="0.25">
      <c r="A6" s="533"/>
      <c r="B6" s="535"/>
      <c r="C6" s="537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41"/>
      <c r="M6" s="81" t="s">
        <v>46</v>
      </c>
      <c r="N6" s="81" t="s">
        <v>47</v>
      </c>
      <c r="O6" s="81" t="s">
        <v>48</v>
      </c>
      <c r="P6" s="543"/>
    </row>
    <row r="7" spans="1:16" x14ac:dyDescent="0.25">
      <c r="A7" s="643">
        <v>562</v>
      </c>
      <c r="B7" s="139">
        <v>43983</v>
      </c>
      <c r="C7" s="136" t="s">
        <v>141</v>
      </c>
      <c r="D7" s="136"/>
      <c r="E7" s="136"/>
      <c r="F7" s="136"/>
      <c r="G7" s="136" t="s">
        <v>142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151</v>
      </c>
      <c r="D8" s="136"/>
      <c r="E8" s="141"/>
      <c r="F8" s="136"/>
      <c r="G8" s="136" t="s">
        <v>148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151</v>
      </c>
      <c r="D9" s="136"/>
      <c r="E9" s="141"/>
      <c r="F9" s="136"/>
      <c r="G9" s="136" t="s">
        <v>134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523">
        <v>480</v>
      </c>
      <c r="B10" s="544">
        <v>43998</v>
      </c>
      <c r="C10" s="523" t="s">
        <v>151</v>
      </c>
      <c r="D10" s="523"/>
      <c r="E10" s="547"/>
      <c r="F10" s="523"/>
      <c r="G10" s="224" t="s">
        <v>134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44">
        <f t="shared" si="1"/>
        <v>2700000</v>
      </c>
      <c r="M10" s="224"/>
      <c r="N10" s="224"/>
      <c r="O10" s="224"/>
      <c r="P10" s="227"/>
    </row>
    <row r="11" spans="1:16" x14ac:dyDescent="0.25">
      <c r="A11" s="524"/>
      <c r="B11" s="546"/>
      <c r="C11" s="524"/>
      <c r="D11" s="524"/>
      <c r="E11" s="549"/>
      <c r="F11" s="524"/>
      <c r="G11" s="228" t="s">
        <v>148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248</v>
      </c>
    </row>
    <row r="12" spans="1:16" x14ac:dyDescent="0.25">
      <c r="A12" s="524"/>
      <c r="B12" s="546"/>
      <c r="C12" s="524"/>
      <c r="D12" s="524"/>
      <c r="E12" s="549"/>
      <c r="F12" s="524"/>
      <c r="G12" s="228" t="s">
        <v>153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524"/>
      <c r="B13" s="546"/>
      <c r="C13" s="524"/>
      <c r="D13" s="524"/>
      <c r="E13" s="549"/>
      <c r="F13" s="524"/>
      <c r="G13" s="228" t="s">
        <v>189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525"/>
      <c r="B14" s="545"/>
      <c r="C14" s="525"/>
      <c r="D14" s="525"/>
      <c r="E14" s="548"/>
      <c r="F14" s="525"/>
      <c r="G14" s="233" t="s">
        <v>145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45">
        <f t="shared" si="1"/>
        <v>1375000</v>
      </c>
      <c r="M14" s="233"/>
      <c r="N14" s="233"/>
      <c r="O14" s="233"/>
      <c r="P14" s="236"/>
    </row>
    <row r="15" spans="1:16" x14ac:dyDescent="0.25">
      <c r="A15" s="523">
        <v>484</v>
      </c>
      <c r="B15" s="544">
        <v>44002</v>
      </c>
      <c r="C15" s="523" t="s">
        <v>151</v>
      </c>
      <c r="D15" s="523"/>
      <c r="E15" s="547"/>
      <c r="F15" s="523"/>
      <c r="G15" s="224" t="s">
        <v>154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44">
        <f t="shared" si="1"/>
        <v>242500</v>
      </c>
      <c r="M15" s="224"/>
      <c r="N15" s="224"/>
      <c r="O15" s="224"/>
      <c r="P15" s="227"/>
    </row>
    <row r="16" spans="1:16" x14ac:dyDescent="0.25">
      <c r="A16" s="525"/>
      <c r="B16" s="545"/>
      <c r="C16" s="525"/>
      <c r="D16" s="525"/>
      <c r="E16" s="548"/>
      <c r="F16" s="525"/>
      <c r="G16" s="233" t="s">
        <v>137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45">
        <f t="shared" si="1"/>
        <v>227500</v>
      </c>
      <c r="M16" s="233"/>
      <c r="N16" s="233"/>
      <c r="O16" s="233"/>
      <c r="P16" s="236"/>
    </row>
    <row r="17" spans="1:16" x14ac:dyDescent="0.25">
      <c r="A17" s="351">
        <v>1151</v>
      </c>
      <c r="B17" s="354">
        <v>44006</v>
      </c>
      <c r="C17" s="355" t="s">
        <v>151</v>
      </c>
      <c r="D17" s="355"/>
      <c r="E17" s="356"/>
      <c r="F17" s="355"/>
      <c r="G17" s="355" t="s">
        <v>189</v>
      </c>
      <c r="H17" s="355">
        <v>24</v>
      </c>
      <c r="I17" s="352">
        <v>485000</v>
      </c>
      <c r="J17" s="352">
        <f>H17*I17</f>
        <v>11640000</v>
      </c>
      <c r="K17" s="357">
        <v>0.5</v>
      </c>
      <c r="L17" s="353">
        <f>J17*(1-K17)</f>
        <v>5820000</v>
      </c>
      <c r="M17" s="355"/>
      <c r="N17" s="355"/>
      <c r="O17" s="355"/>
      <c r="P17" s="356"/>
    </row>
    <row r="18" spans="1:16" x14ac:dyDescent="0.25">
      <c r="A18" s="523">
        <v>487</v>
      </c>
      <c r="B18" s="544">
        <v>44009</v>
      </c>
      <c r="C18" s="523" t="s">
        <v>151</v>
      </c>
      <c r="D18" s="523"/>
      <c r="E18" s="523"/>
      <c r="F18" s="523"/>
      <c r="G18" s="224" t="s">
        <v>153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44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525"/>
      <c r="B19" s="545"/>
      <c r="C19" s="525"/>
      <c r="D19" s="525"/>
      <c r="E19" s="525"/>
      <c r="F19" s="525"/>
      <c r="G19" s="233" t="s">
        <v>189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45">
        <f t="shared" si="3"/>
        <v>727500</v>
      </c>
      <c r="M19" s="233"/>
      <c r="N19" s="233"/>
      <c r="O19" s="233"/>
      <c r="P19" s="236"/>
    </row>
    <row r="20" spans="1:16" x14ac:dyDescent="0.25">
      <c r="A20" s="350">
        <v>1168</v>
      </c>
      <c r="B20" s="325">
        <v>44011</v>
      </c>
      <c r="C20" s="320" t="s">
        <v>232</v>
      </c>
      <c r="D20" s="320" t="s">
        <v>133</v>
      </c>
      <c r="E20" s="320"/>
      <c r="F20" s="320"/>
      <c r="G20" s="320" t="s">
        <v>189</v>
      </c>
      <c r="H20" s="320">
        <v>12</v>
      </c>
      <c r="I20" s="358">
        <v>485000</v>
      </c>
      <c r="J20" s="324">
        <f t="shared" si="2"/>
        <v>5820000</v>
      </c>
      <c r="K20" s="359">
        <v>0.41</v>
      </c>
      <c r="L20" s="360">
        <f t="shared" si="3"/>
        <v>3433800.0000000005</v>
      </c>
      <c r="M20" s="320"/>
      <c r="N20" s="320"/>
      <c r="O20" s="320"/>
      <c r="P20" s="361"/>
    </row>
    <row r="21" spans="1:16" x14ac:dyDescent="0.25">
      <c r="A21" s="523">
        <v>478</v>
      </c>
      <c r="B21" s="544">
        <v>43996</v>
      </c>
      <c r="C21" s="523" t="s">
        <v>239</v>
      </c>
      <c r="D21" s="523"/>
      <c r="E21" s="523"/>
      <c r="F21" s="523"/>
      <c r="G21" s="347" t="s">
        <v>131</v>
      </c>
      <c r="H21" s="362">
        <v>12</v>
      </c>
      <c r="I21" s="225">
        <v>475000</v>
      </c>
      <c r="J21" s="225">
        <f t="shared" si="2"/>
        <v>5700000</v>
      </c>
      <c r="K21" s="226">
        <v>0.5</v>
      </c>
      <c r="L21" s="344">
        <f t="shared" si="3"/>
        <v>2850000</v>
      </c>
      <c r="M21" s="224"/>
      <c r="N21" s="224"/>
      <c r="O21" s="224"/>
      <c r="P21" s="227"/>
    </row>
    <row r="22" spans="1:16" x14ac:dyDescent="0.25">
      <c r="A22" s="524"/>
      <c r="B22" s="546"/>
      <c r="C22" s="524"/>
      <c r="D22" s="524"/>
      <c r="E22" s="524"/>
      <c r="F22" s="524"/>
      <c r="G22" s="348" t="s">
        <v>189</v>
      </c>
      <c r="H22" s="363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524"/>
      <c r="B23" s="546"/>
      <c r="C23" s="524"/>
      <c r="D23" s="524"/>
      <c r="E23" s="524"/>
      <c r="F23" s="524"/>
      <c r="G23" s="348" t="s">
        <v>145</v>
      </c>
      <c r="H23" s="363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524"/>
      <c r="B24" s="546"/>
      <c r="C24" s="524"/>
      <c r="D24" s="524"/>
      <c r="E24" s="524"/>
      <c r="F24" s="524"/>
      <c r="G24" s="348" t="s">
        <v>140</v>
      </c>
      <c r="H24" s="363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525"/>
      <c r="B25" s="545"/>
      <c r="C25" s="525"/>
      <c r="D25" s="525"/>
      <c r="E25" s="525"/>
      <c r="F25" s="525"/>
      <c r="G25" s="349" t="s">
        <v>137</v>
      </c>
      <c r="H25" s="364">
        <v>12</v>
      </c>
      <c r="I25" s="234">
        <v>455000</v>
      </c>
      <c r="J25" s="234">
        <f t="shared" si="2"/>
        <v>5460000</v>
      </c>
      <c r="K25" s="235">
        <v>0.5</v>
      </c>
      <c r="L25" s="345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528" t="s">
        <v>60</v>
      </c>
      <c r="B26" s="528"/>
      <c r="C26" s="528"/>
      <c r="D26" s="528"/>
      <c r="E26" s="528"/>
      <c r="F26" s="528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E20" sqref="E2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50" t="s">
        <v>17</v>
      </c>
      <c r="B4" s="550"/>
      <c r="C4" s="550"/>
      <c r="D4" s="550"/>
      <c r="E4" s="550"/>
      <c r="F4" s="55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51" t="s">
        <v>126</v>
      </c>
      <c r="B5" s="551"/>
      <c r="C5" s="551"/>
      <c r="D5" s="551"/>
      <c r="E5" s="551"/>
      <c r="F5" s="55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THU'!G119</f>
        <v>1638</v>
      </c>
      <c r="D8" s="72">
        <f>'DOANH THU'!L119</f>
        <v>394181050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THU'!L120</f>
        <v>35385750.000000007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THU'!L121</f>
        <v>61899000.000000007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296896300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84">
        <f>'THU CHI'!D107+'THU CHI'!E107</f>
        <v>136784400</v>
      </c>
      <c r="D16" s="385">
        <f>'THU CHI'!F107</f>
        <v>148500000</v>
      </c>
      <c r="E16" s="386"/>
    </row>
    <row r="17" spans="1:9" s="64" customFormat="1" x14ac:dyDescent="0.25">
      <c r="A17" s="387">
        <v>2</v>
      </c>
      <c r="B17" s="388" t="s">
        <v>121</v>
      </c>
      <c r="C17" s="23"/>
      <c r="D17" s="252">
        <f>'THU CHI'!F73</f>
        <v>19512000</v>
      </c>
      <c r="E17" s="389"/>
    </row>
    <row r="18" spans="1:9" x14ac:dyDescent="0.25">
      <c r="A18" s="387">
        <v>3</v>
      </c>
      <c r="B18" s="23" t="s">
        <v>9</v>
      </c>
      <c r="C18" s="390"/>
      <c r="D18" s="252">
        <f>'THU CHI'!G93</f>
        <v>3080000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CHI'!F114</f>
        <v>6100000</v>
      </c>
      <c r="E19" s="34"/>
    </row>
    <row r="20" spans="1:9" x14ac:dyDescent="0.25">
      <c r="A20" s="387">
        <v>5</v>
      </c>
      <c r="B20" s="23" t="s">
        <v>122</v>
      </c>
      <c r="C20" s="390"/>
      <c r="D20" s="252">
        <f>'THU CHI'!F123+'THU CHI'!G123</f>
        <v>9262525</v>
      </c>
      <c r="E20" s="34"/>
    </row>
    <row r="21" spans="1:9" x14ac:dyDescent="0.25">
      <c r="A21" s="387">
        <v>6</v>
      </c>
      <c r="B21" s="23" t="s">
        <v>12</v>
      </c>
      <c r="C21" s="23"/>
      <c r="D21" s="252">
        <f>'THU CHI'!F145+'THU CHI'!G145</f>
        <v>16793000</v>
      </c>
      <c r="E21" s="34"/>
    </row>
    <row r="22" spans="1:9" x14ac:dyDescent="0.25">
      <c r="A22" s="22">
        <v>7</v>
      </c>
      <c r="B22" s="23" t="s">
        <v>13</v>
      </c>
      <c r="C22" s="390"/>
      <c r="D22" s="252">
        <f>'THU CHI'!G133</f>
        <v>1065000</v>
      </c>
      <c r="E22" s="34"/>
    </row>
    <row r="23" spans="1:9" s="64" customFormat="1" x14ac:dyDescent="0.25">
      <c r="A23" s="22">
        <v>8</v>
      </c>
      <c r="B23" s="23" t="s">
        <v>282</v>
      </c>
      <c r="C23" s="252">
        <f>'THU CHI'!D152</f>
        <v>59800000</v>
      </c>
      <c r="D23" s="252"/>
      <c r="E23" s="34"/>
    </row>
    <row r="24" spans="1:9" x14ac:dyDescent="0.25">
      <c r="A24" s="391">
        <v>9</v>
      </c>
      <c r="B24" s="24" t="s">
        <v>24</v>
      </c>
      <c r="C24" s="392"/>
      <c r="D24" s="253">
        <f>'THU CHI'!F160</f>
        <v>52975000</v>
      </c>
      <c r="E24" s="393"/>
    </row>
    <row r="25" spans="1:9" ht="15.75" x14ac:dyDescent="0.25">
      <c r="A25" s="30"/>
      <c r="B25" s="31" t="s">
        <v>25</v>
      </c>
      <c r="C25" s="32">
        <f>SUM(C16:C24)</f>
        <v>196584400</v>
      </c>
      <c r="D25" s="254">
        <f>SUM(D16:D24)</f>
        <v>257287525</v>
      </c>
      <c r="E25" s="30"/>
    </row>
    <row r="26" spans="1:9" x14ac:dyDescent="0.25">
      <c r="A26" s="552" t="s">
        <v>26</v>
      </c>
      <c r="B26" s="552"/>
      <c r="C26" s="30"/>
      <c r="D26" s="254">
        <f>C25-D25</f>
        <v>-60703125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3" t="s">
        <v>0</v>
      </c>
      <c r="B1" s="553"/>
      <c r="C1" s="553"/>
      <c r="D1" s="553"/>
      <c r="E1" s="553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54" t="s">
        <v>127</v>
      </c>
      <c r="B4" s="554"/>
      <c r="C4" s="554"/>
      <c r="D4" s="554"/>
      <c r="E4" s="554"/>
      <c r="F4" s="554"/>
      <c r="G4" s="554"/>
      <c r="H4" s="554"/>
      <c r="I4" s="554"/>
      <c r="J4" s="554"/>
      <c r="K4" s="554"/>
      <c r="L4" s="554"/>
    </row>
    <row r="5" spans="1:13" ht="19.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</row>
    <row r="6" spans="1:13" s="142" customFormat="1" ht="42" customHeight="1" x14ac:dyDescent="0.25">
      <c r="A6" s="555" t="s">
        <v>78</v>
      </c>
      <c r="B6" s="561" t="s">
        <v>27</v>
      </c>
      <c r="C6" s="555" t="s">
        <v>28</v>
      </c>
      <c r="D6" s="555" t="s">
        <v>40</v>
      </c>
      <c r="E6" s="555"/>
      <c r="F6" s="560" t="s">
        <v>29</v>
      </c>
      <c r="G6" s="560"/>
      <c r="H6" s="560"/>
      <c r="I6" s="560"/>
      <c r="J6" s="560"/>
      <c r="K6" s="560"/>
      <c r="L6" s="560"/>
    </row>
    <row r="7" spans="1:13" s="142" customFormat="1" ht="38.25" customHeight="1" x14ac:dyDescent="0.25">
      <c r="A7" s="555"/>
      <c r="B7" s="561"/>
      <c r="C7" s="555"/>
      <c r="D7" s="555" t="s">
        <v>41</v>
      </c>
      <c r="E7" s="555" t="s">
        <v>42</v>
      </c>
      <c r="F7" s="555" t="s">
        <v>31</v>
      </c>
      <c r="G7" s="555" t="s">
        <v>32</v>
      </c>
      <c r="H7" s="556" t="s">
        <v>33</v>
      </c>
      <c r="I7" s="556" t="s">
        <v>44</v>
      </c>
      <c r="J7" s="557" t="s">
        <v>35</v>
      </c>
      <c r="K7" s="557"/>
      <c r="L7" s="556" t="s">
        <v>45</v>
      </c>
    </row>
    <row r="8" spans="1:13" s="142" customFormat="1" ht="12.75" x14ac:dyDescent="0.25">
      <c r="A8" s="555"/>
      <c r="B8" s="561"/>
      <c r="C8" s="555"/>
      <c r="D8" s="555"/>
      <c r="E8" s="555"/>
      <c r="F8" s="555"/>
      <c r="G8" s="555"/>
      <c r="H8" s="556"/>
      <c r="I8" s="556"/>
      <c r="J8" s="168" t="s">
        <v>86</v>
      </c>
      <c r="K8" s="155" t="s">
        <v>49</v>
      </c>
      <c r="L8" s="556"/>
    </row>
    <row r="9" spans="1:13" s="313" customFormat="1" ht="15" x14ac:dyDescent="0.25">
      <c r="A9" s="243">
        <v>547</v>
      </c>
      <c r="B9" s="139">
        <v>43974</v>
      </c>
      <c r="C9" s="310" t="s">
        <v>130</v>
      </c>
      <c r="D9" s="136" t="s">
        <v>130</v>
      </c>
      <c r="E9" s="243" t="s">
        <v>135</v>
      </c>
      <c r="F9" s="243" t="s">
        <v>131</v>
      </c>
      <c r="G9" s="243">
        <v>2</v>
      </c>
      <c r="H9" s="311">
        <v>475000</v>
      </c>
      <c r="I9" s="311">
        <f>G9*H9</f>
        <v>950000</v>
      </c>
      <c r="J9" s="311"/>
      <c r="K9" s="312">
        <v>0.41</v>
      </c>
      <c r="L9" s="311">
        <f>I9*(1-K9)</f>
        <v>560500.00000000012</v>
      </c>
    </row>
    <row r="10" spans="1:13" s="313" customFormat="1" ht="15" x14ac:dyDescent="0.25">
      <c r="A10" s="243">
        <v>550</v>
      </c>
      <c r="B10" s="139">
        <v>43974</v>
      </c>
      <c r="C10" s="310" t="s">
        <v>130</v>
      </c>
      <c r="D10" s="136" t="s">
        <v>130</v>
      </c>
      <c r="E10" s="243" t="s">
        <v>135</v>
      </c>
      <c r="F10" s="243" t="s">
        <v>131</v>
      </c>
      <c r="G10" s="243">
        <v>3</v>
      </c>
      <c r="H10" s="311">
        <v>475000</v>
      </c>
      <c r="I10" s="311">
        <f t="shared" ref="I10:I17" si="0">G10*H10</f>
        <v>1425000</v>
      </c>
      <c r="J10" s="311"/>
      <c r="K10" s="312">
        <v>0.41</v>
      </c>
      <c r="L10" s="311">
        <f t="shared" ref="L10:L17" si="1">I10*(1-K10)</f>
        <v>840750.00000000012</v>
      </c>
    </row>
    <row r="11" spans="1:13" s="313" customFormat="1" ht="15" x14ac:dyDescent="0.25">
      <c r="A11" s="565">
        <v>586</v>
      </c>
      <c r="B11" s="567">
        <v>43991</v>
      </c>
      <c r="C11" s="565" t="s">
        <v>130</v>
      </c>
      <c r="D11" s="565" t="s">
        <v>130</v>
      </c>
      <c r="E11" s="569" t="s">
        <v>135</v>
      </c>
      <c r="F11" s="243" t="s">
        <v>145</v>
      </c>
      <c r="G11" s="243">
        <v>1</v>
      </c>
      <c r="H11" s="311">
        <v>550000</v>
      </c>
      <c r="I11" s="311">
        <f t="shared" si="0"/>
        <v>550000</v>
      </c>
      <c r="J11" s="311"/>
      <c r="K11" s="312">
        <v>0.41</v>
      </c>
      <c r="L11" s="311">
        <f t="shared" si="1"/>
        <v>324500.00000000006</v>
      </c>
    </row>
    <row r="12" spans="1:13" s="313" customFormat="1" ht="15" x14ac:dyDescent="0.25">
      <c r="A12" s="566"/>
      <c r="B12" s="568"/>
      <c r="C12" s="566"/>
      <c r="D12" s="566"/>
      <c r="E12" s="570"/>
      <c r="F12" s="243" t="s">
        <v>131</v>
      </c>
      <c r="G12" s="243">
        <v>1</v>
      </c>
      <c r="H12" s="311">
        <v>475000</v>
      </c>
      <c r="I12" s="311">
        <f t="shared" si="0"/>
        <v>475000</v>
      </c>
      <c r="J12" s="311"/>
      <c r="K12" s="312">
        <v>0.41</v>
      </c>
      <c r="L12" s="311">
        <f t="shared" si="1"/>
        <v>280250.00000000006</v>
      </c>
    </row>
    <row r="13" spans="1:13" s="313" customFormat="1" ht="15" x14ac:dyDescent="0.25">
      <c r="A13" s="243">
        <v>574</v>
      </c>
      <c r="B13" s="139">
        <v>43993</v>
      </c>
      <c r="C13" s="310" t="s">
        <v>130</v>
      </c>
      <c r="D13" s="141" t="s">
        <v>130</v>
      </c>
      <c r="E13" s="136" t="s">
        <v>135</v>
      </c>
      <c r="F13" s="243" t="s">
        <v>137</v>
      </c>
      <c r="G13" s="243">
        <v>2</v>
      </c>
      <c r="H13" s="311">
        <v>455000</v>
      </c>
      <c r="I13" s="311">
        <f t="shared" si="0"/>
        <v>910000</v>
      </c>
      <c r="J13" s="311"/>
      <c r="K13" s="312">
        <v>0.41</v>
      </c>
      <c r="L13" s="311">
        <f t="shared" si="1"/>
        <v>536900.00000000012</v>
      </c>
    </row>
    <row r="14" spans="1:13" s="313" customFormat="1" ht="15" x14ac:dyDescent="0.25">
      <c r="A14" s="243">
        <v>575</v>
      </c>
      <c r="B14" s="139">
        <v>43994</v>
      </c>
      <c r="C14" s="310" t="s">
        <v>130</v>
      </c>
      <c r="D14" s="141" t="s">
        <v>130</v>
      </c>
      <c r="E14" s="136" t="s">
        <v>135</v>
      </c>
      <c r="F14" s="243" t="s">
        <v>137</v>
      </c>
      <c r="G14" s="243">
        <v>1</v>
      </c>
      <c r="H14" s="311">
        <v>455000</v>
      </c>
      <c r="I14" s="311">
        <f t="shared" si="0"/>
        <v>455000</v>
      </c>
      <c r="J14" s="311"/>
      <c r="K14" s="312">
        <v>0.41</v>
      </c>
      <c r="L14" s="311">
        <f t="shared" si="1"/>
        <v>268450.00000000006</v>
      </c>
    </row>
    <row r="15" spans="1:13" s="313" customFormat="1" ht="15" x14ac:dyDescent="0.25">
      <c r="A15" s="243">
        <v>578</v>
      </c>
      <c r="B15" s="139">
        <v>43994</v>
      </c>
      <c r="C15" s="310" t="s">
        <v>130</v>
      </c>
      <c r="D15" s="141" t="s">
        <v>130</v>
      </c>
      <c r="E15" s="136" t="s">
        <v>135</v>
      </c>
      <c r="F15" s="243" t="s">
        <v>148</v>
      </c>
      <c r="G15" s="243">
        <v>1</v>
      </c>
      <c r="H15" s="311">
        <v>455000</v>
      </c>
      <c r="I15" s="311">
        <f t="shared" si="0"/>
        <v>455000</v>
      </c>
      <c r="J15" s="311"/>
      <c r="K15" s="312">
        <v>0.41</v>
      </c>
      <c r="L15" s="311">
        <f t="shared" si="1"/>
        <v>268450.00000000006</v>
      </c>
    </row>
    <row r="16" spans="1:13" s="313" customFormat="1" ht="15" x14ac:dyDescent="0.25">
      <c r="A16" s="243">
        <v>588</v>
      </c>
      <c r="B16" s="139">
        <v>43995</v>
      </c>
      <c r="C16" s="310" t="s">
        <v>130</v>
      </c>
      <c r="D16" s="141" t="s">
        <v>130</v>
      </c>
      <c r="E16" s="136" t="s">
        <v>135</v>
      </c>
      <c r="F16" s="243" t="s">
        <v>131</v>
      </c>
      <c r="G16" s="243">
        <v>1</v>
      </c>
      <c r="H16" s="311">
        <v>475000</v>
      </c>
      <c r="I16" s="311">
        <f t="shared" si="0"/>
        <v>475000</v>
      </c>
      <c r="J16" s="311"/>
      <c r="K16" s="312">
        <v>0.41</v>
      </c>
      <c r="L16" s="311">
        <f t="shared" si="1"/>
        <v>280250.00000000006</v>
      </c>
      <c r="M16" s="314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135</v>
      </c>
      <c r="F17" s="167" t="s">
        <v>154</v>
      </c>
      <c r="G17" s="167">
        <v>4</v>
      </c>
      <c r="H17" s="160">
        <v>485000</v>
      </c>
      <c r="I17" s="311">
        <f t="shared" si="0"/>
        <v>1940000</v>
      </c>
      <c r="J17" s="160"/>
      <c r="K17" s="161">
        <v>0.41</v>
      </c>
      <c r="L17" s="311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62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63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64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71" t="s">
        <v>36</v>
      </c>
      <c r="B32" s="572"/>
      <c r="C32" s="572"/>
      <c r="D32" s="572"/>
      <c r="E32" s="572"/>
      <c r="F32" s="572"/>
      <c r="G32" s="572"/>
      <c r="H32" s="573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554" t="s">
        <v>192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</row>
    <row r="35" spans="1:13" ht="19.5" customHeight="1" x14ac:dyDescent="0.25">
      <c r="A35" s="558"/>
      <c r="B35" s="558"/>
      <c r="C35" s="558"/>
      <c r="D35" s="558"/>
      <c r="E35" s="558"/>
      <c r="F35" s="558"/>
      <c r="G35" s="558"/>
      <c r="H35" s="558"/>
      <c r="I35" s="558"/>
      <c r="J35" s="558"/>
      <c r="K35" s="558"/>
      <c r="L35" s="558"/>
    </row>
    <row r="36" spans="1:13" s="142" customFormat="1" ht="42" customHeight="1" x14ac:dyDescent="0.25">
      <c r="A36" s="555" t="s">
        <v>78</v>
      </c>
      <c r="B36" s="561" t="s">
        <v>27</v>
      </c>
      <c r="C36" s="555" t="s">
        <v>28</v>
      </c>
      <c r="D36" s="555" t="s">
        <v>40</v>
      </c>
      <c r="E36" s="555"/>
      <c r="F36" s="560" t="s">
        <v>29</v>
      </c>
      <c r="G36" s="560"/>
      <c r="H36" s="560"/>
      <c r="I36" s="560"/>
      <c r="J36" s="560"/>
      <c r="K36" s="560"/>
      <c r="L36" s="560"/>
    </row>
    <row r="37" spans="1:13" s="142" customFormat="1" ht="38.25" customHeight="1" x14ac:dyDescent="0.25">
      <c r="A37" s="555"/>
      <c r="B37" s="561"/>
      <c r="C37" s="555"/>
      <c r="D37" s="555" t="s">
        <v>41</v>
      </c>
      <c r="E37" s="555" t="s">
        <v>42</v>
      </c>
      <c r="F37" s="555" t="s">
        <v>31</v>
      </c>
      <c r="G37" s="555" t="s">
        <v>32</v>
      </c>
      <c r="H37" s="556" t="s">
        <v>33</v>
      </c>
      <c r="I37" s="556" t="s">
        <v>44</v>
      </c>
      <c r="J37" s="557" t="s">
        <v>35</v>
      </c>
      <c r="K37" s="557"/>
      <c r="L37" s="556" t="s">
        <v>45</v>
      </c>
    </row>
    <row r="38" spans="1:13" s="142" customFormat="1" ht="12.75" x14ac:dyDescent="0.25">
      <c r="A38" s="555"/>
      <c r="B38" s="561"/>
      <c r="C38" s="555"/>
      <c r="D38" s="555"/>
      <c r="E38" s="555"/>
      <c r="F38" s="555"/>
      <c r="G38" s="555"/>
      <c r="H38" s="556"/>
      <c r="I38" s="556"/>
      <c r="J38" s="307" t="s">
        <v>86</v>
      </c>
      <c r="K38" s="155" t="s">
        <v>49</v>
      </c>
      <c r="L38" s="556"/>
    </row>
    <row r="39" spans="1:13" s="313" customFormat="1" ht="45" x14ac:dyDescent="0.25">
      <c r="A39" s="243">
        <v>589</v>
      </c>
      <c r="B39" s="139">
        <v>43998</v>
      </c>
      <c r="C39" s="310" t="s">
        <v>182</v>
      </c>
      <c r="D39" s="141" t="s">
        <v>190</v>
      </c>
      <c r="E39" s="141" t="s">
        <v>191</v>
      </c>
      <c r="F39" s="243" t="s">
        <v>153</v>
      </c>
      <c r="G39" s="243">
        <v>4</v>
      </c>
      <c r="H39" s="311">
        <v>465000</v>
      </c>
      <c r="I39" s="311">
        <f t="shared" ref="I39" si="2">G39*H39</f>
        <v>1860000</v>
      </c>
      <c r="J39" s="311"/>
      <c r="K39" s="312">
        <v>0</v>
      </c>
      <c r="L39" s="311">
        <f t="shared" ref="L39" si="3">I39*(1-K39)</f>
        <v>1860000</v>
      </c>
      <c r="M39" s="314"/>
    </row>
    <row r="40" spans="1:13" s="210" customFormat="1" x14ac:dyDescent="0.25">
      <c r="A40" s="571" t="s">
        <v>36</v>
      </c>
      <c r="B40" s="572"/>
      <c r="C40" s="572"/>
      <c r="D40" s="572"/>
      <c r="E40" s="572"/>
      <c r="F40" s="572"/>
      <c r="G40" s="572"/>
      <c r="H40" s="573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346"/>
      <c r="B41" s="346"/>
      <c r="C41" s="346"/>
      <c r="D41" s="346"/>
      <c r="E41" s="346"/>
      <c r="F41" s="346"/>
      <c r="G41" s="346"/>
      <c r="H41" s="346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554" t="s">
        <v>241</v>
      </c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</row>
    <row r="44" spans="1:13" s="218" customFormat="1" x14ac:dyDescent="0.25">
      <c r="A44" s="322"/>
      <c r="B44" s="322"/>
      <c r="C44" s="322"/>
      <c r="D44" s="322"/>
      <c r="E44" s="322"/>
      <c r="F44" s="322"/>
      <c r="G44" s="322"/>
      <c r="H44" s="322"/>
      <c r="I44" s="217"/>
      <c r="L44" s="217"/>
    </row>
    <row r="45" spans="1:13" s="142" customFormat="1" ht="42" customHeight="1" x14ac:dyDescent="0.25">
      <c r="A45" s="577"/>
      <c r="B45" s="578" t="s">
        <v>27</v>
      </c>
      <c r="C45" s="555" t="s">
        <v>28</v>
      </c>
      <c r="D45" s="555" t="s">
        <v>40</v>
      </c>
      <c r="E45" s="555"/>
      <c r="F45" s="560" t="s">
        <v>29</v>
      </c>
      <c r="G45" s="560"/>
      <c r="H45" s="560"/>
      <c r="I45" s="560"/>
      <c r="J45" s="560"/>
      <c r="K45" s="560"/>
      <c r="L45" s="585"/>
    </row>
    <row r="46" spans="1:13" s="142" customFormat="1" ht="38.25" customHeight="1" x14ac:dyDescent="0.25">
      <c r="A46" s="577"/>
      <c r="B46" s="578"/>
      <c r="C46" s="555"/>
      <c r="D46" s="555" t="s">
        <v>41</v>
      </c>
      <c r="E46" s="555" t="s">
        <v>42</v>
      </c>
      <c r="F46" s="555" t="s">
        <v>31</v>
      </c>
      <c r="G46" s="555" t="s">
        <v>32</v>
      </c>
      <c r="H46" s="556" t="s">
        <v>33</v>
      </c>
      <c r="I46" s="556" t="s">
        <v>44</v>
      </c>
      <c r="J46" s="557" t="s">
        <v>35</v>
      </c>
      <c r="K46" s="557"/>
      <c r="L46" s="556" t="s">
        <v>45</v>
      </c>
    </row>
    <row r="47" spans="1:13" s="142" customFormat="1" ht="12.75" x14ac:dyDescent="0.25">
      <c r="A47" s="577"/>
      <c r="B47" s="578"/>
      <c r="C47" s="555"/>
      <c r="D47" s="555"/>
      <c r="E47" s="555"/>
      <c r="F47" s="555"/>
      <c r="G47" s="555"/>
      <c r="H47" s="556"/>
      <c r="I47" s="556"/>
      <c r="J47" s="321" t="s">
        <v>86</v>
      </c>
      <c r="K47" s="155" t="s">
        <v>49</v>
      </c>
      <c r="L47" s="556"/>
    </row>
    <row r="48" spans="1:13" s="142" customFormat="1" ht="15" x14ac:dyDescent="0.25">
      <c r="A48" s="340"/>
      <c r="B48" s="338">
        <v>43962</v>
      </c>
      <c r="C48" s="323"/>
      <c r="D48" s="336" t="s">
        <v>242</v>
      </c>
      <c r="E48" s="336"/>
      <c r="F48" s="337" t="s">
        <v>148</v>
      </c>
      <c r="G48" s="327">
        <v>1</v>
      </c>
      <c r="H48" s="328">
        <v>455000</v>
      </c>
      <c r="I48" s="328">
        <f t="shared" ref="I48:I52" si="4">H48*G48</f>
        <v>455000</v>
      </c>
      <c r="J48" s="328">
        <v>50000</v>
      </c>
      <c r="K48" s="329">
        <v>0</v>
      </c>
      <c r="L48" s="328">
        <f t="shared" ref="L48:L52" si="5">I48*(1-K48)-J48</f>
        <v>405000</v>
      </c>
    </row>
    <row r="49" spans="1:12" s="142" customFormat="1" ht="15" x14ac:dyDescent="0.25">
      <c r="A49" s="340"/>
      <c r="B49" s="338">
        <v>43962</v>
      </c>
      <c r="C49" s="323"/>
      <c r="D49" s="336" t="s">
        <v>242</v>
      </c>
      <c r="E49" s="336"/>
      <c r="F49" s="337" t="s">
        <v>137</v>
      </c>
      <c r="G49" s="327">
        <v>1</v>
      </c>
      <c r="H49" s="328">
        <v>455000</v>
      </c>
      <c r="I49" s="328">
        <f t="shared" si="4"/>
        <v>455000</v>
      </c>
      <c r="J49" s="328">
        <v>25000</v>
      </c>
      <c r="K49" s="329">
        <v>0</v>
      </c>
      <c r="L49" s="328">
        <f t="shared" si="5"/>
        <v>430000</v>
      </c>
    </row>
    <row r="50" spans="1:12" s="142" customFormat="1" ht="15" x14ac:dyDescent="0.25">
      <c r="A50" s="340"/>
      <c r="B50" s="338">
        <v>43964</v>
      </c>
      <c r="C50" s="323"/>
      <c r="D50" s="336" t="s">
        <v>242</v>
      </c>
      <c r="E50" s="336"/>
      <c r="F50" s="337" t="s">
        <v>131</v>
      </c>
      <c r="G50" s="327">
        <v>1</v>
      </c>
      <c r="H50" s="328">
        <v>475000</v>
      </c>
      <c r="I50" s="328">
        <f t="shared" si="4"/>
        <v>475000</v>
      </c>
      <c r="J50" s="328"/>
      <c r="K50" s="329">
        <v>0</v>
      </c>
      <c r="L50" s="328">
        <f t="shared" si="5"/>
        <v>475000</v>
      </c>
    </row>
    <row r="51" spans="1:12" s="218" customFormat="1" x14ac:dyDescent="0.25">
      <c r="A51" s="341"/>
      <c r="B51" s="339">
        <v>43988</v>
      </c>
      <c r="C51" s="212"/>
      <c r="D51" s="336" t="s">
        <v>242</v>
      </c>
      <c r="E51" s="336"/>
      <c r="F51" s="337" t="s">
        <v>243</v>
      </c>
      <c r="G51" s="327">
        <v>1</v>
      </c>
      <c r="H51" s="328">
        <v>250000</v>
      </c>
      <c r="I51" s="328">
        <f t="shared" si="4"/>
        <v>250000</v>
      </c>
      <c r="J51" s="328"/>
      <c r="K51" s="329">
        <v>0</v>
      </c>
      <c r="L51" s="328">
        <f t="shared" si="5"/>
        <v>250000</v>
      </c>
    </row>
    <row r="52" spans="1:12" s="218" customFormat="1" x14ac:dyDescent="0.25">
      <c r="A52" s="341"/>
      <c r="B52" s="339">
        <v>44009</v>
      </c>
      <c r="C52" s="212"/>
      <c r="D52" s="336" t="s">
        <v>242</v>
      </c>
      <c r="E52" s="336"/>
      <c r="F52" s="337" t="s">
        <v>154</v>
      </c>
      <c r="G52" s="327">
        <v>2</v>
      </c>
      <c r="H52" s="328">
        <v>485000</v>
      </c>
      <c r="I52" s="328">
        <f t="shared" si="4"/>
        <v>970000</v>
      </c>
      <c r="J52" s="328"/>
      <c r="K52" s="329">
        <v>0</v>
      </c>
      <c r="L52" s="328">
        <f t="shared" si="5"/>
        <v>970000</v>
      </c>
    </row>
    <row r="53" spans="1:12" s="218" customFormat="1" x14ac:dyDescent="0.25">
      <c r="A53" s="341"/>
      <c r="B53" s="339"/>
      <c r="C53" s="212"/>
      <c r="D53" s="143"/>
      <c r="E53" s="143"/>
      <c r="F53" s="327"/>
      <c r="G53" s="327"/>
      <c r="H53" s="328"/>
      <c r="I53" s="328"/>
      <c r="J53" s="328"/>
      <c r="K53" s="329"/>
      <c r="L53" s="335">
        <f>SUM(L48:L52)</f>
        <v>2530000</v>
      </c>
    </row>
    <row r="54" spans="1:12" s="218" customFormat="1" x14ac:dyDescent="0.25">
      <c r="A54" s="322"/>
      <c r="B54" s="331"/>
      <c r="D54" s="332"/>
      <c r="E54" s="332"/>
      <c r="F54" s="333"/>
      <c r="G54" s="333"/>
      <c r="H54" s="330"/>
      <c r="I54" s="330"/>
      <c r="J54" s="330"/>
      <c r="K54" s="334"/>
      <c r="L54" s="330"/>
    </row>
    <row r="55" spans="1:12" s="218" customFormat="1" x14ac:dyDescent="0.25">
      <c r="A55" s="554" t="s">
        <v>193</v>
      </c>
      <c r="B55" s="554"/>
      <c r="C55" s="554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75" t="s">
        <v>194</v>
      </c>
      <c r="E56" s="575"/>
      <c r="F56" s="575"/>
      <c r="G56" s="575"/>
      <c r="H56" s="575"/>
      <c r="I56" s="575"/>
      <c r="J56" s="576" t="s">
        <v>51</v>
      </c>
      <c r="K56" s="576"/>
      <c r="L56" s="217"/>
    </row>
    <row r="57" spans="1:12" s="218" customFormat="1" x14ac:dyDescent="0.25">
      <c r="A57" s="306"/>
      <c r="B57" s="306"/>
      <c r="C57" s="306"/>
      <c r="D57" s="574" t="s">
        <v>195</v>
      </c>
      <c r="E57" s="574"/>
      <c r="F57" s="574"/>
      <c r="G57" s="574"/>
      <c r="H57" s="574"/>
      <c r="I57" s="574"/>
      <c r="J57" s="582">
        <v>2112246</v>
      </c>
      <c r="K57" s="582"/>
      <c r="L57" s="217"/>
    </row>
    <row r="58" spans="1:12" s="218" customFormat="1" x14ac:dyDescent="0.25">
      <c r="A58" s="306"/>
      <c r="B58" s="306"/>
      <c r="C58" s="306"/>
      <c r="D58" s="574" t="s">
        <v>196</v>
      </c>
      <c r="E58" s="574"/>
      <c r="F58" s="574"/>
      <c r="G58" s="574"/>
      <c r="H58" s="574"/>
      <c r="I58" s="574"/>
      <c r="J58" s="582">
        <f>L32</f>
        <v>4504650.0000000009</v>
      </c>
      <c r="K58" s="582"/>
      <c r="L58" s="217"/>
    </row>
    <row r="59" spans="1:12" s="218" customFormat="1" x14ac:dyDescent="0.25">
      <c r="A59" s="255"/>
      <c r="B59" s="255"/>
      <c r="C59" s="255"/>
      <c r="D59" s="574" t="s">
        <v>197</v>
      </c>
      <c r="E59" s="574"/>
      <c r="F59" s="574"/>
      <c r="G59" s="574"/>
      <c r="H59" s="574"/>
      <c r="I59" s="574"/>
      <c r="J59" s="582">
        <f>L40</f>
        <v>1860000</v>
      </c>
      <c r="K59" s="582"/>
      <c r="L59" s="217"/>
    </row>
    <row r="60" spans="1:12" s="218" customFormat="1" x14ac:dyDescent="0.25">
      <c r="A60" s="306"/>
      <c r="B60" s="306"/>
      <c r="C60" s="306"/>
      <c r="D60" s="579" t="s">
        <v>199</v>
      </c>
      <c r="E60" s="580"/>
      <c r="F60" s="580"/>
      <c r="G60" s="580"/>
      <c r="H60" s="580"/>
      <c r="I60" s="581"/>
      <c r="J60" s="583">
        <f>'Bảng lương'!L17</f>
        <v>2395769.230769231</v>
      </c>
      <c r="K60" s="584"/>
      <c r="L60" s="217"/>
    </row>
    <row r="61" spans="1:12" s="218" customFormat="1" x14ac:dyDescent="0.25">
      <c r="A61" s="306"/>
      <c r="B61" s="306"/>
      <c r="C61" s="306"/>
      <c r="D61" s="579" t="s">
        <v>244</v>
      </c>
      <c r="E61" s="580"/>
      <c r="F61" s="580"/>
      <c r="G61" s="580"/>
      <c r="H61" s="580"/>
      <c r="I61" s="581"/>
      <c r="J61" s="583">
        <f>L53</f>
        <v>2530000</v>
      </c>
      <c r="K61" s="584"/>
      <c r="L61" s="319"/>
    </row>
    <row r="62" spans="1:12" s="218" customFormat="1" x14ac:dyDescent="0.25">
      <c r="A62" s="255"/>
      <c r="B62" s="255"/>
      <c r="C62" s="255"/>
      <c r="D62" s="574" t="s">
        <v>198</v>
      </c>
      <c r="E62" s="574"/>
      <c r="F62" s="574"/>
      <c r="G62" s="574"/>
      <c r="H62" s="574"/>
      <c r="I62" s="574"/>
      <c r="J62" s="582">
        <f>J57+J58+J59+J61-J60</f>
        <v>8611126.7692307681</v>
      </c>
      <c r="K62" s="582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17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554" t="s">
        <v>112</v>
      </c>
      <c r="C65" s="554"/>
      <c r="D65" s="554"/>
      <c r="E65" s="92"/>
      <c r="F65" s="92"/>
      <c r="G65" s="92"/>
      <c r="H65" s="92"/>
      <c r="I65" s="554" t="s">
        <v>117</v>
      </c>
      <c r="J65" s="554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559"/>
      <c r="B73" s="559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559"/>
      <c r="B77" s="559"/>
      <c r="E77" s="36"/>
      <c r="F77" s="36"/>
      <c r="G77" s="36"/>
      <c r="H77" s="36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3" t="s">
        <v>0</v>
      </c>
      <c r="B1" s="553"/>
      <c r="C1" s="553"/>
      <c r="D1" s="553"/>
      <c r="E1" s="553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54" t="s">
        <v>246</v>
      </c>
      <c r="B4" s="554"/>
      <c r="C4" s="554"/>
      <c r="D4" s="554"/>
      <c r="E4" s="554"/>
      <c r="F4" s="554"/>
      <c r="G4" s="554"/>
      <c r="H4" s="554"/>
      <c r="I4" s="554"/>
      <c r="J4" s="554"/>
      <c r="K4" s="554"/>
      <c r="L4" s="554"/>
    </row>
    <row r="5" spans="1:13" ht="19.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</row>
    <row r="6" spans="1:13" s="142" customFormat="1" ht="42" customHeight="1" x14ac:dyDescent="0.25">
      <c r="A6" s="555" t="s">
        <v>78</v>
      </c>
      <c r="B6" s="561" t="s">
        <v>27</v>
      </c>
      <c r="C6" s="555" t="s">
        <v>28</v>
      </c>
      <c r="D6" s="555" t="s">
        <v>40</v>
      </c>
      <c r="E6" s="555"/>
      <c r="F6" s="560" t="s">
        <v>29</v>
      </c>
      <c r="G6" s="560"/>
      <c r="H6" s="560"/>
      <c r="I6" s="560"/>
      <c r="J6" s="560"/>
      <c r="K6" s="560"/>
      <c r="L6" s="560"/>
    </row>
    <row r="7" spans="1:13" s="142" customFormat="1" ht="38.25" customHeight="1" x14ac:dyDescent="0.25">
      <c r="A7" s="555"/>
      <c r="B7" s="561"/>
      <c r="C7" s="555"/>
      <c r="D7" s="555" t="s">
        <v>41</v>
      </c>
      <c r="E7" s="555" t="s">
        <v>42</v>
      </c>
      <c r="F7" s="555" t="s">
        <v>31</v>
      </c>
      <c r="G7" s="555" t="s">
        <v>32</v>
      </c>
      <c r="H7" s="556" t="s">
        <v>33</v>
      </c>
      <c r="I7" s="556" t="s">
        <v>44</v>
      </c>
      <c r="J7" s="557" t="s">
        <v>35</v>
      </c>
      <c r="K7" s="557"/>
      <c r="L7" s="586" t="s">
        <v>45</v>
      </c>
    </row>
    <row r="8" spans="1:13" s="142" customFormat="1" ht="12.75" x14ac:dyDescent="0.25">
      <c r="A8" s="555"/>
      <c r="B8" s="561"/>
      <c r="C8" s="555"/>
      <c r="D8" s="555"/>
      <c r="E8" s="555"/>
      <c r="F8" s="555"/>
      <c r="G8" s="555"/>
      <c r="H8" s="556"/>
      <c r="I8" s="556"/>
      <c r="J8" s="321" t="s">
        <v>86</v>
      </c>
      <c r="K8" s="155" t="s">
        <v>49</v>
      </c>
      <c r="L8" s="587"/>
    </row>
    <row r="9" spans="1:13" s="313" customFormat="1" ht="15" x14ac:dyDescent="0.25">
      <c r="A9" s="565">
        <v>557</v>
      </c>
      <c r="B9" s="567">
        <v>43981</v>
      </c>
      <c r="C9" s="588" t="s">
        <v>128</v>
      </c>
      <c r="D9" s="588" t="s">
        <v>128</v>
      </c>
      <c r="E9" s="588" t="s">
        <v>135</v>
      </c>
      <c r="F9" s="243" t="s">
        <v>134</v>
      </c>
      <c r="G9" s="243">
        <v>2</v>
      </c>
      <c r="H9" s="311">
        <v>225000</v>
      </c>
      <c r="I9" s="311">
        <v>450000</v>
      </c>
      <c r="J9" s="311"/>
      <c r="K9" s="312">
        <v>0.41</v>
      </c>
      <c r="L9" s="311">
        <v>265500.00000000006</v>
      </c>
      <c r="M9" s="314"/>
    </row>
    <row r="10" spans="1:13" s="313" customFormat="1" ht="15" x14ac:dyDescent="0.25">
      <c r="A10" s="566"/>
      <c r="B10" s="568"/>
      <c r="C10" s="589"/>
      <c r="D10" s="589"/>
      <c r="E10" s="589"/>
      <c r="F10" s="243" t="s">
        <v>136</v>
      </c>
      <c r="G10" s="243">
        <v>1</v>
      </c>
      <c r="H10" s="311">
        <v>235000</v>
      </c>
      <c r="I10" s="311">
        <v>235000</v>
      </c>
      <c r="J10" s="315"/>
      <c r="K10" s="312">
        <v>0.41</v>
      </c>
      <c r="L10" s="311">
        <v>138650.00000000003</v>
      </c>
    </row>
    <row r="11" spans="1:13" s="313" customFormat="1" ht="15" x14ac:dyDescent="0.25">
      <c r="A11" s="243">
        <v>559</v>
      </c>
      <c r="B11" s="139">
        <v>43982</v>
      </c>
      <c r="C11" s="310" t="s">
        <v>128</v>
      </c>
      <c r="D11" s="326" t="s">
        <v>128</v>
      </c>
      <c r="E11" s="326" t="s">
        <v>135</v>
      </c>
      <c r="F11" s="243" t="s">
        <v>137</v>
      </c>
      <c r="G11" s="243">
        <v>2</v>
      </c>
      <c r="H11" s="243">
        <v>455000</v>
      </c>
      <c r="I11" s="311">
        <v>910000</v>
      </c>
      <c r="J11" s="342"/>
      <c r="K11" s="312">
        <v>0.41</v>
      </c>
      <c r="L11" s="311">
        <v>536900.00000000012</v>
      </c>
    </row>
    <row r="12" spans="1:13" s="313" customFormat="1" ht="15" x14ac:dyDescent="0.25">
      <c r="A12" s="243">
        <v>570</v>
      </c>
      <c r="B12" s="139">
        <v>43992</v>
      </c>
      <c r="C12" s="310" t="s">
        <v>128</v>
      </c>
      <c r="D12" s="326" t="s">
        <v>128</v>
      </c>
      <c r="E12" s="310"/>
      <c r="F12" s="243" t="s">
        <v>145</v>
      </c>
      <c r="G12" s="243">
        <v>1</v>
      </c>
      <c r="H12" s="311">
        <v>550000</v>
      </c>
      <c r="I12" s="311">
        <v>550000</v>
      </c>
      <c r="J12" s="342"/>
      <c r="K12" s="312">
        <v>0.41</v>
      </c>
      <c r="L12" s="311">
        <v>324500.00000000006</v>
      </c>
    </row>
    <row r="13" spans="1:13" s="313" customFormat="1" ht="15" x14ac:dyDescent="0.25">
      <c r="A13" s="565">
        <v>1154</v>
      </c>
      <c r="B13" s="592">
        <v>44007</v>
      </c>
      <c r="C13" s="565" t="s">
        <v>128</v>
      </c>
      <c r="D13" s="588" t="s">
        <v>128</v>
      </c>
      <c r="E13" s="588" t="s">
        <v>135</v>
      </c>
      <c r="F13" s="243" t="s">
        <v>134</v>
      </c>
      <c r="G13" s="243">
        <v>2</v>
      </c>
      <c r="H13" s="311">
        <v>225000</v>
      </c>
      <c r="I13" s="311">
        <v>450000</v>
      </c>
      <c r="J13" s="342"/>
      <c r="K13" s="312">
        <v>0.41</v>
      </c>
      <c r="L13" s="311">
        <v>265500.00000000006</v>
      </c>
    </row>
    <row r="14" spans="1:13" s="313" customFormat="1" ht="15" x14ac:dyDescent="0.25">
      <c r="A14" s="591"/>
      <c r="B14" s="593"/>
      <c r="C14" s="591"/>
      <c r="D14" s="590"/>
      <c r="E14" s="590"/>
      <c r="F14" s="243" t="s">
        <v>136</v>
      </c>
      <c r="G14" s="243">
        <v>2</v>
      </c>
      <c r="H14" s="311">
        <v>235000</v>
      </c>
      <c r="I14" s="311">
        <v>470000</v>
      </c>
      <c r="J14" s="311"/>
      <c r="K14" s="312">
        <v>0.41</v>
      </c>
      <c r="L14" s="311">
        <v>277300.00000000006</v>
      </c>
    </row>
    <row r="15" spans="1:13" s="313" customFormat="1" ht="15" x14ac:dyDescent="0.25">
      <c r="A15" s="566"/>
      <c r="B15" s="594"/>
      <c r="C15" s="566"/>
      <c r="D15" s="589"/>
      <c r="E15" s="589"/>
      <c r="F15" s="243" t="s">
        <v>137</v>
      </c>
      <c r="G15" s="243">
        <v>3</v>
      </c>
      <c r="H15" s="311">
        <v>455000</v>
      </c>
      <c r="I15" s="311">
        <v>1365000</v>
      </c>
      <c r="J15" s="311"/>
      <c r="K15" s="312">
        <v>0.41</v>
      </c>
      <c r="L15" s="311">
        <v>805350.00000000012</v>
      </c>
    </row>
    <row r="16" spans="1:13" s="313" customFormat="1" ht="15" x14ac:dyDescent="0.25">
      <c r="A16" s="243">
        <v>1157</v>
      </c>
      <c r="B16" s="316">
        <v>44007</v>
      </c>
      <c r="C16" s="310" t="s">
        <v>128</v>
      </c>
      <c r="D16" s="310" t="s">
        <v>128</v>
      </c>
      <c r="E16" s="310" t="s">
        <v>135</v>
      </c>
      <c r="F16" s="243" t="s">
        <v>145</v>
      </c>
      <c r="G16" s="243">
        <v>1</v>
      </c>
      <c r="H16" s="311">
        <v>550000</v>
      </c>
      <c r="I16" s="311">
        <v>550000</v>
      </c>
      <c r="J16" s="311"/>
      <c r="K16" s="312">
        <v>0.41</v>
      </c>
      <c r="L16" s="311">
        <v>324500.00000000006</v>
      </c>
    </row>
    <row r="17" spans="1:12" s="210" customFormat="1" x14ac:dyDescent="0.25">
      <c r="A17" s="571" t="s">
        <v>36</v>
      </c>
      <c r="B17" s="572"/>
      <c r="C17" s="572"/>
      <c r="D17" s="572"/>
      <c r="E17" s="572"/>
      <c r="F17" s="572"/>
      <c r="G17" s="572"/>
      <c r="H17" s="573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22"/>
      <c r="B18" s="322"/>
      <c r="C18" s="322"/>
      <c r="D18" s="322"/>
      <c r="E18" s="322"/>
      <c r="F18" s="322"/>
      <c r="G18" s="322"/>
      <c r="H18" s="322"/>
      <c r="I18" s="217"/>
      <c r="L18" s="217"/>
    </row>
    <row r="19" spans="1:12" s="218" customFormat="1" x14ac:dyDescent="0.25">
      <c r="A19" s="322"/>
      <c r="B19" s="322"/>
      <c r="C19" s="322"/>
      <c r="D19" s="322"/>
      <c r="E19" s="322"/>
      <c r="F19" s="322"/>
      <c r="G19" s="322"/>
      <c r="H19" s="322"/>
      <c r="I19" s="217"/>
      <c r="L19" s="217"/>
    </row>
    <row r="20" spans="1:12" s="218" customFormat="1" x14ac:dyDescent="0.25">
      <c r="A20" s="322"/>
      <c r="B20" s="331"/>
      <c r="D20" s="332"/>
      <c r="E20" s="332"/>
      <c r="F20" s="333"/>
      <c r="G20" s="333"/>
      <c r="H20" s="330"/>
      <c r="I20" s="330"/>
      <c r="J20" s="330"/>
      <c r="K20" s="334"/>
      <c r="L20" s="330"/>
    </row>
    <row r="21" spans="1:12" s="218" customFormat="1" x14ac:dyDescent="0.25">
      <c r="A21" s="554" t="s">
        <v>193</v>
      </c>
      <c r="B21" s="554"/>
      <c r="C21" s="554"/>
      <c r="D21" s="322"/>
      <c r="E21" s="322"/>
      <c r="F21" s="322"/>
      <c r="G21" s="322"/>
      <c r="H21" s="322"/>
      <c r="I21" s="217"/>
      <c r="L21" s="217"/>
    </row>
    <row r="22" spans="1:12" s="218" customFormat="1" x14ac:dyDescent="0.25">
      <c r="A22" s="322"/>
      <c r="B22" s="322"/>
      <c r="C22" s="322"/>
      <c r="D22" s="575" t="s">
        <v>194</v>
      </c>
      <c r="E22" s="575"/>
      <c r="F22" s="575"/>
      <c r="G22" s="575"/>
      <c r="H22" s="575"/>
      <c r="I22" s="575"/>
      <c r="J22" s="576" t="s">
        <v>51</v>
      </c>
      <c r="K22" s="576"/>
      <c r="L22" s="217"/>
    </row>
    <row r="23" spans="1:12" s="218" customFormat="1" x14ac:dyDescent="0.25">
      <c r="A23" s="322"/>
      <c r="B23" s="322"/>
      <c r="C23" s="322"/>
      <c r="D23" s="574" t="s">
        <v>196</v>
      </c>
      <c r="E23" s="574"/>
      <c r="F23" s="574"/>
      <c r="G23" s="574"/>
      <c r="H23" s="574"/>
      <c r="I23" s="574"/>
      <c r="J23" s="582">
        <f>L17</f>
        <v>2938200.0000000005</v>
      </c>
      <c r="K23" s="582"/>
      <c r="L23" s="217"/>
    </row>
    <row r="24" spans="1:12" s="218" customFormat="1" x14ac:dyDescent="0.25">
      <c r="A24" s="322"/>
      <c r="B24" s="322"/>
      <c r="C24" s="322"/>
      <c r="D24" s="579" t="s">
        <v>199</v>
      </c>
      <c r="E24" s="580"/>
      <c r="F24" s="580"/>
      <c r="G24" s="580"/>
      <c r="H24" s="580"/>
      <c r="I24" s="581"/>
      <c r="J24" s="583">
        <f>'Bảng lương'!L16</f>
        <v>2107692.307692308</v>
      </c>
      <c r="K24" s="584"/>
      <c r="L24" s="217"/>
    </row>
    <row r="25" spans="1:12" s="218" customFormat="1" x14ac:dyDescent="0.25">
      <c r="A25" s="322"/>
      <c r="B25" s="322"/>
      <c r="C25" s="322"/>
      <c r="D25" s="574" t="s">
        <v>245</v>
      </c>
      <c r="E25" s="574"/>
      <c r="F25" s="574"/>
      <c r="G25" s="574"/>
      <c r="H25" s="574"/>
      <c r="I25" s="574"/>
      <c r="J25" s="582">
        <f>J23-J24</f>
        <v>830507.69230769249</v>
      </c>
      <c r="K25" s="582"/>
      <c r="L25" s="217"/>
    </row>
    <row r="26" spans="1:12" s="218" customFormat="1" x14ac:dyDescent="0.25">
      <c r="A26" s="322"/>
      <c r="B26" s="322"/>
      <c r="C26" s="322"/>
      <c r="D26" s="322"/>
      <c r="E26" s="322"/>
      <c r="F26" s="322"/>
      <c r="G26" s="322"/>
      <c r="H26" s="322"/>
      <c r="I26" s="217"/>
      <c r="L26" s="317"/>
    </row>
    <row r="27" spans="1:12" s="218" customFormat="1" x14ac:dyDescent="0.25">
      <c r="A27" s="322"/>
      <c r="B27" s="322"/>
      <c r="C27" s="322"/>
      <c r="D27" s="322"/>
      <c r="E27" s="322"/>
      <c r="F27" s="322"/>
      <c r="G27" s="322"/>
      <c r="H27" s="322"/>
      <c r="I27" s="217"/>
      <c r="L27" s="217"/>
    </row>
    <row r="28" spans="1:12" x14ac:dyDescent="0.25">
      <c r="A28" s="322"/>
      <c r="B28" s="554" t="s">
        <v>112</v>
      </c>
      <c r="C28" s="554"/>
      <c r="D28" s="554"/>
      <c r="E28" s="322"/>
      <c r="F28" s="322"/>
      <c r="G28" s="322"/>
      <c r="H28" s="322"/>
      <c r="I28" s="554" t="s">
        <v>117</v>
      </c>
      <c r="J28" s="554"/>
    </row>
    <row r="29" spans="1:12" x14ac:dyDescent="0.25">
      <c r="A29" s="322"/>
      <c r="B29" s="322"/>
      <c r="C29" s="322"/>
      <c r="D29" s="322"/>
      <c r="E29" s="322"/>
      <c r="F29" s="322"/>
      <c r="G29" s="322"/>
      <c r="H29" s="322"/>
      <c r="I29" s="213"/>
    </row>
    <row r="30" spans="1:12" x14ac:dyDescent="0.25">
      <c r="A30" s="322"/>
      <c r="B30" s="322"/>
      <c r="C30" s="322"/>
      <c r="D30" s="322"/>
      <c r="E30" s="322"/>
      <c r="F30" s="322"/>
      <c r="G30" s="322"/>
      <c r="H30" s="322"/>
      <c r="I30" s="213"/>
    </row>
    <row r="31" spans="1:12" x14ac:dyDescent="0.25">
      <c r="A31" s="322"/>
      <c r="B31" s="322"/>
      <c r="C31" s="322"/>
      <c r="D31" s="322"/>
      <c r="E31" s="322"/>
      <c r="F31" s="322"/>
      <c r="G31" s="322"/>
      <c r="H31" s="322"/>
      <c r="I31" s="213"/>
    </row>
    <row r="32" spans="1:12" x14ac:dyDescent="0.25">
      <c r="A32" s="322"/>
      <c r="B32" s="322"/>
      <c r="C32" s="322"/>
      <c r="D32" s="322"/>
      <c r="E32" s="322"/>
      <c r="F32" s="322"/>
      <c r="G32" s="322"/>
      <c r="H32" s="322"/>
      <c r="I32" s="213"/>
    </row>
    <row r="33" spans="1:9" x14ac:dyDescent="0.25">
      <c r="A33" s="322"/>
      <c r="B33" s="322"/>
      <c r="C33" s="322"/>
      <c r="D33" s="322"/>
      <c r="E33" s="322"/>
      <c r="F33" s="322"/>
      <c r="G33" s="322"/>
      <c r="H33" s="322"/>
      <c r="I33" s="213"/>
    </row>
    <row r="34" spans="1:9" x14ac:dyDescent="0.25">
      <c r="A34" s="322"/>
      <c r="B34" s="94"/>
      <c r="C34" s="322"/>
      <c r="D34" s="322"/>
      <c r="E34" s="322"/>
      <c r="F34" s="322"/>
      <c r="G34" s="322"/>
      <c r="H34" s="322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559"/>
      <c r="B36" s="559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559"/>
      <c r="B40" s="559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613" t="s">
        <v>20</v>
      </c>
      <c r="AA1" s="614"/>
      <c r="AB1" s="614"/>
      <c r="AC1" s="614"/>
      <c r="AD1" s="614"/>
      <c r="AE1" s="614"/>
      <c r="AF1" s="614"/>
      <c r="AG1" s="615"/>
    </row>
    <row r="2" spans="1:40" x14ac:dyDescent="0.25">
      <c r="A2" s="173" t="s">
        <v>2</v>
      </c>
      <c r="B2" s="173"/>
      <c r="C2" s="174"/>
      <c r="D2" s="174"/>
      <c r="E2" s="174"/>
      <c r="Z2" s="596" t="s">
        <v>89</v>
      </c>
      <c r="AA2" s="597"/>
      <c r="AB2" s="597"/>
      <c r="AC2" s="597"/>
      <c r="AD2" s="597"/>
      <c r="AE2" s="598"/>
      <c r="AF2" s="599" t="s">
        <v>90</v>
      </c>
      <c r="AG2" s="600"/>
    </row>
    <row r="3" spans="1:40" x14ac:dyDescent="0.25">
      <c r="A3" s="173" t="s">
        <v>91</v>
      </c>
      <c r="B3" s="83"/>
      <c r="C3" s="83"/>
      <c r="D3" s="83"/>
      <c r="E3" s="83"/>
      <c r="Z3" s="596" t="s">
        <v>92</v>
      </c>
      <c r="AA3" s="597"/>
      <c r="AB3" s="597"/>
      <c r="AC3" s="597"/>
      <c r="AD3" s="597"/>
      <c r="AE3" s="598"/>
      <c r="AF3" s="599" t="s">
        <v>93</v>
      </c>
      <c r="AG3" s="600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96" t="s">
        <v>95</v>
      </c>
      <c r="AA4" s="597"/>
      <c r="AB4" s="597"/>
      <c r="AC4" s="597"/>
      <c r="AD4" s="597"/>
      <c r="AE4" s="598"/>
      <c r="AF4" s="599" t="s">
        <v>96</v>
      </c>
      <c r="AG4" s="600"/>
    </row>
    <row r="5" spans="1:40" x14ac:dyDescent="0.25">
      <c r="A5" s="173" t="s">
        <v>97</v>
      </c>
      <c r="B5" s="83"/>
      <c r="C5" s="83"/>
      <c r="D5" s="83"/>
      <c r="E5" s="83"/>
      <c r="Z5" s="596" t="s">
        <v>98</v>
      </c>
      <c r="AA5" s="597"/>
      <c r="AB5" s="597"/>
      <c r="AC5" s="597"/>
      <c r="AD5" s="597"/>
      <c r="AE5" s="598"/>
      <c r="AF5" s="599" t="s">
        <v>99</v>
      </c>
      <c r="AG5" s="600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601" t="s">
        <v>129</v>
      </c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  <c r="M7" s="601"/>
      <c r="N7" s="601"/>
      <c r="O7" s="601"/>
      <c r="P7" s="601"/>
      <c r="Q7" s="601"/>
      <c r="R7" s="601"/>
      <c r="S7" s="601"/>
      <c r="T7" s="601"/>
      <c r="U7" s="601"/>
      <c r="V7" s="601"/>
      <c r="W7" s="601"/>
      <c r="X7" s="601"/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177"/>
    </row>
    <row r="9" spans="1:40" s="183" customFormat="1" x14ac:dyDescent="0.25">
      <c r="A9" s="602" t="s">
        <v>100</v>
      </c>
      <c r="B9" s="602" t="s">
        <v>101</v>
      </c>
      <c r="C9" s="602" t="s">
        <v>102</v>
      </c>
      <c r="D9" s="605" t="s">
        <v>103</v>
      </c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6"/>
      <c r="Q9" s="606"/>
      <c r="R9" s="606"/>
      <c r="S9" s="606"/>
      <c r="T9" s="606"/>
      <c r="U9" s="606"/>
      <c r="V9" s="606"/>
      <c r="W9" s="606"/>
      <c r="X9" s="606"/>
      <c r="Y9" s="606"/>
      <c r="Z9" s="606"/>
      <c r="AA9" s="606"/>
      <c r="AB9" s="606"/>
      <c r="AC9" s="606"/>
      <c r="AD9" s="606"/>
      <c r="AE9" s="606"/>
      <c r="AF9" s="606"/>
      <c r="AG9" s="606"/>
      <c r="AH9" s="607"/>
      <c r="AI9" s="608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603"/>
      <c r="B10" s="603"/>
      <c r="C10" s="603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608"/>
      <c r="AJ10" s="185"/>
      <c r="AK10" s="181"/>
      <c r="AL10" s="181"/>
      <c r="AM10" s="181"/>
      <c r="AN10" s="182"/>
    </row>
    <row r="11" spans="1:40" s="191" customFormat="1" x14ac:dyDescent="0.25">
      <c r="A11" s="604"/>
      <c r="B11" s="604"/>
      <c r="C11" s="604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608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158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212</v>
      </c>
      <c r="C14" s="221" t="s">
        <v>213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157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609" t="s">
        <v>113</v>
      </c>
      <c r="B18" s="610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611" t="s">
        <v>14</v>
      </c>
      <c r="B20" s="611"/>
      <c r="C20" s="611"/>
      <c r="D20" s="611"/>
      <c r="E20" s="611"/>
      <c r="F20" s="611"/>
      <c r="G20" s="611"/>
      <c r="H20" s="199"/>
      <c r="I20" s="612"/>
      <c r="J20" s="612"/>
      <c r="K20" s="612"/>
      <c r="L20" s="612"/>
      <c r="M20" s="612"/>
      <c r="N20" s="200"/>
      <c r="O20" s="612" t="s">
        <v>114</v>
      </c>
      <c r="P20" s="612"/>
      <c r="Q20" s="612"/>
      <c r="R20" s="612"/>
      <c r="S20" s="612"/>
      <c r="T20" s="612"/>
      <c r="U20" s="612"/>
      <c r="V20" s="612"/>
      <c r="W20" s="612"/>
      <c r="X20" s="612"/>
      <c r="Y20" s="612"/>
      <c r="Z20" s="201"/>
      <c r="AA20" s="201"/>
      <c r="AB20" s="202"/>
      <c r="AC20" s="612"/>
      <c r="AD20" s="612"/>
      <c r="AE20" s="612"/>
      <c r="AF20" s="612"/>
      <c r="AG20" s="612"/>
      <c r="AH20" s="612"/>
      <c r="AI20" s="612"/>
      <c r="AJ20" s="612"/>
      <c r="AK20" s="612"/>
      <c r="AL20" s="612"/>
      <c r="AM20" s="612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95"/>
      <c r="H36" s="595"/>
      <c r="I36" s="595"/>
      <c r="J36" s="595"/>
      <c r="K36" s="595"/>
      <c r="L36" s="595"/>
      <c r="M36" s="595"/>
      <c r="N36" s="595"/>
      <c r="O36" s="595"/>
      <c r="P36" s="595"/>
      <c r="Q36" s="595"/>
      <c r="R36" s="595"/>
      <c r="S36" s="595"/>
      <c r="T36" s="595"/>
      <c r="U36" s="595"/>
      <c r="V36" s="595"/>
      <c r="W36" s="595"/>
      <c r="X36" s="595"/>
      <c r="AN36" s="208"/>
    </row>
    <row r="37" spans="3:40" s="207" customFormat="1" x14ac:dyDescent="0.25">
      <c r="G37" s="595"/>
      <c r="H37" s="595"/>
      <c r="I37" s="595"/>
      <c r="J37" s="595"/>
      <c r="K37" s="595"/>
      <c r="L37" s="595"/>
      <c r="M37" s="595"/>
      <c r="N37" s="595"/>
      <c r="O37" s="595"/>
      <c r="P37" s="595"/>
      <c r="Q37" s="595"/>
      <c r="R37" s="595"/>
      <c r="S37" s="595"/>
      <c r="T37" s="595"/>
      <c r="U37" s="595"/>
      <c r="V37" s="595"/>
      <c r="W37" s="595"/>
      <c r="X37" s="595"/>
      <c r="AN37" s="208"/>
    </row>
    <row r="38" spans="3:40" s="207" customFormat="1" x14ac:dyDescent="0.25">
      <c r="G38" s="595"/>
      <c r="H38" s="595"/>
      <c r="I38" s="595"/>
      <c r="J38" s="595"/>
      <c r="K38" s="595"/>
      <c r="L38" s="595"/>
      <c r="M38" s="595"/>
      <c r="N38" s="595"/>
      <c r="O38" s="595"/>
      <c r="P38" s="595"/>
      <c r="Q38" s="595"/>
      <c r="R38" s="595"/>
      <c r="S38" s="595"/>
      <c r="T38" s="595"/>
      <c r="U38" s="595"/>
      <c r="V38" s="595"/>
      <c r="W38" s="595"/>
      <c r="X38" s="595"/>
      <c r="AN38" s="208"/>
    </row>
    <row r="39" spans="3:40" s="207" customFormat="1" x14ac:dyDescent="0.25"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AN39" s="208"/>
    </row>
    <row r="40" spans="3:40" s="207" customFormat="1" x14ac:dyDescent="0.25"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AN40" s="208"/>
    </row>
    <row r="41" spans="3:40" x14ac:dyDescent="0.25">
      <c r="C41" s="171"/>
      <c r="D41" s="171"/>
      <c r="G41" s="595"/>
      <c r="H41" s="595"/>
      <c r="I41" s="595"/>
      <c r="J41" s="595"/>
      <c r="K41" s="595"/>
      <c r="L41" s="595"/>
      <c r="M41" s="595"/>
      <c r="N41" s="595"/>
      <c r="O41" s="595"/>
      <c r="P41" s="595"/>
      <c r="Q41" s="595"/>
      <c r="R41" s="595"/>
      <c r="S41" s="595"/>
      <c r="T41" s="595"/>
      <c r="U41" s="595"/>
      <c r="V41" s="595"/>
      <c r="W41" s="595"/>
      <c r="X41" s="595"/>
      <c r="AN41" s="171"/>
    </row>
    <row r="42" spans="3:40" x14ac:dyDescent="0.25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625" t="s">
        <v>0</v>
      </c>
      <c r="B1" s="625"/>
      <c r="C1" s="625"/>
      <c r="D1" s="625"/>
      <c r="E1" s="284"/>
      <c r="F1" s="626" t="s">
        <v>1</v>
      </c>
      <c r="G1" s="626"/>
      <c r="H1" s="626"/>
      <c r="I1" s="626"/>
      <c r="J1" s="626"/>
      <c r="K1" s="626"/>
      <c r="L1" s="626"/>
      <c r="M1" s="626"/>
    </row>
    <row r="2" spans="1:17" s="285" customFormat="1" x14ac:dyDescent="0.2">
      <c r="A2" s="627" t="s">
        <v>2</v>
      </c>
      <c r="B2" s="627"/>
      <c r="C2" s="627"/>
      <c r="D2" s="627"/>
      <c r="E2" s="284"/>
      <c r="F2" s="628" t="s">
        <v>3</v>
      </c>
      <c r="G2" s="628"/>
      <c r="H2" s="628"/>
      <c r="I2" s="628"/>
      <c r="J2" s="628"/>
      <c r="K2" s="628"/>
      <c r="L2" s="628"/>
      <c r="M2" s="628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616" t="s">
        <v>61</v>
      </c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  <c r="M4" s="616"/>
      <c r="N4" s="616"/>
    </row>
    <row r="5" spans="1:17" s="39" customFormat="1" x14ac:dyDescent="0.25">
      <c r="A5" s="616" t="s">
        <v>126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  <c r="L5" s="616"/>
      <c r="M5" s="616"/>
      <c r="N5" s="616"/>
    </row>
    <row r="6" spans="1:17" x14ac:dyDescent="0.25">
      <c r="L6" s="617" t="s">
        <v>62</v>
      </c>
      <c r="M6" s="617"/>
      <c r="N6" s="617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163</v>
      </c>
      <c r="F7" s="41" t="s">
        <v>66</v>
      </c>
      <c r="G7" s="41" t="s">
        <v>87</v>
      </c>
      <c r="H7" s="41" t="s">
        <v>164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174</v>
      </c>
      <c r="L8" s="48" t="s">
        <v>175</v>
      </c>
      <c r="M8" s="45"/>
      <c r="N8" s="46"/>
    </row>
    <row r="9" spans="1:17" x14ac:dyDescent="0.25">
      <c r="A9" s="618" t="s">
        <v>74</v>
      </c>
      <c r="B9" s="619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159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212</v>
      </c>
      <c r="C11" s="50" t="s">
        <v>214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160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161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622" t="s">
        <v>36</v>
      </c>
      <c r="B14" s="623"/>
      <c r="C14" s="624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/>
      <c r="J14" s="289"/>
      <c r="K14" s="289">
        <f>SUM(K10:K13)</f>
        <v>83081208</v>
      </c>
      <c r="L14" s="289">
        <f>SUM(L10:L13)</f>
        <v>102702361.84615386</v>
      </c>
      <c r="M14" s="289"/>
      <c r="N14" s="290"/>
    </row>
    <row r="15" spans="1:17" s="53" customFormat="1" x14ac:dyDescent="0.25">
      <c r="A15" s="620" t="s">
        <v>76</v>
      </c>
      <c r="B15" s="621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157</v>
      </c>
      <c r="C16" s="55" t="s">
        <v>162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247</v>
      </c>
    </row>
    <row r="17" spans="1:14" x14ac:dyDescent="0.25">
      <c r="A17" s="58">
        <v>3</v>
      </c>
      <c r="B17" s="58" t="s">
        <v>77</v>
      </c>
      <c r="C17" s="59" t="s">
        <v>158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247</v>
      </c>
    </row>
    <row r="18" spans="1:14" s="53" customFormat="1" x14ac:dyDescent="0.25">
      <c r="A18" s="622" t="s">
        <v>36</v>
      </c>
      <c r="B18" s="623"/>
      <c r="C18" s="624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/>
      <c r="J18" s="291"/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616"/>
      <c r="C20" s="616"/>
      <c r="D20" s="616"/>
      <c r="E20" s="263"/>
      <c r="J20" s="616"/>
      <c r="K20" s="616"/>
      <c r="L20" s="616"/>
      <c r="M20" s="616"/>
    </row>
    <row r="21" spans="1:14" s="285" customFormat="1" x14ac:dyDescent="0.2">
      <c r="C21" s="293" t="s">
        <v>112</v>
      </c>
      <c r="E21" s="294"/>
      <c r="F21" s="343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630" t="s">
        <v>0</v>
      </c>
      <c r="B1" s="630"/>
      <c r="C1" s="630"/>
      <c r="D1" s="272"/>
      <c r="J1" s="271"/>
      <c r="K1" s="272"/>
    </row>
    <row r="2" spans="1:15" s="270" customFormat="1" x14ac:dyDescent="0.25">
      <c r="A2" s="631" t="s">
        <v>2</v>
      </c>
      <c r="B2" s="631"/>
      <c r="C2" s="631"/>
      <c r="D2" s="272"/>
      <c r="J2" s="271"/>
      <c r="K2" s="272"/>
    </row>
    <row r="3" spans="1:15" s="270" customFormat="1" x14ac:dyDescent="0.25">
      <c r="A3" s="529" t="s">
        <v>165</v>
      </c>
      <c r="B3" s="529"/>
      <c r="C3" s="529"/>
      <c r="D3" s="52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636" t="s">
        <v>18</v>
      </c>
      <c r="B5" s="638" t="s">
        <v>166</v>
      </c>
      <c r="C5" s="636" t="s">
        <v>167</v>
      </c>
      <c r="D5" s="635" t="s">
        <v>168</v>
      </c>
      <c r="E5" s="635"/>
      <c r="F5" s="635"/>
    </row>
    <row r="6" spans="1:15" s="270" customFormat="1" x14ac:dyDescent="0.25">
      <c r="A6" s="637"/>
      <c r="B6" s="639"/>
      <c r="C6" s="637"/>
      <c r="D6" s="281" t="s">
        <v>173</v>
      </c>
      <c r="E6" s="281" t="s">
        <v>205</v>
      </c>
      <c r="F6" s="281" t="s">
        <v>206</v>
      </c>
    </row>
    <row r="7" spans="1:15" x14ac:dyDescent="0.25">
      <c r="A7" s="274">
        <v>560</v>
      </c>
      <c r="B7" s="276">
        <v>43983</v>
      </c>
      <c r="C7" s="274" t="s">
        <v>169</v>
      </c>
      <c r="D7" s="318">
        <v>15000</v>
      </c>
      <c r="E7" s="318"/>
      <c r="F7" s="318"/>
    </row>
    <row r="8" spans="1:15" x14ac:dyDescent="0.25">
      <c r="A8" s="275">
        <v>563</v>
      </c>
      <c r="B8" s="277">
        <v>43986</v>
      </c>
      <c r="C8" s="275" t="s">
        <v>170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171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172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176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177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178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200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204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201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202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171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203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203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208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207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209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204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211</v>
      </c>
      <c r="D25" s="279"/>
      <c r="E25" s="279"/>
      <c r="F25" s="279">
        <v>15000</v>
      </c>
    </row>
    <row r="26" spans="1:6" s="283" customFormat="1" ht="18.75" x14ac:dyDescent="0.3">
      <c r="A26" s="632" t="s">
        <v>36</v>
      </c>
      <c r="B26" s="633"/>
      <c r="C26" s="634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629" t="s">
        <v>117</v>
      </c>
      <c r="F29" s="629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2020-08-31T08:08:05Z</dcterms:modified>
</cp:coreProperties>
</file>