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5" i="1"/>
  <c r="J44" i="1"/>
  <c r="L33" i="1"/>
  <c r="O33" i="1" s="1"/>
  <c r="J33" i="1"/>
  <c r="J43" i="1" l="1"/>
  <c r="J42" i="1"/>
  <c r="L23" i="1"/>
  <c r="J2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7" i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L7" i="2" l="1"/>
  <c r="J7" i="2"/>
  <c r="L22" i="1" l="1"/>
  <c r="J22" i="1"/>
  <c r="L21" i="1"/>
  <c r="J21" i="1"/>
  <c r="L20" i="1"/>
  <c r="J20" i="1"/>
</calcChain>
</file>

<file path=xl/sharedStrings.xml><?xml version="1.0" encoding="utf-8"?>
<sst xmlns="http://schemas.openxmlformats.org/spreadsheetml/2006/main" count="99" uniqueCount="60">
  <si>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</si>
  <si>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</si>
  <si>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</si>
  <si>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</si>
  <si>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</si>
  <si>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</si>
  <si>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</si>
  <si>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</si>
  <si>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</si>
  <si>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</si>
  <si>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</si>
  <si>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</si>
  <si>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</si>
  <si>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</si>
  <si>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</si>
  <si>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</si>
  <si>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</si>
  <si>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</si>
  <si>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</si>
  <si>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</si>
  <si>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</si>
  <si>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BẢNG TỔNG HỢP LINNA NHẬP HÀNG</t>
  </si>
  <si>
    <t>BẢNG TỔNG HỢP LINNA TRẢ HÀNG</t>
  </si>
  <si>
    <t>Chị Na</t>
  </si>
  <si>
    <t>Biên Hòa - Đồng Nai</t>
  </si>
  <si>
    <t>1CX90</t>
  </si>
  <si>
    <t>2CX90</t>
  </si>
  <si>
    <t>3CX90</t>
  </si>
  <si>
    <t>GCX90</t>
  </si>
  <si>
    <t>BCX90</t>
  </si>
  <si>
    <t>SN45</t>
  </si>
  <si>
    <t>SOY</t>
  </si>
  <si>
    <t>GC90</t>
  </si>
  <si>
    <t>TD90</t>
  </si>
  <si>
    <t>Đồng Nai</t>
  </si>
  <si>
    <t>số HĐ</t>
  </si>
  <si>
    <t>Linna</t>
  </si>
  <si>
    <t>Làm phụ lục hợp đồng chiết khấu 50%</t>
  </si>
  <si>
    <t>2CX45</t>
  </si>
  <si>
    <t>TĐ90</t>
  </si>
  <si>
    <t xml:space="preserve">Theo giá trị hợp đồng </t>
  </si>
  <si>
    <t>300.000.000*0,38+300.000.000</t>
  </si>
  <si>
    <t>Đã xuất hàng cho đại lý</t>
  </si>
  <si>
    <t>Đơn hàng đại lý LinNa đã trả lại về Cty 2 Thùng( 24hộp) 1CX90</t>
  </si>
  <si>
    <t>Vậy tiền hàng thực tế đã xuất đại lý là</t>
  </si>
  <si>
    <t>Số tiền hàng Cty phải trả đại lý</t>
  </si>
  <si>
    <t>Vậy công ty còn nợ và phải trả tiền sản phẩm cho đại lý là</t>
  </si>
  <si>
    <t>Số tiền theo hợp đồng Đại lý LinNa phải thanh toán là</t>
  </si>
  <si>
    <t xml:space="preserve">Đại lý đã thanh toán cho công ty tổng số tiền đến 29/02/2020 là: </t>
  </si>
  <si>
    <t>Vậy theo hợp đồng đại lý còn nợ Công ty  số tiền là</t>
  </si>
  <si>
    <t>Kết Luận: (trước khi làm bổ sung phụ lục hợp đồng)</t>
  </si>
  <si>
    <t>Công ty nợ đại lý hỗ trợ 10 triệu sản phẩm +10 sản phẩm</t>
  </si>
  <si>
    <t>Chuyển đặt cọc</t>
  </si>
  <si>
    <t xml:space="preserve">trả chuyển khoản </t>
  </si>
  <si>
    <t>kệ</t>
  </si>
  <si>
    <t>nhật kí linna</t>
  </si>
  <si>
    <t xml:space="preserve">Theo sổ sách </t>
  </si>
  <si>
    <t xml:space="preserve">Đã trả đơn hàng ngày 17/6: </t>
  </si>
  <si>
    <t xml:space="preserve">Vậy Linnan nợ công ty số hàng là </t>
  </si>
  <si>
    <t>Chiết khấu 50% vậy ngoài 300 triệu theo hợp đồng linna phải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</si>
</sst>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-* #,##0\ _₫_-;\-* #,##0\ _₫_-;_-* &quot;-&quot;??\ _₫_-;_-@_-"/>
    <numFmt numFmtId="167" formatCode="_(* #,##0_);_(* \(#,##0\);_(* &quot;-&quot;??_);_(@_)"/>
    <numFmt numFmtId="170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sz val="12"/>
      <name val="Times New Roman"/>
      <family val="1"/>
      <charset val="163"/>
    </font>
    <font>
      <sz val="12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7" fontId="8" fillId="0" borderId="1" xfId="1" applyNumberFormat="1" applyFont="1" applyBorder="1"/>
    <xf numFmtId="167" fontId="8" fillId="0" borderId="1" xfId="1" applyNumberFormat="1" applyFont="1" applyBorder="1" applyAlignment="1">
      <alignment horizontal="center"/>
    </xf>
    <xf numFmtId="9" fontId="8" fillId="0" borderId="1" xfId="0" applyNumberFormat="1" applyFont="1" applyBorder="1"/>
    <xf numFmtId="0" fontId="9" fillId="0" borderId="0" xfId="0" applyFont="1"/>
    <xf numFmtId="0" fontId="11" fillId="0" borderId="0" xfId="0" applyFont="1"/>
    <xf numFmtId="14" fontId="9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7" fontId="8" fillId="0" borderId="2" xfId="1" applyNumberFormat="1" applyFont="1" applyBorder="1" applyAlignment="1">
      <alignment horizontal="center"/>
    </xf>
    <xf numFmtId="167" fontId="8" fillId="0" borderId="3" xfId="1" applyNumberFormat="1" applyFont="1" applyBorder="1" applyAlignment="1">
      <alignment horizontal="center"/>
    </xf>
    <xf numFmtId="167" fontId="9" fillId="0" borderId="0" xfId="0" applyNumberFormat="1" applyFont="1"/>
    <xf numFmtId="0" fontId="10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70" fontId="7" fillId="0" borderId="5" xfId="0" quotePrefix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right" vertical="center"/>
    </xf>
    <xf numFmtId="9" fontId="7" fillId="0" borderId="5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70" fontId="7" fillId="0" borderId="6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NumberFormat="1" applyFont="1" applyBorder="1" applyAlignment="1">
      <alignment horizontal="right" vertical="center"/>
    </xf>
    <xf numFmtId="9" fontId="7" fillId="0" borderId="6" xfId="2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170" fontId="7" fillId="0" borderId="7" xfId="0" quotePrefix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right" vertical="center"/>
    </xf>
    <xf numFmtId="9" fontId="7" fillId="0" borderId="7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7" fontId="9" fillId="0" borderId="0" xfId="0" applyNumberFormat="1" applyFont="1" applyBorder="1"/>
    <xf numFmtId="0" fontId="7" fillId="0" borderId="8" xfId="0" applyFont="1" applyBorder="1" applyAlignment="1">
      <alignment horizontal="center" vertical="center"/>
    </xf>
    <xf numFmtId="167" fontId="9" fillId="0" borderId="8" xfId="0" applyNumberFormat="1" applyFont="1" applyBorder="1"/>
    <xf numFmtId="0" fontId="7" fillId="0" borderId="9" xfId="0" applyFont="1" applyBorder="1" applyAlignment="1">
      <alignment horizontal="center" vertical="center"/>
    </xf>
    <xf numFmtId="167" fontId="9" fillId="0" borderId="9" xfId="0" applyNumberFormat="1" applyFont="1" applyBorder="1"/>
    <xf numFmtId="0" fontId="7" fillId="0" borderId="10" xfId="0" applyFont="1" applyBorder="1" applyAlignment="1">
      <alignment horizontal="center" vertical="center"/>
    </xf>
    <xf numFmtId="167" fontId="9" fillId="0" borderId="10" xfId="0" applyNumberFormat="1" applyFont="1" applyBorder="1"/>
    <xf numFmtId="0" fontId="10" fillId="0" borderId="5" xfId="0" applyFont="1" applyBorder="1" applyAlignment="1">
      <alignment horizontal="center" vertical="center" wrapText="1"/>
    </xf>
    <xf numFmtId="14" fontId="10" fillId="2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7" fontId="10" fillId="0" borderId="5" xfId="1" applyNumberFormat="1" applyFont="1" applyBorder="1" applyAlignment="1">
      <alignment vertical="center" wrapText="1"/>
    </xf>
    <xf numFmtId="167" fontId="10" fillId="0" borderId="5" xfId="1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/>
    </xf>
    <xf numFmtId="167" fontId="9" fillId="0" borderId="5" xfId="0" applyNumberFormat="1" applyFont="1" applyBorder="1"/>
    <xf numFmtId="0" fontId="10" fillId="0" borderId="6" xfId="0" applyFont="1" applyBorder="1" applyAlignment="1">
      <alignment horizontal="center" vertical="center" wrapText="1"/>
    </xf>
    <xf numFmtId="14" fontId="10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7" fontId="10" fillId="0" borderId="6" xfId="1" applyNumberFormat="1" applyFont="1" applyBorder="1" applyAlignment="1">
      <alignment vertical="center" wrapText="1"/>
    </xf>
    <xf numFmtId="167" fontId="10" fillId="0" borderId="6" xfId="1" applyNumberFormat="1" applyFont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 vertical="center"/>
    </xf>
    <xf numFmtId="167" fontId="9" fillId="0" borderId="6" xfId="0" applyNumberFormat="1" applyFont="1" applyBorder="1"/>
    <xf numFmtId="0" fontId="10" fillId="0" borderId="7" xfId="0" applyFont="1" applyBorder="1" applyAlignment="1">
      <alignment horizontal="center" vertical="center" wrapText="1"/>
    </xf>
    <xf numFmtId="14" fontId="10" fillId="2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7" fontId="10" fillId="0" borderId="7" xfId="1" applyNumberFormat="1" applyFont="1" applyBorder="1" applyAlignment="1">
      <alignment vertical="center" wrapText="1"/>
    </xf>
    <xf numFmtId="167" fontId="10" fillId="0" borderId="7" xfId="1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/>
    </xf>
    <xf numFmtId="167" fontId="9" fillId="0" borderId="7" xfId="0" applyNumberFormat="1" applyFont="1" applyBorder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8" fillId="0" borderId="5" xfId="1" applyNumberFormat="1" applyFont="1" applyBorder="1"/>
    <xf numFmtId="0" fontId="8" fillId="0" borderId="5" xfId="0" applyFont="1" applyBorder="1"/>
    <xf numFmtId="0" fontId="9" fillId="0" borderId="5" xfId="0" applyFont="1" applyBorder="1"/>
    <xf numFmtId="0" fontId="8" fillId="0" borderId="6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7" fontId="8" fillId="0" borderId="6" xfId="1" applyNumberFormat="1" applyFont="1" applyBorder="1"/>
    <xf numFmtId="0" fontId="8" fillId="0" borderId="6" xfId="0" applyFont="1" applyBorder="1"/>
    <xf numFmtId="0" fontId="9" fillId="0" borderId="6" xfId="0" applyFont="1" applyBorder="1"/>
    <xf numFmtId="0" fontId="8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7" fontId="8" fillId="0" borderId="7" xfId="1" applyNumberFormat="1" applyFont="1" applyBorder="1"/>
    <xf numFmtId="0" fontId="8" fillId="0" borderId="7" xfId="0" applyFont="1" applyBorder="1"/>
    <xf numFmtId="0" fontId="9" fillId="0" borderId="7" xfId="0" applyFont="1" applyBorder="1"/>
    <xf numFmtId="167" fontId="8" fillId="0" borderId="5" xfId="1" applyNumberFormat="1" applyFont="1" applyBorder="1" applyAlignment="1">
      <alignment horizontal="center"/>
    </xf>
    <xf numFmtId="167" fontId="8" fillId="0" borderId="5" xfId="1" applyNumberFormat="1" applyFont="1" applyBorder="1" applyAlignment="1">
      <alignment horizontal="center"/>
    </xf>
    <xf numFmtId="167" fontId="8" fillId="0" borderId="6" xfId="1" applyNumberFormat="1" applyFont="1" applyBorder="1" applyAlignment="1">
      <alignment horizontal="center"/>
    </xf>
    <xf numFmtId="167" fontId="8" fillId="0" borderId="6" xfId="1" applyNumberFormat="1" applyFont="1" applyBorder="1" applyAlignment="1">
      <alignment horizontal="center"/>
    </xf>
    <xf numFmtId="167" fontId="8" fillId="0" borderId="7" xfId="1" applyNumberFormat="1" applyFont="1" applyBorder="1" applyAlignment="1">
      <alignment horizontal="center"/>
    </xf>
    <xf numFmtId="167" fontId="8" fillId="0" borderId="7" xfId="1" applyNumberFormat="1" applyFont="1" applyBorder="1" applyAlignment="1">
      <alignment horizontal="center"/>
    </xf>
    <xf numFmtId="167" fontId="9" fillId="0" borderId="0" xfId="1" applyNumberFormat="1" applyFont="1"/>
    <xf numFmtId="167" fontId="10" fillId="0" borderId="3" xfId="1" applyNumberFormat="1" applyFont="1" applyBorder="1" applyAlignment="1">
      <alignment vertical="center" wrapText="1"/>
    </xf>
    <xf numFmtId="9" fontId="8" fillId="0" borderId="3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7" fontId="12" fillId="3" borderId="3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7" fontId="13" fillId="3" borderId="0" xfId="1" applyNumberFormat="1" applyFont="1" applyFill="1"/>
    <xf numFmtId="0" fontId="9" fillId="3" borderId="0" xfId="0" applyFont="1" applyFill="1"/>
    <xf numFmtId="167" fontId="14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22" workbookViewId="0">
      <selection activeCell="J46" sqref="J46"/>
    </sheetView>
  </sheetViews>
  <sheetFormatPr defaultRowHeight="15.75" x14ac:dyDescent="0.25"/>
  <cols>
    <col min="1" max="1" width="5.28515625" style="38" customWidth="1"/>
    <col min="2" max="2" width="11.28515625" style="40" bestFit="1" customWidth="1"/>
    <col min="3" max="4" width="9.140625" style="38"/>
    <col min="5" max="5" width="12.5703125" style="38" bestFit="1" customWidth="1"/>
    <col min="6" max="7" width="9.140625" style="38"/>
    <col min="8" max="8" width="9.28515625" style="38" bestFit="1" customWidth="1"/>
    <col min="9" max="9" width="10.5703125" style="38" bestFit="1" customWidth="1"/>
    <col min="10" max="10" width="16.85546875" style="38" bestFit="1" customWidth="1"/>
    <col min="11" max="11" width="9.28515625" style="38" bestFit="1" customWidth="1"/>
    <col min="12" max="12" width="14.7109375" style="38" bestFit="1" customWidth="1"/>
    <col min="13" max="13" width="12" style="38" bestFit="1" customWidth="1"/>
    <col min="14" max="14" width="9.140625" style="38"/>
    <col min="15" max="15" width="12.7109375" style="38" bestFit="1" customWidth="1"/>
    <col min="16" max="16" width="12" style="38" bestFit="1" customWidth="1"/>
    <col min="17" max="17" width="17.7109375" style="38" bestFit="1" customWidth="1"/>
    <col min="18" max="18" width="9.140625" style="38"/>
    <col min="19" max="19" width="11.85546875" style="38" bestFit="1" customWidth="1"/>
    <col min="20" max="16384" width="9.140625" style="38"/>
  </cols>
  <sheetData>
    <row r="1" spans="1:16" s="4" customFormat="1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N1" s="8"/>
      <c r="O1" s="6"/>
    </row>
    <row r="2" spans="1:16" s="4" customFormat="1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N2" s="8"/>
      <c r="O2" s="13"/>
    </row>
    <row r="3" spans="1:16" s="4" customFormat="1" x14ac:dyDescent="0.25">
      <c r="A3" s="15" t="s">
        <v>21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s="4" customFormat="1" x14ac:dyDescent="0.25">
      <c r="A4" s="16"/>
      <c r="B4" s="16"/>
      <c r="C4" s="16"/>
      <c r="D4" s="16"/>
      <c r="E4" s="16"/>
      <c r="F4" s="16"/>
      <c r="G4" s="16"/>
      <c r="H4" s="16"/>
      <c r="I4" s="16"/>
      <c r="J4" s="17"/>
      <c r="K4" s="16"/>
      <c r="L4" s="16"/>
      <c r="M4" s="16"/>
      <c r="N4" s="16"/>
      <c r="O4" s="16"/>
    </row>
    <row r="5" spans="1:16" s="25" customFormat="1" x14ac:dyDescent="0.25">
      <c r="A5" s="18" t="s">
        <v>35</v>
      </c>
      <c r="B5" s="19" t="s">
        <v>3</v>
      </c>
      <c r="C5" s="18" t="s">
        <v>4</v>
      </c>
      <c r="D5" s="18" t="s">
        <v>5</v>
      </c>
      <c r="E5" s="18"/>
      <c r="F5" s="18"/>
      <c r="G5" s="20" t="s">
        <v>6</v>
      </c>
      <c r="H5" s="20"/>
      <c r="I5" s="20"/>
      <c r="J5" s="20"/>
      <c r="K5" s="21"/>
      <c r="L5" s="22" t="s">
        <v>7</v>
      </c>
      <c r="M5" s="23" t="s">
        <v>8</v>
      </c>
      <c r="N5" s="23"/>
      <c r="O5" s="23"/>
      <c r="P5" s="24" t="s">
        <v>9</v>
      </c>
    </row>
    <row r="6" spans="1:16" s="25" customFormat="1" ht="47.25" x14ac:dyDescent="0.25">
      <c r="A6" s="18"/>
      <c r="B6" s="19"/>
      <c r="C6" s="18"/>
      <c r="D6" s="26" t="s">
        <v>10</v>
      </c>
      <c r="E6" s="27" t="s">
        <v>11</v>
      </c>
      <c r="F6" s="27" t="s">
        <v>12</v>
      </c>
      <c r="G6" s="27" t="s">
        <v>13</v>
      </c>
      <c r="H6" s="28" t="s">
        <v>14</v>
      </c>
      <c r="I6" s="29" t="s">
        <v>15</v>
      </c>
      <c r="J6" s="30" t="s">
        <v>16</v>
      </c>
      <c r="K6" s="31" t="s">
        <v>17</v>
      </c>
      <c r="L6" s="22"/>
      <c r="M6" s="29" t="s">
        <v>18</v>
      </c>
      <c r="N6" s="29" t="s">
        <v>19</v>
      </c>
      <c r="O6" s="29" t="s">
        <v>20</v>
      </c>
      <c r="P6" s="24"/>
    </row>
    <row r="7" spans="1:16" x14ac:dyDescent="0.25">
      <c r="A7" s="104">
        <v>351</v>
      </c>
      <c r="B7" s="105">
        <v>43832</v>
      </c>
      <c r="C7" s="104"/>
      <c r="D7" s="104" t="s">
        <v>23</v>
      </c>
      <c r="E7" s="82" t="s">
        <v>24</v>
      </c>
      <c r="F7" s="125"/>
      <c r="G7" s="107" t="s">
        <v>25</v>
      </c>
      <c r="H7" s="107">
        <v>72</v>
      </c>
      <c r="I7" s="126">
        <v>455000</v>
      </c>
      <c r="J7" s="126">
        <v>32760000</v>
      </c>
      <c r="K7" s="86">
        <v>0.38</v>
      </c>
      <c r="L7" s="108">
        <v>19328400.000000004</v>
      </c>
      <c r="M7" s="109"/>
      <c r="N7" s="109"/>
      <c r="O7" s="87">
        <f>L7</f>
        <v>19328400.000000004</v>
      </c>
      <c r="P7" s="108"/>
    </row>
    <row r="8" spans="1:16" x14ac:dyDescent="0.25">
      <c r="A8" s="111"/>
      <c r="B8" s="112"/>
      <c r="C8" s="111"/>
      <c r="D8" s="111"/>
      <c r="E8" s="90"/>
      <c r="F8" s="127"/>
      <c r="G8" s="114" t="s">
        <v>26</v>
      </c>
      <c r="H8" s="114">
        <v>72</v>
      </c>
      <c r="I8" s="128">
        <v>465000</v>
      </c>
      <c r="J8" s="128">
        <v>33480000</v>
      </c>
      <c r="K8" s="94">
        <v>0.38</v>
      </c>
      <c r="L8" s="115">
        <v>19753200.000000004</v>
      </c>
      <c r="M8" s="116"/>
      <c r="N8" s="116"/>
      <c r="O8" s="95">
        <f t="shared" ref="O8:O33" si="0">L8</f>
        <v>19753200.000000004</v>
      </c>
      <c r="P8" s="116"/>
    </row>
    <row r="9" spans="1:16" x14ac:dyDescent="0.25">
      <c r="A9" s="111"/>
      <c r="B9" s="112"/>
      <c r="C9" s="111"/>
      <c r="D9" s="111"/>
      <c r="E9" s="90"/>
      <c r="F9" s="127"/>
      <c r="G9" s="114" t="s">
        <v>27</v>
      </c>
      <c r="H9" s="114">
        <v>72</v>
      </c>
      <c r="I9" s="128">
        <v>475000</v>
      </c>
      <c r="J9" s="128">
        <v>34200000</v>
      </c>
      <c r="K9" s="94">
        <v>0.38</v>
      </c>
      <c r="L9" s="115">
        <v>20178000.000000004</v>
      </c>
      <c r="M9" s="116"/>
      <c r="N9" s="116"/>
      <c r="O9" s="95">
        <f t="shared" si="0"/>
        <v>20178000.000000004</v>
      </c>
      <c r="P9" s="116"/>
    </row>
    <row r="10" spans="1:16" x14ac:dyDescent="0.25">
      <c r="A10" s="111"/>
      <c r="B10" s="112"/>
      <c r="C10" s="111"/>
      <c r="D10" s="111"/>
      <c r="E10" s="90"/>
      <c r="F10" s="127"/>
      <c r="G10" s="114" t="s">
        <v>28</v>
      </c>
      <c r="H10" s="114">
        <v>72</v>
      </c>
      <c r="I10" s="128">
        <v>485000</v>
      </c>
      <c r="J10" s="128">
        <v>34920000</v>
      </c>
      <c r="K10" s="94">
        <v>0.38</v>
      </c>
      <c r="L10" s="115">
        <v>20602800.000000004</v>
      </c>
      <c r="M10" s="116"/>
      <c r="N10" s="116"/>
      <c r="O10" s="95">
        <f t="shared" si="0"/>
        <v>20602800.000000004</v>
      </c>
      <c r="P10" s="116"/>
    </row>
    <row r="11" spans="1:16" x14ac:dyDescent="0.25">
      <c r="A11" s="111"/>
      <c r="B11" s="112"/>
      <c r="C11" s="111"/>
      <c r="D11" s="111"/>
      <c r="E11" s="90"/>
      <c r="F11" s="127"/>
      <c r="G11" s="114" t="s">
        <v>29</v>
      </c>
      <c r="H11" s="114">
        <v>24</v>
      </c>
      <c r="I11" s="128">
        <v>485000</v>
      </c>
      <c r="J11" s="128">
        <v>11640000</v>
      </c>
      <c r="K11" s="94">
        <v>0.38</v>
      </c>
      <c r="L11" s="115">
        <v>6867600.0000000009</v>
      </c>
      <c r="M11" s="116"/>
      <c r="N11" s="116"/>
      <c r="O11" s="95">
        <f t="shared" si="0"/>
        <v>6867600.0000000009</v>
      </c>
      <c r="P11" s="116"/>
    </row>
    <row r="12" spans="1:16" x14ac:dyDescent="0.25">
      <c r="A12" s="111"/>
      <c r="B12" s="112"/>
      <c r="C12" s="111"/>
      <c r="D12" s="111"/>
      <c r="E12" s="90"/>
      <c r="F12" s="127"/>
      <c r="G12" s="114" t="s">
        <v>30</v>
      </c>
      <c r="H12" s="114">
        <v>48</v>
      </c>
      <c r="I12" s="128">
        <v>550000</v>
      </c>
      <c r="J12" s="128">
        <v>26400000</v>
      </c>
      <c r="K12" s="94">
        <v>0.38</v>
      </c>
      <c r="L12" s="115">
        <v>15576000.000000002</v>
      </c>
      <c r="M12" s="116"/>
      <c r="N12" s="116"/>
      <c r="O12" s="95">
        <f t="shared" si="0"/>
        <v>15576000.000000002</v>
      </c>
      <c r="P12" s="116"/>
    </row>
    <row r="13" spans="1:16" x14ac:dyDescent="0.25">
      <c r="A13" s="111"/>
      <c r="B13" s="112"/>
      <c r="C13" s="111"/>
      <c r="D13" s="111"/>
      <c r="E13" s="90"/>
      <c r="F13" s="127"/>
      <c r="G13" s="114" t="s">
        <v>31</v>
      </c>
      <c r="H13" s="114">
        <v>15</v>
      </c>
      <c r="I13" s="128">
        <v>450000</v>
      </c>
      <c r="J13" s="128">
        <v>6750000</v>
      </c>
      <c r="K13" s="94">
        <v>0.38</v>
      </c>
      <c r="L13" s="115">
        <v>3982500.0000000005</v>
      </c>
      <c r="M13" s="116"/>
      <c r="N13" s="116"/>
      <c r="O13" s="95">
        <f t="shared" si="0"/>
        <v>3982500.0000000005</v>
      </c>
      <c r="P13" s="116"/>
    </row>
    <row r="14" spans="1:16" x14ac:dyDescent="0.25">
      <c r="A14" s="111"/>
      <c r="B14" s="112"/>
      <c r="C14" s="111"/>
      <c r="D14" s="111"/>
      <c r="E14" s="90"/>
      <c r="F14" s="127"/>
      <c r="G14" s="114" t="s">
        <v>32</v>
      </c>
      <c r="H14" s="114">
        <v>72</v>
      </c>
      <c r="I14" s="128">
        <v>455000</v>
      </c>
      <c r="J14" s="128">
        <v>32760000</v>
      </c>
      <c r="K14" s="94">
        <v>0.38</v>
      </c>
      <c r="L14" s="115">
        <v>19328400.000000004</v>
      </c>
      <c r="M14" s="116"/>
      <c r="N14" s="116"/>
      <c r="O14" s="95">
        <f t="shared" si="0"/>
        <v>19328400.000000004</v>
      </c>
      <c r="P14" s="116"/>
    </row>
    <row r="15" spans="1:16" x14ac:dyDescent="0.25">
      <c r="A15" s="118"/>
      <c r="B15" s="119"/>
      <c r="C15" s="118"/>
      <c r="D15" s="118"/>
      <c r="E15" s="98"/>
      <c r="F15" s="129"/>
      <c r="G15" s="121" t="s">
        <v>33</v>
      </c>
      <c r="H15" s="121">
        <v>24</v>
      </c>
      <c r="I15" s="130">
        <v>455000</v>
      </c>
      <c r="J15" s="130">
        <v>10920000</v>
      </c>
      <c r="K15" s="102">
        <v>0.38</v>
      </c>
      <c r="L15" s="122">
        <v>6442800.0000000009</v>
      </c>
      <c r="M15" s="123"/>
      <c r="N15" s="123"/>
      <c r="O15" s="103">
        <f t="shared" si="0"/>
        <v>6442800.0000000009</v>
      </c>
      <c r="P15" s="123"/>
    </row>
    <row r="16" spans="1:16" ht="15" customHeight="1" x14ac:dyDescent="0.25">
      <c r="A16" s="104">
        <v>408</v>
      </c>
      <c r="B16" s="105">
        <v>43838</v>
      </c>
      <c r="C16" s="106"/>
      <c r="D16" s="104" t="s">
        <v>23</v>
      </c>
      <c r="E16" s="82" t="s">
        <v>24</v>
      </c>
      <c r="F16" s="106"/>
      <c r="G16" s="107" t="s">
        <v>26</v>
      </c>
      <c r="H16" s="107">
        <v>48</v>
      </c>
      <c r="I16" s="108">
        <v>465000</v>
      </c>
      <c r="J16" s="108">
        <v>22320000</v>
      </c>
      <c r="K16" s="86">
        <v>0.38</v>
      </c>
      <c r="L16" s="108">
        <v>13168800.000000002</v>
      </c>
      <c r="M16" s="109"/>
      <c r="N16" s="109"/>
      <c r="O16" s="87">
        <f t="shared" si="0"/>
        <v>13168800.000000002</v>
      </c>
      <c r="P16" s="110"/>
    </row>
    <row r="17" spans="1:16" x14ac:dyDescent="0.25">
      <c r="A17" s="111"/>
      <c r="B17" s="112"/>
      <c r="C17" s="113"/>
      <c r="D17" s="111"/>
      <c r="E17" s="90"/>
      <c r="F17" s="113"/>
      <c r="G17" s="114" t="s">
        <v>27</v>
      </c>
      <c r="H17" s="114">
        <v>48</v>
      </c>
      <c r="I17" s="115">
        <v>475000</v>
      </c>
      <c r="J17" s="115">
        <v>22800000</v>
      </c>
      <c r="K17" s="94">
        <v>0.38</v>
      </c>
      <c r="L17" s="115">
        <v>13452000.000000002</v>
      </c>
      <c r="M17" s="116"/>
      <c r="N17" s="116"/>
      <c r="O17" s="95">
        <f t="shared" si="0"/>
        <v>13452000.000000002</v>
      </c>
      <c r="P17" s="117"/>
    </row>
    <row r="18" spans="1:16" x14ac:dyDescent="0.25">
      <c r="A18" s="111"/>
      <c r="B18" s="112"/>
      <c r="C18" s="113"/>
      <c r="D18" s="111"/>
      <c r="E18" s="90"/>
      <c r="F18" s="113"/>
      <c r="G18" s="114" t="s">
        <v>28</v>
      </c>
      <c r="H18" s="114">
        <v>48</v>
      </c>
      <c r="I18" s="115">
        <v>485000</v>
      </c>
      <c r="J18" s="115">
        <v>23280000</v>
      </c>
      <c r="K18" s="94">
        <v>0.38</v>
      </c>
      <c r="L18" s="115">
        <v>13735200.000000002</v>
      </c>
      <c r="M18" s="116"/>
      <c r="N18" s="116"/>
      <c r="O18" s="95">
        <f t="shared" si="0"/>
        <v>13735200.000000002</v>
      </c>
      <c r="P18" s="117"/>
    </row>
    <row r="19" spans="1:16" x14ac:dyDescent="0.25">
      <c r="A19" s="118"/>
      <c r="B19" s="119"/>
      <c r="C19" s="120"/>
      <c r="D19" s="118"/>
      <c r="E19" s="98"/>
      <c r="F19" s="120"/>
      <c r="G19" s="121" t="s">
        <v>32</v>
      </c>
      <c r="H19" s="121">
        <v>48</v>
      </c>
      <c r="I19" s="122">
        <v>455000</v>
      </c>
      <c r="J19" s="122">
        <v>21840000</v>
      </c>
      <c r="K19" s="102">
        <v>0.38</v>
      </c>
      <c r="L19" s="122">
        <v>12885600.000000002</v>
      </c>
      <c r="M19" s="123"/>
      <c r="N19" s="123"/>
      <c r="O19" s="103">
        <f t="shared" si="0"/>
        <v>12885600.000000002</v>
      </c>
      <c r="P19" s="124"/>
    </row>
    <row r="20" spans="1:16" s="39" customFormat="1" ht="18" customHeight="1" x14ac:dyDescent="0.25">
      <c r="A20" s="80">
        <v>1019</v>
      </c>
      <c r="B20" s="81">
        <v>43870</v>
      </c>
      <c r="C20" s="80"/>
      <c r="D20" s="80" t="s">
        <v>23</v>
      </c>
      <c r="E20" s="82" t="s">
        <v>24</v>
      </c>
      <c r="F20" s="80"/>
      <c r="G20" s="83" t="s">
        <v>26</v>
      </c>
      <c r="H20" s="83">
        <v>60</v>
      </c>
      <c r="I20" s="84">
        <v>465000</v>
      </c>
      <c r="J20" s="85">
        <f t="shared" ref="J20:J22" si="1">H20*I20</f>
        <v>27900000</v>
      </c>
      <c r="K20" s="86">
        <v>0.38</v>
      </c>
      <c r="L20" s="85">
        <f t="shared" ref="L20:L22" si="2">H20*I20*(1-K20)</f>
        <v>17298000</v>
      </c>
      <c r="M20" s="83"/>
      <c r="N20" s="83"/>
      <c r="O20" s="87">
        <f t="shared" si="0"/>
        <v>17298000</v>
      </c>
      <c r="P20" s="83"/>
    </row>
    <row r="21" spans="1:16" s="39" customFormat="1" x14ac:dyDescent="0.25">
      <c r="A21" s="88"/>
      <c r="B21" s="89"/>
      <c r="C21" s="88"/>
      <c r="D21" s="88"/>
      <c r="E21" s="90"/>
      <c r="F21" s="88"/>
      <c r="G21" s="91" t="s">
        <v>27</v>
      </c>
      <c r="H21" s="91">
        <v>60</v>
      </c>
      <c r="I21" s="92">
        <v>475000</v>
      </c>
      <c r="J21" s="93">
        <f t="shared" si="1"/>
        <v>28500000</v>
      </c>
      <c r="K21" s="94">
        <v>0.38</v>
      </c>
      <c r="L21" s="93">
        <f t="shared" si="2"/>
        <v>17670000</v>
      </c>
      <c r="M21" s="91"/>
      <c r="N21" s="91"/>
      <c r="O21" s="95">
        <f t="shared" si="0"/>
        <v>17670000</v>
      </c>
      <c r="P21" s="91"/>
    </row>
    <row r="22" spans="1:16" s="39" customFormat="1" x14ac:dyDescent="0.25">
      <c r="A22" s="96"/>
      <c r="B22" s="97"/>
      <c r="C22" s="96"/>
      <c r="D22" s="96"/>
      <c r="E22" s="98"/>
      <c r="F22" s="96"/>
      <c r="G22" s="99" t="s">
        <v>28</v>
      </c>
      <c r="H22" s="99">
        <v>60</v>
      </c>
      <c r="I22" s="100">
        <v>485000</v>
      </c>
      <c r="J22" s="101">
        <f t="shared" si="1"/>
        <v>29100000</v>
      </c>
      <c r="K22" s="102">
        <v>0.38</v>
      </c>
      <c r="L22" s="101">
        <f t="shared" si="2"/>
        <v>18042000</v>
      </c>
      <c r="M22" s="99"/>
      <c r="N22" s="99"/>
      <c r="O22" s="103">
        <f t="shared" si="0"/>
        <v>18042000</v>
      </c>
      <c r="P22" s="99"/>
    </row>
    <row r="23" spans="1:16" s="39" customFormat="1" x14ac:dyDescent="0.25">
      <c r="A23" s="134"/>
      <c r="B23" s="135"/>
      <c r="C23" s="135"/>
      <c r="D23" s="135"/>
      <c r="E23" s="135"/>
      <c r="F23" s="45"/>
      <c r="G23" s="51"/>
      <c r="H23" s="51"/>
      <c r="I23" s="132"/>
      <c r="J23" s="136">
        <f>SUM(J7:J22)</f>
        <v>399570000</v>
      </c>
      <c r="K23" s="133"/>
      <c r="L23" s="136">
        <f>SUM(L7:L22)</f>
        <v>238311300.00000003</v>
      </c>
      <c r="M23" s="51"/>
      <c r="N23" s="51"/>
      <c r="O23" s="73"/>
      <c r="P23" s="51"/>
    </row>
    <row r="24" spans="1:16" s="32" customFormat="1" ht="15" customHeight="1" x14ac:dyDescent="0.25">
      <c r="A24" s="52">
        <v>592</v>
      </c>
      <c r="B24" s="53">
        <v>43999</v>
      </c>
      <c r="C24" s="52"/>
      <c r="D24" s="54" t="s">
        <v>36</v>
      </c>
      <c r="E24" s="54" t="s">
        <v>34</v>
      </c>
      <c r="F24" s="74"/>
      <c r="G24" s="55" t="s">
        <v>25</v>
      </c>
      <c r="H24" s="55">
        <v>24</v>
      </c>
      <c r="I24" s="56">
        <v>225000</v>
      </c>
      <c r="J24" s="56">
        <f t="shared" ref="J24:J32" si="3">H24*I24</f>
        <v>5400000</v>
      </c>
      <c r="K24" s="57">
        <v>0.5</v>
      </c>
      <c r="L24" s="56">
        <f>J24*(1-K24)</f>
        <v>2700000</v>
      </c>
      <c r="M24" s="56"/>
      <c r="N24" s="56"/>
      <c r="O24" s="75">
        <f t="shared" si="0"/>
        <v>2700000</v>
      </c>
      <c r="P24" s="58" t="s">
        <v>37</v>
      </c>
    </row>
    <row r="25" spans="1:16" s="32" customFormat="1" x14ac:dyDescent="0.25">
      <c r="A25" s="59"/>
      <c r="B25" s="60"/>
      <c r="C25" s="59"/>
      <c r="D25" s="61"/>
      <c r="E25" s="61"/>
      <c r="F25" s="76"/>
      <c r="G25" s="62" t="s">
        <v>38</v>
      </c>
      <c r="H25" s="62">
        <v>2</v>
      </c>
      <c r="I25" s="63">
        <v>235000</v>
      </c>
      <c r="J25" s="63">
        <f t="shared" si="3"/>
        <v>470000</v>
      </c>
      <c r="K25" s="64">
        <v>0.5</v>
      </c>
      <c r="L25" s="63">
        <f>J25*(1-K25)</f>
        <v>235000</v>
      </c>
      <c r="M25" s="63"/>
      <c r="N25" s="63"/>
      <c r="O25" s="77">
        <f t="shared" si="0"/>
        <v>235000</v>
      </c>
      <c r="P25" s="65"/>
    </row>
    <row r="26" spans="1:16" s="32" customFormat="1" x14ac:dyDescent="0.25">
      <c r="A26" s="59"/>
      <c r="B26" s="60"/>
      <c r="C26" s="59"/>
      <c r="D26" s="61"/>
      <c r="E26" s="61"/>
      <c r="F26" s="76"/>
      <c r="G26" s="62" t="s">
        <v>26</v>
      </c>
      <c r="H26" s="62">
        <v>11</v>
      </c>
      <c r="I26" s="63">
        <v>465000</v>
      </c>
      <c r="J26" s="63">
        <f t="shared" si="3"/>
        <v>5115000</v>
      </c>
      <c r="K26" s="64">
        <v>0.5</v>
      </c>
      <c r="L26" s="63">
        <f>J26*(1-K26)</f>
        <v>2557500</v>
      </c>
      <c r="M26" s="63"/>
      <c r="N26" s="63"/>
      <c r="O26" s="77">
        <f t="shared" si="0"/>
        <v>2557500</v>
      </c>
      <c r="P26" s="65"/>
    </row>
    <row r="27" spans="1:16" s="32" customFormat="1" x14ac:dyDescent="0.25">
      <c r="A27" s="59"/>
      <c r="B27" s="60"/>
      <c r="C27" s="59"/>
      <c r="D27" s="61"/>
      <c r="E27" s="61"/>
      <c r="F27" s="76"/>
      <c r="G27" s="62" t="s">
        <v>27</v>
      </c>
      <c r="H27" s="62">
        <v>12</v>
      </c>
      <c r="I27" s="63">
        <v>475000</v>
      </c>
      <c r="J27" s="63">
        <f t="shared" si="3"/>
        <v>5700000</v>
      </c>
      <c r="K27" s="64">
        <v>0.5</v>
      </c>
      <c r="L27" s="63">
        <f>J27*(1-K27)</f>
        <v>2850000</v>
      </c>
      <c r="M27" s="63"/>
      <c r="N27" s="63"/>
      <c r="O27" s="77">
        <f t="shared" si="0"/>
        <v>2850000</v>
      </c>
      <c r="P27" s="65"/>
    </row>
    <row r="28" spans="1:16" s="32" customFormat="1" x14ac:dyDescent="0.25">
      <c r="A28" s="59"/>
      <c r="B28" s="60"/>
      <c r="C28" s="59"/>
      <c r="D28" s="61"/>
      <c r="E28" s="61"/>
      <c r="F28" s="76"/>
      <c r="G28" s="62" t="s">
        <v>28</v>
      </c>
      <c r="H28" s="62">
        <v>12</v>
      </c>
      <c r="I28" s="63">
        <v>485000</v>
      </c>
      <c r="J28" s="63">
        <f t="shared" si="3"/>
        <v>5820000</v>
      </c>
      <c r="K28" s="64">
        <v>0.5</v>
      </c>
      <c r="L28" s="63">
        <f>J28*(1-K28)</f>
        <v>2910000</v>
      </c>
      <c r="M28" s="63"/>
      <c r="N28" s="63"/>
      <c r="O28" s="77">
        <f t="shared" si="0"/>
        <v>2910000</v>
      </c>
      <c r="P28" s="65"/>
    </row>
    <row r="29" spans="1:16" s="32" customFormat="1" x14ac:dyDescent="0.25">
      <c r="A29" s="59"/>
      <c r="B29" s="60"/>
      <c r="C29" s="59"/>
      <c r="D29" s="61"/>
      <c r="E29" s="61"/>
      <c r="F29" s="76"/>
      <c r="G29" s="62" t="s">
        <v>29</v>
      </c>
      <c r="H29" s="62">
        <v>12</v>
      </c>
      <c r="I29" s="63">
        <v>485000</v>
      </c>
      <c r="J29" s="63">
        <f t="shared" si="3"/>
        <v>5820000</v>
      </c>
      <c r="K29" s="64">
        <v>0.5</v>
      </c>
      <c r="L29" s="63">
        <f>J29*(1-K29)</f>
        <v>2910000</v>
      </c>
      <c r="M29" s="63"/>
      <c r="N29" s="63"/>
      <c r="O29" s="77">
        <f t="shared" si="0"/>
        <v>2910000</v>
      </c>
      <c r="P29" s="65"/>
    </row>
    <row r="30" spans="1:16" s="32" customFormat="1" x14ac:dyDescent="0.25">
      <c r="A30" s="59"/>
      <c r="B30" s="60"/>
      <c r="C30" s="59"/>
      <c r="D30" s="61"/>
      <c r="E30" s="61"/>
      <c r="F30" s="76"/>
      <c r="G30" s="62" t="s">
        <v>30</v>
      </c>
      <c r="H30" s="62">
        <v>24</v>
      </c>
      <c r="I30" s="63">
        <v>550000</v>
      </c>
      <c r="J30" s="63">
        <f t="shared" si="3"/>
        <v>13200000</v>
      </c>
      <c r="K30" s="64">
        <v>0.5</v>
      </c>
      <c r="L30" s="63">
        <f>J30*(1-K30)</f>
        <v>6600000</v>
      </c>
      <c r="M30" s="63"/>
      <c r="N30" s="63"/>
      <c r="O30" s="77">
        <f t="shared" si="0"/>
        <v>6600000</v>
      </c>
      <c r="P30" s="65"/>
    </row>
    <row r="31" spans="1:16" s="32" customFormat="1" x14ac:dyDescent="0.25">
      <c r="A31" s="59"/>
      <c r="B31" s="60"/>
      <c r="C31" s="59"/>
      <c r="D31" s="61"/>
      <c r="E31" s="61"/>
      <c r="F31" s="76"/>
      <c r="G31" s="62" t="s">
        <v>32</v>
      </c>
      <c r="H31" s="62">
        <v>12</v>
      </c>
      <c r="I31" s="63">
        <v>455000</v>
      </c>
      <c r="J31" s="63">
        <f t="shared" si="3"/>
        <v>5460000</v>
      </c>
      <c r="K31" s="64">
        <v>0.5</v>
      </c>
      <c r="L31" s="63">
        <f>J31*(1-K31)</f>
        <v>2730000</v>
      </c>
      <c r="M31" s="63"/>
      <c r="N31" s="63"/>
      <c r="O31" s="77">
        <f t="shared" si="0"/>
        <v>2730000</v>
      </c>
      <c r="P31" s="65"/>
    </row>
    <row r="32" spans="1:16" s="32" customFormat="1" x14ac:dyDescent="0.25">
      <c r="A32" s="66"/>
      <c r="B32" s="67"/>
      <c r="C32" s="66"/>
      <c r="D32" s="68"/>
      <c r="E32" s="68"/>
      <c r="F32" s="78"/>
      <c r="G32" s="69" t="s">
        <v>39</v>
      </c>
      <c r="H32" s="69">
        <v>12</v>
      </c>
      <c r="I32" s="70">
        <v>455000</v>
      </c>
      <c r="J32" s="70">
        <f t="shared" si="3"/>
        <v>5460000</v>
      </c>
      <c r="K32" s="71">
        <v>0.5</v>
      </c>
      <c r="L32" s="70">
        <f>J32*(1-K32)</f>
        <v>2730000</v>
      </c>
      <c r="M32" s="70"/>
      <c r="N32" s="70"/>
      <c r="O32" s="79">
        <f t="shared" si="0"/>
        <v>2730000</v>
      </c>
      <c r="P32" s="72"/>
    </row>
    <row r="33" spans="1:20" x14ac:dyDescent="0.25">
      <c r="J33" s="136">
        <f>SUM(J24:J32)</f>
        <v>52445000</v>
      </c>
      <c r="K33" s="133"/>
      <c r="L33" s="136">
        <f>SUM(L24:L32)</f>
        <v>26222500</v>
      </c>
      <c r="O33" s="38">
        <f t="shared" si="0"/>
        <v>26222500</v>
      </c>
    </row>
    <row r="36" spans="1:20" x14ac:dyDescent="0.25">
      <c r="A36" s="38" t="s">
        <v>50</v>
      </c>
    </row>
    <row r="37" spans="1:20" x14ac:dyDescent="0.25">
      <c r="C37" s="38" t="s">
        <v>40</v>
      </c>
      <c r="F37" s="38" t="s">
        <v>41</v>
      </c>
      <c r="J37" s="131">
        <v>414000000</v>
      </c>
      <c r="Q37" s="137" t="s">
        <v>55</v>
      </c>
      <c r="R37" s="137"/>
      <c r="S37" s="38" t="s">
        <v>56</v>
      </c>
    </row>
    <row r="38" spans="1:20" x14ac:dyDescent="0.25">
      <c r="C38" s="38" t="s">
        <v>42</v>
      </c>
      <c r="J38" s="131">
        <v>399570000</v>
      </c>
      <c r="Q38" s="40">
        <v>43842</v>
      </c>
      <c r="R38" s="38">
        <v>100</v>
      </c>
      <c r="S38" s="40">
        <v>43873</v>
      </c>
      <c r="T38" s="38">
        <v>200</v>
      </c>
    </row>
    <row r="39" spans="1:20" x14ac:dyDescent="0.25">
      <c r="C39" s="38" t="s">
        <v>43</v>
      </c>
      <c r="J39" s="131">
        <v>10920000</v>
      </c>
      <c r="Q39" s="38" t="s">
        <v>52</v>
      </c>
      <c r="R39" s="38">
        <v>50</v>
      </c>
    </row>
    <row r="40" spans="1:20" x14ac:dyDescent="0.25">
      <c r="C40" s="38" t="s">
        <v>44</v>
      </c>
      <c r="J40" s="131">
        <v>388650000</v>
      </c>
      <c r="Q40" s="38" t="s">
        <v>53</v>
      </c>
      <c r="R40" s="38">
        <v>30</v>
      </c>
    </row>
    <row r="41" spans="1:20" x14ac:dyDescent="0.25">
      <c r="C41" s="38" t="s">
        <v>45</v>
      </c>
      <c r="J41" s="131">
        <v>25350000</v>
      </c>
      <c r="Q41" s="38" t="s">
        <v>54</v>
      </c>
      <c r="R41" s="38">
        <v>20</v>
      </c>
    </row>
    <row r="42" spans="1:20" x14ac:dyDescent="0.25">
      <c r="C42" s="38" t="s">
        <v>51</v>
      </c>
      <c r="J42" s="131">
        <f>10000000+465000*10</f>
        <v>14650000</v>
      </c>
    </row>
    <row r="43" spans="1:20" x14ac:dyDescent="0.25">
      <c r="C43" s="139" t="s">
        <v>46</v>
      </c>
      <c r="D43" s="139"/>
      <c r="E43" s="139"/>
      <c r="F43" s="139"/>
      <c r="G43" s="139"/>
      <c r="H43" s="139"/>
      <c r="I43" s="139"/>
      <c r="J43" s="138">
        <f>J41+J42</f>
        <v>40000000</v>
      </c>
    </row>
    <row r="44" spans="1:20" x14ac:dyDescent="0.25">
      <c r="C44" s="38" t="s">
        <v>57</v>
      </c>
      <c r="J44" s="50">
        <f>J33</f>
        <v>52445000</v>
      </c>
    </row>
    <row r="45" spans="1:20" x14ac:dyDescent="0.25">
      <c r="C45" s="38" t="s">
        <v>58</v>
      </c>
      <c r="J45" s="50">
        <f>J44-J43</f>
        <v>12445000</v>
      </c>
    </row>
    <row r="46" spans="1:20" x14ac:dyDescent="0.25">
      <c r="C46" s="38" t="s">
        <v>59</v>
      </c>
      <c r="J46" s="140">
        <f>J45/2</f>
        <v>6222500</v>
      </c>
    </row>
    <row r="50" spans="3:10" x14ac:dyDescent="0.25">
      <c r="C50" s="38" t="s">
        <v>47</v>
      </c>
      <c r="J50" s="131">
        <v>300000000</v>
      </c>
    </row>
    <row r="51" spans="3:10" x14ac:dyDescent="0.25">
      <c r="C51" s="38" t="s">
        <v>48</v>
      </c>
      <c r="J51" s="131"/>
    </row>
    <row r="52" spans="3:10" x14ac:dyDescent="0.25">
      <c r="C52" s="38" t="s">
        <v>49</v>
      </c>
      <c r="J52" s="131"/>
    </row>
  </sheetData>
  <mergeCells count="36">
    <mergeCell ref="P24:P32"/>
    <mergeCell ref="A23:F23"/>
    <mergeCell ref="Q37:R37"/>
    <mergeCell ref="F20:F22"/>
    <mergeCell ref="A24:A32"/>
    <mergeCell ref="B24:B32"/>
    <mergeCell ref="C24:C32"/>
    <mergeCell ref="D24:D32"/>
    <mergeCell ref="E24:E32"/>
    <mergeCell ref="A20:A22"/>
    <mergeCell ref="B20:B22"/>
    <mergeCell ref="C20:C22"/>
    <mergeCell ref="C16:C19"/>
    <mergeCell ref="D7:D15"/>
    <mergeCell ref="E7:E15"/>
    <mergeCell ref="D16:D19"/>
    <mergeCell ref="E16:E19"/>
    <mergeCell ref="D20:D22"/>
    <mergeCell ref="E20:E22"/>
    <mergeCell ref="A7:A15"/>
    <mergeCell ref="B7:B15"/>
    <mergeCell ref="C7:C15"/>
    <mergeCell ref="A16:A19"/>
    <mergeCell ref="B16:B19"/>
    <mergeCell ref="F7:F15"/>
    <mergeCell ref="F16:F19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</mergeCells>
  <pageMargins left="0.36" right="0.23" top="0.46" bottom="0.43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C7" sqref="C7:C9"/>
    </sheetView>
  </sheetViews>
  <sheetFormatPr defaultRowHeight="15" x14ac:dyDescent="0.25"/>
  <cols>
    <col min="2" max="2" width="11.28515625" bestFit="1" customWidth="1"/>
    <col min="9" max="9" width="9.85546875" bestFit="1" customWidth="1"/>
    <col min="10" max="10" width="12.7109375" bestFit="1" customWidth="1"/>
    <col min="12" max="12" width="11.5703125" bestFit="1" customWidth="1"/>
  </cols>
  <sheetData>
    <row r="1" spans="1:16" s="4" customFormat="1" ht="15.75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N1" s="8"/>
      <c r="O1" s="6"/>
    </row>
    <row r="2" spans="1:16" s="4" customFormat="1" ht="15.75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N2" s="8"/>
      <c r="O2" s="13"/>
    </row>
    <row r="3" spans="1:16" s="4" customFormat="1" ht="15.75" x14ac:dyDescent="0.25">
      <c r="A3" s="15" t="s">
        <v>22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s="4" customFormat="1" ht="15.75" x14ac:dyDescent="0.25">
      <c r="A4" s="16"/>
      <c r="B4" s="16"/>
      <c r="C4" s="16"/>
      <c r="D4" s="16"/>
      <c r="E4" s="16"/>
      <c r="F4" s="16"/>
      <c r="G4" s="16"/>
      <c r="H4" s="16"/>
      <c r="I4" s="16"/>
      <c r="J4" s="17"/>
      <c r="K4" s="16"/>
      <c r="L4" s="16"/>
      <c r="M4" s="16"/>
      <c r="N4" s="16"/>
      <c r="O4" s="16"/>
    </row>
    <row r="5" spans="1:16" s="25" customFormat="1" ht="15.75" x14ac:dyDescent="0.25">
      <c r="A5" s="18" t="s">
        <v>2</v>
      </c>
      <c r="B5" s="19" t="s">
        <v>3</v>
      </c>
      <c r="C5" s="18" t="s">
        <v>4</v>
      </c>
      <c r="D5" s="18" t="s">
        <v>5</v>
      </c>
      <c r="E5" s="18"/>
      <c r="F5" s="18"/>
      <c r="G5" s="20" t="s">
        <v>6</v>
      </c>
      <c r="H5" s="20"/>
      <c r="I5" s="20"/>
      <c r="J5" s="20"/>
      <c r="K5" s="21"/>
      <c r="L5" s="22" t="s">
        <v>7</v>
      </c>
      <c r="M5" s="23" t="s">
        <v>8</v>
      </c>
      <c r="N5" s="23"/>
      <c r="O5" s="23"/>
      <c r="P5" s="24" t="s">
        <v>9</v>
      </c>
    </row>
    <row r="6" spans="1:16" s="25" customFormat="1" ht="47.25" x14ac:dyDescent="0.25">
      <c r="A6" s="18"/>
      <c r="B6" s="19"/>
      <c r="C6" s="18"/>
      <c r="D6" s="26" t="s">
        <v>10</v>
      </c>
      <c r="E6" s="27" t="s">
        <v>11</v>
      </c>
      <c r="F6" s="27" t="s">
        <v>12</v>
      </c>
      <c r="G6" s="27" t="s">
        <v>13</v>
      </c>
      <c r="H6" s="28" t="s">
        <v>14</v>
      </c>
      <c r="I6" s="29" t="s">
        <v>15</v>
      </c>
      <c r="J6" s="30" t="s">
        <v>16</v>
      </c>
      <c r="K6" s="31" t="s">
        <v>17</v>
      </c>
      <c r="L6" s="22"/>
      <c r="M6" s="29" t="s">
        <v>18</v>
      </c>
      <c r="N6" s="29" t="s">
        <v>19</v>
      </c>
      <c r="O6" s="29" t="s">
        <v>20</v>
      </c>
      <c r="P6" s="24"/>
    </row>
    <row r="7" spans="1:16" s="38" customFormat="1" ht="15.75" x14ac:dyDescent="0.25">
      <c r="A7" s="41"/>
      <c r="B7" s="43">
        <v>43870</v>
      </c>
      <c r="C7" s="41"/>
      <c r="D7" s="41"/>
      <c r="E7" s="46"/>
      <c r="F7" s="48"/>
      <c r="G7" s="33" t="s">
        <v>25</v>
      </c>
      <c r="H7" s="33">
        <v>24</v>
      </c>
      <c r="I7" s="36">
        <v>455000</v>
      </c>
      <c r="J7" s="36">
        <f>H7*I7</f>
        <v>10920000</v>
      </c>
      <c r="K7" s="37">
        <v>0.38</v>
      </c>
      <c r="L7" s="35">
        <f>J7*(1-K7)</f>
        <v>6770400</v>
      </c>
      <c r="M7" s="34"/>
      <c r="N7" s="34"/>
      <c r="P7" s="35"/>
    </row>
    <row r="8" spans="1:16" s="38" customFormat="1" ht="15.75" x14ac:dyDescent="0.25">
      <c r="A8" s="42"/>
      <c r="B8" s="44"/>
      <c r="C8" s="42"/>
      <c r="D8" s="42"/>
      <c r="E8" s="47"/>
      <c r="F8" s="49"/>
      <c r="G8" s="33"/>
      <c r="H8" s="33"/>
      <c r="I8" s="36"/>
      <c r="J8" s="36"/>
      <c r="K8" s="37"/>
      <c r="L8" s="35"/>
      <c r="M8" s="34"/>
      <c r="N8" s="34"/>
      <c r="O8" s="35"/>
      <c r="P8" s="34"/>
    </row>
    <row r="9" spans="1:16" s="38" customFormat="1" ht="15.75" x14ac:dyDescent="0.25">
      <c r="A9" s="42"/>
      <c r="B9" s="44"/>
      <c r="C9" s="42"/>
      <c r="D9" s="42"/>
      <c r="E9" s="47"/>
      <c r="F9" s="49"/>
      <c r="G9" s="33"/>
      <c r="H9" s="33"/>
      <c r="I9" s="36"/>
      <c r="J9" s="36"/>
      <c r="K9" s="37"/>
      <c r="L9" s="35"/>
      <c r="M9" s="34"/>
      <c r="N9" s="34"/>
      <c r="O9" s="35"/>
      <c r="P9" s="34"/>
    </row>
  </sheetData>
  <mergeCells count="16">
    <mergeCell ref="A7:A9"/>
    <mergeCell ref="B7:B9"/>
    <mergeCell ref="C7:C9"/>
    <mergeCell ref="D7:D9"/>
    <mergeCell ref="E7:E9"/>
    <mergeCell ref="F7:F9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TRẢ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2020-08-11T10:00:11Z</dcterms:modified>
</cp:coreProperties>
</file>