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T8" sheetId="1" r:id="rId1"/>
    <sheet name="T9" sheetId="2" r:id="rId2"/>
    <sheet name="T10" sheetId="3" r:id="rId3"/>
    <sheet name="T11" sheetId="4" r:id="rId4"/>
    <sheet name="hoa hồng" sheetId="6" r:id="rId5"/>
    <sheet name="Kết luậ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8" l="1"/>
  <c r="G21" i="8"/>
  <c r="F33" i="6"/>
  <c r="H18" i="6"/>
  <c r="H6" i="6"/>
  <c r="F20" i="6"/>
  <c r="F19" i="6"/>
  <c r="F18" i="6"/>
  <c r="F16" i="6"/>
  <c r="F15" i="6"/>
  <c r="F14" i="6"/>
  <c r="F13" i="6"/>
  <c r="F12" i="6"/>
  <c r="F7" i="6"/>
  <c r="F8" i="6"/>
  <c r="F9" i="6"/>
  <c r="F10" i="6"/>
  <c r="F11" i="6"/>
  <c r="F6" i="6"/>
  <c r="F34" i="6" l="1"/>
  <c r="H22" i="6"/>
  <c r="H27" i="6" s="1"/>
  <c r="G27" i="6"/>
  <c r="L6" i="6"/>
  <c r="G22" i="6" l="1"/>
  <c r="G18" i="6"/>
  <c r="G6" i="6"/>
  <c r="D25" i="6"/>
  <c r="F24" i="6"/>
  <c r="F23" i="6"/>
  <c r="F22" i="6"/>
  <c r="D21" i="6"/>
  <c r="D17" i="6"/>
  <c r="F32" i="6" l="1"/>
  <c r="F25" i="6"/>
  <c r="F17" i="6"/>
  <c r="F30" i="6"/>
  <c r="F31" i="6"/>
  <c r="F21" i="6"/>
  <c r="F27" i="6" l="1"/>
  <c r="I8" i="4"/>
  <c r="K8" i="4" s="1"/>
  <c r="I7" i="4"/>
  <c r="K7" i="4" s="1"/>
  <c r="K9" i="4" l="1"/>
  <c r="I9" i="4"/>
  <c r="I8" i="3" l="1"/>
  <c r="K8" i="3" s="1"/>
  <c r="I7" i="3"/>
  <c r="K7" i="3" s="1"/>
  <c r="I12" i="2"/>
  <c r="K12" i="2" s="1"/>
  <c r="I7" i="2"/>
  <c r="K7" i="2" s="1"/>
  <c r="I8" i="2"/>
  <c r="K8" i="2" s="1"/>
  <c r="I9" i="2"/>
  <c r="K9" i="2" s="1"/>
  <c r="I10" i="2"/>
  <c r="K10" i="2" s="1"/>
  <c r="I11" i="2"/>
  <c r="K11" i="2" s="1"/>
  <c r="K9" i="3" l="1"/>
  <c r="I9" i="3"/>
  <c r="I13" i="2"/>
  <c r="K13" i="2"/>
  <c r="S21" i="1" l="1"/>
  <c r="S26" i="1" s="1"/>
  <c r="I23" i="1"/>
  <c r="K23" i="1" s="1"/>
  <c r="I22" i="1"/>
  <c r="K22" i="1" s="1"/>
  <c r="I21" i="1"/>
  <c r="K21" i="1" s="1"/>
  <c r="I20" i="1"/>
  <c r="K20" i="1" s="1"/>
  <c r="I19" i="1"/>
  <c r="K19" i="1" s="1"/>
  <c r="I18" i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9" i="1"/>
  <c r="K9" i="1" s="1"/>
  <c r="I8" i="1"/>
  <c r="K8" i="1" s="1"/>
  <c r="I7" i="1"/>
  <c r="K7" i="1" s="1"/>
  <c r="K24" i="1" l="1"/>
  <c r="I24" i="1"/>
</calcChain>
</file>

<file path=xl/sharedStrings.xml><?xml version="1.0" encoding="utf-8"?>
<sst xmlns="http://schemas.openxmlformats.org/spreadsheetml/2006/main" count="185" uniqueCount="92">
  <si>
    <t>CÔNG TY CỔ PHẦN ĐT &amp; PT NANO MILK</t>
  </si>
  <si>
    <t xml:space="preserve"> Số:………./PKD. MST: 0108806878</t>
  </si>
  <si>
    <t>TIỀN MUA HÀNG VĂN SƠN THÁNG 8</t>
  </si>
  <si>
    <t>Số HĐ</t>
  </si>
  <si>
    <t>Ngày, tháng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</si>
  <si>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</si>
  <si>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</si>
  <si>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</si>
  <si>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</si>
  <si>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</si>
  <si>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</si>
  <si>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SL (hộp)</t>
  </si>
  <si>
    <t>Đơn giá (VNĐ)</t>
  </si>
  <si>
    <t>THÀNH TIỀN</t>
  </si>
  <si>
    <t>Thành tiền sau CK</t>
  </si>
  <si>
    <t>%</t>
  </si>
  <si>
    <t>A Sơn</t>
  </si>
  <si>
    <t>NV KD</t>
  </si>
  <si>
    <t>Nanomilk</t>
  </si>
  <si>
    <t>1CX90</t>
  </si>
  <si>
    <t>2CX90</t>
  </si>
  <si>
    <t>Nội dung</t>
  </si>
  <si>
    <t>Nợ Đại lý cần phải đòi</t>
  </si>
  <si>
    <t>Thưởng còn lại</t>
  </si>
  <si>
    <t>3CX90</t>
  </si>
  <si>
    <t>Thanh toán tiền hàng</t>
  </si>
  <si>
    <t>BCX90</t>
  </si>
  <si>
    <t>SN45</t>
  </si>
  <si>
    <t>GC90</t>
  </si>
  <si>
    <t>TĐ90</t>
  </si>
  <si>
    <t>1CX45</t>
  </si>
  <si>
    <t>Tổng Hà Linh đã thanh toán</t>
  </si>
  <si>
    <t>HH</t>
  </si>
  <si>
    <t>Đại lý 3S HĐ 300 triệu CK38%</t>
  </si>
  <si>
    <t>Khai trương</t>
  </si>
  <si>
    <t>Tổng 3s đã thanh toán</t>
  </si>
  <si>
    <t>Tổng</t>
  </si>
  <si>
    <t>GCX45</t>
  </si>
  <si>
    <t>GCX90</t>
  </si>
  <si>
    <t>Tổng Cộng</t>
  </si>
  <si>
    <t xml:space="preserve">Chi phí cho đại lý 3s </t>
  </si>
  <si>
    <t>Hoa khai trương</t>
  </si>
  <si>
    <t>Thuê xe chở kệ</t>
  </si>
  <si>
    <t>thuê xe</t>
  </si>
  <si>
    <t>Mua sữa ngoài</t>
  </si>
  <si>
    <t>18/8/2020 trả vận huyển hàng Miền nam</t>
  </si>
  <si>
    <t>Tổng chi</t>
  </si>
  <si>
    <t>TIỀN MUA HÀNG VĂN SƠN THÁNG 9</t>
  </si>
  <si>
    <t>Tổng chị Bởi đã thanh toán</t>
  </si>
  <si>
    <t>Đại lý chị Bởi 41% đơn hàng 107.462.600</t>
  </si>
  <si>
    <t>2CX45</t>
  </si>
  <si>
    <t xml:space="preserve">Đại lý Hà Linh HĐ 200 triệu CK 38% </t>
  </si>
  <si>
    <t>Ghi chú: +50.187.500VNĐ sữa ngoài và các chi phí khác</t>
  </si>
  <si>
    <t>TIỀN MUA HÀNG VĂN SƠN THÁNG 11</t>
  </si>
  <si>
    <t>TIỀN MUA HÀNG VĂN SƠN THÁNG 10</t>
  </si>
  <si>
    <t>ĐL Quỳnh Baby 200tr 38%, 31.094.000</t>
  </si>
  <si>
    <t>Xanh cây</t>
  </si>
  <si>
    <t>cam</t>
  </si>
  <si>
    <t>vàng</t>
  </si>
  <si>
    <t>xám</t>
  </si>
  <si>
    <t>hồng</t>
  </si>
  <si>
    <t>Đại Lý Đã thanh toán</t>
  </si>
  <si>
    <t>Hoa hồng</t>
  </si>
  <si>
    <t>Hợp đồng Đại lý Quỳnh Baby</t>
  </si>
  <si>
    <t>Chi phí Biển bảng</t>
  </si>
  <si>
    <t>Chi phí Kệ sữa</t>
  </si>
  <si>
    <t>Hỗ trợ tiền ăn khai trương</t>
  </si>
  <si>
    <t>10 phần quà khai trương (Trung bình 465.000đ/1 hộp)</t>
  </si>
  <si>
    <t>Hoa hồng lần 1 (200tr) Sau này đại lý nhập hàng hoa hồng sẽ được tính cho anh Nguyễn Văn Sơn</t>
  </si>
  <si>
    <t>HH T8</t>
  </si>
  <si>
    <t xml:space="preserve">HH T9 </t>
  </si>
  <si>
    <t xml:space="preserve">HH T10 </t>
  </si>
  <si>
    <t>HH T11</t>
  </si>
  <si>
    <t xml:space="preserve">HH T1 </t>
  </si>
  <si>
    <t>Số tiền</t>
  </si>
  <si>
    <t xml:space="preserve">Chốt tháng 8 công ty còn nợ anh sơn (có biên bản) </t>
  </si>
  <si>
    <t>Tiền hàng tháng 9 của anh Sơn đã sau chiết khấu</t>
  </si>
  <si>
    <t>Tiền hàng tháng 10 của anh Sơn đã sau chiết khấu</t>
  </si>
  <si>
    <t>Tiền hàng tháng 11 của anh Sơn đã sau chiết khấu</t>
  </si>
  <si>
    <t>(-)=&gt;Tiền hàng anh Sơn còn nợ công ty hết T11 (Sau CK)</t>
  </si>
  <si>
    <t>(-) Anh Sơn ứng tiền tháng 9 (23/09/2020)</t>
  </si>
  <si>
    <t>(-) Anh Sơn ứng tiền tháng 11 (15/11/2020: 1tr + 30/11/2020: 1tr)</t>
  </si>
  <si>
    <t>(-) Tiền thuê xe T9 (13tr công ty hỗ trợ 8tr)</t>
  </si>
  <si>
    <t>(-) Tiền thuê xe T10 (13tr công ty hỗ trợ 8tr)</t>
  </si>
  <si>
    <t>(-) Tiền thuê xe T11 (13tr công ty hỗ trợ 8tr)</t>
  </si>
  <si>
    <t>(-) Tiền thuê xe T12</t>
  </si>
  <si>
    <t>(+) Số hoa hồng tháng 9 chưa thanh toán (Có phụ lục)</t>
  </si>
  <si>
    <t>(+) Số hoa hồng tháng 10 chưa thanh toán (Có phụ lục)</t>
  </si>
  <si>
    <t>(+) Số hoa hồng tháng 11 chưa thanh toán (Có phụ lục)</t>
  </si>
  <si>
    <t>(+) Số hoa hồng tháng 1/2021 chưa thanh toán (Có phụ lục)</t>
  </si>
  <si>
    <t>(+) Tiền sữa công ty thu ở Đl Quỳnh Baby</t>
  </si>
  <si>
    <t>Công ty còn phải thanh toán cho anh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</si>
</sst>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  <numFmt numFmtId="167" formatCode="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9"/>
      <color theme="1" tint="4.9989318521683403E-2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71D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9" fontId="5" fillId="2" borderId="1" xfId="2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9" fontId="7" fillId="0" borderId="2" xfId="2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165" fontId="7" fillId="3" borderId="2" xfId="1" applyNumberFormat="1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65" fontId="7" fillId="3" borderId="3" xfId="1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9" fontId="7" fillId="0" borderId="8" xfId="2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vertical="center"/>
    </xf>
    <xf numFmtId="14" fontId="7" fillId="2" borderId="5" xfId="0" applyNumberFormat="1" applyFont="1" applyFill="1" applyBorder="1" applyAlignment="1">
      <alignment vertical="center"/>
    </xf>
    <xf numFmtId="165" fontId="8" fillId="2" borderId="7" xfId="1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165" fontId="10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left" vertical="center"/>
    </xf>
    <xf numFmtId="165" fontId="10" fillId="0" borderId="0" xfId="1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5" fontId="12" fillId="0" borderId="0" xfId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4" fontId="7" fillId="3" borderId="19" xfId="0" applyNumberFormat="1" applyFont="1" applyFill="1" applyBorder="1" applyAlignment="1">
      <alignment horizontal="center" vertical="center"/>
    </xf>
    <xf numFmtId="14" fontId="7" fillId="3" borderId="2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vertical="center" wrapText="1"/>
    </xf>
    <xf numFmtId="14" fontId="7" fillId="2" borderId="17" xfId="0" applyNumberFormat="1" applyFont="1" applyFill="1" applyBorder="1" applyAlignment="1">
      <alignment vertical="center" wrapText="1"/>
    </xf>
    <xf numFmtId="165" fontId="8" fillId="2" borderId="9" xfId="0" applyNumberFormat="1" applyFont="1" applyFill="1" applyBorder="1" applyAlignment="1">
      <alignment vertical="center"/>
    </xf>
    <xf numFmtId="14" fontId="7" fillId="2" borderId="18" xfId="0" applyNumberFormat="1" applyFont="1" applyFill="1" applyBorder="1" applyAlignment="1">
      <alignment vertical="center"/>
    </xf>
    <xf numFmtId="9" fontId="7" fillId="3" borderId="3" xfId="2" applyFont="1" applyFill="1" applyBorder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/>
    </xf>
    <xf numFmtId="165" fontId="10" fillId="0" borderId="9" xfId="1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11" fillId="0" borderId="9" xfId="0" applyFont="1" applyBorder="1"/>
    <xf numFmtId="165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0" fillId="0" borderId="1" xfId="0" applyBorder="1"/>
    <xf numFmtId="165" fontId="8" fillId="2" borderId="1" xfId="1" applyNumberFormat="1" applyFont="1" applyFill="1" applyBorder="1" applyAlignment="1">
      <alignment horizontal="center" vertical="center"/>
    </xf>
    <xf numFmtId="14" fontId="7" fillId="4" borderId="20" xfId="0" applyNumberFormat="1" applyFont="1" applyFill="1" applyBorder="1" applyAlignment="1">
      <alignment horizontal="center" vertical="center"/>
    </xf>
    <xf numFmtId="165" fontId="7" fillId="4" borderId="3" xfId="1" applyNumberFormat="1" applyFont="1" applyFill="1" applyBorder="1" applyAlignment="1">
      <alignment horizontal="center" vertical="center"/>
    </xf>
    <xf numFmtId="9" fontId="7" fillId="4" borderId="8" xfId="2" applyFont="1" applyFill="1" applyBorder="1" applyAlignment="1">
      <alignment horizontal="center" vertical="center"/>
    </xf>
    <xf numFmtId="165" fontId="7" fillId="4" borderId="21" xfId="1" applyNumberFormat="1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9" fontId="7" fillId="4" borderId="3" xfId="2" applyFont="1" applyFill="1" applyBorder="1" applyAlignment="1">
      <alignment horizontal="center" vertical="center"/>
    </xf>
    <xf numFmtId="14" fontId="7" fillId="4" borderId="8" xfId="0" applyNumberFormat="1" applyFont="1" applyFill="1" applyBorder="1" applyAlignment="1">
      <alignment horizontal="center" vertical="center"/>
    </xf>
    <xf numFmtId="165" fontId="7" fillId="4" borderId="8" xfId="1" applyNumberFormat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 vertical="center"/>
    </xf>
    <xf numFmtId="0" fontId="13" fillId="2" borderId="3" xfId="0" applyFont="1" applyFill="1" applyBorder="1"/>
    <xf numFmtId="165" fontId="13" fillId="2" borderId="3" xfId="1" applyNumberFormat="1" applyFont="1" applyFill="1" applyBorder="1"/>
    <xf numFmtId="9" fontId="13" fillId="2" borderId="3" xfId="2" applyFont="1" applyFill="1" applyBorder="1"/>
    <xf numFmtId="0" fontId="8" fillId="2" borderId="1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4" fontId="7" fillId="8" borderId="17" xfId="0" applyNumberFormat="1" applyFont="1" applyFill="1" applyBorder="1" applyAlignment="1">
      <alignment horizontal="center" vertical="center"/>
    </xf>
    <xf numFmtId="165" fontId="7" fillId="8" borderId="9" xfId="1" applyNumberFormat="1" applyFont="1" applyFill="1" applyBorder="1" applyAlignment="1">
      <alignment horizontal="center" vertical="center"/>
    </xf>
    <xf numFmtId="14" fontId="7" fillId="7" borderId="20" xfId="0" applyNumberFormat="1" applyFont="1" applyFill="1" applyBorder="1" applyAlignment="1">
      <alignment horizontal="center" vertical="center"/>
    </xf>
    <xf numFmtId="165" fontId="7" fillId="7" borderId="3" xfId="1" applyNumberFormat="1" applyFont="1" applyFill="1" applyBorder="1" applyAlignment="1">
      <alignment horizontal="center" vertical="center"/>
    </xf>
    <xf numFmtId="165" fontId="7" fillId="7" borderId="21" xfId="1" applyNumberFormat="1" applyFont="1" applyFill="1" applyBorder="1" applyAlignment="1">
      <alignment horizontal="center" vertical="center"/>
    </xf>
    <xf numFmtId="165" fontId="7" fillId="7" borderId="2" xfId="1" applyNumberFormat="1" applyFont="1" applyFill="1" applyBorder="1" applyAlignment="1">
      <alignment horizontal="center" vertical="center"/>
    </xf>
    <xf numFmtId="9" fontId="7" fillId="7" borderId="2" xfId="2" applyFont="1" applyFill="1" applyBorder="1" applyAlignment="1">
      <alignment horizontal="center" vertical="center"/>
    </xf>
    <xf numFmtId="9" fontId="7" fillId="7" borderId="3" xfId="2" applyFont="1" applyFill="1" applyBorder="1" applyAlignment="1">
      <alignment horizontal="center" vertical="center"/>
    </xf>
    <xf numFmtId="14" fontId="7" fillId="6" borderId="0" xfId="0" applyNumberFormat="1" applyFont="1" applyFill="1" applyBorder="1" applyAlignment="1">
      <alignment horizontal="center" vertical="center"/>
    </xf>
    <xf numFmtId="165" fontId="7" fillId="6" borderId="8" xfId="1" applyNumberFormat="1" applyFont="1" applyFill="1" applyBorder="1" applyAlignment="1">
      <alignment horizontal="center" vertical="center"/>
    </xf>
    <xf numFmtId="9" fontId="7" fillId="6" borderId="8" xfId="2" applyFont="1" applyFill="1" applyBorder="1" applyAlignment="1">
      <alignment horizontal="center" vertical="center"/>
    </xf>
    <xf numFmtId="165" fontId="7" fillId="6" borderId="21" xfId="1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1" xfId="1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9" fontId="7" fillId="8" borderId="1" xfId="2" applyFont="1" applyFill="1" applyBorder="1" applyAlignment="1">
      <alignment horizontal="center" vertical="center"/>
    </xf>
    <xf numFmtId="165" fontId="7" fillId="8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9" fontId="5" fillId="2" borderId="1" xfId="2" applyFont="1" applyFill="1" applyBorder="1" applyAlignment="1">
      <alignment horizontal="right" vertical="center" wrapText="1"/>
    </xf>
    <xf numFmtId="14" fontId="7" fillId="11" borderId="17" xfId="0" applyNumberFormat="1" applyFont="1" applyFill="1" applyBorder="1" applyAlignment="1">
      <alignment horizontal="center" vertical="center"/>
    </xf>
    <xf numFmtId="165" fontId="7" fillId="11" borderId="9" xfId="1" applyNumberFormat="1" applyFont="1" applyFill="1" applyBorder="1" applyAlignment="1">
      <alignment horizontal="center" vertical="center"/>
    </xf>
    <xf numFmtId="9" fontId="7" fillId="11" borderId="18" xfId="2" applyFont="1" applyFill="1" applyBorder="1" applyAlignment="1">
      <alignment horizontal="center" vertical="center"/>
    </xf>
    <xf numFmtId="165" fontId="7" fillId="11" borderId="1" xfId="1" applyNumberFormat="1" applyFont="1" applyFill="1" applyBorder="1" applyAlignment="1">
      <alignment horizontal="center" vertical="center"/>
    </xf>
    <xf numFmtId="0" fontId="14" fillId="0" borderId="24" xfId="0" applyFont="1" applyBorder="1" applyAlignment="1">
      <alignment vertical="center"/>
    </xf>
    <xf numFmtId="3" fontId="14" fillId="0" borderId="25" xfId="0" applyNumberFormat="1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3" fontId="9" fillId="10" borderId="26" xfId="0" applyNumberFormat="1" applyFont="1" applyFill="1" applyBorder="1" applyAlignment="1">
      <alignment vertical="center"/>
    </xf>
    <xf numFmtId="0" fontId="0" fillId="0" borderId="27" xfId="0" applyBorder="1" applyAlignment="1"/>
    <xf numFmtId="3" fontId="14" fillId="0" borderId="28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2" xfId="0" quotePrefix="1" applyNumberFormat="1" applyFont="1" applyBorder="1" applyAlignment="1">
      <alignment horizontal="center" vertical="center"/>
    </xf>
    <xf numFmtId="164" fontId="7" fillId="0" borderId="3" xfId="0" quotePrefix="1" applyNumberFormat="1" applyFont="1" applyBorder="1" applyAlignment="1">
      <alignment horizontal="center" vertical="center"/>
    </xf>
    <xf numFmtId="164" fontId="7" fillId="0" borderId="8" xfId="0" quotePrefix="1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2" fillId="0" borderId="12" xfId="0" applyNumberFormat="1" applyFont="1" applyBorder="1" applyAlignment="1">
      <alignment horizontal="center" vertical="center"/>
    </xf>
    <xf numFmtId="16" fontId="2" fillId="0" borderId="13" xfId="0" applyNumberFormat="1" applyFont="1" applyBorder="1" applyAlignment="1">
      <alignment horizontal="center" vertical="center"/>
    </xf>
    <xf numFmtId="16" fontId="2" fillId="0" borderId="14" xfId="0" applyNumberFormat="1" applyFont="1" applyBorder="1" applyAlignment="1">
      <alignment horizontal="center" vertical="center"/>
    </xf>
    <xf numFmtId="16" fontId="2" fillId="0" borderId="10" xfId="0" applyNumberFormat="1" applyFont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16" fontId="2" fillId="0" borderId="15" xfId="0" applyNumberFormat="1" applyFont="1" applyBorder="1" applyAlignment="1">
      <alignment horizontal="center" vertical="center"/>
    </xf>
    <xf numFmtId="16" fontId="2" fillId="0" borderId="16" xfId="0" applyNumberFormat="1" applyFont="1" applyBorder="1" applyAlignment="1">
      <alignment horizontal="center" vertical="center"/>
    </xf>
    <xf numFmtId="16" fontId="2" fillId="0" borderId="17" xfId="0" applyNumberFormat="1" applyFont="1" applyBorder="1" applyAlignment="1">
      <alignment horizontal="center" vertical="center"/>
    </xf>
    <xf numFmtId="16" fontId="2" fillId="0" borderId="18" xfId="0" applyNumberFormat="1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4" xfId="1" applyNumberFormat="1" applyFont="1" applyBorder="1" applyAlignment="1">
      <alignment horizontal="center" vertical="center"/>
    </xf>
    <xf numFmtId="165" fontId="12" fillId="0" borderId="10" xfId="1" applyNumberFormat="1" applyFont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5" fontId="12" fillId="0" borderId="18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5" fontId="12" fillId="0" borderId="1" xfId="1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righ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7" fillId="9" borderId="6" xfId="0" applyNumberFormat="1" applyFont="1" applyFill="1" applyBorder="1" applyAlignment="1">
      <alignment horizontal="center" vertical="center"/>
    </xf>
    <xf numFmtId="165" fontId="7" fillId="9" borderId="7" xfId="0" applyNumberFormat="1" applyFont="1" applyFill="1" applyBorder="1" applyAlignment="1">
      <alignment horizontal="center" vertical="center"/>
    </xf>
    <xf numFmtId="165" fontId="7" fillId="9" borderId="9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66" fontId="7" fillId="9" borderId="6" xfId="1" applyNumberFormat="1" applyFont="1" applyFill="1" applyBorder="1" applyAlignment="1">
      <alignment horizontal="center" vertical="center"/>
    </xf>
    <xf numFmtId="166" fontId="7" fillId="9" borderId="7" xfId="1" applyNumberFormat="1" applyFont="1" applyFill="1" applyBorder="1" applyAlignment="1">
      <alignment horizontal="center" vertical="center"/>
    </xf>
    <xf numFmtId="166" fontId="7" fillId="9" borderId="9" xfId="1" applyNumberFormat="1" applyFont="1" applyFill="1" applyBorder="1" applyAlignment="1">
      <alignment horizontal="center" vertical="center"/>
    </xf>
    <xf numFmtId="166" fontId="0" fillId="9" borderId="6" xfId="0" applyNumberFormat="1" applyFill="1" applyBorder="1" applyAlignment="1">
      <alignment horizontal="center" vertical="center"/>
    </xf>
    <xf numFmtId="166" fontId="0" fillId="9" borderId="7" xfId="0" applyNumberFormat="1" applyFill="1" applyBorder="1" applyAlignment="1">
      <alignment horizontal="center" vertical="center"/>
    </xf>
    <xf numFmtId="166" fontId="0" fillId="9" borderId="9" xfId="0" applyNumberForma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165" fontId="7" fillId="2" borderId="6" xfId="0" applyNumberFormat="1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165" fontId="7" fillId="2" borderId="9" xfId="0" applyNumberFormat="1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167" fontId="13" fillId="2" borderId="21" xfId="0" applyNumberFormat="1" applyFont="1" applyFill="1" applyBorder="1" applyAlignment="1">
      <alignment horizontal="center" vertical="center"/>
    </xf>
    <xf numFmtId="167" fontId="13" fillId="2" borderId="22" xfId="0" applyNumberFormat="1" applyFont="1" applyFill="1" applyBorder="1" applyAlignment="1">
      <alignment horizontal="center" vertical="center"/>
    </xf>
    <xf numFmtId="14" fontId="7" fillId="6" borderId="4" xfId="0" applyNumberFormat="1" applyFont="1" applyFill="1" applyBorder="1" applyAlignment="1">
      <alignment horizontal="center" vertical="center" wrapText="1"/>
    </xf>
    <xf numFmtId="14" fontId="7" fillId="6" borderId="11" xfId="0" applyNumberFormat="1" applyFont="1" applyFill="1" applyBorder="1" applyAlignment="1">
      <alignment horizontal="center" vertical="center" wrapText="1"/>
    </xf>
    <xf numFmtId="14" fontId="7" fillId="6" borderId="5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3" fontId="15" fillId="0" borderId="32" xfId="0" applyNumberFormat="1" applyFont="1" applyBorder="1" applyAlignment="1">
      <alignment horizontal="right" vertical="center"/>
    </xf>
    <xf numFmtId="0" fontId="9" fillId="0" borderId="31" xfId="0" applyFont="1" applyBorder="1" applyAlignment="1">
      <alignment vertical="center"/>
    </xf>
    <xf numFmtId="3" fontId="10" fillId="0" borderId="32" xfId="0" applyNumberFormat="1" applyFont="1" applyBorder="1" applyAlignment="1">
      <alignment horizontal="right" vertical="center"/>
    </xf>
    <xf numFmtId="0" fontId="14" fillId="0" borderId="31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57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F5" workbookViewId="0">
      <selection activeCell="J7" sqref="J7:J23"/>
    </sheetView>
  </sheetViews>
  <sheetFormatPr defaultRowHeight="15" x14ac:dyDescent="0.25"/>
  <cols>
    <col min="1" max="1" width="4.28515625" customWidth="1"/>
    <col min="2" max="2" width="10.7109375" customWidth="1"/>
    <col min="3" max="3" width="5.7109375" customWidth="1"/>
    <col min="4" max="4" width="4.28515625" customWidth="1"/>
    <col min="5" max="5" width="9.28515625" customWidth="1"/>
    <col min="7" max="7" width="4.28515625" customWidth="1"/>
    <col min="8" max="8" width="10.5703125" customWidth="1"/>
    <col min="9" max="9" width="14.28515625" customWidth="1"/>
    <col min="10" max="10" width="6.85546875" customWidth="1"/>
    <col min="11" max="11" width="14.85546875" customWidth="1"/>
    <col min="17" max="17" width="17" bestFit="1" customWidth="1"/>
    <col min="18" max="18" width="13.42578125" bestFit="1" customWidth="1"/>
  </cols>
  <sheetData>
    <row r="1" spans="1:11" s="2" customFormat="1" ht="15.75" x14ac:dyDescent="0.25">
      <c r="A1" s="138" t="s">
        <v>0</v>
      </c>
      <c r="B1" s="138"/>
      <c r="C1" s="138"/>
      <c r="D1" s="138"/>
      <c r="E1" s="138"/>
      <c r="F1" s="1"/>
      <c r="G1" s="1"/>
      <c r="H1" s="1"/>
      <c r="I1" s="1"/>
    </row>
    <row r="2" spans="1:1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11" s="2" customFormat="1" ht="15.75" x14ac:dyDescent="0.25">
      <c r="A3" s="131" t="s">
        <v>2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s="4" customFormat="1" ht="42" customHeight="1" x14ac:dyDescent="0.25">
      <c r="A4" s="139" t="s">
        <v>3</v>
      </c>
      <c r="B4" s="140" t="s">
        <v>4</v>
      </c>
      <c r="C4" s="139" t="s">
        <v>5</v>
      </c>
      <c r="D4" s="139" t="s">
        <v>6</v>
      </c>
      <c r="E4" s="139"/>
      <c r="F4" s="141" t="s">
        <v>7</v>
      </c>
      <c r="G4" s="141"/>
      <c r="H4" s="141"/>
      <c r="I4" s="141"/>
      <c r="J4" s="141"/>
      <c r="K4" s="141"/>
    </row>
    <row r="5" spans="1:11" s="4" customFormat="1" ht="16.5" customHeight="1" x14ac:dyDescent="0.25">
      <c r="A5" s="139"/>
      <c r="B5" s="140"/>
      <c r="C5" s="139"/>
      <c r="D5" s="139" t="s">
        <v>8</v>
      </c>
      <c r="E5" s="139" t="s">
        <v>9</v>
      </c>
      <c r="F5" s="139" t="s">
        <v>10</v>
      </c>
      <c r="G5" s="139" t="s">
        <v>11</v>
      </c>
      <c r="H5" s="142" t="s">
        <v>12</v>
      </c>
      <c r="I5" s="142" t="s">
        <v>13</v>
      </c>
      <c r="J5" s="92"/>
      <c r="K5" s="142" t="s">
        <v>14</v>
      </c>
    </row>
    <row r="6" spans="1:11" s="4" customFormat="1" ht="12.75" x14ac:dyDescent="0.25">
      <c r="A6" s="139"/>
      <c r="B6" s="140"/>
      <c r="C6" s="139"/>
      <c r="D6" s="139"/>
      <c r="E6" s="139"/>
      <c r="F6" s="139"/>
      <c r="G6" s="139"/>
      <c r="H6" s="142"/>
      <c r="I6" s="142"/>
      <c r="J6" s="5" t="s">
        <v>15</v>
      </c>
      <c r="K6" s="142"/>
    </row>
    <row r="7" spans="1:11" s="9" customFormat="1" x14ac:dyDescent="0.25">
      <c r="A7" s="103">
        <v>612</v>
      </c>
      <c r="B7" s="106">
        <v>44032</v>
      </c>
      <c r="C7" s="109" t="s">
        <v>16</v>
      </c>
      <c r="D7" s="109" t="s">
        <v>17</v>
      </c>
      <c r="E7" s="103" t="s">
        <v>18</v>
      </c>
      <c r="F7" s="6" t="s">
        <v>19</v>
      </c>
      <c r="G7" s="6">
        <v>12</v>
      </c>
      <c r="H7" s="7">
        <v>455000</v>
      </c>
      <c r="I7" s="7">
        <f t="shared" ref="I7:I23" si="0">G7*H7</f>
        <v>5460000</v>
      </c>
      <c r="J7" s="8">
        <v>0.5</v>
      </c>
      <c r="K7" s="7">
        <f>I7*(1-J7)</f>
        <v>2730000</v>
      </c>
    </row>
    <row r="8" spans="1:11" s="9" customFormat="1" ht="14.45" customHeight="1" x14ac:dyDescent="0.25">
      <c r="A8" s="104"/>
      <c r="B8" s="107"/>
      <c r="C8" s="110"/>
      <c r="D8" s="110"/>
      <c r="E8" s="104"/>
      <c r="F8" s="10" t="s">
        <v>20</v>
      </c>
      <c r="G8" s="10">
        <v>12</v>
      </c>
      <c r="H8" s="11">
        <v>465000</v>
      </c>
      <c r="I8" s="11">
        <f t="shared" si="0"/>
        <v>5580000</v>
      </c>
      <c r="J8" s="8">
        <v>0.5</v>
      </c>
      <c r="K8" s="11">
        <f>I8*(1-J8)</f>
        <v>2790000</v>
      </c>
    </row>
    <row r="9" spans="1:11" s="9" customFormat="1" ht="14.45" customHeight="1" x14ac:dyDescent="0.25">
      <c r="A9" s="104"/>
      <c r="B9" s="107"/>
      <c r="C9" s="110"/>
      <c r="D9" s="110"/>
      <c r="E9" s="104"/>
      <c r="F9" s="10" t="s">
        <v>24</v>
      </c>
      <c r="G9" s="10">
        <v>12</v>
      </c>
      <c r="H9" s="11">
        <v>475000</v>
      </c>
      <c r="I9" s="11">
        <f t="shared" si="0"/>
        <v>5700000</v>
      </c>
      <c r="J9" s="8">
        <v>0.5</v>
      </c>
      <c r="K9" s="11">
        <f t="shared" ref="K9:K13" si="1">I9*(1-J9)</f>
        <v>2850000</v>
      </c>
    </row>
    <row r="10" spans="1:11" s="9" customFormat="1" ht="14.45" customHeight="1" x14ac:dyDescent="0.25">
      <c r="A10" s="104"/>
      <c r="B10" s="107"/>
      <c r="C10" s="110"/>
      <c r="D10" s="110"/>
      <c r="E10" s="104"/>
      <c r="F10" s="10" t="s">
        <v>26</v>
      </c>
      <c r="G10" s="10">
        <v>12</v>
      </c>
      <c r="H10" s="11">
        <v>485000</v>
      </c>
      <c r="I10" s="11">
        <f t="shared" si="0"/>
        <v>5820000</v>
      </c>
      <c r="J10" s="8">
        <v>0.5</v>
      </c>
      <c r="K10" s="11">
        <f t="shared" si="1"/>
        <v>2910000</v>
      </c>
    </row>
    <row r="11" spans="1:11" s="9" customFormat="1" ht="14.45" customHeight="1" x14ac:dyDescent="0.25">
      <c r="A11" s="104"/>
      <c r="B11" s="107"/>
      <c r="C11" s="110"/>
      <c r="D11" s="110"/>
      <c r="E11" s="104"/>
      <c r="F11" s="10" t="s">
        <v>27</v>
      </c>
      <c r="G11" s="10">
        <v>10</v>
      </c>
      <c r="H11" s="11">
        <v>550000</v>
      </c>
      <c r="I11" s="11">
        <f t="shared" si="0"/>
        <v>5500000</v>
      </c>
      <c r="J11" s="8">
        <v>0.5</v>
      </c>
      <c r="K11" s="11">
        <f t="shared" si="1"/>
        <v>2750000</v>
      </c>
    </row>
    <row r="12" spans="1:11" s="9" customFormat="1" ht="14.45" customHeight="1" x14ac:dyDescent="0.25">
      <c r="A12" s="104"/>
      <c r="B12" s="107"/>
      <c r="C12" s="110"/>
      <c r="D12" s="110"/>
      <c r="E12" s="104"/>
      <c r="F12" s="10" t="s">
        <v>28</v>
      </c>
      <c r="G12" s="10">
        <v>12</v>
      </c>
      <c r="H12" s="11">
        <v>455000</v>
      </c>
      <c r="I12" s="11">
        <f t="shared" si="0"/>
        <v>5460000</v>
      </c>
      <c r="J12" s="8">
        <v>0.5</v>
      </c>
      <c r="K12" s="11">
        <f t="shared" si="1"/>
        <v>2730000</v>
      </c>
    </row>
    <row r="13" spans="1:11" s="9" customFormat="1" ht="14.45" customHeight="1" x14ac:dyDescent="0.25">
      <c r="A13" s="105"/>
      <c r="B13" s="108"/>
      <c r="C13" s="111"/>
      <c r="D13" s="111"/>
      <c r="E13" s="105"/>
      <c r="F13" s="18" t="s">
        <v>29</v>
      </c>
      <c r="G13" s="18">
        <v>12</v>
      </c>
      <c r="H13" s="19">
        <v>455000</v>
      </c>
      <c r="I13" s="19">
        <f t="shared" si="0"/>
        <v>5460000</v>
      </c>
      <c r="J13" s="8">
        <v>0.5</v>
      </c>
      <c r="K13" s="11">
        <f t="shared" si="1"/>
        <v>2730000</v>
      </c>
    </row>
    <row r="14" spans="1:11" s="9" customFormat="1" ht="14.45" customHeight="1" x14ac:dyDescent="0.25">
      <c r="A14" s="103">
        <v>762</v>
      </c>
      <c r="B14" s="106">
        <v>44063</v>
      </c>
      <c r="C14" s="109" t="s">
        <v>16</v>
      </c>
      <c r="D14" s="109" t="s">
        <v>17</v>
      </c>
      <c r="E14" s="103" t="s">
        <v>18</v>
      </c>
      <c r="F14" s="6" t="s">
        <v>30</v>
      </c>
      <c r="G14" s="6">
        <v>5</v>
      </c>
      <c r="H14" s="7">
        <v>225000</v>
      </c>
      <c r="I14" s="7">
        <f t="shared" si="0"/>
        <v>1125000</v>
      </c>
      <c r="J14" s="8">
        <v>0.5</v>
      </c>
      <c r="K14" s="7">
        <f t="shared" ref="K14:K23" si="2">I14*(1-J14)</f>
        <v>562500</v>
      </c>
    </row>
    <row r="15" spans="1:11" s="9" customFormat="1" x14ac:dyDescent="0.25">
      <c r="A15" s="104"/>
      <c r="B15" s="107"/>
      <c r="C15" s="110"/>
      <c r="D15" s="110"/>
      <c r="E15" s="104"/>
      <c r="F15" s="10" t="s">
        <v>19</v>
      </c>
      <c r="G15" s="10">
        <v>10</v>
      </c>
      <c r="H15" s="11">
        <v>455000</v>
      </c>
      <c r="I15" s="11">
        <f t="shared" si="0"/>
        <v>4550000</v>
      </c>
      <c r="J15" s="8">
        <v>0.5</v>
      </c>
      <c r="K15" s="11">
        <f t="shared" si="2"/>
        <v>2275000</v>
      </c>
    </row>
    <row r="16" spans="1:11" s="9" customFormat="1" x14ac:dyDescent="0.25">
      <c r="A16" s="104"/>
      <c r="B16" s="107"/>
      <c r="C16" s="110"/>
      <c r="D16" s="110"/>
      <c r="E16" s="104"/>
      <c r="F16" s="10" t="s">
        <v>20</v>
      </c>
      <c r="G16" s="10">
        <v>5</v>
      </c>
      <c r="H16" s="11">
        <v>465000</v>
      </c>
      <c r="I16" s="11">
        <f t="shared" si="0"/>
        <v>2325000</v>
      </c>
      <c r="J16" s="8">
        <v>0.5</v>
      </c>
      <c r="K16" s="11">
        <f t="shared" si="2"/>
        <v>1162500</v>
      </c>
    </row>
    <row r="17" spans="1:20" s="9" customFormat="1" x14ac:dyDescent="0.25">
      <c r="A17" s="105"/>
      <c r="B17" s="108"/>
      <c r="C17" s="111"/>
      <c r="D17" s="111"/>
      <c r="E17" s="105"/>
      <c r="F17" s="18" t="s">
        <v>29</v>
      </c>
      <c r="G17" s="18">
        <v>5</v>
      </c>
      <c r="H17" s="19">
        <v>455000</v>
      </c>
      <c r="I17" s="19">
        <f t="shared" si="0"/>
        <v>2275000</v>
      </c>
      <c r="J17" s="8">
        <v>0.5</v>
      </c>
      <c r="K17" s="19">
        <f t="shared" si="2"/>
        <v>1137500</v>
      </c>
    </row>
    <row r="18" spans="1:20" s="9" customFormat="1" ht="14.45" customHeight="1" x14ac:dyDescent="0.25">
      <c r="A18" s="103">
        <v>769</v>
      </c>
      <c r="B18" s="106">
        <v>44068</v>
      </c>
      <c r="C18" s="109" t="s">
        <v>16</v>
      </c>
      <c r="D18" s="109" t="s">
        <v>17</v>
      </c>
      <c r="E18" s="135" t="s">
        <v>18</v>
      </c>
      <c r="F18" s="6" t="s">
        <v>30</v>
      </c>
      <c r="G18" s="6">
        <v>12</v>
      </c>
      <c r="H18" s="7">
        <v>225000</v>
      </c>
      <c r="I18" s="7">
        <f t="shared" si="0"/>
        <v>2700000</v>
      </c>
      <c r="J18" s="8">
        <v>0.5</v>
      </c>
      <c r="K18" s="7">
        <f t="shared" si="2"/>
        <v>1350000</v>
      </c>
    </row>
    <row r="19" spans="1:20" s="9" customFormat="1" ht="14.45" customHeight="1" x14ac:dyDescent="0.25">
      <c r="A19" s="104"/>
      <c r="B19" s="107"/>
      <c r="C19" s="110"/>
      <c r="D19" s="110"/>
      <c r="E19" s="136"/>
      <c r="F19" s="10" t="s">
        <v>19</v>
      </c>
      <c r="G19" s="10">
        <v>12</v>
      </c>
      <c r="H19" s="11">
        <v>455000</v>
      </c>
      <c r="I19" s="11">
        <f t="shared" si="0"/>
        <v>5460000</v>
      </c>
      <c r="J19" s="8">
        <v>0.5</v>
      </c>
      <c r="K19" s="11">
        <f t="shared" si="2"/>
        <v>2730000</v>
      </c>
    </row>
    <row r="20" spans="1:20" s="9" customFormat="1" ht="14.45" customHeight="1" x14ac:dyDescent="0.25">
      <c r="A20" s="104"/>
      <c r="B20" s="107"/>
      <c r="C20" s="110"/>
      <c r="D20" s="110"/>
      <c r="E20" s="136"/>
      <c r="F20" s="10" t="s">
        <v>37</v>
      </c>
      <c r="G20" s="10">
        <v>12</v>
      </c>
      <c r="H20" s="11">
        <v>255000</v>
      </c>
      <c r="I20" s="11">
        <f t="shared" si="0"/>
        <v>3060000</v>
      </c>
      <c r="J20" s="8">
        <v>0.5</v>
      </c>
      <c r="K20" s="11">
        <f t="shared" si="2"/>
        <v>1530000</v>
      </c>
    </row>
    <row r="21" spans="1:20" s="9" customFormat="1" ht="28.5" customHeight="1" x14ac:dyDescent="0.25">
      <c r="A21" s="104"/>
      <c r="B21" s="107"/>
      <c r="C21" s="110"/>
      <c r="D21" s="110"/>
      <c r="E21" s="136"/>
      <c r="F21" s="10" t="s">
        <v>38</v>
      </c>
      <c r="G21" s="10">
        <v>12</v>
      </c>
      <c r="H21" s="11">
        <v>485000</v>
      </c>
      <c r="I21" s="11">
        <f t="shared" si="0"/>
        <v>5820000</v>
      </c>
      <c r="J21" s="8">
        <v>0.5</v>
      </c>
      <c r="K21" s="11">
        <f t="shared" si="2"/>
        <v>2910000</v>
      </c>
      <c r="M21" s="116" t="s">
        <v>40</v>
      </c>
      <c r="N21" s="117"/>
      <c r="O21" s="117"/>
      <c r="P21" s="118"/>
      <c r="Q21" s="30" t="s">
        <v>41</v>
      </c>
      <c r="R21" s="31">
        <v>500000</v>
      </c>
      <c r="S21" s="125">
        <f>SUM(R21:R24)</f>
        <v>4888000</v>
      </c>
      <c r="T21" s="126"/>
    </row>
    <row r="22" spans="1:20" s="9" customFormat="1" ht="15.75" x14ac:dyDescent="0.25">
      <c r="A22" s="104"/>
      <c r="B22" s="107"/>
      <c r="C22" s="110"/>
      <c r="D22" s="110"/>
      <c r="E22" s="136"/>
      <c r="F22" s="10" t="s">
        <v>27</v>
      </c>
      <c r="G22" s="10">
        <v>9</v>
      </c>
      <c r="H22" s="11">
        <v>550000</v>
      </c>
      <c r="I22" s="11">
        <f t="shared" si="0"/>
        <v>4950000</v>
      </c>
      <c r="J22" s="8">
        <v>0.5</v>
      </c>
      <c r="K22" s="11">
        <f t="shared" si="2"/>
        <v>2475000</v>
      </c>
      <c r="M22" s="119"/>
      <c r="N22" s="120"/>
      <c r="O22" s="120"/>
      <c r="P22" s="121"/>
      <c r="Q22" s="32" t="s">
        <v>42</v>
      </c>
      <c r="R22" s="33">
        <v>400000</v>
      </c>
      <c r="S22" s="127"/>
      <c r="T22" s="128"/>
    </row>
    <row r="23" spans="1:20" s="9" customFormat="1" ht="14.45" customHeight="1" x14ac:dyDescent="0.25">
      <c r="A23" s="105"/>
      <c r="B23" s="108"/>
      <c r="C23" s="111"/>
      <c r="D23" s="111"/>
      <c r="E23" s="137"/>
      <c r="F23" s="18" t="s">
        <v>29</v>
      </c>
      <c r="G23" s="18">
        <v>10</v>
      </c>
      <c r="H23" s="19">
        <v>455000</v>
      </c>
      <c r="I23" s="19">
        <f t="shared" si="0"/>
        <v>4550000</v>
      </c>
      <c r="J23" s="8">
        <v>0.5</v>
      </c>
      <c r="K23" s="19">
        <f t="shared" si="2"/>
        <v>2275000</v>
      </c>
      <c r="M23" s="119"/>
      <c r="N23" s="120"/>
      <c r="O23" s="120"/>
      <c r="P23" s="121"/>
      <c r="Q23" s="32" t="s">
        <v>43</v>
      </c>
      <c r="R23" s="33">
        <v>100000</v>
      </c>
      <c r="S23" s="127"/>
      <c r="T23" s="128"/>
    </row>
    <row r="24" spans="1:20" ht="15.75" x14ac:dyDescent="0.25">
      <c r="A24" s="115" t="s">
        <v>39</v>
      </c>
      <c r="B24" s="115"/>
      <c r="C24" s="115"/>
      <c r="D24" s="115"/>
      <c r="E24" s="115"/>
      <c r="F24" s="115"/>
      <c r="G24" s="27"/>
      <c r="H24" s="27"/>
      <c r="I24" s="28">
        <f>SUM(I7:I23)</f>
        <v>75795000</v>
      </c>
      <c r="J24" s="27"/>
      <c r="K24" s="28">
        <f>SUM(K7:K23)</f>
        <v>37897500</v>
      </c>
      <c r="M24" s="122"/>
      <c r="N24" s="123"/>
      <c r="O24" s="123"/>
      <c r="P24" s="124"/>
      <c r="Q24" s="32" t="s">
        <v>44</v>
      </c>
      <c r="R24" s="33">
        <v>3888000</v>
      </c>
      <c r="S24" s="129"/>
      <c r="T24" s="130"/>
    </row>
    <row r="25" spans="1:20" ht="15.75" x14ac:dyDescent="0.25">
      <c r="M25" s="132" t="s">
        <v>45</v>
      </c>
      <c r="N25" s="133"/>
      <c r="O25" s="133"/>
      <c r="P25" s="133"/>
      <c r="Q25" s="133"/>
      <c r="R25" s="133"/>
      <c r="S25" s="134">
        <v>700000</v>
      </c>
      <c r="T25" s="134"/>
    </row>
    <row r="26" spans="1:20" ht="15.75" x14ac:dyDescent="0.25">
      <c r="A26" s="29"/>
      <c r="B26" s="29"/>
      <c r="C26" s="29"/>
      <c r="M26" s="112" t="s">
        <v>46</v>
      </c>
      <c r="N26" s="113"/>
      <c r="O26" s="113"/>
      <c r="P26" s="113"/>
      <c r="Q26" s="113"/>
      <c r="R26" s="113"/>
      <c r="S26" s="114">
        <f>SUM(S21:T25)</f>
        <v>5588000</v>
      </c>
      <c r="T26" s="114"/>
    </row>
    <row r="27" spans="1:20" ht="15.75" x14ac:dyDescent="0.25">
      <c r="A27" s="29"/>
      <c r="B27" s="29"/>
      <c r="C27" s="29"/>
    </row>
    <row r="28" spans="1:20" ht="15.75" x14ac:dyDescent="0.25">
      <c r="A28" s="29"/>
      <c r="B28" s="29"/>
      <c r="C28" s="29"/>
    </row>
    <row r="29" spans="1:20" ht="15.75" customHeight="1" x14ac:dyDescent="0.25">
      <c r="A29" s="29"/>
      <c r="B29" s="131"/>
      <c r="C29" s="131"/>
      <c r="D29" s="131"/>
      <c r="E29" s="29"/>
      <c r="F29" s="29"/>
      <c r="G29" s="29"/>
      <c r="H29" s="29"/>
      <c r="I29" s="91"/>
      <c r="J29" s="34"/>
    </row>
    <row r="30" spans="1:20" ht="15.75" x14ac:dyDescent="0.25">
      <c r="A30" s="29"/>
      <c r="B30" s="29"/>
      <c r="C30" s="29"/>
      <c r="D30" s="35"/>
      <c r="E30" s="36"/>
      <c r="F30" s="36"/>
      <c r="G30" s="36"/>
      <c r="H30" s="36"/>
      <c r="I30" s="36"/>
      <c r="J30" s="37"/>
    </row>
  </sheetData>
  <mergeCells count="37">
    <mergeCell ref="D7:D13"/>
    <mergeCell ref="E7:E13"/>
    <mergeCell ref="A1:E1"/>
    <mergeCell ref="A3:K3"/>
    <mergeCell ref="A4:A6"/>
    <mergeCell ref="B4:B6"/>
    <mergeCell ref="C4:C6"/>
    <mergeCell ref="D4:E4"/>
    <mergeCell ref="F4:K4"/>
    <mergeCell ref="D5:D6"/>
    <mergeCell ref="E5:E6"/>
    <mergeCell ref="F5:F6"/>
    <mergeCell ref="G5:G6"/>
    <mergeCell ref="H5:H6"/>
    <mergeCell ref="I5:I6"/>
    <mergeCell ref="K5:K6"/>
    <mergeCell ref="A18:A23"/>
    <mergeCell ref="B18:B23"/>
    <mergeCell ref="C18:C23"/>
    <mergeCell ref="D18:D23"/>
    <mergeCell ref="E18:E23"/>
    <mergeCell ref="A7:A13"/>
    <mergeCell ref="B7:B13"/>
    <mergeCell ref="C7:C13"/>
    <mergeCell ref="M26:R26"/>
    <mergeCell ref="S26:T26"/>
    <mergeCell ref="A24:F24"/>
    <mergeCell ref="M21:P24"/>
    <mergeCell ref="S21:T24"/>
    <mergeCell ref="B29:D29"/>
    <mergeCell ref="M25:R25"/>
    <mergeCell ref="S25:T25"/>
    <mergeCell ref="A14:A17"/>
    <mergeCell ref="B14:B17"/>
    <mergeCell ref="C14:C17"/>
    <mergeCell ref="D14:D17"/>
    <mergeCell ref="E14:E1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7" sqref="J7:J12"/>
    </sheetView>
  </sheetViews>
  <sheetFormatPr defaultRowHeight="15" x14ac:dyDescent="0.25"/>
  <cols>
    <col min="1" max="1" width="4" customWidth="1"/>
    <col min="2" max="2" width="10.5703125" customWidth="1"/>
    <col min="3" max="3" width="7.42578125" customWidth="1"/>
    <col min="4" max="4" width="7.7109375" customWidth="1"/>
    <col min="5" max="5" width="9.140625" customWidth="1"/>
    <col min="7" max="7" width="3.42578125" customWidth="1"/>
    <col min="8" max="8" width="11" customWidth="1"/>
    <col min="9" max="9" width="14.5703125" customWidth="1"/>
    <col min="10" max="10" width="5" customWidth="1"/>
    <col min="11" max="11" width="14.85546875" customWidth="1"/>
    <col min="13" max="13" width="21.42578125" bestFit="1" customWidth="1"/>
    <col min="14" max="14" width="14.85546875" bestFit="1" customWidth="1"/>
  </cols>
  <sheetData>
    <row r="1" spans="1:11" s="2" customFormat="1" ht="15.75" x14ac:dyDescent="0.25">
      <c r="A1" s="138" t="s">
        <v>0</v>
      </c>
      <c r="B1" s="138"/>
      <c r="C1" s="138"/>
      <c r="D1" s="138"/>
      <c r="E1" s="138"/>
      <c r="F1" s="1"/>
      <c r="G1" s="1"/>
      <c r="H1" s="1"/>
      <c r="I1" s="1"/>
    </row>
    <row r="2" spans="1:11" s="2" customFormat="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3" spans="1:11" s="2" customFormat="1" ht="15.75" x14ac:dyDescent="0.25">
      <c r="A3" s="131" t="s">
        <v>47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s="4" customFormat="1" ht="42" customHeight="1" x14ac:dyDescent="0.25">
      <c r="A4" s="139" t="s">
        <v>3</v>
      </c>
      <c r="B4" s="140" t="s">
        <v>4</v>
      </c>
      <c r="C4" s="139" t="s">
        <v>5</v>
      </c>
      <c r="D4" s="139" t="s">
        <v>6</v>
      </c>
      <c r="E4" s="139"/>
      <c r="F4" s="141" t="s">
        <v>7</v>
      </c>
      <c r="G4" s="141"/>
      <c r="H4" s="141"/>
      <c r="I4" s="141"/>
      <c r="J4" s="141"/>
      <c r="K4" s="141"/>
    </row>
    <row r="5" spans="1:11" s="4" customFormat="1" ht="16.5" customHeight="1" x14ac:dyDescent="0.25">
      <c r="A5" s="139"/>
      <c r="B5" s="140"/>
      <c r="C5" s="139"/>
      <c r="D5" s="139" t="s">
        <v>8</v>
      </c>
      <c r="E5" s="139" t="s">
        <v>9</v>
      </c>
      <c r="F5" s="139" t="s">
        <v>10</v>
      </c>
      <c r="G5" s="139" t="s">
        <v>11</v>
      </c>
      <c r="H5" s="142" t="s">
        <v>12</v>
      </c>
      <c r="I5" s="142" t="s">
        <v>13</v>
      </c>
      <c r="J5" s="92"/>
      <c r="K5" s="142" t="s">
        <v>14</v>
      </c>
    </row>
    <row r="6" spans="1:11" s="4" customFormat="1" ht="12.75" x14ac:dyDescent="0.25">
      <c r="A6" s="139"/>
      <c r="B6" s="140"/>
      <c r="C6" s="139"/>
      <c r="D6" s="139"/>
      <c r="E6" s="139"/>
      <c r="F6" s="139"/>
      <c r="G6" s="139"/>
      <c r="H6" s="142"/>
      <c r="I6" s="142"/>
      <c r="J6" s="5" t="s">
        <v>15</v>
      </c>
      <c r="K6" s="142"/>
    </row>
    <row r="7" spans="1:11" s="9" customFormat="1" x14ac:dyDescent="0.25">
      <c r="A7" s="103">
        <v>788</v>
      </c>
      <c r="B7" s="106">
        <v>44090</v>
      </c>
      <c r="C7" s="103" t="s">
        <v>16</v>
      </c>
      <c r="D7" s="103" t="s">
        <v>17</v>
      </c>
      <c r="E7" s="103" t="s">
        <v>18</v>
      </c>
      <c r="F7" s="38" t="s">
        <v>19</v>
      </c>
      <c r="G7" s="38">
        <v>8</v>
      </c>
      <c r="H7" s="7">
        <v>455000</v>
      </c>
      <c r="I7" s="7">
        <f t="shared" ref="I7:I12" si="0">G7*H7</f>
        <v>3640000</v>
      </c>
      <c r="J7" s="8">
        <v>0.5</v>
      </c>
      <c r="K7" s="7">
        <f t="shared" ref="K7:K12" si="1">I7*(1-J7)</f>
        <v>1820000</v>
      </c>
    </row>
    <row r="8" spans="1:11" s="9" customFormat="1" ht="14.45" customHeight="1" x14ac:dyDescent="0.25">
      <c r="A8" s="104"/>
      <c r="B8" s="107"/>
      <c r="C8" s="104"/>
      <c r="D8" s="104"/>
      <c r="E8" s="104"/>
      <c r="F8" s="39" t="s">
        <v>20</v>
      </c>
      <c r="G8" s="39">
        <v>5</v>
      </c>
      <c r="H8" s="11">
        <v>465000</v>
      </c>
      <c r="I8" s="11">
        <f t="shared" si="0"/>
        <v>2325000</v>
      </c>
      <c r="J8" s="8">
        <v>0.5</v>
      </c>
      <c r="K8" s="11">
        <f t="shared" si="1"/>
        <v>1162500</v>
      </c>
    </row>
    <row r="9" spans="1:11" s="9" customFormat="1" ht="14.45" customHeight="1" x14ac:dyDescent="0.25">
      <c r="A9" s="104"/>
      <c r="B9" s="107"/>
      <c r="C9" s="104"/>
      <c r="D9" s="104"/>
      <c r="E9" s="104"/>
      <c r="F9" s="39" t="s">
        <v>37</v>
      </c>
      <c r="G9" s="39">
        <v>4</v>
      </c>
      <c r="H9" s="11">
        <v>255000</v>
      </c>
      <c r="I9" s="11">
        <f t="shared" si="0"/>
        <v>1020000</v>
      </c>
      <c r="J9" s="8">
        <v>0.5</v>
      </c>
      <c r="K9" s="11">
        <f t="shared" si="1"/>
        <v>510000</v>
      </c>
    </row>
    <row r="10" spans="1:11" s="9" customFormat="1" ht="14.45" customHeight="1" x14ac:dyDescent="0.25">
      <c r="A10" s="104"/>
      <c r="B10" s="107"/>
      <c r="C10" s="104"/>
      <c r="D10" s="104"/>
      <c r="E10" s="104"/>
      <c r="F10" s="39" t="s">
        <v>38</v>
      </c>
      <c r="G10" s="39">
        <v>5</v>
      </c>
      <c r="H10" s="11">
        <v>485000</v>
      </c>
      <c r="I10" s="11">
        <f t="shared" si="0"/>
        <v>2425000</v>
      </c>
      <c r="J10" s="8">
        <v>0.5</v>
      </c>
      <c r="K10" s="11">
        <f t="shared" si="1"/>
        <v>1212500</v>
      </c>
    </row>
    <row r="11" spans="1:11" s="9" customFormat="1" ht="14.45" customHeight="1" x14ac:dyDescent="0.25">
      <c r="A11" s="38">
        <v>676</v>
      </c>
      <c r="B11" s="40">
        <v>44097</v>
      </c>
      <c r="C11" s="38" t="s">
        <v>16</v>
      </c>
      <c r="D11" s="38" t="s">
        <v>17</v>
      </c>
      <c r="E11" s="38" t="s">
        <v>18</v>
      </c>
      <c r="F11" s="38" t="s">
        <v>27</v>
      </c>
      <c r="G11" s="38">
        <v>1</v>
      </c>
      <c r="H11" s="7">
        <v>550000</v>
      </c>
      <c r="I11" s="7">
        <f t="shared" si="0"/>
        <v>550000</v>
      </c>
      <c r="J11" s="8">
        <v>0.5</v>
      </c>
      <c r="K11" s="7">
        <f t="shared" si="1"/>
        <v>275000</v>
      </c>
    </row>
    <row r="12" spans="1:11" s="9" customFormat="1" ht="14.45" customHeight="1" x14ac:dyDescent="0.25">
      <c r="A12" s="41">
        <v>804</v>
      </c>
      <c r="B12" s="49">
        <v>44102</v>
      </c>
      <c r="C12" s="41" t="s">
        <v>16</v>
      </c>
      <c r="D12" s="41" t="s">
        <v>17</v>
      </c>
      <c r="E12" s="41" t="s">
        <v>18</v>
      </c>
      <c r="F12" s="38" t="s">
        <v>20</v>
      </c>
      <c r="G12" s="38">
        <v>2</v>
      </c>
      <c r="H12" s="7">
        <v>465000</v>
      </c>
      <c r="I12" s="7">
        <f t="shared" si="0"/>
        <v>930000</v>
      </c>
      <c r="J12" s="8">
        <v>0.5</v>
      </c>
      <c r="K12" s="51">
        <f t="shared" si="1"/>
        <v>465000</v>
      </c>
    </row>
    <row r="13" spans="1:11" x14ac:dyDescent="0.25">
      <c r="A13" s="115" t="s">
        <v>39</v>
      </c>
      <c r="B13" s="115"/>
      <c r="C13" s="115"/>
      <c r="D13" s="115"/>
      <c r="E13" s="115"/>
      <c r="F13" s="115"/>
      <c r="G13" s="27"/>
      <c r="H13" s="27"/>
      <c r="I13" s="28">
        <f>SUM(I7:I12)</f>
        <v>10890000</v>
      </c>
      <c r="J13" s="27"/>
      <c r="K13" s="50">
        <f>SUM(K7:K12)</f>
        <v>5445000</v>
      </c>
    </row>
    <row r="17" ht="15" customHeight="1" x14ac:dyDescent="0.25"/>
  </sheetData>
  <mergeCells count="20">
    <mergeCell ref="A1:E1"/>
    <mergeCell ref="A3:K3"/>
    <mergeCell ref="A4:A6"/>
    <mergeCell ref="B4:B6"/>
    <mergeCell ref="C4:C6"/>
    <mergeCell ref="D4:E4"/>
    <mergeCell ref="F4:K4"/>
    <mergeCell ref="D5:D6"/>
    <mergeCell ref="E5:E6"/>
    <mergeCell ref="F5:F6"/>
    <mergeCell ref="G5:G6"/>
    <mergeCell ref="H5:H6"/>
    <mergeCell ref="I5:I6"/>
    <mergeCell ref="K5:K6"/>
    <mergeCell ref="A13:F13"/>
    <mergeCell ref="A7:A10"/>
    <mergeCell ref="E7:E10"/>
    <mergeCell ref="D7:D10"/>
    <mergeCell ref="C7:C10"/>
    <mergeCell ref="B7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C1" zoomScale="85" zoomScaleNormal="85" workbookViewId="0">
      <selection activeCell="J8" sqref="J8"/>
    </sheetView>
  </sheetViews>
  <sheetFormatPr defaultRowHeight="15" x14ac:dyDescent="0.25"/>
  <cols>
    <col min="1" max="1" width="5.7109375" customWidth="1"/>
    <col min="2" max="2" width="10.28515625" bestFit="1" customWidth="1"/>
    <col min="3" max="3" width="7" customWidth="1"/>
    <col min="7" max="7" width="4.5703125" customWidth="1"/>
    <col min="8" max="8" width="10.5703125" customWidth="1"/>
    <col min="9" max="9" width="12.42578125" customWidth="1"/>
    <col min="10" max="10" width="5.5703125" customWidth="1"/>
    <col min="11" max="11" width="11.5703125" customWidth="1"/>
  </cols>
  <sheetData>
    <row r="1" spans="1:11" ht="15.75" x14ac:dyDescent="0.25">
      <c r="A1" s="138" t="s">
        <v>0</v>
      </c>
      <c r="B1" s="138"/>
      <c r="C1" s="138"/>
      <c r="D1" s="138"/>
      <c r="E1" s="138"/>
      <c r="F1" s="1"/>
      <c r="G1" s="1"/>
      <c r="H1" s="1"/>
      <c r="I1" s="1"/>
      <c r="J1" s="2"/>
      <c r="K1" s="2"/>
    </row>
    <row r="2" spans="1:1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</row>
    <row r="3" spans="1:11" ht="15.75" x14ac:dyDescent="0.25">
      <c r="A3" s="131" t="s">
        <v>54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x14ac:dyDescent="0.25">
      <c r="A4" s="139" t="s">
        <v>3</v>
      </c>
      <c r="B4" s="140" t="s">
        <v>4</v>
      </c>
      <c r="C4" s="139" t="s">
        <v>5</v>
      </c>
      <c r="D4" s="139" t="s">
        <v>6</v>
      </c>
      <c r="E4" s="139"/>
      <c r="F4" s="141" t="s">
        <v>7</v>
      </c>
      <c r="G4" s="141"/>
      <c r="H4" s="141"/>
      <c r="I4" s="141"/>
      <c r="J4" s="141"/>
      <c r="K4" s="141"/>
    </row>
    <row r="5" spans="1:11" ht="15" customHeight="1" x14ac:dyDescent="0.25">
      <c r="A5" s="139"/>
      <c r="B5" s="140"/>
      <c r="C5" s="139"/>
      <c r="D5" s="139" t="s">
        <v>8</v>
      </c>
      <c r="E5" s="139" t="s">
        <v>9</v>
      </c>
      <c r="F5" s="139" t="s">
        <v>10</v>
      </c>
      <c r="G5" s="139" t="s">
        <v>11</v>
      </c>
      <c r="H5" s="142" t="s">
        <v>12</v>
      </c>
      <c r="I5" s="142" t="s">
        <v>13</v>
      </c>
      <c r="J5" s="92"/>
      <c r="K5" s="142" t="s">
        <v>14</v>
      </c>
    </row>
    <row r="6" spans="1:11" x14ac:dyDescent="0.25">
      <c r="A6" s="139"/>
      <c r="B6" s="140"/>
      <c r="C6" s="139"/>
      <c r="D6" s="139"/>
      <c r="E6" s="139"/>
      <c r="F6" s="139"/>
      <c r="G6" s="139"/>
      <c r="H6" s="142"/>
      <c r="I6" s="142"/>
      <c r="J6" s="5" t="s">
        <v>15</v>
      </c>
      <c r="K6" s="142"/>
    </row>
    <row r="7" spans="1:11" x14ac:dyDescent="0.25">
      <c r="A7" s="103">
        <v>1211</v>
      </c>
      <c r="B7" s="106">
        <v>44113</v>
      </c>
      <c r="C7" s="103" t="s">
        <v>16</v>
      </c>
      <c r="D7" s="103" t="s">
        <v>17</v>
      </c>
      <c r="E7" s="103" t="s">
        <v>18</v>
      </c>
      <c r="F7" s="38" t="s">
        <v>38</v>
      </c>
      <c r="G7" s="38">
        <v>1</v>
      </c>
      <c r="H7" s="7">
        <v>485000</v>
      </c>
      <c r="I7" s="7">
        <f t="shared" ref="I7:I8" si="0">G7*H7</f>
        <v>485000</v>
      </c>
      <c r="J7" s="8">
        <v>0.5</v>
      </c>
      <c r="K7" s="7">
        <f>I7*(1-J7)</f>
        <v>242500</v>
      </c>
    </row>
    <row r="8" spans="1:11" x14ac:dyDescent="0.25">
      <c r="A8" s="104"/>
      <c r="B8" s="107"/>
      <c r="C8" s="104"/>
      <c r="D8" s="104"/>
      <c r="E8" s="104"/>
      <c r="F8" s="39" t="s">
        <v>27</v>
      </c>
      <c r="G8" s="39">
        <v>1</v>
      </c>
      <c r="H8" s="11">
        <v>550000</v>
      </c>
      <c r="I8" s="19">
        <f t="shared" si="0"/>
        <v>550000</v>
      </c>
      <c r="J8" s="20">
        <v>0.5</v>
      </c>
      <c r="K8" s="19">
        <f>I8*(1-J8)</f>
        <v>275000</v>
      </c>
    </row>
    <row r="9" spans="1:11" x14ac:dyDescent="0.25">
      <c r="A9" s="115" t="s">
        <v>39</v>
      </c>
      <c r="B9" s="115"/>
      <c r="C9" s="115"/>
      <c r="D9" s="115"/>
      <c r="E9" s="115"/>
      <c r="F9" s="115"/>
      <c r="G9" s="27"/>
      <c r="H9" s="27"/>
      <c r="I9" s="50">
        <f>SUM(I7:I8)</f>
        <v>1035000</v>
      </c>
      <c r="J9" s="52"/>
      <c r="K9" s="50">
        <f>SUM(K7:K8)</f>
        <v>517500</v>
      </c>
    </row>
    <row r="14" spans="1:11" ht="15" customHeight="1" x14ac:dyDescent="0.25"/>
    <row r="18" ht="15" customHeight="1" x14ac:dyDescent="0.25"/>
  </sheetData>
  <mergeCells count="20">
    <mergeCell ref="A1:E1"/>
    <mergeCell ref="A3:K3"/>
    <mergeCell ref="A4:A6"/>
    <mergeCell ref="B4:B6"/>
    <mergeCell ref="C4:C6"/>
    <mergeCell ref="D4:E4"/>
    <mergeCell ref="F4:K4"/>
    <mergeCell ref="D5:D6"/>
    <mergeCell ref="E5:E6"/>
    <mergeCell ref="F5:F6"/>
    <mergeCell ref="A9:F9"/>
    <mergeCell ref="G5:G6"/>
    <mergeCell ref="H5:H6"/>
    <mergeCell ref="I5:I6"/>
    <mergeCell ref="K5:K6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F1" workbookViewId="0">
      <selection activeCell="J8" sqref="J8"/>
    </sheetView>
  </sheetViews>
  <sheetFormatPr defaultRowHeight="15" x14ac:dyDescent="0.25"/>
  <cols>
    <col min="1" max="1" width="4.140625" customWidth="1"/>
    <col min="2" max="2" width="9" customWidth="1"/>
    <col min="3" max="3" width="6" customWidth="1"/>
    <col min="4" max="4" width="7.5703125" customWidth="1"/>
    <col min="5" max="5" width="8" customWidth="1"/>
    <col min="6" max="6" width="5.5703125" customWidth="1"/>
    <col min="7" max="7" width="3.28515625" customWidth="1"/>
    <col min="8" max="8" width="10.28515625" customWidth="1"/>
    <col min="9" max="9" width="13.42578125" bestFit="1" customWidth="1"/>
    <col min="11" max="11" width="16.140625" bestFit="1" customWidth="1"/>
  </cols>
  <sheetData>
    <row r="1" spans="1:11" ht="15.75" x14ac:dyDescent="0.25">
      <c r="A1" s="138" t="s">
        <v>0</v>
      </c>
      <c r="B1" s="138"/>
      <c r="C1" s="138"/>
      <c r="D1" s="138"/>
      <c r="E1" s="138"/>
      <c r="F1" s="1"/>
      <c r="G1" s="1"/>
      <c r="H1" s="1"/>
      <c r="I1" s="1"/>
      <c r="J1" s="2"/>
      <c r="K1" s="2"/>
    </row>
    <row r="2" spans="1:11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  <c r="J2" s="2"/>
      <c r="K2" s="2"/>
    </row>
    <row r="3" spans="1:11" ht="15.75" x14ac:dyDescent="0.25">
      <c r="A3" s="131" t="s">
        <v>53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</row>
    <row r="4" spans="1:11" x14ac:dyDescent="0.25">
      <c r="A4" s="139" t="s">
        <v>3</v>
      </c>
      <c r="B4" s="140" t="s">
        <v>4</v>
      </c>
      <c r="C4" s="139" t="s">
        <v>5</v>
      </c>
      <c r="D4" s="139" t="s">
        <v>6</v>
      </c>
      <c r="E4" s="139"/>
      <c r="F4" s="141" t="s">
        <v>7</v>
      </c>
      <c r="G4" s="141"/>
      <c r="H4" s="141"/>
      <c r="I4" s="141"/>
      <c r="J4" s="141"/>
      <c r="K4" s="141"/>
    </row>
    <row r="5" spans="1:11" ht="15" customHeight="1" x14ac:dyDescent="0.25">
      <c r="A5" s="139"/>
      <c r="B5" s="140"/>
      <c r="C5" s="139"/>
      <c r="D5" s="139" t="s">
        <v>8</v>
      </c>
      <c r="E5" s="139" t="s">
        <v>9</v>
      </c>
      <c r="F5" s="139" t="s">
        <v>10</v>
      </c>
      <c r="G5" s="139" t="s">
        <v>11</v>
      </c>
      <c r="H5" s="142" t="s">
        <v>12</v>
      </c>
      <c r="I5" s="142" t="s">
        <v>13</v>
      </c>
      <c r="J5" s="92"/>
      <c r="K5" s="142" t="s">
        <v>14</v>
      </c>
    </row>
    <row r="6" spans="1:11" x14ac:dyDescent="0.25">
      <c r="A6" s="139"/>
      <c r="B6" s="140"/>
      <c r="C6" s="139"/>
      <c r="D6" s="139"/>
      <c r="E6" s="139"/>
      <c r="F6" s="139"/>
      <c r="G6" s="139"/>
      <c r="H6" s="142"/>
      <c r="I6" s="142"/>
      <c r="J6" s="5" t="s">
        <v>15</v>
      </c>
      <c r="K6" s="142"/>
    </row>
    <row r="7" spans="1:11" x14ac:dyDescent="0.25">
      <c r="A7" s="162">
        <v>1249</v>
      </c>
      <c r="B7" s="164">
        <v>44155</v>
      </c>
      <c r="C7" s="162" t="s">
        <v>16</v>
      </c>
      <c r="D7" s="162" t="s">
        <v>17</v>
      </c>
      <c r="E7" s="162" t="s">
        <v>18</v>
      </c>
      <c r="F7" s="66" t="s">
        <v>50</v>
      </c>
      <c r="G7" s="66">
        <v>24</v>
      </c>
      <c r="H7" s="67">
        <v>235000</v>
      </c>
      <c r="I7" s="67">
        <f t="shared" ref="I7:I8" si="0">G7*H7</f>
        <v>5640000</v>
      </c>
      <c r="J7" s="68">
        <v>0.5</v>
      </c>
      <c r="K7" s="67">
        <f>I7*(1-J7)</f>
        <v>2820000</v>
      </c>
    </row>
    <row r="8" spans="1:11" x14ac:dyDescent="0.25">
      <c r="A8" s="163"/>
      <c r="B8" s="165"/>
      <c r="C8" s="163"/>
      <c r="D8" s="163"/>
      <c r="E8" s="163"/>
      <c r="F8" s="66" t="s">
        <v>20</v>
      </c>
      <c r="G8" s="66">
        <v>8</v>
      </c>
      <c r="H8" s="67">
        <v>465000</v>
      </c>
      <c r="I8" s="67">
        <f t="shared" si="0"/>
        <v>3720000</v>
      </c>
      <c r="J8" s="68">
        <v>0.5</v>
      </c>
      <c r="K8" s="67">
        <f>I8*(1-J8)</f>
        <v>1860000</v>
      </c>
    </row>
    <row r="9" spans="1:11" x14ac:dyDescent="0.25">
      <c r="A9" s="115" t="s">
        <v>39</v>
      </c>
      <c r="B9" s="115"/>
      <c r="C9" s="115"/>
      <c r="D9" s="115"/>
      <c r="E9" s="115"/>
      <c r="F9" s="115"/>
      <c r="G9" s="27"/>
      <c r="H9" s="27"/>
      <c r="I9" s="50">
        <f>SUM(I7:I8)</f>
        <v>9360000</v>
      </c>
      <c r="J9" s="52"/>
      <c r="K9" s="50">
        <f>SUM(K7:K8)</f>
        <v>4680000</v>
      </c>
    </row>
    <row r="10" spans="1:11" ht="15" customHeight="1" x14ac:dyDescent="0.25"/>
    <row r="21" spans="9:9" ht="15" customHeight="1" x14ac:dyDescent="0.25"/>
    <row r="25" spans="9:9" ht="15" customHeight="1" x14ac:dyDescent="0.25"/>
    <row r="27" spans="9:9" x14ac:dyDescent="0.25">
      <c r="I27" s="53"/>
    </row>
  </sheetData>
  <mergeCells count="20">
    <mergeCell ref="H5:H6"/>
    <mergeCell ref="I5:I6"/>
    <mergeCell ref="K5:K6"/>
    <mergeCell ref="A9:F9"/>
    <mergeCell ref="A7:A8"/>
    <mergeCell ref="B7:B8"/>
    <mergeCell ref="C7:C8"/>
    <mergeCell ref="D7:D8"/>
    <mergeCell ref="E7:E8"/>
    <mergeCell ref="A1:E1"/>
    <mergeCell ref="A3:K3"/>
    <mergeCell ref="A4:A6"/>
    <mergeCell ref="B4:B6"/>
    <mergeCell ref="C4:C6"/>
    <mergeCell ref="D4:E4"/>
    <mergeCell ref="F4:K4"/>
    <mergeCell ref="D5:D6"/>
    <mergeCell ref="E5:E6"/>
    <mergeCell ref="F5:F6"/>
    <mergeCell ref="G5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F34" sqref="F34"/>
    </sheetView>
  </sheetViews>
  <sheetFormatPr defaultRowHeight="15" x14ac:dyDescent="0.25"/>
  <cols>
    <col min="3" max="3" width="11.140625" bestFit="1" customWidth="1"/>
    <col min="4" max="4" width="15.7109375" bestFit="1" customWidth="1"/>
    <col min="6" max="6" width="14.5703125" bestFit="1" customWidth="1"/>
    <col min="7" max="7" width="19.5703125" customWidth="1"/>
    <col min="8" max="8" width="15" bestFit="1" customWidth="1"/>
    <col min="10" max="10" width="52.85546875" bestFit="1" customWidth="1"/>
    <col min="11" max="12" width="12.42578125" bestFit="1" customWidth="1"/>
  </cols>
  <sheetData>
    <row r="1" spans="1:12" ht="15.75" x14ac:dyDescent="0.25">
      <c r="A1" s="138" t="s">
        <v>0</v>
      </c>
      <c r="B1" s="138"/>
      <c r="C1" s="138"/>
      <c r="D1" s="138"/>
      <c r="E1" s="138"/>
      <c r="F1" s="1"/>
      <c r="G1" s="1"/>
      <c r="H1" s="1"/>
      <c r="I1" s="1"/>
    </row>
    <row r="2" spans="1:12" ht="15.75" x14ac:dyDescent="0.25">
      <c r="A2" s="3" t="s">
        <v>1</v>
      </c>
      <c r="B2" s="3"/>
      <c r="C2" s="3"/>
      <c r="D2" s="3"/>
      <c r="E2" s="3"/>
      <c r="F2" s="1"/>
      <c r="G2" s="1"/>
      <c r="H2" s="1"/>
      <c r="I2" s="1"/>
    </row>
    <row r="4" spans="1:12" ht="15.75" thickBot="1" x14ac:dyDescent="0.3"/>
    <row r="5" spans="1:12" ht="16.5" thickBot="1" x14ac:dyDescent="0.3">
      <c r="A5" s="87"/>
      <c r="B5" s="87" t="s">
        <v>21</v>
      </c>
      <c r="C5" s="145" t="s">
        <v>61</v>
      </c>
      <c r="D5" s="145"/>
      <c r="E5" s="143" t="s">
        <v>62</v>
      </c>
      <c r="F5" s="144"/>
      <c r="G5" s="69" t="s">
        <v>22</v>
      </c>
      <c r="H5" s="69" t="s">
        <v>23</v>
      </c>
      <c r="J5" s="97" t="s">
        <v>63</v>
      </c>
      <c r="K5" s="98">
        <v>200000000</v>
      </c>
    </row>
    <row r="6" spans="1:12" ht="16.5" thickBot="1" x14ac:dyDescent="0.3">
      <c r="A6" s="149" t="s">
        <v>51</v>
      </c>
      <c r="B6" s="149" t="s">
        <v>25</v>
      </c>
      <c r="C6" s="13">
        <v>44040</v>
      </c>
      <c r="D6" s="14">
        <v>5000000</v>
      </c>
      <c r="E6" s="15">
        <v>0.12</v>
      </c>
      <c r="F6" s="14">
        <f>D6*E6</f>
        <v>600000</v>
      </c>
      <c r="G6" s="146">
        <f>200000000-D6-D7-D8-D9-D10-D11-D12-D13-D14-D15-D16</f>
        <v>58000000</v>
      </c>
      <c r="H6" s="146">
        <f>G6*E6</f>
        <v>6960000</v>
      </c>
      <c r="J6" s="99" t="s">
        <v>64</v>
      </c>
      <c r="K6" s="102">
        <v>15364000</v>
      </c>
      <c r="L6" s="169">
        <f>SUM(K6:K9)</f>
        <v>31094000</v>
      </c>
    </row>
    <row r="7" spans="1:12" ht="16.5" thickBot="1" x14ac:dyDescent="0.3">
      <c r="A7" s="149"/>
      <c r="B7" s="149"/>
      <c r="C7" s="16">
        <v>44040</v>
      </c>
      <c r="D7" s="17">
        <v>10000000</v>
      </c>
      <c r="E7" s="48">
        <v>0.12</v>
      </c>
      <c r="F7" s="14">
        <f t="shared" ref="F7:F11" si="0">D7*E7</f>
        <v>1200000</v>
      </c>
      <c r="G7" s="147"/>
      <c r="H7" s="147"/>
      <c r="J7" s="99" t="s">
        <v>65</v>
      </c>
      <c r="K7" s="102">
        <v>9080000</v>
      </c>
      <c r="L7" s="170"/>
    </row>
    <row r="8" spans="1:12" ht="16.5" thickBot="1" x14ac:dyDescent="0.3">
      <c r="A8" s="149"/>
      <c r="B8" s="149"/>
      <c r="C8" s="16">
        <v>44049</v>
      </c>
      <c r="D8" s="17">
        <v>30000000</v>
      </c>
      <c r="E8" s="48">
        <v>0.12</v>
      </c>
      <c r="F8" s="14">
        <f t="shared" si="0"/>
        <v>3600000</v>
      </c>
      <c r="G8" s="147"/>
      <c r="H8" s="147"/>
      <c r="J8" s="99" t="s">
        <v>66</v>
      </c>
      <c r="K8" s="102">
        <v>2000000</v>
      </c>
      <c r="L8" s="170"/>
    </row>
    <row r="9" spans="1:12" ht="16.5" thickBot="1" x14ac:dyDescent="0.3">
      <c r="A9" s="149"/>
      <c r="B9" s="149"/>
      <c r="C9" s="16">
        <v>44054</v>
      </c>
      <c r="D9" s="17">
        <v>20000000</v>
      </c>
      <c r="E9" s="48">
        <v>0.12</v>
      </c>
      <c r="F9" s="14">
        <f t="shared" si="0"/>
        <v>2400000</v>
      </c>
      <c r="G9" s="147"/>
      <c r="H9" s="147"/>
      <c r="J9" s="99" t="s">
        <v>67</v>
      </c>
      <c r="K9" s="102">
        <v>4650000</v>
      </c>
      <c r="L9" s="171"/>
    </row>
    <row r="10" spans="1:12" ht="16.5" thickBot="1" x14ac:dyDescent="0.3">
      <c r="A10" s="149"/>
      <c r="B10" s="149"/>
      <c r="C10" s="16">
        <v>44060</v>
      </c>
      <c r="D10" s="17">
        <v>8000000</v>
      </c>
      <c r="E10" s="48">
        <v>0.12</v>
      </c>
      <c r="F10" s="14">
        <f t="shared" si="0"/>
        <v>960000</v>
      </c>
      <c r="G10" s="147"/>
      <c r="H10" s="147"/>
      <c r="J10" s="99"/>
      <c r="K10" s="100">
        <v>168906000</v>
      </c>
      <c r="L10" s="101"/>
    </row>
    <row r="11" spans="1:12" x14ac:dyDescent="0.25">
      <c r="A11" s="149"/>
      <c r="B11" s="149"/>
      <c r="C11" s="16">
        <v>44068</v>
      </c>
      <c r="D11" s="17">
        <v>10000000</v>
      </c>
      <c r="E11" s="48">
        <v>0.12</v>
      </c>
      <c r="F11" s="14">
        <f t="shared" si="0"/>
        <v>1200000</v>
      </c>
      <c r="G11" s="147"/>
      <c r="H11" s="147"/>
    </row>
    <row r="12" spans="1:12" x14ac:dyDescent="0.25">
      <c r="A12" s="149"/>
      <c r="B12" s="149"/>
      <c r="C12" s="61">
        <v>44077</v>
      </c>
      <c r="D12" s="58">
        <v>2000000</v>
      </c>
      <c r="E12" s="62">
        <v>0.12</v>
      </c>
      <c r="F12" s="58">
        <f>D12*E12</f>
        <v>240000</v>
      </c>
      <c r="G12" s="147"/>
      <c r="H12" s="147"/>
    </row>
    <row r="13" spans="1:12" x14ac:dyDescent="0.25">
      <c r="A13" s="149"/>
      <c r="B13" s="149"/>
      <c r="C13" s="63">
        <v>44085</v>
      </c>
      <c r="D13" s="64">
        <v>3000000</v>
      </c>
      <c r="E13" s="59">
        <v>0.12</v>
      </c>
      <c r="F13" s="58">
        <f>D13*E13</f>
        <v>360000</v>
      </c>
      <c r="G13" s="148"/>
      <c r="H13" s="148"/>
    </row>
    <row r="14" spans="1:12" x14ac:dyDescent="0.25">
      <c r="A14" s="149"/>
      <c r="B14" s="149"/>
      <c r="C14" s="71">
        <v>44137</v>
      </c>
      <c r="D14" s="72">
        <v>7000000</v>
      </c>
      <c r="E14" s="89">
        <v>0.12</v>
      </c>
      <c r="F14" s="90">
        <f>D14*E14</f>
        <v>840000</v>
      </c>
      <c r="G14" s="159" t="s">
        <v>52</v>
      </c>
      <c r="H14" s="70"/>
    </row>
    <row r="15" spans="1:12" x14ac:dyDescent="0.25">
      <c r="A15" s="149"/>
      <c r="B15" s="149"/>
      <c r="C15" s="71"/>
      <c r="D15" s="72">
        <v>40000000</v>
      </c>
      <c r="E15" s="89">
        <v>0.12</v>
      </c>
      <c r="F15" s="90">
        <f>D15*E15</f>
        <v>4800000</v>
      </c>
      <c r="G15" s="160"/>
      <c r="H15" s="70"/>
    </row>
    <row r="16" spans="1:12" x14ac:dyDescent="0.25">
      <c r="A16" s="149"/>
      <c r="B16" s="149"/>
      <c r="C16" s="93">
        <v>44202</v>
      </c>
      <c r="D16" s="94">
        <v>7000000</v>
      </c>
      <c r="E16" s="95">
        <v>0.12</v>
      </c>
      <c r="F16" s="96">
        <f>D16*E16</f>
        <v>840000</v>
      </c>
      <c r="G16" s="160"/>
      <c r="H16" s="70"/>
    </row>
    <row r="17" spans="1:8" ht="45" x14ac:dyDescent="0.25">
      <c r="A17" s="149"/>
      <c r="B17" s="149"/>
      <c r="C17" s="45" t="s">
        <v>31</v>
      </c>
      <c r="D17" s="46">
        <f>SUM(D6:D15)</f>
        <v>135000000</v>
      </c>
      <c r="E17" s="47" t="s">
        <v>32</v>
      </c>
      <c r="F17" s="23">
        <f>SUM(F6:F16)</f>
        <v>17040000</v>
      </c>
      <c r="G17" s="161"/>
      <c r="H17" s="24"/>
    </row>
    <row r="18" spans="1:8" x14ac:dyDescent="0.25">
      <c r="A18" s="156" t="s">
        <v>33</v>
      </c>
      <c r="B18" s="156" t="s">
        <v>25</v>
      </c>
      <c r="C18" s="42" t="s">
        <v>34</v>
      </c>
      <c r="D18" s="14">
        <v>100000000</v>
      </c>
      <c r="E18" s="15">
        <v>0.12</v>
      </c>
      <c r="F18" s="14">
        <f>D18*E18</f>
        <v>12000000</v>
      </c>
      <c r="G18" s="146">
        <f>300000000-D18-D19-D20</f>
        <v>115000000</v>
      </c>
      <c r="H18" s="146">
        <f>G18*E18</f>
        <v>13800000</v>
      </c>
    </row>
    <row r="19" spans="1:8" x14ac:dyDescent="0.25">
      <c r="A19" s="157"/>
      <c r="B19" s="157"/>
      <c r="C19" s="43">
        <v>44064</v>
      </c>
      <c r="D19" s="17">
        <v>80000000</v>
      </c>
      <c r="E19" s="48">
        <v>0.12</v>
      </c>
      <c r="F19" s="14">
        <f>D19*E19</f>
        <v>9600000</v>
      </c>
      <c r="G19" s="147"/>
      <c r="H19" s="147"/>
    </row>
    <row r="20" spans="1:8" x14ac:dyDescent="0.25">
      <c r="A20" s="157"/>
      <c r="B20" s="157"/>
      <c r="C20" s="57">
        <v>44097</v>
      </c>
      <c r="D20" s="58">
        <v>5000000</v>
      </c>
      <c r="E20" s="59">
        <v>0.12</v>
      </c>
      <c r="F20" s="60">
        <f>D20*E20</f>
        <v>600000</v>
      </c>
      <c r="G20" s="148"/>
      <c r="H20" s="148"/>
    </row>
    <row r="21" spans="1:8" ht="45" customHeight="1" x14ac:dyDescent="0.25">
      <c r="A21" s="158"/>
      <c r="B21" s="158"/>
      <c r="C21" s="44" t="s">
        <v>35</v>
      </c>
      <c r="D21" s="21">
        <f>SUM(D18:D20)</f>
        <v>185000000</v>
      </c>
      <c r="E21" s="22" t="s">
        <v>32</v>
      </c>
      <c r="F21" s="56">
        <f>SUM(F18:F20)</f>
        <v>22200000</v>
      </c>
      <c r="G21" s="54"/>
      <c r="H21" s="54"/>
    </row>
    <row r="22" spans="1:8" x14ac:dyDescent="0.25">
      <c r="A22" s="149" t="s">
        <v>49</v>
      </c>
      <c r="B22" s="149" t="s">
        <v>25</v>
      </c>
      <c r="C22" s="73">
        <v>44125</v>
      </c>
      <c r="D22" s="76">
        <v>59124000</v>
      </c>
      <c r="E22" s="77">
        <v>0.09</v>
      </c>
      <c r="F22" s="74">
        <f>D22*E22</f>
        <v>5321160</v>
      </c>
      <c r="G22" s="150">
        <f>107462600-D22-D23-D24</f>
        <v>8338600</v>
      </c>
      <c r="H22" s="153">
        <f>G22*0%</f>
        <v>0</v>
      </c>
    </row>
    <row r="23" spans="1:8" x14ac:dyDescent="0.25">
      <c r="A23" s="149"/>
      <c r="B23" s="149"/>
      <c r="C23" s="73">
        <v>44132</v>
      </c>
      <c r="D23" s="74">
        <v>30000000</v>
      </c>
      <c r="E23" s="78">
        <v>0.09</v>
      </c>
      <c r="F23" s="75">
        <f>D23*E23</f>
        <v>2700000</v>
      </c>
      <c r="G23" s="151"/>
      <c r="H23" s="154"/>
    </row>
    <row r="24" spans="1:8" x14ac:dyDescent="0.25">
      <c r="A24" s="149"/>
      <c r="B24" s="149"/>
      <c r="C24" s="79">
        <v>44160</v>
      </c>
      <c r="D24" s="80">
        <v>10000000</v>
      </c>
      <c r="E24" s="81">
        <v>0.09</v>
      </c>
      <c r="F24" s="82">
        <f>D24*E24</f>
        <v>900000</v>
      </c>
      <c r="G24" s="152"/>
      <c r="H24" s="155"/>
    </row>
    <row r="25" spans="1:8" ht="60" customHeight="1" x14ac:dyDescent="0.25">
      <c r="A25" s="149"/>
      <c r="B25" s="149"/>
      <c r="C25" s="44" t="s">
        <v>48</v>
      </c>
      <c r="D25" s="21">
        <f>D22+D23+D24</f>
        <v>99124000</v>
      </c>
      <c r="E25" s="22" t="s">
        <v>32</v>
      </c>
      <c r="F25" s="65">
        <f>SUM(F22:F24)</f>
        <v>8921160</v>
      </c>
      <c r="G25" s="55"/>
      <c r="H25" s="55"/>
    </row>
    <row r="26" spans="1:8" ht="99.75" x14ac:dyDescent="0.25">
      <c r="A26" s="88" t="s">
        <v>55</v>
      </c>
      <c r="B26" s="88" t="s">
        <v>25</v>
      </c>
      <c r="C26" s="166" t="s">
        <v>68</v>
      </c>
      <c r="D26" s="167"/>
      <c r="E26" s="167"/>
      <c r="F26" s="168"/>
      <c r="G26" s="84"/>
      <c r="H26" s="85"/>
    </row>
    <row r="27" spans="1:8" x14ac:dyDescent="0.25">
      <c r="A27" s="143" t="s">
        <v>36</v>
      </c>
      <c r="B27" s="144"/>
      <c r="C27" s="25"/>
      <c r="D27" s="25"/>
      <c r="E27" s="12"/>
      <c r="F27" s="26">
        <f>F17+F21+F25</f>
        <v>48161160</v>
      </c>
      <c r="G27" s="86">
        <f>G6+G18+G22</f>
        <v>181338600</v>
      </c>
      <c r="H27" s="83">
        <f>SUM(H6:H26)</f>
        <v>20760000</v>
      </c>
    </row>
    <row r="30" spans="1:8" x14ac:dyDescent="0.25">
      <c r="A30" t="s">
        <v>56</v>
      </c>
      <c r="C30" t="s">
        <v>69</v>
      </c>
      <c r="F30" s="53">
        <f>SUM(F6:F11)+SUM(F18:F19)</f>
        <v>31560000</v>
      </c>
    </row>
    <row r="31" spans="1:8" x14ac:dyDescent="0.25">
      <c r="A31" t="s">
        <v>57</v>
      </c>
      <c r="C31" t="s">
        <v>70</v>
      </c>
      <c r="F31" s="53">
        <f>F12+F13+F20</f>
        <v>1200000</v>
      </c>
    </row>
    <row r="32" spans="1:8" x14ac:dyDescent="0.25">
      <c r="A32" t="s">
        <v>58</v>
      </c>
      <c r="C32" t="s">
        <v>71</v>
      </c>
      <c r="F32" s="53">
        <f>F22+F23</f>
        <v>8021160</v>
      </c>
    </row>
    <row r="33" spans="1:6" x14ac:dyDescent="0.25">
      <c r="A33" t="s">
        <v>59</v>
      </c>
      <c r="C33" t="s">
        <v>72</v>
      </c>
      <c r="F33" s="53">
        <f>F26+F14+F24+F15</f>
        <v>6540000</v>
      </c>
    </row>
    <row r="34" spans="1:6" x14ac:dyDescent="0.25">
      <c r="A34" t="s">
        <v>60</v>
      </c>
      <c r="C34" t="s">
        <v>73</v>
      </c>
      <c r="F34" s="53">
        <f>F16</f>
        <v>840000</v>
      </c>
    </row>
    <row r="35" spans="1:6" x14ac:dyDescent="0.25">
      <c r="F35" s="53"/>
    </row>
  </sheetData>
  <mergeCells count="19">
    <mergeCell ref="A1:E1"/>
    <mergeCell ref="A18:A21"/>
    <mergeCell ref="B18:B21"/>
    <mergeCell ref="G18:G20"/>
    <mergeCell ref="H18:H20"/>
    <mergeCell ref="C5:D5"/>
    <mergeCell ref="E5:F5"/>
    <mergeCell ref="A6:A17"/>
    <mergeCell ref="B6:B17"/>
    <mergeCell ref="G6:G13"/>
    <mergeCell ref="H6:H13"/>
    <mergeCell ref="G14:G17"/>
    <mergeCell ref="C26:F26"/>
    <mergeCell ref="L6:L9"/>
    <mergeCell ref="A27:B27"/>
    <mergeCell ref="A22:A25"/>
    <mergeCell ref="B22:B25"/>
    <mergeCell ref="G22:G24"/>
    <mergeCell ref="H22:H2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24"/>
  <sheetViews>
    <sheetView tabSelected="1" topLeftCell="A7" workbookViewId="0">
      <selection activeCell="G25" sqref="G25"/>
    </sheetView>
  </sheetViews>
  <sheetFormatPr defaultRowHeight="15" x14ac:dyDescent="0.25"/>
  <cols>
    <col min="6" max="6" width="63.85546875" bestFit="1" customWidth="1"/>
    <col min="7" max="7" width="12" bestFit="1" customWidth="1"/>
  </cols>
  <sheetData>
    <row r="6" spans="6:7" ht="15.75" thickBot="1" x14ac:dyDescent="0.3"/>
    <row r="7" spans="6:7" ht="16.5" thickBot="1" x14ac:dyDescent="0.3">
      <c r="F7" s="172" t="s">
        <v>21</v>
      </c>
      <c r="G7" s="173" t="s">
        <v>74</v>
      </c>
    </row>
    <row r="8" spans="6:7" ht="16.5" thickBot="1" x14ac:dyDescent="0.3">
      <c r="F8" s="174" t="s">
        <v>75</v>
      </c>
      <c r="G8" s="175">
        <v>4782500</v>
      </c>
    </row>
    <row r="9" spans="6:7" ht="16.5" thickBot="1" x14ac:dyDescent="0.3">
      <c r="F9" s="174" t="s">
        <v>76</v>
      </c>
      <c r="G9" s="175">
        <v>5445000</v>
      </c>
    </row>
    <row r="10" spans="6:7" ht="16.5" thickBot="1" x14ac:dyDescent="0.3">
      <c r="F10" s="174" t="s">
        <v>77</v>
      </c>
      <c r="G10" s="175">
        <v>517500</v>
      </c>
    </row>
    <row r="11" spans="6:7" ht="16.5" thickBot="1" x14ac:dyDescent="0.3">
      <c r="F11" s="174" t="s">
        <v>78</v>
      </c>
      <c r="G11" s="175">
        <v>5522400</v>
      </c>
    </row>
    <row r="12" spans="6:7" ht="16.5" thickBot="1" x14ac:dyDescent="0.3">
      <c r="F12" s="176" t="s">
        <v>79</v>
      </c>
      <c r="G12" s="177">
        <v>6702400</v>
      </c>
    </row>
    <row r="13" spans="6:7" ht="16.5" thickBot="1" x14ac:dyDescent="0.3">
      <c r="F13" s="176" t="s">
        <v>80</v>
      </c>
      <c r="G13" s="177">
        <v>3000000</v>
      </c>
    </row>
    <row r="14" spans="6:7" ht="16.5" thickBot="1" x14ac:dyDescent="0.3">
      <c r="F14" s="176" t="s">
        <v>81</v>
      </c>
      <c r="G14" s="177">
        <v>2000000</v>
      </c>
    </row>
    <row r="15" spans="6:7" ht="16.5" thickBot="1" x14ac:dyDescent="0.3">
      <c r="F15" s="176" t="s">
        <v>82</v>
      </c>
      <c r="G15" s="177">
        <v>5000000</v>
      </c>
    </row>
    <row r="16" spans="6:7" ht="16.5" thickBot="1" x14ac:dyDescent="0.3">
      <c r="F16" s="176" t="s">
        <v>83</v>
      </c>
      <c r="G16" s="177">
        <v>5000000</v>
      </c>
    </row>
    <row r="17" spans="6:7" ht="16.5" thickBot="1" x14ac:dyDescent="0.3">
      <c r="F17" s="176" t="s">
        <v>84</v>
      </c>
      <c r="G17" s="177">
        <v>5000000</v>
      </c>
    </row>
    <row r="18" spans="6:7" ht="16.5" thickBot="1" x14ac:dyDescent="0.3">
      <c r="F18" s="176" t="s">
        <v>85</v>
      </c>
      <c r="G18" s="177">
        <v>6450000</v>
      </c>
    </row>
    <row r="19" spans="6:7" ht="16.5" thickBot="1" x14ac:dyDescent="0.3">
      <c r="F19" s="174" t="s">
        <v>86</v>
      </c>
      <c r="G19" s="175">
        <v>1200000</v>
      </c>
    </row>
    <row r="20" spans="6:7" ht="16.5" thickBot="1" x14ac:dyDescent="0.3">
      <c r="F20" s="174" t="s">
        <v>87</v>
      </c>
      <c r="G20" s="175">
        <v>8021160</v>
      </c>
    </row>
    <row r="21" spans="6:7" ht="16.5" thickBot="1" x14ac:dyDescent="0.3">
      <c r="F21" s="174" t="s">
        <v>88</v>
      </c>
      <c r="G21" s="175">
        <f>'hoa hồng'!F33</f>
        <v>6540000</v>
      </c>
    </row>
    <row r="22" spans="6:7" ht="16.5" thickBot="1" x14ac:dyDescent="0.3">
      <c r="F22" s="174" t="s">
        <v>89</v>
      </c>
      <c r="G22" s="175">
        <v>840000</v>
      </c>
    </row>
    <row r="23" spans="6:7" ht="16.5" thickBot="1" x14ac:dyDescent="0.3">
      <c r="F23" s="174" t="s">
        <v>90</v>
      </c>
      <c r="G23" s="175">
        <v>2000000</v>
      </c>
    </row>
    <row r="24" spans="6:7" ht="16.5" thickBot="1" x14ac:dyDescent="0.3">
      <c r="F24" s="178" t="s">
        <v>91</v>
      </c>
      <c r="G24" s="175">
        <f>G23+G22+G21+G20+G19-G18-G17-G16-G15-G14-G13-G12</f>
        <v>-14551240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T8</vt:lpstr>
      <vt:lpstr>T9</vt:lpstr>
      <vt:lpstr>T10</vt:lpstr>
      <vt:lpstr>T11</vt:lpstr>
      <vt:lpstr>hoa hồng</vt:lpstr>
      <vt:lpstr>Kết luận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2021-01-28T07:43:22Z</dcterms:modified>
</cp:coreProperties>
</file>