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T6_20" sheetId="1" r:id="rId1"/>
    <sheet name="T7_20" sheetId="2" r:id="rId2"/>
    <sheet name="T8_20" sheetId="3" r:id="rId3"/>
    <sheet name="T9_20" sheetId="4" r:id="rId4"/>
    <sheet name="T10_20" sheetId="5" r:id="rId5"/>
    <sheet name="T11_20" sheetId="6" r:id="rId6"/>
    <sheet name="T12_20" sheetId="7" r:id="rId7"/>
    <sheet name="T1_2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8" l="1"/>
  <c r="Z11" i="8"/>
  <c r="Z12" i="8"/>
  <c r="Z13" i="8"/>
  <c r="Z14" i="8"/>
  <c r="Z15" i="8"/>
  <c r="Z16" i="8"/>
  <c r="Z17" i="8"/>
  <c r="Z18" i="8"/>
  <c r="Z19" i="8"/>
  <c r="Z20" i="8"/>
  <c r="Z21" i="8"/>
  <c r="Z22" i="8"/>
  <c r="Y10" i="8"/>
  <c r="Y12" i="8"/>
  <c r="Y13" i="8"/>
  <c r="Y14" i="8"/>
  <c r="Y15" i="8"/>
  <c r="Y16" i="8"/>
  <c r="Y17" i="8"/>
  <c r="Y18" i="8"/>
  <c r="Y19" i="8"/>
  <c r="Y20" i="8"/>
  <c r="Y21" i="8"/>
  <c r="Y22" i="8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24" i="8"/>
  <c r="U23" i="8"/>
  <c r="D11" i="8" l="1"/>
  <c r="Y11" i="8" s="1"/>
  <c r="Y9" i="8"/>
  <c r="X9" i="7"/>
  <c r="W9" i="7"/>
  <c r="X28" i="7" l="1"/>
  <c r="Y25" i="8"/>
  <c r="U26" i="7" l="1"/>
  <c r="W9" i="8" s="1"/>
  <c r="W23" i="8" s="1"/>
  <c r="W24" i="8" s="1"/>
  <c r="E26" i="7"/>
  <c r="E9" i="8" s="1"/>
  <c r="G26" i="7"/>
  <c r="G9" i="8" s="1"/>
  <c r="G23" i="8" s="1"/>
  <c r="I26" i="7"/>
  <c r="I9" i="8" s="1"/>
  <c r="I23" i="8" s="1"/>
  <c r="K26" i="7"/>
  <c r="K9" i="8" s="1"/>
  <c r="K23" i="8" s="1"/>
  <c r="K24" i="8" s="1"/>
  <c r="M26" i="7"/>
  <c r="M9" i="8" s="1"/>
  <c r="M23" i="8" s="1"/>
  <c r="M24" i="8" s="1"/>
  <c r="O26" i="7"/>
  <c r="O9" i="8" s="1"/>
  <c r="O23" i="8" s="1"/>
  <c r="O24" i="8" s="1"/>
  <c r="Q26" i="7"/>
  <c r="Q9" i="8" s="1"/>
  <c r="Q23" i="8" s="1"/>
  <c r="Q24" i="8" s="1"/>
  <c r="S26" i="7"/>
  <c r="I20" i="6"/>
  <c r="K20" i="6"/>
  <c r="M20" i="6"/>
  <c r="O20" i="6"/>
  <c r="O21" i="6" s="1"/>
  <c r="Q20" i="6"/>
  <c r="Q21" i="6" s="1"/>
  <c r="S20" i="6"/>
  <c r="S21" i="6" s="1"/>
  <c r="G20" i="6"/>
  <c r="E20" i="6"/>
  <c r="C20" i="6"/>
  <c r="C21" i="6" s="1"/>
  <c r="M21" i="6"/>
  <c r="K21" i="6"/>
  <c r="V10" i="6"/>
  <c r="V11" i="6"/>
  <c r="V12" i="6"/>
  <c r="V13" i="6"/>
  <c r="V14" i="6"/>
  <c r="V15" i="6"/>
  <c r="V16" i="6"/>
  <c r="V17" i="6"/>
  <c r="V18" i="6"/>
  <c r="V19" i="6"/>
  <c r="U10" i="6"/>
  <c r="U11" i="6"/>
  <c r="U12" i="6"/>
  <c r="U13" i="6"/>
  <c r="U14" i="6"/>
  <c r="U15" i="6"/>
  <c r="U16" i="6"/>
  <c r="U17" i="6"/>
  <c r="U18" i="6"/>
  <c r="U19" i="6"/>
  <c r="V9" i="6"/>
  <c r="V22" i="6" s="1"/>
  <c r="U9" i="6"/>
  <c r="V16" i="5"/>
  <c r="V15" i="5"/>
  <c r="V14" i="5"/>
  <c r="V13" i="5"/>
  <c r="V12" i="5"/>
  <c r="V11" i="5"/>
  <c r="V10" i="5"/>
  <c r="U16" i="5"/>
  <c r="U15" i="5"/>
  <c r="U12" i="5"/>
  <c r="U11" i="5"/>
  <c r="U10" i="5"/>
  <c r="G17" i="5"/>
  <c r="I17" i="5"/>
  <c r="K17" i="5"/>
  <c r="M17" i="5"/>
  <c r="O17" i="5"/>
  <c r="O18" i="5" s="1"/>
  <c r="Q17" i="5"/>
  <c r="Q18" i="5" s="1"/>
  <c r="S17" i="5"/>
  <c r="E17" i="5"/>
  <c r="M18" i="5"/>
  <c r="S18" i="5"/>
  <c r="K18" i="5"/>
  <c r="D19" i="7"/>
  <c r="D15" i="6"/>
  <c r="D12" i="6"/>
  <c r="Q36" i="4"/>
  <c r="S35" i="4"/>
  <c r="S36" i="4" s="1"/>
  <c r="Q35" i="4"/>
  <c r="O35" i="4"/>
  <c r="O36" i="4" s="1"/>
  <c r="M35" i="4"/>
  <c r="M36" i="4" s="1"/>
  <c r="K35" i="4"/>
  <c r="K36" i="4" s="1"/>
  <c r="I35" i="4"/>
  <c r="G35" i="4"/>
  <c r="E35" i="4"/>
  <c r="D14" i="5"/>
  <c r="U14" i="5" s="1"/>
  <c r="D13" i="5"/>
  <c r="U13" i="5" s="1"/>
  <c r="C17" i="5" l="1"/>
  <c r="C18" i="5" s="1"/>
  <c r="U21" i="6"/>
  <c r="C26" i="7"/>
  <c r="W28" i="7"/>
  <c r="W29" i="7" s="1"/>
  <c r="M27" i="7"/>
  <c r="U22" i="6"/>
  <c r="U23" i="6"/>
  <c r="U27" i="7"/>
  <c r="S27" i="7"/>
  <c r="S9" i="8"/>
  <c r="S23" i="8" s="1"/>
  <c r="S24" i="8" s="1"/>
  <c r="Q27" i="7"/>
  <c r="O27" i="7"/>
  <c r="K27" i="7"/>
  <c r="E23" i="8"/>
  <c r="U18" i="5"/>
  <c r="V9" i="5"/>
  <c r="V19" i="5" s="1"/>
  <c r="U20" i="5" s="1"/>
  <c r="U9" i="5"/>
  <c r="U19" i="5" s="1"/>
  <c r="D34" i="4"/>
  <c r="C35" i="4" s="1"/>
  <c r="C36" i="4" s="1"/>
  <c r="C9" i="8" l="1"/>
  <c r="C27" i="7"/>
  <c r="W27" i="7" s="1"/>
  <c r="C23" i="8" l="1"/>
  <c r="C24" i="8" s="1"/>
  <c r="Y24" i="8" s="1"/>
  <c r="Z9" i="8"/>
  <c r="Z25" i="8" s="1"/>
  <c r="Y26" i="8" s="1"/>
  <c r="U10" i="4"/>
  <c r="U9" i="4"/>
  <c r="S26" i="3"/>
  <c r="S27" i="3" s="1"/>
  <c r="Q26" i="3"/>
  <c r="Q27" i="3" s="1"/>
  <c r="K26" i="3"/>
  <c r="K27" i="3" s="1"/>
  <c r="I26" i="3"/>
  <c r="G26" i="3"/>
  <c r="E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D14" i="3"/>
  <c r="U14" i="3" s="1"/>
  <c r="V13" i="3"/>
  <c r="D13" i="3"/>
  <c r="U13" i="3" s="1"/>
  <c r="V12" i="3"/>
  <c r="U12" i="3"/>
  <c r="V11" i="3"/>
  <c r="D11" i="3"/>
  <c r="U11" i="3" s="1"/>
  <c r="V10" i="3"/>
  <c r="D10" i="3"/>
  <c r="U10" i="3" s="1"/>
  <c r="U9" i="3"/>
  <c r="O26" i="3"/>
  <c r="O27" i="3" s="1"/>
  <c r="M26" i="3"/>
  <c r="M27" i="3" s="1"/>
  <c r="C26" i="3"/>
  <c r="C27" i="3" s="1"/>
  <c r="S23" i="2"/>
  <c r="S24" i="2" s="1"/>
  <c r="Q23" i="2"/>
  <c r="Q24" i="2" s="1"/>
  <c r="K23" i="2"/>
  <c r="K24" i="2" s="1"/>
  <c r="I23" i="2"/>
  <c r="G23" i="2"/>
  <c r="E23" i="2"/>
  <c r="V22" i="2"/>
  <c r="U22" i="2"/>
  <c r="V21" i="2"/>
  <c r="U21" i="2"/>
  <c r="V20" i="2"/>
  <c r="U20" i="2"/>
  <c r="V19" i="2"/>
  <c r="D19" i="2"/>
  <c r="U19" i="2" s="1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U9" i="2"/>
  <c r="O23" i="2"/>
  <c r="O24" i="2" s="1"/>
  <c r="M23" i="2"/>
  <c r="M24" i="2" s="1"/>
  <c r="U36" i="4" l="1"/>
  <c r="C23" i="2"/>
  <c r="C24" i="2" s="1"/>
  <c r="U24" i="2" s="1"/>
  <c r="U37" i="4"/>
  <c r="V9" i="4"/>
  <c r="V37" i="4" s="1"/>
  <c r="U28" i="3"/>
  <c r="U27" i="3"/>
  <c r="V9" i="3"/>
  <c r="V28" i="3" s="1"/>
  <c r="U25" i="2"/>
  <c r="V9" i="2"/>
  <c r="V25" i="2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U10" i="1"/>
  <c r="U11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38" i="4" l="1"/>
  <c r="U29" i="3"/>
  <c r="U26" i="2"/>
  <c r="D16" i="1"/>
  <c r="U16" i="1" s="1"/>
  <c r="D12" i="1"/>
  <c r="U12" i="1" s="1"/>
  <c r="U9" i="1" l="1"/>
  <c r="O9" i="1"/>
  <c r="O27" i="1" s="1"/>
  <c r="O28" i="1" s="1"/>
  <c r="M9" i="1" l="1"/>
  <c r="C9" i="1" l="1"/>
  <c r="K27" i="1"/>
  <c r="K28" i="1" s="1"/>
  <c r="G27" i="1"/>
  <c r="S27" i="1"/>
  <c r="S28" i="1" s="1"/>
  <c r="Q27" i="1"/>
  <c r="Q28" i="1" s="1"/>
  <c r="M27" i="1"/>
  <c r="M28" i="1" s="1"/>
  <c r="I27" i="1"/>
  <c r="E27" i="1"/>
  <c r="V9" i="1" l="1"/>
  <c r="C27" i="1"/>
  <c r="C28" i="1" s="1"/>
  <c r="U28" i="1" s="1"/>
  <c r="U29" i="1"/>
  <c r="V29" i="1"/>
  <c r="U30" i="1" l="1"/>
</calcChain>
</file>

<file path=xl/sharedStrings.xml><?xml version="1.0" encoding="utf-8"?>
<sst xmlns="http://schemas.openxmlformats.org/spreadsheetml/2006/main" count="445" uniqueCount="123">
  <si>
    <t>CÔNG TY CỔ PHẦN ĐT &amp; PT NANO MILK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</si>
  <si>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</si>
  <si>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</si>
  <si>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</si>
  <si>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</si>
  <si>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</si>
  <si>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</si>
  <si>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</si>
  <si>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</si>
  <si>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</si>
  <si>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</si>
  <si>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</si>
  <si>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</si>
  <si>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</si>
  <si>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</si>
  <si>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</si>
  <si>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</si>
  <si>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</si>
  <si>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</si>
  <si>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</si>
  <si>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</si>
  <si>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</si>
  <si>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</si>
  <si>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</si>
  <si>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</si>
  <si>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</si>
  <si>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</si>
  <si>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</si>
  <si>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</si>
  <si>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</si>
  <si>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</si>
  <si>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</si>
  <si>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</si>
  <si>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</si>
  <si>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</si>
  <si>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</si>
  <si>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</si>
  <si>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</si>
  <si>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</si>
  <si>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</si>
  <si>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</si>
  <si>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</si>
  <si>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</si>
  <si>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</si>
  <si>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</si>
  <si>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</si>
  <si>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</si>
  <si>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</si>
  <si>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</si>
  <si>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</si>
  <si>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</si>
  <si>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</si>
  <si>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</si>
  <si>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</si>
  <si>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</si>
  <si>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</si>
  <si>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</si>
  <si>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</si>
  <si>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</si>
  <si>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</si>
  <si>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</si>
  <si>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</si>
  <si>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</si>
  <si>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</si>
  <si>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</si>
  <si>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</si>
  <si>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</si>
  <si>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</si>
  <si>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Chị Phương</t>
  </si>
  <si>
    <t xml:space="preserve">Anh Lâm </t>
  </si>
  <si>
    <t>anh trang QC</t>
  </si>
  <si>
    <t>Chị Lý</t>
  </si>
  <si>
    <t>Anh sơn</t>
  </si>
  <si>
    <t>Đl Quỳnh Baby</t>
  </si>
  <si>
    <t>Chị Na Đồng Nai</t>
  </si>
  <si>
    <t>Xuất Showroom</t>
  </si>
  <si>
    <t>Họp báo</t>
  </si>
  <si>
    <t>Chị Bởi Hà Giang</t>
  </si>
  <si>
    <t>Showroom</t>
  </si>
  <si>
    <t>Tặng Nam</t>
  </si>
  <si>
    <t>Tặng A.Hải Hàng xóm</t>
  </si>
  <si>
    <t>Chú tuấn (Chị tuyết)</t>
  </si>
  <si>
    <t>Anh Lâm</t>
  </si>
  <si>
    <t>A Lâm đi Lào Cai</t>
  </si>
  <si>
    <t>Vỡ</t>
  </si>
  <si>
    <t>Tặng nhân viên</t>
  </si>
  <si>
    <t>Anh Hùng</t>
  </si>
  <si>
    <t>Nhập</t>
  </si>
  <si>
    <t>Ấm nước</t>
  </si>
  <si>
    <t>Áo ĐP</t>
  </si>
  <si>
    <t>Áo BĐ</t>
  </si>
  <si>
    <t>Túi nilong</t>
  </si>
  <si>
    <t>Túi giấy</t>
  </si>
  <si>
    <t>Bóng bay</t>
  </si>
  <si>
    <t>Mũ BH</t>
  </si>
  <si>
    <t>Đồng hồ</t>
  </si>
  <si>
    <t>Cờ</t>
  </si>
  <si>
    <t>Cốc</t>
  </si>
  <si>
    <t xml:space="preserve">Quà tết </t>
  </si>
  <si>
    <t>NPP Lào cai</t>
  </si>
  <si>
    <t>Tồn đầu kỳ</t>
  </si>
  <si>
    <t>Tồn đầu kỹ</t>
  </si>
  <si>
    <t>THÁNG 12 2020</t>
  </si>
  <si>
    <t>THÁNG 01 2021</t>
  </si>
  <si>
    <t>THÁNG 11 2020</t>
  </si>
  <si>
    <t>THÁNG 10 2020</t>
  </si>
  <si>
    <t>Chị Thanh</t>
  </si>
  <si>
    <t>Tặng anh Hùng</t>
  </si>
  <si>
    <t>NPP Lào Cai</t>
  </si>
  <si>
    <t>Cửa hàng</t>
  </si>
  <si>
    <t>Chị Hoa Nam Định</t>
  </si>
  <si>
    <t>ĐL Xuân Thủy</t>
  </si>
  <si>
    <t>Anh Linh,, Hội chợ</t>
  </si>
  <si>
    <t>Chú tuấn,c Dung</t>
  </si>
  <si>
    <t>Tặng anh Lợi</t>
  </si>
  <si>
    <t>Tặng chú Vinh</t>
  </si>
  <si>
    <t>Lợn đất</t>
  </si>
  <si>
    <t>Nhập lợn đất</t>
  </si>
  <si>
    <t>Anh Linh hội chợ</t>
  </si>
  <si>
    <t>ĐL Lào Cai</t>
  </si>
  <si>
    <t xml:space="preserve"> Số:102020.VT/PKD. MST: 0108806878</t>
  </si>
  <si>
    <t xml:space="preserve"> Số:112020.VT/PKD. MST: 0108806878</t>
  </si>
  <si>
    <t xml:space="preserve"> Số:122020.VT/PKD.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</si>
</sst>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14" fontId="2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14" fontId="3" fillId="0" borderId="1" xfId="0" applyNumberFormat="1" applyFont="1" applyFill="1" applyBorder="1"/>
    <xf numFmtId="0" fontId="3" fillId="0" borderId="1" xfId="0" applyFont="1" applyFill="1" applyBorder="1"/>
    <xf numFmtId="0" fontId="3" fillId="0" borderId="0" xfId="0" applyFont="1"/>
    <xf numFmtId="14" fontId="3" fillId="0" borderId="7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14" fontId="3" fillId="0" borderId="8" xfId="0" applyNumberFormat="1" applyFont="1" applyBorder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3" fillId="0" borderId="10" xfId="0" applyNumberFormat="1" applyFont="1" applyFill="1" applyBorder="1"/>
    <xf numFmtId="0" fontId="2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3" fillId="0" borderId="14" xfId="0" applyNumberFormat="1" applyFont="1" applyFill="1" applyBorder="1"/>
    <xf numFmtId="0" fontId="3" fillId="0" borderId="15" xfId="0" applyFont="1" applyFill="1" applyBorder="1"/>
    <xf numFmtId="0" fontId="6" fillId="0" borderId="12" xfId="0" applyFont="1" applyFill="1" applyBorder="1" applyAlignment="1">
      <alignment horizontal="center"/>
    </xf>
    <xf numFmtId="14" fontId="3" fillId="0" borderId="12" xfId="0" applyNumberFormat="1" applyFont="1" applyBorder="1"/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ySplit="8" topLeftCell="A21" activePane="bottomLeft" state="frozen"/>
      <selection pane="bottomLeft" activeCell="A4" sqref="A4:V4"/>
    </sheetView>
  </sheetViews>
  <sheetFormatPr defaultColWidth="9.140625" defaultRowHeight="15" x14ac:dyDescent="0.25"/>
  <cols>
    <col min="1" max="1" width="10.5703125" style="22" customWidth="1"/>
    <col min="2" max="2" width="18.140625" style="3" bestFit="1" customWidth="1"/>
    <col min="3" max="3" width="5" style="3" bestFit="1" customWidth="1"/>
    <col min="4" max="4" width="4.85546875" style="3" customWidth="1"/>
    <col min="5" max="5" width="3.5703125" style="3" customWidth="1"/>
    <col min="6" max="6" width="3.85546875" style="3" customWidth="1"/>
    <col min="7" max="7" width="3.5703125" style="3" customWidth="1"/>
    <col min="8" max="8" width="4" style="3" customWidth="1"/>
    <col min="9" max="9" width="3.85546875" style="3" customWidth="1"/>
    <col min="10" max="10" width="3.42578125" style="3" customWidth="1"/>
    <col min="11" max="12" width="4.7109375" style="3" customWidth="1"/>
    <col min="13" max="13" width="5" style="3" customWidth="1"/>
    <col min="14" max="14" width="4.42578125" style="3" customWidth="1"/>
    <col min="15" max="15" width="5" style="3" bestFit="1" customWidth="1"/>
    <col min="16" max="16" width="4" style="3" bestFit="1" customWidth="1"/>
    <col min="17" max="18" width="3.7109375" style="3" customWidth="1"/>
    <col min="19" max="19" width="4.140625" style="3" customWidth="1"/>
    <col min="20" max="20" width="6.42578125" style="3" customWidth="1"/>
    <col min="21" max="21" width="10.28515625" style="3" customWidth="1"/>
    <col min="22" max="22" width="10.85546875" style="3" bestFit="1" customWidth="1"/>
    <col min="23" max="16384" width="9.140625" style="3"/>
  </cols>
  <sheetData>
    <row r="1" spans="1:22" x14ac:dyDescent="0.25">
      <c r="A1" s="26" t="s">
        <v>0</v>
      </c>
      <c r="B1" s="26"/>
      <c r="C1" s="26"/>
      <c r="D1" s="26"/>
      <c r="E1" s="26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56</v>
      </c>
      <c r="B2" s="27"/>
      <c r="C2" s="27"/>
      <c r="D2" s="27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25">
      <c r="A4" s="53" t="s">
        <v>59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10"/>
      <c r="T5" s="10"/>
      <c r="U5" s="10"/>
      <c r="V5" s="10"/>
    </row>
    <row r="6" spans="1:22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2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3" t="s">
        <v>4</v>
      </c>
      <c r="V7" s="63" t="s">
        <v>5</v>
      </c>
    </row>
    <row r="8" spans="1:22" x14ac:dyDescent="0.25">
      <c r="A8" s="65"/>
      <c r="B8" s="62"/>
      <c r="C8" s="37" t="s">
        <v>6</v>
      </c>
      <c r="D8" s="37" t="s">
        <v>7</v>
      </c>
      <c r="E8" s="37" t="s">
        <v>6</v>
      </c>
      <c r="F8" s="37" t="s">
        <v>7</v>
      </c>
      <c r="G8" s="37" t="s">
        <v>6</v>
      </c>
      <c r="H8" s="37" t="s">
        <v>7</v>
      </c>
      <c r="I8" s="37" t="s">
        <v>6</v>
      </c>
      <c r="J8" s="37" t="s">
        <v>7</v>
      </c>
      <c r="K8" s="37" t="s">
        <v>6</v>
      </c>
      <c r="L8" s="37" t="s">
        <v>7</v>
      </c>
      <c r="M8" s="37" t="s">
        <v>6</v>
      </c>
      <c r="N8" s="37" t="s">
        <v>7</v>
      </c>
      <c r="O8" s="37" t="s">
        <v>6</v>
      </c>
      <c r="P8" s="37" t="s">
        <v>7</v>
      </c>
      <c r="Q8" s="37" t="s">
        <v>6</v>
      </c>
      <c r="R8" s="37" t="s">
        <v>7</v>
      </c>
      <c r="S8" s="37" t="s">
        <v>6</v>
      </c>
      <c r="T8" s="37" t="s">
        <v>7</v>
      </c>
      <c r="U8" s="64"/>
      <c r="V8" s="64"/>
    </row>
    <row r="9" spans="1:22" x14ac:dyDescent="0.25">
      <c r="A9" s="13">
        <v>43991</v>
      </c>
      <c r="B9" s="12" t="s">
        <v>8</v>
      </c>
      <c r="C9" s="12">
        <f>12*6*14+3*6</f>
        <v>1026</v>
      </c>
      <c r="D9" s="12"/>
      <c r="E9" s="12">
        <v>93</v>
      </c>
      <c r="F9" s="12"/>
      <c r="G9" s="12">
        <v>15</v>
      </c>
      <c r="H9" s="12"/>
      <c r="I9" s="12">
        <v>16</v>
      </c>
      <c r="J9" s="12"/>
      <c r="K9" s="12">
        <v>57</v>
      </c>
      <c r="L9" s="12"/>
      <c r="M9" s="12">
        <f>30*150</f>
        <v>4500</v>
      </c>
      <c r="N9" s="12"/>
      <c r="O9" s="12">
        <f>22*200</f>
        <v>4400</v>
      </c>
      <c r="P9" s="12"/>
      <c r="Q9" s="12"/>
      <c r="R9" s="12"/>
      <c r="S9" s="12"/>
      <c r="T9" s="12"/>
      <c r="U9" s="12">
        <f>D9+F9+H9+J9+L9+N9+P9+R9+T9</f>
        <v>0</v>
      </c>
      <c r="V9" s="12">
        <f>C9+E9+G9+I9+K9+M9+O9+Q9+S9</f>
        <v>10107</v>
      </c>
    </row>
    <row r="10" spans="1:22" x14ac:dyDescent="0.25">
      <c r="A10" s="16">
        <v>43991</v>
      </c>
      <c r="B10" s="15" t="s">
        <v>42</v>
      </c>
      <c r="C10" s="15"/>
      <c r="D10" s="15">
        <v>12</v>
      </c>
      <c r="E10" s="15"/>
      <c r="F10" s="15"/>
      <c r="G10" s="15"/>
      <c r="H10" s="15"/>
      <c r="I10" s="15"/>
      <c r="J10" s="15"/>
      <c r="K10" s="15"/>
      <c r="L10" s="15">
        <v>0.5</v>
      </c>
      <c r="M10" s="15"/>
      <c r="N10" s="15"/>
      <c r="O10" s="15"/>
      <c r="P10" s="15"/>
      <c r="Q10" s="15"/>
      <c r="R10" s="15"/>
      <c r="S10" s="15"/>
      <c r="T10" s="15"/>
      <c r="U10" s="15">
        <f t="shared" ref="U10:U26" si="0">D10+F10+H10+J10+L10+N10+P10+R10+T10</f>
        <v>12.5</v>
      </c>
      <c r="V10" s="15">
        <f t="shared" ref="V10:V26" si="1">C10+E10+G10+I10+K10+M10+O10+Q10+S10</f>
        <v>0</v>
      </c>
    </row>
    <row r="11" spans="1:22" x14ac:dyDescent="0.25">
      <c r="A11" s="16">
        <v>43991</v>
      </c>
      <c r="B11" s="15" t="s">
        <v>46</v>
      </c>
      <c r="C11" s="15"/>
      <c r="D11" s="15">
        <v>2</v>
      </c>
      <c r="E11" s="15"/>
      <c r="F11" s="15"/>
      <c r="G11" s="15"/>
      <c r="H11" s="15"/>
      <c r="I11" s="15"/>
      <c r="J11" s="15"/>
      <c r="K11" s="15"/>
      <c r="L11" s="15">
        <v>1</v>
      </c>
      <c r="M11" s="15"/>
      <c r="N11" s="15">
        <v>30</v>
      </c>
      <c r="O11" s="15"/>
      <c r="P11" s="15">
        <v>50</v>
      </c>
      <c r="Q11" s="15"/>
      <c r="R11" s="15"/>
      <c r="S11" s="15"/>
      <c r="T11" s="15"/>
      <c r="U11" s="15">
        <f t="shared" si="0"/>
        <v>83</v>
      </c>
      <c r="V11" s="15">
        <f t="shared" si="1"/>
        <v>0</v>
      </c>
    </row>
    <row r="12" spans="1:22" x14ac:dyDescent="0.25">
      <c r="A12" s="16">
        <v>43991</v>
      </c>
      <c r="B12" s="15" t="s">
        <v>18</v>
      </c>
      <c r="C12" s="15"/>
      <c r="D12" s="15">
        <f>3*6</f>
        <v>18</v>
      </c>
      <c r="E12" s="15"/>
      <c r="F12" s="15">
        <v>2</v>
      </c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/>
      <c r="R12" s="15"/>
      <c r="S12" s="15"/>
      <c r="T12" s="15"/>
      <c r="U12" s="15">
        <f t="shared" si="0"/>
        <v>21</v>
      </c>
      <c r="V12" s="15">
        <f t="shared" si="1"/>
        <v>0</v>
      </c>
    </row>
    <row r="13" spans="1:22" x14ac:dyDescent="0.25">
      <c r="A13" s="16">
        <v>43992</v>
      </c>
      <c r="B13" s="15" t="s">
        <v>22</v>
      </c>
      <c r="C13" s="15"/>
      <c r="D13" s="15">
        <v>6</v>
      </c>
      <c r="E13" s="15"/>
      <c r="F13" s="15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7</v>
      </c>
      <c r="V13" s="15">
        <f t="shared" si="1"/>
        <v>0</v>
      </c>
    </row>
    <row r="14" spans="1:22" x14ac:dyDescent="0.25">
      <c r="A14" s="16">
        <v>43998</v>
      </c>
      <c r="B14" s="15" t="s">
        <v>34</v>
      </c>
      <c r="C14" s="15"/>
      <c r="D14" s="15">
        <v>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4</v>
      </c>
      <c r="V14" s="15">
        <f t="shared" si="1"/>
        <v>0</v>
      </c>
    </row>
    <row r="15" spans="1:22" x14ac:dyDescent="0.25">
      <c r="A15" s="16">
        <v>43999</v>
      </c>
      <c r="B15" s="15" t="s">
        <v>35</v>
      </c>
      <c r="C15" s="15"/>
      <c r="D15" s="15">
        <v>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0"/>
        <v>4</v>
      </c>
      <c r="V15" s="15">
        <f t="shared" si="1"/>
        <v>0</v>
      </c>
    </row>
    <row r="16" spans="1:22" x14ac:dyDescent="0.25">
      <c r="A16" s="16">
        <v>44002</v>
      </c>
      <c r="B16" s="15" t="s">
        <v>18</v>
      </c>
      <c r="C16" s="15"/>
      <c r="D16" s="15">
        <f>10*6</f>
        <v>60</v>
      </c>
      <c r="E16" s="15"/>
      <c r="F16" s="15">
        <v>7</v>
      </c>
      <c r="G16" s="15"/>
      <c r="H16" s="15"/>
      <c r="I16" s="15"/>
      <c r="J16" s="15"/>
      <c r="K16" s="15"/>
      <c r="L16" s="15">
        <v>1</v>
      </c>
      <c r="M16" s="15"/>
      <c r="N16" s="15">
        <v>30</v>
      </c>
      <c r="O16" s="15"/>
      <c r="P16" s="15">
        <v>200</v>
      </c>
      <c r="Q16" s="15"/>
      <c r="R16" s="15"/>
      <c r="S16" s="15"/>
      <c r="T16" s="15"/>
      <c r="U16" s="15">
        <f t="shared" si="0"/>
        <v>298</v>
      </c>
      <c r="V16" s="15">
        <f t="shared" si="1"/>
        <v>0</v>
      </c>
    </row>
    <row r="17" spans="1:22" x14ac:dyDescent="0.25">
      <c r="A17" s="16">
        <v>44004</v>
      </c>
      <c r="B17" s="15" t="s">
        <v>26</v>
      </c>
      <c r="C17" s="15"/>
      <c r="D17" s="15">
        <v>18</v>
      </c>
      <c r="E17" s="15"/>
      <c r="F17" s="15">
        <v>5</v>
      </c>
      <c r="G17" s="15"/>
      <c r="H17" s="15"/>
      <c r="I17" s="15"/>
      <c r="J17" s="15"/>
      <c r="K17" s="15"/>
      <c r="L17" s="15">
        <v>1</v>
      </c>
      <c r="M17" s="15"/>
      <c r="N17" s="15">
        <v>30</v>
      </c>
      <c r="O17" s="15"/>
      <c r="P17" s="15">
        <v>100</v>
      </c>
      <c r="Q17" s="15"/>
      <c r="R17" s="15"/>
      <c r="S17" s="15"/>
      <c r="T17" s="15"/>
      <c r="U17" s="15">
        <f t="shared" si="0"/>
        <v>154</v>
      </c>
      <c r="V17" s="15">
        <f t="shared" si="1"/>
        <v>0</v>
      </c>
    </row>
    <row r="18" spans="1:22" x14ac:dyDescent="0.25">
      <c r="A18" s="16">
        <v>44002</v>
      </c>
      <c r="B18" s="15" t="s">
        <v>27</v>
      </c>
      <c r="C18" s="15"/>
      <c r="D18" s="15"/>
      <c r="E18" s="15"/>
      <c r="F18" s="15">
        <v>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0"/>
        <v>2</v>
      </c>
      <c r="V18" s="15">
        <f t="shared" si="1"/>
        <v>0</v>
      </c>
    </row>
    <row r="19" spans="1:22" x14ac:dyDescent="0.25">
      <c r="A19" s="16">
        <v>44002</v>
      </c>
      <c r="B19" s="15" t="s">
        <v>28</v>
      </c>
      <c r="C19" s="15"/>
      <c r="D19" s="15"/>
      <c r="E19" s="15"/>
      <c r="F19" s="15">
        <v>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si="0"/>
        <v>1</v>
      </c>
      <c r="V19" s="15">
        <f t="shared" si="1"/>
        <v>0</v>
      </c>
    </row>
    <row r="20" spans="1:22" x14ac:dyDescent="0.25">
      <c r="A20" s="16">
        <v>44002</v>
      </c>
      <c r="B20" s="15" t="s">
        <v>49</v>
      </c>
      <c r="C20" s="15"/>
      <c r="D20" s="15"/>
      <c r="E20" s="15"/>
      <c r="F20" s="15">
        <v>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0"/>
        <v>1</v>
      </c>
      <c r="V20" s="15">
        <f t="shared" si="1"/>
        <v>0</v>
      </c>
    </row>
    <row r="21" spans="1:22" x14ac:dyDescent="0.25">
      <c r="A21" s="16">
        <v>44004</v>
      </c>
      <c r="B21" s="15" t="s">
        <v>21</v>
      </c>
      <c r="C21" s="15"/>
      <c r="D21" s="15">
        <v>12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12</v>
      </c>
      <c r="V21" s="15">
        <f t="shared" si="1"/>
        <v>0</v>
      </c>
    </row>
    <row r="22" spans="1:22" x14ac:dyDescent="0.25">
      <c r="A22" s="16">
        <v>44006</v>
      </c>
      <c r="B22" s="15" t="s">
        <v>48</v>
      </c>
      <c r="C22" s="15"/>
      <c r="D22" s="15">
        <v>6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f t="shared" si="0"/>
        <v>6</v>
      </c>
      <c r="V22" s="15">
        <f t="shared" si="1"/>
        <v>0</v>
      </c>
    </row>
    <row r="23" spans="1:22" x14ac:dyDescent="0.25">
      <c r="A23" s="16">
        <v>44007</v>
      </c>
      <c r="B23" s="15" t="s">
        <v>13</v>
      </c>
      <c r="C23" s="15"/>
      <c r="D23" s="15">
        <v>12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0"/>
        <v>12</v>
      </c>
      <c r="V23" s="15">
        <f t="shared" si="1"/>
        <v>0</v>
      </c>
    </row>
    <row r="24" spans="1:22" x14ac:dyDescent="0.25">
      <c r="A24" s="16">
        <v>44007</v>
      </c>
      <c r="B24" s="15" t="s">
        <v>28</v>
      </c>
      <c r="C24" s="15"/>
      <c r="D24" s="15">
        <v>6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0"/>
        <v>6</v>
      </c>
      <c r="V24" s="15">
        <f t="shared" si="1"/>
        <v>0</v>
      </c>
    </row>
    <row r="25" spans="1:22" x14ac:dyDescent="0.25">
      <c r="A25" s="16">
        <v>44009</v>
      </c>
      <c r="B25" s="15" t="s">
        <v>14</v>
      </c>
      <c r="C25" s="15"/>
      <c r="D25" s="15">
        <v>2</v>
      </c>
      <c r="E25" s="15"/>
      <c r="F25" s="15"/>
      <c r="G25" s="15"/>
      <c r="H25" s="15"/>
      <c r="I25" s="15"/>
      <c r="J25" s="15"/>
      <c r="K25" s="15"/>
      <c r="L25" s="15"/>
      <c r="M25" s="15"/>
      <c r="N25" s="15">
        <v>2</v>
      </c>
      <c r="O25" s="15"/>
      <c r="P25" s="15"/>
      <c r="Q25" s="15"/>
      <c r="R25" s="15"/>
      <c r="S25" s="15"/>
      <c r="T25" s="15"/>
      <c r="U25" s="15">
        <f t="shared" si="0"/>
        <v>4</v>
      </c>
      <c r="V25" s="15">
        <f t="shared" si="1"/>
        <v>0</v>
      </c>
    </row>
    <row r="26" spans="1:22" x14ac:dyDescent="0.25">
      <c r="A26" s="16">
        <v>44009</v>
      </c>
      <c r="B26" s="15" t="s">
        <v>52</v>
      </c>
      <c r="C26" s="15"/>
      <c r="D26" s="15">
        <v>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>
        <f t="shared" si="0"/>
        <v>6</v>
      </c>
      <c r="V26" s="15">
        <f t="shared" si="1"/>
        <v>0</v>
      </c>
    </row>
    <row r="27" spans="1:22" x14ac:dyDescent="0.25">
      <c r="A27" s="52"/>
      <c r="B27" s="18" t="s">
        <v>55</v>
      </c>
      <c r="C27" s="61">
        <f>SUM(C9:C26)-SUM(D9:D26)</f>
        <v>858</v>
      </c>
      <c r="D27" s="61"/>
      <c r="E27" s="61">
        <f>SUM(E9:E26)-SUM(F9:F26)</f>
        <v>74</v>
      </c>
      <c r="F27" s="61"/>
      <c r="G27" s="61">
        <f>SUM(G9:G26)-SUM(H9:H26)</f>
        <v>15</v>
      </c>
      <c r="H27" s="61"/>
      <c r="I27" s="61">
        <f>SUM(I9:I26)-SUM(J9:J26)</f>
        <v>16</v>
      </c>
      <c r="J27" s="61"/>
      <c r="K27" s="61">
        <f>SUM(K9:K26)-SUM(L9:L26)</f>
        <v>52.5</v>
      </c>
      <c r="L27" s="61"/>
      <c r="M27" s="61">
        <f>SUM(M9:M26)-SUM(N9:N26)</f>
        <v>4408</v>
      </c>
      <c r="N27" s="61"/>
      <c r="O27" s="61">
        <f>SUM(O9:O26)-SUM(P9:P26)</f>
        <v>4050</v>
      </c>
      <c r="P27" s="61"/>
      <c r="Q27" s="61">
        <f>SUM(Q9:Q26)-SUM(R9:R26)</f>
        <v>0</v>
      </c>
      <c r="R27" s="61"/>
      <c r="S27" s="61">
        <f>SUM(S9:S26)-SUM(T9:T26)</f>
        <v>0</v>
      </c>
      <c r="T27" s="61"/>
      <c r="U27" s="14"/>
      <c r="V27" s="14"/>
    </row>
    <row r="28" spans="1:22" x14ac:dyDescent="0.25">
      <c r="A28" s="52"/>
      <c r="B28" s="18" t="s">
        <v>9</v>
      </c>
      <c r="C28" s="56">
        <f>C27/6</f>
        <v>143</v>
      </c>
      <c r="D28" s="56"/>
      <c r="E28" s="56"/>
      <c r="F28" s="56"/>
      <c r="G28" s="56"/>
      <c r="H28" s="56"/>
      <c r="I28" s="56"/>
      <c r="J28" s="56"/>
      <c r="K28" s="56">
        <f>K27/16</f>
        <v>3.28125</v>
      </c>
      <c r="L28" s="56"/>
      <c r="M28" s="56">
        <f>M27/150</f>
        <v>29.386666666666667</v>
      </c>
      <c r="N28" s="56"/>
      <c r="O28" s="57">
        <f>O27/200</f>
        <v>20.25</v>
      </c>
      <c r="P28" s="58"/>
      <c r="Q28" s="56">
        <f>Q27/50</f>
        <v>0</v>
      </c>
      <c r="R28" s="56"/>
      <c r="S28" s="56">
        <f>S27/8</f>
        <v>0</v>
      </c>
      <c r="T28" s="56"/>
      <c r="U28" s="59">
        <f>SUM(C28:R28)</f>
        <v>195.91791666666666</v>
      </c>
      <c r="V28" s="60"/>
    </row>
    <row r="29" spans="1:22" s="18" customFormat="1" x14ac:dyDescent="0.25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19"/>
      <c r="T29" s="19"/>
      <c r="U29" s="20">
        <f>SUM(U9:U26)</f>
        <v>633.5</v>
      </c>
      <c r="V29" s="20">
        <f>SUM(V9:V26)</f>
        <v>10107</v>
      </c>
    </row>
    <row r="30" spans="1:22" x14ac:dyDescent="0.25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38"/>
      <c r="T30" s="38"/>
      <c r="U30" s="54">
        <f>V29-U29</f>
        <v>9473.5</v>
      </c>
      <c r="V30" s="55"/>
    </row>
    <row r="31" spans="1:22" x14ac:dyDescent="0.25"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spans="1:22" x14ac:dyDescent="0.25">
      <c r="I32" s="69"/>
      <c r="J32" s="69"/>
      <c r="K32" s="69"/>
      <c r="L32" s="69"/>
    </row>
  </sheetData>
  <mergeCells count="49">
    <mergeCell ref="I32:L32"/>
    <mergeCell ref="M7:N7"/>
    <mergeCell ref="S31:T31"/>
    <mergeCell ref="O7:P7"/>
    <mergeCell ref="O31:P31"/>
    <mergeCell ref="A29:R29"/>
    <mergeCell ref="A30:R30"/>
    <mergeCell ref="E28:F28"/>
    <mergeCell ref="Q31:R31"/>
    <mergeCell ref="C31:D31"/>
    <mergeCell ref="E31:F31"/>
    <mergeCell ref="G31:H31"/>
    <mergeCell ref="I31:J31"/>
    <mergeCell ref="K31:L31"/>
    <mergeCell ref="M31:N31"/>
    <mergeCell ref="A6:A8"/>
    <mergeCell ref="B6:B8"/>
    <mergeCell ref="C6:V6"/>
    <mergeCell ref="C27:D27"/>
    <mergeCell ref="E27:F27"/>
    <mergeCell ref="G27:H27"/>
    <mergeCell ref="I27:J27"/>
    <mergeCell ref="K27:L27"/>
    <mergeCell ref="Q27:R27"/>
    <mergeCell ref="S27:T27"/>
    <mergeCell ref="K7:L7"/>
    <mergeCell ref="S7:T7"/>
    <mergeCell ref="U7:U8"/>
    <mergeCell ref="V7:V8"/>
    <mergeCell ref="C7:D7"/>
    <mergeCell ref="E7:F7"/>
    <mergeCell ref="G7:H7"/>
    <mergeCell ref="I7:J7"/>
    <mergeCell ref="A3:V3"/>
    <mergeCell ref="A4:V4"/>
    <mergeCell ref="U30:V30"/>
    <mergeCell ref="G28:H28"/>
    <mergeCell ref="I28:J28"/>
    <mergeCell ref="K28:L28"/>
    <mergeCell ref="M28:N28"/>
    <mergeCell ref="O28:P28"/>
    <mergeCell ref="Q28:R28"/>
    <mergeCell ref="C28:D28"/>
    <mergeCell ref="A5:R5"/>
    <mergeCell ref="S28:T28"/>
    <mergeCell ref="U28:V28"/>
    <mergeCell ref="O27:P27"/>
    <mergeCell ref="M27:N27"/>
    <mergeCell ref="Q7:R7"/>
  </mergeCells>
  <pageMargins left="0.39" right="0.38" top="0.52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13" workbookViewId="0">
      <selection activeCell="C12" sqref="C12"/>
    </sheetView>
  </sheetViews>
  <sheetFormatPr defaultColWidth="9.140625" defaultRowHeight="15" x14ac:dyDescent="0.25"/>
  <cols>
    <col min="1" max="1" width="10.5703125" style="22" customWidth="1"/>
    <col min="2" max="2" width="18.5703125" style="3" bestFit="1" customWidth="1"/>
    <col min="3" max="3" width="4.5703125" style="3" customWidth="1"/>
    <col min="4" max="4" width="5" style="3" customWidth="1"/>
    <col min="5" max="5" width="4.140625" style="3" customWidth="1"/>
    <col min="6" max="6" width="3.85546875" style="3" customWidth="1"/>
    <col min="7" max="9" width="4.140625" style="3" customWidth="1"/>
    <col min="10" max="10" width="3.85546875" style="3" customWidth="1"/>
    <col min="11" max="19" width="5.28515625" style="3" customWidth="1"/>
    <col min="20" max="20" width="3.85546875" style="3" customWidth="1"/>
    <col min="21" max="21" width="8.7109375" style="3" customWidth="1"/>
    <col min="22" max="22" width="9.42578125" style="3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57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25">
      <c r="A4" s="53" t="s">
        <v>58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10"/>
      <c r="T5" s="10"/>
      <c r="U5" s="10"/>
      <c r="V5" s="10"/>
    </row>
    <row r="6" spans="1:22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2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3" t="s">
        <v>4</v>
      </c>
      <c r="V7" s="63" t="s">
        <v>5</v>
      </c>
    </row>
    <row r="8" spans="1:22" x14ac:dyDescent="0.25">
      <c r="A8" s="65"/>
      <c r="B8" s="62"/>
      <c r="C8" s="37" t="s">
        <v>6</v>
      </c>
      <c r="D8" s="37" t="s">
        <v>7</v>
      </c>
      <c r="E8" s="37" t="s">
        <v>6</v>
      </c>
      <c r="F8" s="37" t="s">
        <v>7</v>
      </c>
      <c r="G8" s="37" t="s">
        <v>6</v>
      </c>
      <c r="H8" s="37" t="s">
        <v>7</v>
      </c>
      <c r="I8" s="37" t="s">
        <v>6</v>
      </c>
      <c r="J8" s="37" t="s">
        <v>7</v>
      </c>
      <c r="K8" s="37" t="s">
        <v>6</v>
      </c>
      <c r="L8" s="37" t="s">
        <v>7</v>
      </c>
      <c r="M8" s="37" t="s">
        <v>6</v>
      </c>
      <c r="N8" s="37" t="s">
        <v>7</v>
      </c>
      <c r="O8" s="37" t="s">
        <v>6</v>
      </c>
      <c r="P8" s="37" t="s">
        <v>7</v>
      </c>
      <c r="Q8" s="37" t="s">
        <v>6</v>
      </c>
      <c r="R8" s="37" t="s">
        <v>7</v>
      </c>
      <c r="S8" s="37" t="s">
        <v>6</v>
      </c>
      <c r="T8" s="37" t="s">
        <v>7</v>
      </c>
      <c r="U8" s="64"/>
      <c r="V8" s="64"/>
    </row>
    <row r="9" spans="1:22" x14ac:dyDescent="0.25">
      <c r="A9" s="13">
        <v>44009</v>
      </c>
      <c r="B9" s="12" t="s">
        <v>8</v>
      </c>
      <c r="C9" s="12">
        <v>858</v>
      </c>
      <c r="D9" s="12"/>
      <c r="E9" s="12">
        <v>74</v>
      </c>
      <c r="F9" s="12"/>
      <c r="G9" s="12">
        <v>15</v>
      </c>
      <c r="H9" s="12"/>
      <c r="I9" s="12">
        <v>16</v>
      </c>
      <c r="J9" s="12"/>
      <c r="K9" s="12">
        <v>52.5</v>
      </c>
      <c r="L9" s="12"/>
      <c r="M9" s="12">
        <v>4408</v>
      </c>
      <c r="N9" s="12"/>
      <c r="O9" s="12">
        <v>4050</v>
      </c>
      <c r="P9" s="12"/>
      <c r="Q9" s="12">
        <v>0</v>
      </c>
      <c r="R9" s="12"/>
      <c r="S9" s="12">
        <v>0</v>
      </c>
      <c r="T9" s="12"/>
      <c r="U9" s="12">
        <f>D9+F9+H9+J9+L9+N9+P9+R9+T9</f>
        <v>0</v>
      </c>
      <c r="V9" s="12">
        <f>C9+E9+G9+I9+K9+M9+O9+Q9+S9</f>
        <v>9473.5</v>
      </c>
    </row>
    <row r="10" spans="1:22" x14ac:dyDescent="0.25">
      <c r="A10" s="16">
        <v>44013</v>
      </c>
      <c r="B10" s="15" t="s">
        <v>49</v>
      </c>
      <c r="C10" s="15"/>
      <c r="D10" s="15">
        <v>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f t="shared" ref="U10:U22" si="0">D10+F10+H10+J10+L10+N10+P10+R10+T10</f>
        <v>2</v>
      </c>
      <c r="V10" s="15">
        <f t="shared" ref="V10:V22" si="1">C10+E10+G10+I10+K10+M10+O10+Q10+S10</f>
        <v>0</v>
      </c>
    </row>
    <row r="11" spans="1:22" x14ac:dyDescent="0.25">
      <c r="A11" s="16">
        <v>44013</v>
      </c>
      <c r="B11" s="15" t="s">
        <v>40</v>
      </c>
      <c r="C11" s="15"/>
      <c r="D11" s="15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1</v>
      </c>
      <c r="V11" s="15">
        <f t="shared" si="1"/>
        <v>0</v>
      </c>
    </row>
    <row r="12" spans="1:22" x14ac:dyDescent="0.25">
      <c r="A12" s="16">
        <v>44015</v>
      </c>
      <c r="B12" s="15" t="s">
        <v>33</v>
      </c>
      <c r="C12" s="15"/>
      <c r="D12" s="15">
        <v>12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12</v>
      </c>
      <c r="V12" s="15">
        <f t="shared" si="1"/>
        <v>0</v>
      </c>
    </row>
    <row r="13" spans="1:22" x14ac:dyDescent="0.25">
      <c r="A13" s="16">
        <v>44019</v>
      </c>
      <c r="B13" s="15" t="s">
        <v>44</v>
      </c>
      <c r="C13" s="15"/>
      <c r="D13" s="15">
        <v>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6</v>
      </c>
      <c r="V13" s="15">
        <f t="shared" si="1"/>
        <v>0</v>
      </c>
    </row>
    <row r="14" spans="1:22" x14ac:dyDescent="0.25">
      <c r="A14" s="16">
        <v>44022</v>
      </c>
      <c r="B14" s="15" t="s">
        <v>15</v>
      </c>
      <c r="C14" s="15"/>
      <c r="D14" s="15">
        <v>6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6</v>
      </c>
      <c r="V14" s="15">
        <f t="shared" si="1"/>
        <v>0</v>
      </c>
    </row>
    <row r="15" spans="1:22" x14ac:dyDescent="0.25">
      <c r="A15" s="16">
        <v>44022</v>
      </c>
      <c r="B15" s="15" t="s">
        <v>43</v>
      </c>
      <c r="C15" s="15"/>
      <c r="D15" s="15">
        <v>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0"/>
        <v>3</v>
      </c>
      <c r="V15" s="15">
        <f t="shared" si="1"/>
        <v>0</v>
      </c>
    </row>
    <row r="16" spans="1:22" x14ac:dyDescent="0.25">
      <c r="A16" s="16">
        <v>44024</v>
      </c>
      <c r="B16" s="15" t="s">
        <v>41</v>
      </c>
      <c r="C16" s="15"/>
      <c r="D16" s="15">
        <v>6</v>
      </c>
      <c r="E16" s="15"/>
      <c r="F16" s="15"/>
      <c r="G16" s="15"/>
      <c r="H16" s="15"/>
      <c r="I16" s="15"/>
      <c r="J16" s="15"/>
      <c r="K16" s="15"/>
      <c r="L16" s="15">
        <v>0.5</v>
      </c>
      <c r="M16" s="15"/>
      <c r="N16" s="15">
        <v>3</v>
      </c>
      <c r="O16" s="15"/>
      <c r="P16" s="15"/>
      <c r="Q16" s="15"/>
      <c r="R16" s="15"/>
      <c r="S16" s="15"/>
      <c r="T16" s="15"/>
      <c r="U16" s="15">
        <f t="shared" si="0"/>
        <v>9.5</v>
      </c>
      <c r="V16" s="15">
        <f t="shared" si="1"/>
        <v>0</v>
      </c>
    </row>
    <row r="17" spans="1:22" x14ac:dyDescent="0.25">
      <c r="A17" s="16">
        <v>44025</v>
      </c>
      <c r="B17" s="15" t="s">
        <v>16</v>
      </c>
      <c r="C17" s="15"/>
      <c r="D17" s="15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0"/>
        <v>2</v>
      </c>
      <c r="V17" s="15">
        <f t="shared" si="1"/>
        <v>0</v>
      </c>
    </row>
    <row r="18" spans="1:22" x14ac:dyDescent="0.25">
      <c r="A18" s="16">
        <v>44032</v>
      </c>
      <c r="B18" s="15" t="s">
        <v>37</v>
      </c>
      <c r="C18" s="15"/>
      <c r="D18" s="15">
        <v>18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0"/>
        <v>18</v>
      </c>
      <c r="V18" s="15">
        <f t="shared" si="1"/>
        <v>0</v>
      </c>
    </row>
    <row r="19" spans="1:22" x14ac:dyDescent="0.25">
      <c r="A19" s="16">
        <v>44040</v>
      </c>
      <c r="B19" s="15" t="s">
        <v>39</v>
      </c>
      <c r="C19" s="15"/>
      <c r="D19" s="15">
        <f>3*6</f>
        <v>18</v>
      </c>
      <c r="E19" s="15"/>
      <c r="F19" s="15">
        <v>6</v>
      </c>
      <c r="G19" s="15"/>
      <c r="H19" s="15"/>
      <c r="I19" s="15"/>
      <c r="J19" s="15"/>
      <c r="K19" s="15"/>
      <c r="L19" s="15">
        <v>1</v>
      </c>
      <c r="M19" s="15"/>
      <c r="N19" s="15"/>
      <c r="O19" s="15"/>
      <c r="P19" s="15">
        <v>50</v>
      </c>
      <c r="Q19" s="15"/>
      <c r="R19" s="15"/>
      <c r="S19" s="15"/>
      <c r="T19" s="15"/>
      <c r="U19" s="15">
        <f t="shared" si="0"/>
        <v>75</v>
      </c>
      <c r="V19" s="15">
        <f t="shared" si="1"/>
        <v>0</v>
      </c>
    </row>
    <row r="20" spans="1:22" x14ac:dyDescent="0.25">
      <c r="A20" s="16">
        <v>44043</v>
      </c>
      <c r="B20" s="15" t="s">
        <v>32</v>
      </c>
      <c r="C20" s="15"/>
      <c r="D20" s="15">
        <v>12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0"/>
        <v>12</v>
      </c>
      <c r="V20" s="15">
        <f t="shared" si="1"/>
        <v>0</v>
      </c>
    </row>
    <row r="21" spans="1:22" x14ac:dyDescent="0.25">
      <c r="A21" s="16">
        <v>44043</v>
      </c>
      <c r="B21" s="15" t="s">
        <v>36</v>
      </c>
      <c r="C21" s="15"/>
      <c r="D21" s="15">
        <v>18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18</v>
      </c>
      <c r="V21" s="15">
        <f t="shared" si="1"/>
        <v>0</v>
      </c>
    </row>
    <row r="22" spans="1:22" x14ac:dyDescent="0.25">
      <c r="A22" s="16">
        <v>44043</v>
      </c>
      <c r="B22" s="15" t="s">
        <v>45</v>
      </c>
      <c r="C22" s="15"/>
      <c r="D22" s="15">
        <v>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f t="shared" si="0"/>
        <v>2</v>
      </c>
      <c r="V22" s="15">
        <f t="shared" si="1"/>
        <v>0</v>
      </c>
    </row>
    <row r="23" spans="1:22" x14ac:dyDescent="0.25">
      <c r="A23" s="52"/>
      <c r="B23" s="18" t="s">
        <v>55</v>
      </c>
      <c r="C23" s="61">
        <f>SUM(C9:C22)-SUM(D9:D22)</f>
        <v>752</v>
      </c>
      <c r="D23" s="61"/>
      <c r="E23" s="61">
        <f>SUM(E9:E22)-SUM(F9:F22)</f>
        <v>68</v>
      </c>
      <c r="F23" s="61"/>
      <c r="G23" s="61">
        <f>SUM(G9:G22)-SUM(H9:H22)</f>
        <v>15</v>
      </c>
      <c r="H23" s="61"/>
      <c r="I23" s="61">
        <f>SUM(I9:I22)-SUM(J9:J22)</f>
        <v>16</v>
      </c>
      <c r="J23" s="61"/>
      <c r="K23" s="61">
        <f>SUM(K9:K22)-SUM(L9:L22)</f>
        <v>51</v>
      </c>
      <c r="L23" s="61"/>
      <c r="M23" s="61">
        <f>SUM(M9:M22)-SUM(N9:N22)</f>
        <v>4405</v>
      </c>
      <c r="N23" s="61"/>
      <c r="O23" s="61">
        <f>SUM(O9:O22)-SUM(P9:P22)</f>
        <v>4000</v>
      </c>
      <c r="P23" s="61"/>
      <c r="Q23" s="61">
        <f>SUM(Q9:Q22)-SUM(R9:R22)</f>
        <v>0</v>
      </c>
      <c r="R23" s="61"/>
      <c r="S23" s="61">
        <f>SUM(S9:S22)-SUM(T9:T22)</f>
        <v>0</v>
      </c>
      <c r="T23" s="61"/>
      <c r="U23" s="14"/>
      <c r="V23" s="14"/>
    </row>
    <row r="24" spans="1:22" x14ac:dyDescent="0.25">
      <c r="A24" s="52"/>
      <c r="B24" s="18" t="s">
        <v>9</v>
      </c>
      <c r="C24" s="56">
        <f>C23/6</f>
        <v>125.33333333333333</v>
      </c>
      <c r="D24" s="56"/>
      <c r="E24" s="56"/>
      <c r="F24" s="56"/>
      <c r="G24" s="56"/>
      <c r="H24" s="56"/>
      <c r="I24" s="56"/>
      <c r="J24" s="56"/>
      <c r="K24" s="56">
        <f>K23/16</f>
        <v>3.1875</v>
      </c>
      <c r="L24" s="56"/>
      <c r="M24" s="56">
        <f>M23/150</f>
        <v>29.366666666666667</v>
      </c>
      <c r="N24" s="56"/>
      <c r="O24" s="57">
        <f>O23/200</f>
        <v>20</v>
      </c>
      <c r="P24" s="58"/>
      <c r="Q24" s="56">
        <f>Q23/50</f>
        <v>0</v>
      </c>
      <c r="R24" s="56"/>
      <c r="S24" s="56">
        <f>S23/8</f>
        <v>0</v>
      </c>
      <c r="T24" s="56"/>
      <c r="U24" s="59">
        <f>SUM(C24:R24)</f>
        <v>177.88749999999999</v>
      </c>
      <c r="V24" s="60"/>
    </row>
    <row r="25" spans="1:22" s="18" customFormat="1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19"/>
      <c r="T25" s="19"/>
      <c r="U25" s="20">
        <f>SUM(U9:U22)</f>
        <v>166.5</v>
      </c>
      <c r="V25" s="20">
        <f>SUM(V9:V22)</f>
        <v>9473.5</v>
      </c>
    </row>
    <row r="26" spans="1:22" x14ac:dyDescent="0.25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38"/>
      <c r="T26" s="38"/>
      <c r="U26" s="54">
        <f>V25-U25</f>
        <v>9307</v>
      </c>
      <c r="V26" s="55"/>
    </row>
    <row r="27" spans="1:22" x14ac:dyDescent="0.25"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</row>
  </sheetData>
  <mergeCells count="48">
    <mergeCell ref="U24:V24"/>
    <mergeCell ref="A25:R25"/>
    <mergeCell ref="A26:R26"/>
    <mergeCell ref="U26:V26"/>
    <mergeCell ref="O27:P27"/>
    <mergeCell ref="Q27:R27"/>
    <mergeCell ref="S27:T27"/>
    <mergeCell ref="C27:D27"/>
    <mergeCell ref="E27:F27"/>
    <mergeCell ref="G27:H27"/>
    <mergeCell ref="I27:J27"/>
    <mergeCell ref="K27:L27"/>
    <mergeCell ref="M27:N27"/>
    <mergeCell ref="S23:T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M23:N23"/>
    <mergeCell ref="C23:D23"/>
    <mergeCell ref="E23:F23"/>
    <mergeCell ref="G23:H23"/>
    <mergeCell ref="M7:N7"/>
    <mergeCell ref="O23:P23"/>
    <mergeCell ref="I23:J23"/>
    <mergeCell ref="K23:L23"/>
    <mergeCell ref="Q23:R23"/>
    <mergeCell ref="A3:V3"/>
    <mergeCell ref="A4:V4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  <mergeCell ref="K7:L7"/>
  </mergeCells>
  <pageMargins left="0.3" right="0.24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A10" workbookViewId="0">
      <selection activeCell="A29" sqref="A29:R29"/>
    </sheetView>
  </sheetViews>
  <sheetFormatPr defaultColWidth="9.140625" defaultRowHeight="15" x14ac:dyDescent="0.25"/>
  <cols>
    <col min="1" max="1" width="10.5703125" style="22" customWidth="1"/>
    <col min="2" max="2" width="17.28515625" style="3" customWidth="1"/>
    <col min="3" max="18" width="4.85546875" style="3" customWidth="1"/>
    <col min="19" max="19" width="4.140625" style="3" customWidth="1"/>
    <col min="20" max="20" width="4.28515625" style="3" customWidth="1"/>
    <col min="21" max="21" width="7.7109375" style="3" customWidth="1"/>
    <col min="22" max="22" width="8.5703125" style="3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57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25">
      <c r="A4" s="53" t="s">
        <v>60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10"/>
      <c r="T5" s="10"/>
      <c r="U5" s="10"/>
      <c r="V5" s="10"/>
    </row>
    <row r="6" spans="1:22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2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3" t="s">
        <v>4</v>
      </c>
      <c r="V7" s="63" t="s">
        <v>5</v>
      </c>
    </row>
    <row r="8" spans="1:22" x14ac:dyDescent="0.25">
      <c r="A8" s="65"/>
      <c r="B8" s="62"/>
      <c r="C8" s="11" t="s">
        <v>6</v>
      </c>
      <c r="D8" s="11" t="s">
        <v>7</v>
      </c>
      <c r="E8" s="11" t="s">
        <v>6</v>
      </c>
      <c r="F8" s="11" t="s">
        <v>7</v>
      </c>
      <c r="G8" s="11" t="s">
        <v>6</v>
      </c>
      <c r="H8" s="11" t="s">
        <v>7</v>
      </c>
      <c r="I8" s="11" t="s">
        <v>6</v>
      </c>
      <c r="J8" s="11" t="s">
        <v>7</v>
      </c>
      <c r="K8" s="11" t="s">
        <v>6</v>
      </c>
      <c r="L8" s="11" t="s">
        <v>7</v>
      </c>
      <c r="M8" s="11" t="s">
        <v>6</v>
      </c>
      <c r="N8" s="11" t="s">
        <v>7</v>
      </c>
      <c r="O8" s="11" t="s">
        <v>6</v>
      </c>
      <c r="P8" s="11" t="s">
        <v>7</v>
      </c>
      <c r="Q8" s="11" t="s">
        <v>6</v>
      </c>
      <c r="R8" s="11" t="s">
        <v>7</v>
      </c>
      <c r="S8" s="11" t="s">
        <v>6</v>
      </c>
      <c r="T8" s="11" t="s">
        <v>7</v>
      </c>
      <c r="U8" s="64"/>
      <c r="V8" s="64"/>
    </row>
    <row r="9" spans="1:22" x14ac:dyDescent="0.25">
      <c r="A9" s="13">
        <v>44043</v>
      </c>
      <c r="B9" s="12" t="s">
        <v>8</v>
      </c>
      <c r="C9" s="12">
        <v>752</v>
      </c>
      <c r="D9" s="12"/>
      <c r="E9" s="12">
        <v>68</v>
      </c>
      <c r="F9" s="12"/>
      <c r="G9" s="12">
        <v>15</v>
      </c>
      <c r="H9" s="12"/>
      <c r="I9" s="12">
        <v>16</v>
      </c>
      <c r="J9" s="12"/>
      <c r="K9" s="12">
        <v>51</v>
      </c>
      <c r="L9" s="12"/>
      <c r="M9" s="12">
        <v>4405</v>
      </c>
      <c r="N9" s="12"/>
      <c r="O9" s="12">
        <v>4000</v>
      </c>
      <c r="P9" s="12"/>
      <c r="Q9" s="12">
        <v>0</v>
      </c>
      <c r="R9" s="12"/>
      <c r="S9" s="12">
        <v>0</v>
      </c>
      <c r="T9" s="12"/>
      <c r="U9" s="12">
        <f>D9+F9+H9+J9+L9+N9+P9+R9+T9</f>
        <v>0</v>
      </c>
      <c r="V9" s="12">
        <f>C9+E9+G9+I9+K9+M9+O9+Q9+S9</f>
        <v>9307</v>
      </c>
    </row>
    <row r="10" spans="1:22" x14ac:dyDescent="0.25">
      <c r="A10" s="16">
        <v>44047</v>
      </c>
      <c r="B10" s="15" t="s">
        <v>38</v>
      </c>
      <c r="C10" s="15"/>
      <c r="D10" s="15">
        <f>16*6</f>
        <v>96</v>
      </c>
      <c r="E10" s="15"/>
      <c r="F10" s="15">
        <v>10</v>
      </c>
      <c r="G10" s="15"/>
      <c r="H10" s="15"/>
      <c r="I10" s="15"/>
      <c r="J10" s="15">
        <v>2</v>
      </c>
      <c r="K10" s="15"/>
      <c r="L10" s="15">
        <v>2</v>
      </c>
      <c r="M10" s="15"/>
      <c r="N10" s="15">
        <v>50</v>
      </c>
      <c r="O10" s="15"/>
      <c r="P10" s="15">
        <v>200</v>
      </c>
      <c r="Q10" s="15"/>
      <c r="R10" s="15"/>
      <c r="S10" s="15"/>
      <c r="T10" s="15"/>
      <c r="U10" s="15">
        <f t="shared" ref="U10:U25" si="0">D10+F10+H10+J10+L10+N10+P10+R10+T10</f>
        <v>360</v>
      </c>
      <c r="V10" s="15">
        <f t="shared" ref="V10:V25" si="1">C10+E10+G10+I10+K10+M10+O10+Q10+S10</f>
        <v>0</v>
      </c>
    </row>
    <row r="11" spans="1:22" x14ac:dyDescent="0.25">
      <c r="A11" s="16">
        <v>44048</v>
      </c>
      <c r="B11" s="15" t="s">
        <v>17</v>
      </c>
      <c r="C11" s="15"/>
      <c r="D11" s="15">
        <f>5*6</f>
        <v>30</v>
      </c>
      <c r="E11" s="15"/>
      <c r="F11" s="15">
        <v>6</v>
      </c>
      <c r="G11" s="15"/>
      <c r="H11" s="15"/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15"/>
      <c r="T11" s="15"/>
      <c r="U11" s="15">
        <f t="shared" si="0"/>
        <v>37</v>
      </c>
      <c r="V11" s="15">
        <f t="shared" si="1"/>
        <v>0</v>
      </c>
    </row>
    <row r="12" spans="1:22" x14ac:dyDescent="0.25">
      <c r="A12" s="16">
        <v>44055</v>
      </c>
      <c r="B12" s="15" t="s">
        <v>18</v>
      </c>
      <c r="C12" s="15">
        <v>30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0</v>
      </c>
      <c r="V12" s="15">
        <f t="shared" si="1"/>
        <v>30</v>
      </c>
    </row>
    <row r="13" spans="1:22" x14ac:dyDescent="0.25">
      <c r="A13" s="16">
        <v>44055</v>
      </c>
      <c r="B13" s="23" t="s">
        <v>25</v>
      </c>
      <c r="C13" s="15"/>
      <c r="D13" s="15">
        <f>5*6</f>
        <v>30</v>
      </c>
      <c r="E13" s="15"/>
      <c r="F13" s="15">
        <v>5</v>
      </c>
      <c r="G13" s="15"/>
      <c r="H13" s="15"/>
      <c r="I13" s="15"/>
      <c r="J13" s="15"/>
      <c r="K13" s="15"/>
      <c r="L13" s="15">
        <v>1</v>
      </c>
      <c r="M13" s="15"/>
      <c r="N13" s="15">
        <v>15</v>
      </c>
      <c r="O13" s="15"/>
      <c r="P13" s="15">
        <v>100</v>
      </c>
      <c r="Q13" s="15"/>
      <c r="R13" s="15"/>
      <c r="S13" s="15"/>
      <c r="T13" s="15"/>
      <c r="U13" s="15">
        <f t="shared" si="0"/>
        <v>151</v>
      </c>
      <c r="V13" s="15">
        <f t="shared" si="1"/>
        <v>0</v>
      </c>
    </row>
    <row r="14" spans="1:22" x14ac:dyDescent="0.25">
      <c r="A14" s="16">
        <v>44060</v>
      </c>
      <c r="B14" s="15" t="s">
        <v>24</v>
      </c>
      <c r="C14" s="15"/>
      <c r="D14" s="15">
        <f>4*6</f>
        <v>24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24</v>
      </c>
      <c r="V14" s="15">
        <f t="shared" si="1"/>
        <v>0</v>
      </c>
    </row>
    <row r="15" spans="1:22" x14ac:dyDescent="0.25">
      <c r="A15" s="16">
        <v>44060</v>
      </c>
      <c r="B15" s="15" t="s">
        <v>51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>
        <v>1</v>
      </c>
      <c r="R15" s="15"/>
      <c r="S15" s="15">
        <v>1</v>
      </c>
      <c r="T15" s="15"/>
      <c r="U15" s="15">
        <f t="shared" si="0"/>
        <v>0</v>
      </c>
      <c r="V15" s="15">
        <f t="shared" si="1"/>
        <v>2</v>
      </c>
    </row>
    <row r="16" spans="1:22" x14ac:dyDescent="0.25">
      <c r="A16" s="16">
        <v>44061</v>
      </c>
      <c r="B16" s="15" t="s">
        <v>29</v>
      </c>
      <c r="C16" s="15"/>
      <c r="D16" s="15">
        <v>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0"/>
        <v>6</v>
      </c>
      <c r="V16" s="15">
        <f t="shared" si="1"/>
        <v>0</v>
      </c>
    </row>
    <row r="17" spans="1:22" x14ac:dyDescent="0.25">
      <c r="A17" s="16">
        <v>44063</v>
      </c>
      <c r="B17" s="15" t="s">
        <v>22</v>
      </c>
      <c r="C17" s="15"/>
      <c r="D17" s="15">
        <v>6</v>
      </c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>
        <v>10</v>
      </c>
      <c r="O17" s="15"/>
      <c r="P17" s="15"/>
      <c r="Q17" s="15"/>
      <c r="R17" s="15"/>
      <c r="S17" s="15"/>
      <c r="T17" s="15"/>
      <c r="U17" s="15">
        <f t="shared" si="0"/>
        <v>17</v>
      </c>
      <c r="V17" s="15">
        <f t="shared" si="1"/>
        <v>0</v>
      </c>
    </row>
    <row r="18" spans="1:22" x14ac:dyDescent="0.25">
      <c r="A18" s="16">
        <v>44069</v>
      </c>
      <c r="B18" s="15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>
        <v>100</v>
      </c>
      <c r="T18" s="15"/>
      <c r="U18" s="15">
        <f t="shared" si="0"/>
        <v>0</v>
      </c>
      <c r="V18" s="15">
        <f t="shared" si="1"/>
        <v>100</v>
      </c>
    </row>
    <row r="19" spans="1:22" x14ac:dyDescent="0.25">
      <c r="A19" s="16">
        <v>44069</v>
      </c>
      <c r="B19" s="15" t="s">
        <v>38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>
        <v>5</v>
      </c>
      <c r="U19" s="15">
        <f t="shared" si="0"/>
        <v>5</v>
      </c>
      <c r="V19" s="15">
        <f t="shared" si="1"/>
        <v>0</v>
      </c>
    </row>
    <row r="20" spans="1:22" x14ac:dyDescent="0.25">
      <c r="A20" s="16">
        <v>44069</v>
      </c>
      <c r="B20" s="15" t="s">
        <v>50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>
        <v>8</v>
      </c>
      <c r="U20" s="15">
        <f t="shared" si="0"/>
        <v>8</v>
      </c>
      <c r="V20" s="15">
        <f t="shared" si="1"/>
        <v>0</v>
      </c>
    </row>
    <row r="21" spans="1:22" x14ac:dyDescent="0.25">
      <c r="A21" s="16">
        <v>44070</v>
      </c>
      <c r="B21" s="15" t="s">
        <v>53</v>
      </c>
      <c r="C21" s="15"/>
      <c r="D21" s="15">
        <v>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6</v>
      </c>
      <c r="V21" s="15">
        <f t="shared" si="1"/>
        <v>0</v>
      </c>
    </row>
    <row r="22" spans="1:22" x14ac:dyDescent="0.25">
      <c r="A22" s="16">
        <v>44070</v>
      </c>
      <c r="B22" s="15" t="s">
        <v>21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>
        <v>1</v>
      </c>
      <c r="U22" s="15">
        <f t="shared" si="0"/>
        <v>1</v>
      </c>
      <c r="V22" s="15">
        <f t="shared" si="1"/>
        <v>0</v>
      </c>
    </row>
    <row r="23" spans="1:22" x14ac:dyDescent="0.25">
      <c r="A23" s="16">
        <v>44071</v>
      </c>
      <c r="B23" s="15" t="s">
        <v>22</v>
      </c>
      <c r="C23" s="15"/>
      <c r="D23" s="15">
        <v>6</v>
      </c>
      <c r="E23" s="15"/>
      <c r="F23" s="15"/>
      <c r="G23" s="15"/>
      <c r="H23" s="15"/>
      <c r="I23" s="15"/>
      <c r="J23" s="15"/>
      <c r="K23" s="15"/>
      <c r="L23" s="15">
        <v>0.5</v>
      </c>
      <c r="M23" s="15"/>
      <c r="N23" s="15"/>
      <c r="O23" s="15"/>
      <c r="P23" s="15"/>
      <c r="Q23" s="15"/>
      <c r="R23" s="15"/>
      <c r="S23" s="15"/>
      <c r="T23" s="15"/>
      <c r="U23" s="15">
        <f t="shared" si="0"/>
        <v>6.5</v>
      </c>
      <c r="V23" s="15">
        <f t="shared" si="1"/>
        <v>0</v>
      </c>
    </row>
    <row r="24" spans="1:22" x14ac:dyDescent="0.25">
      <c r="A24" s="16">
        <v>44071</v>
      </c>
      <c r="B24" s="15" t="s">
        <v>23</v>
      </c>
      <c r="C24" s="15"/>
      <c r="D24" s="15">
        <v>6</v>
      </c>
      <c r="E24" s="15"/>
      <c r="F24" s="15"/>
      <c r="G24" s="15"/>
      <c r="H24" s="15"/>
      <c r="I24" s="15"/>
      <c r="J24" s="15"/>
      <c r="K24" s="15"/>
      <c r="L24" s="15">
        <v>0.5</v>
      </c>
      <c r="M24" s="15"/>
      <c r="N24" s="15"/>
      <c r="O24" s="15"/>
      <c r="P24" s="15"/>
      <c r="Q24" s="15"/>
      <c r="R24" s="15"/>
      <c r="S24" s="15"/>
      <c r="T24" s="15"/>
      <c r="U24" s="15">
        <f t="shared" si="0"/>
        <v>6.5</v>
      </c>
      <c r="V24" s="15">
        <f t="shared" si="1"/>
        <v>0</v>
      </c>
    </row>
    <row r="25" spans="1:22" x14ac:dyDescent="0.25">
      <c r="A25" s="16">
        <v>44072</v>
      </c>
      <c r="B25" s="15" t="s">
        <v>47</v>
      </c>
      <c r="C25" s="15"/>
      <c r="D25" s="15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>
        <f t="shared" si="0"/>
        <v>1</v>
      </c>
      <c r="V25" s="15">
        <f t="shared" si="1"/>
        <v>0</v>
      </c>
    </row>
    <row r="26" spans="1:22" x14ac:dyDescent="0.25">
      <c r="A26" s="80"/>
      <c r="B26" s="81" t="s">
        <v>55</v>
      </c>
      <c r="C26" s="82">
        <f>SUM(C9:C25)-SUM(D9:D25)</f>
        <v>571</v>
      </c>
      <c r="D26" s="82"/>
      <c r="E26" s="82">
        <f>SUM(E9:E25)-SUM(F9:F25)</f>
        <v>47</v>
      </c>
      <c r="F26" s="82"/>
      <c r="G26" s="82">
        <f>SUM(G9:G25)-SUM(H9:H25)</f>
        <v>14</v>
      </c>
      <c r="H26" s="82"/>
      <c r="I26" s="82">
        <f>SUM(I9:I25)-SUM(J9:J25)</f>
        <v>14</v>
      </c>
      <c r="J26" s="82"/>
      <c r="K26" s="82">
        <f>SUM(K9:K25)-SUM(L9:L25)</f>
        <v>46</v>
      </c>
      <c r="L26" s="82"/>
      <c r="M26" s="82">
        <f>SUM(M9:M25)-SUM(N9:N25)</f>
        <v>4330</v>
      </c>
      <c r="N26" s="82"/>
      <c r="O26" s="82">
        <f>SUM(O9:O25)-SUM(P9:P25)</f>
        <v>3700</v>
      </c>
      <c r="P26" s="82"/>
      <c r="Q26" s="82">
        <f>SUM(Q9:Q25)-SUM(R9:R25)</f>
        <v>1</v>
      </c>
      <c r="R26" s="82"/>
      <c r="S26" s="61">
        <f>SUM(S9:S25)-SUM(T9:T25)</f>
        <v>87</v>
      </c>
      <c r="T26" s="61"/>
      <c r="U26" s="14"/>
      <c r="V26" s="14"/>
    </row>
    <row r="27" spans="1:22" x14ac:dyDescent="0.25">
      <c r="A27" s="52"/>
      <c r="B27" s="18" t="s">
        <v>9</v>
      </c>
      <c r="C27" s="56">
        <f>C26/6</f>
        <v>95.166666666666671</v>
      </c>
      <c r="D27" s="56"/>
      <c r="E27" s="56"/>
      <c r="F27" s="56"/>
      <c r="G27" s="56"/>
      <c r="H27" s="56"/>
      <c r="I27" s="56"/>
      <c r="J27" s="56"/>
      <c r="K27" s="56">
        <f>K26/16</f>
        <v>2.875</v>
      </c>
      <c r="L27" s="56"/>
      <c r="M27" s="56">
        <f>M26/150</f>
        <v>28.866666666666667</v>
      </c>
      <c r="N27" s="56"/>
      <c r="O27" s="57">
        <f>O26/200</f>
        <v>18.5</v>
      </c>
      <c r="P27" s="58"/>
      <c r="Q27" s="56">
        <f>Q26/50</f>
        <v>0.02</v>
      </c>
      <c r="R27" s="56"/>
      <c r="S27" s="56">
        <f>S26/8</f>
        <v>10.875</v>
      </c>
      <c r="T27" s="56"/>
      <c r="U27" s="59">
        <f>SUM(C27:R27)</f>
        <v>145.42833333333334</v>
      </c>
      <c r="V27" s="60"/>
    </row>
    <row r="28" spans="1:22" s="18" customFormat="1" x14ac:dyDescent="0.25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19"/>
      <c r="T28" s="19"/>
      <c r="U28" s="20">
        <f>SUM(U9:U25)</f>
        <v>629</v>
      </c>
      <c r="V28" s="20">
        <f>SUM(V9:V25)</f>
        <v>9439</v>
      </c>
    </row>
    <row r="29" spans="1:22" x14ac:dyDescent="0.25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21"/>
      <c r="T29" s="21"/>
      <c r="U29" s="54">
        <f>V28-U28</f>
        <v>8810</v>
      </c>
      <c r="V29" s="55"/>
    </row>
    <row r="30" spans="1:22" x14ac:dyDescent="0.25"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</sheetData>
  <mergeCells count="48">
    <mergeCell ref="A3:V3"/>
    <mergeCell ref="A4:V4"/>
    <mergeCell ref="U27:V27"/>
    <mergeCell ref="A28:R28"/>
    <mergeCell ref="A29:R29"/>
    <mergeCell ref="U29:V29"/>
    <mergeCell ref="Q26:R26"/>
    <mergeCell ref="S26:T26"/>
    <mergeCell ref="C27:D27"/>
    <mergeCell ref="E27:F27"/>
    <mergeCell ref="G27:H27"/>
    <mergeCell ref="I27:J27"/>
    <mergeCell ref="K27:L27"/>
    <mergeCell ref="M27:N27"/>
    <mergeCell ref="O27:P27"/>
    <mergeCell ref="Q27:R27"/>
    <mergeCell ref="S30:T30"/>
    <mergeCell ref="C30:D30"/>
    <mergeCell ref="E30:F30"/>
    <mergeCell ref="G30:H30"/>
    <mergeCell ref="I30:J30"/>
    <mergeCell ref="K30:L30"/>
    <mergeCell ref="M30:N30"/>
    <mergeCell ref="C26:D26"/>
    <mergeCell ref="E26:F26"/>
    <mergeCell ref="G26:H26"/>
    <mergeCell ref="O30:P30"/>
    <mergeCell ref="Q30:R30"/>
    <mergeCell ref="O26:P26"/>
    <mergeCell ref="I26:J26"/>
    <mergeCell ref="K26:L26"/>
    <mergeCell ref="S27:T27"/>
    <mergeCell ref="M26:N26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  <mergeCell ref="K7:L7"/>
    <mergeCell ref="M7:N7"/>
  </mergeCells>
  <pageMargins left="0.26" right="0.35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pane ySplit="8" topLeftCell="A26" activePane="bottomLeft" state="frozen"/>
      <selection pane="bottomLeft" activeCell="A34" sqref="A34:V34"/>
    </sheetView>
  </sheetViews>
  <sheetFormatPr defaultColWidth="9.140625" defaultRowHeight="15" x14ac:dyDescent="0.25"/>
  <cols>
    <col min="1" max="1" width="10.5703125" style="22" customWidth="1"/>
    <col min="2" max="2" width="19.85546875" style="3" customWidth="1"/>
    <col min="3" max="20" width="4.85546875" style="3" customWidth="1"/>
    <col min="21" max="21" width="6.85546875" style="3" customWidth="1"/>
    <col min="22" max="22" width="5.42578125" style="3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25">
      <c r="A4" s="53" t="s">
        <v>61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10"/>
      <c r="T5" s="10"/>
      <c r="U5" s="10"/>
      <c r="V5" s="10"/>
    </row>
    <row r="6" spans="1:22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2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3" t="s">
        <v>4</v>
      </c>
      <c r="V7" s="63" t="s">
        <v>5</v>
      </c>
    </row>
    <row r="8" spans="1:22" x14ac:dyDescent="0.25">
      <c r="A8" s="65"/>
      <c r="B8" s="62"/>
      <c r="C8" s="11" t="s">
        <v>6</v>
      </c>
      <c r="D8" s="11" t="s">
        <v>7</v>
      </c>
      <c r="E8" s="11" t="s">
        <v>6</v>
      </c>
      <c r="F8" s="11" t="s">
        <v>7</v>
      </c>
      <c r="G8" s="11" t="s">
        <v>6</v>
      </c>
      <c r="H8" s="11" t="s">
        <v>7</v>
      </c>
      <c r="I8" s="11" t="s">
        <v>6</v>
      </c>
      <c r="J8" s="11" t="s">
        <v>7</v>
      </c>
      <c r="K8" s="11" t="s">
        <v>6</v>
      </c>
      <c r="L8" s="11" t="s">
        <v>7</v>
      </c>
      <c r="M8" s="11" t="s">
        <v>6</v>
      </c>
      <c r="N8" s="11" t="s">
        <v>7</v>
      </c>
      <c r="O8" s="11" t="s">
        <v>6</v>
      </c>
      <c r="P8" s="11" t="s">
        <v>7</v>
      </c>
      <c r="Q8" s="11" t="s">
        <v>6</v>
      </c>
      <c r="R8" s="11" t="s">
        <v>7</v>
      </c>
      <c r="S8" s="11" t="s">
        <v>6</v>
      </c>
      <c r="T8" s="11" t="s">
        <v>7</v>
      </c>
      <c r="U8" s="64"/>
      <c r="V8" s="64"/>
    </row>
    <row r="9" spans="1:22" x14ac:dyDescent="0.25">
      <c r="A9" s="13">
        <v>44072</v>
      </c>
      <c r="B9" s="12" t="s">
        <v>8</v>
      </c>
      <c r="C9" s="12">
        <v>571</v>
      </c>
      <c r="D9" s="12"/>
      <c r="E9" s="12">
        <v>47</v>
      </c>
      <c r="F9" s="12"/>
      <c r="G9" s="12">
        <v>14</v>
      </c>
      <c r="H9" s="12"/>
      <c r="I9" s="12">
        <v>14</v>
      </c>
      <c r="J9" s="12"/>
      <c r="K9" s="12">
        <v>46</v>
      </c>
      <c r="L9" s="12"/>
      <c r="M9" s="12">
        <v>4330</v>
      </c>
      <c r="N9" s="12"/>
      <c r="O9" s="12">
        <v>3700</v>
      </c>
      <c r="P9" s="12"/>
      <c r="Q9" s="12">
        <v>1</v>
      </c>
      <c r="R9" s="12"/>
      <c r="S9" s="12">
        <v>87</v>
      </c>
      <c r="T9" s="12"/>
      <c r="U9" s="12">
        <f t="shared" ref="U9:V34" si="0">D9+F9+H9+J9+L9+N9+P9+R9+T9</f>
        <v>0</v>
      </c>
      <c r="V9" s="12">
        <f t="shared" ref="V9:V15" si="1">C9+E9+G9+I9+K9+M9+O9+Q9+S9</f>
        <v>8810</v>
      </c>
    </row>
    <row r="10" spans="1:22" x14ac:dyDescent="0.25">
      <c r="A10" s="16">
        <v>44075</v>
      </c>
      <c r="B10" s="15" t="s">
        <v>31</v>
      </c>
      <c r="C10" s="15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>
        <v>1</v>
      </c>
      <c r="U10" s="15">
        <f t="shared" si="0"/>
        <v>2</v>
      </c>
      <c r="V10" s="15">
        <f t="shared" si="0"/>
        <v>2</v>
      </c>
    </row>
    <row r="11" spans="1:22" x14ac:dyDescent="0.25">
      <c r="A11" s="16">
        <v>44077</v>
      </c>
      <c r="B11" s="15" t="s">
        <v>17</v>
      </c>
      <c r="C11" s="15"/>
      <c r="D11" s="15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>
        <v>30</v>
      </c>
      <c r="O11" s="15"/>
      <c r="P11" s="15"/>
      <c r="Q11" s="15"/>
      <c r="R11" s="15"/>
      <c r="S11" s="15"/>
      <c r="T11" s="15"/>
      <c r="U11" s="15">
        <f t="shared" si="0"/>
        <v>36</v>
      </c>
      <c r="V11" s="15">
        <f t="shared" si="0"/>
        <v>36</v>
      </c>
    </row>
    <row r="12" spans="1:22" x14ac:dyDescent="0.25">
      <c r="A12" s="16">
        <v>44077</v>
      </c>
      <c r="B12" s="15" t="s">
        <v>30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>
        <f t="shared" si="0"/>
        <v>1</v>
      </c>
      <c r="V12" s="15">
        <f t="shared" si="0"/>
        <v>1</v>
      </c>
    </row>
    <row r="13" spans="1:22" x14ac:dyDescent="0.25">
      <c r="A13" s="16">
        <v>44077</v>
      </c>
      <c r="B13" s="15" t="s">
        <v>17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2</v>
      </c>
      <c r="U13" s="15">
        <f t="shared" si="0"/>
        <v>2</v>
      </c>
      <c r="V13" s="15">
        <f t="shared" si="0"/>
        <v>2</v>
      </c>
    </row>
    <row r="14" spans="1:22" x14ac:dyDescent="0.25">
      <c r="A14" s="16">
        <v>44079</v>
      </c>
      <c r="B14" s="15" t="s">
        <v>18</v>
      </c>
      <c r="C14" s="15"/>
      <c r="D14" s="15"/>
      <c r="E14" s="15"/>
      <c r="F14" s="15">
        <v>2</v>
      </c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/>
      <c r="R14" s="15">
        <v>2</v>
      </c>
      <c r="S14" s="15"/>
      <c r="T14" s="15"/>
      <c r="U14" s="15">
        <f t="shared" si="0"/>
        <v>5</v>
      </c>
      <c r="V14" s="15">
        <f t="shared" si="0"/>
        <v>5</v>
      </c>
    </row>
    <row r="15" spans="1:22" x14ac:dyDescent="0.25">
      <c r="A15" s="16">
        <v>44080</v>
      </c>
      <c r="B15" s="15" t="s">
        <v>22</v>
      </c>
      <c r="C15" s="15"/>
      <c r="D15" s="15"/>
      <c r="E15" s="15"/>
      <c r="F15" s="15"/>
      <c r="G15" s="15"/>
      <c r="H15" s="15">
        <v>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>
        <v>1</v>
      </c>
      <c r="U15" s="15">
        <f t="shared" si="0"/>
        <v>2</v>
      </c>
      <c r="V15" s="15">
        <f t="shared" si="0"/>
        <v>2</v>
      </c>
    </row>
    <row r="16" spans="1:22" x14ac:dyDescent="0.25">
      <c r="A16" s="16">
        <v>44080</v>
      </c>
      <c r="B16" s="15" t="s">
        <v>86</v>
      </c>
      <c r="C16" s="15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0"/>
        <v>1</v>
      </c>
      <c r="V16" s="15">
        <f t="shared" si="0"/>
        <v>1</v>
      </c>
    </row>
    <row r="17" spans="1:22" x14ac:dyDescent="0.25">
      <c r="A17" s="16">
        <v>44081</v>
      </c>
      <c r="B17" s="15" t="s">
        <v>31</v>
      </c>
      <c r="C17" s="15"/>
      <c r="D17" s="15">
        <v>6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0"/>
        <v>6</v>
      </c>
      <c r="V17" s="15">
        <f t="shared" si="0"/>
        <v>6</v>
      </c>
    </row>
    <row r="18" spans="1:22" x14ac:dyDescent="0.25">
      <c r="A18" s="16">
        <v>44082</v>
      </c>
      <c r="B18" s="15" t="s">
        <v>18</v>
      </c>
      <c r="C18" s="15"/>
      <c r="D18" s="15"/>
      <c r="E18" s="15"/>
      <c r="F18" s="15">
        <v>2</v>
      </c>
      <c r="G18" s="15"/>
      <c r="H18" s="15"/>
      <c r="I18" s="15"/>
      <c r="J18" s="15"/>
      <c r="K18" s="15"/>
      <c r="L18" s="15">
        <v>0.5</v>
      </c>
      <c r="M18" s="15"/>
      <c r="N18" s="15"/>
      <c r="O18" s="15"/>
      <c r="P18" s="15"/>
      <c r="Q18" s="15"/>
      <c r="R18" s="15"/>
      <c r="S18" s="15"/>
      <c r="T18" s="15"/>
      <c r="U18" s="15">
        <f t="shared" si="0"/>
        <v>2.5</v>
      </c>
      <c r="V18" s="15">
        <f t="shared" si="0"/>
        <v>2.5</v>
      </c>
    </row>
    <row r="19" spans="1:22" x14ac:dyDescent="0.25">
      <c r="A19" s="16">
        <v>44082</v>
      </c>
      <c r="B19" s="15" t="s">
        <v>19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>
        <v>100</v>
      </c>
      <c r="R19" s="15"/>
      <c r="S19" s="15"/>
      <c r="T19" s="15"/>
      <c r="U19" s="15">
        <f t="shared" si="0"/>
        <v>0</v>
      </c>
      <c r="V19" s="15">
        <f t="shared" si="0"/>
        <v>100</v>
      </c>
    </row>
    <row r="20" spans="1:22" x14ac:dyDescent="0.25">
      <c r="A20" s="16">
        <v>44082</v>
      </c>
      <c r="B20" s="15" t="s">
        <v>20</v>
      </c>
      <c r="C20" s="15"/>
      <c r="D20" s="15"/>
      <c r="E20" s="15"/>
      <c r="F20" s="15">
        <v>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>
        <v>2</v>
      </c>
      <c r="S20" s="15"/>
      <c r="T20" s="15"/>
      <c r="U20" s="15">
        <f t="shared" si="0"/>
        <v>3</v>
      </c>
      <c r="V20" s="15">
        <f t="shared" si="0"/>
        <v>3</v>
      </c>
    </row>
    <row r="21" spans="1:22" x14ac:dyDescent="0.25">
      <c r="A21" s="16">
        <v>44082</v>
      </c>
      <c r="B21" s="15" t="s">
        <v>50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>
        <v>7</v>
      </c>
      <c r="S21" s="15"/>
      <c r="T21" s="15">
        <v>3</v>
      </c>
      <c r="U21" s="15">
        <f t="shared" si="0"/>
        <v>10</v>
      </c>
      <c r="V21" s="15">
        <f t="shared" si="0"/>
        <v>10</v>
      </c>
    </row>
    <row r="22" spans="1:22" x14ac:dyDescent="0.25">
      <c r="A22" s="16">
        <v>44082</v>
      </c>
      <c r="B22" s="15" t="s"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2</v>
      </c>
      <c r="S22" s="15"/>
      <c r="T22" s="15"/>
      <c r="U22" s="15">
        <f t="shared" si="0"/>
        <v>2</v>
      </c>
      <c r="V22" s="15">
        <f t="shared" si="0"/>
        <v>2</v>
      </c>
    </row>
    <row r="23" spans="1:22" x14ac:dyDescent="0.25">
      <c r="A23" s="16">
        <v>44082</v>
      </c>
      <c r="B23" s="15" t="s">
        <v>18</v>
      </c>
      <c r="C23" s="15"/>
      <c r="D23" s="15"/>
      <c r="E23" s="15"/>
      <c r="F23" s="15">
        <v>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>
        <v>1</v>
      </c>
      <c r="S23" s="15"/>
      <c r="T23" s="15"/>
      <c r="U23" s="15">
        <f t="shared" si="0"/>
        <v>2</v>
      </c>
      <c r="V23" s="15">
        <f t="shared" si="0"/>
        <v>2</v>
      </c>
    </row>
    <row r="24" spans="1:22" x14ac:dyDescent="0.25">
      <c r="A24" s="16">
        <v>44082</v>
      </c>
      <c r="B24" s="15" t="s">
        <v>54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>
        <v>2</v>
      </c>
      <c r="S24" s="15"/>
      <c r="T24" s="15">
        <v>2</v>
      </c>
      <c r="U24" s="15">
        <f t="shared" si="0"/>
        <v>4</v>
      </c>
      <c r="V24" s="15">
        <f t="shared" si="0"/>
        <v>4</v>
      </c>
    </row>
    <row r="25" spans="1:22" x14ac:dyDescent="0.25">
      <c r="A25" s="16">
        <v>44087</v>
      </c>
      <c r="B25" s="15" t="s">
        <v>65</v>
      </c>
      <c r="C25" s="15"/>
      <c r="D25" s="15"/>
      <c r="E25" s="15"/>
      <c r="F25" s="15">
        <v>2</v>
      </c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>
        <v>100</v>
      </c>
      <c r="Q25" s="15"/>
      <c r="R25" s="15">
        <v>1</v>
      </c>
      <c r="S25" s="15"/>
      <c r="T25" s="15">
        <v>1</v>
      </c>
      <c r="U25" s="15">
        <f t="shared" si="0"/>
        <v>105</v>
      </c>
      <c r="V25" s="15">
        <f t="shared" si="0"/>
        <v>105</v>
      </c>
    </row>
    <row r="26" spans="1:22" x14ac:dyDescent="0.25">
      <c r="A26" s="16">
        <v>44087</v>
      </c>
      <c r="B26" s="15" t="s">
        <v>63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>
        <v>1</v>
      </c>
      <c r="S26" s="15"/>
      <c r="T26" s="15">
        <v>1</v>
      </c>
      <c r="U26" s="15">
        <f t="shared" si="0"/>
        <v>2</v>
      </c>
      <c r="V26" s="15">
        <f t="shared" si="0"/>
        <v>2</v>
      </c>
    </row>
    <row r="27" spans="1:22" x14ac:dyDescent="0.25">
      <c r="A27" s="16">
        <v>44087</v>
      </c>
      <c r="B27" s="15" t="s">
        <v>64</v>
      </c>
      <c r="C27" s="15"/>
      <c r="D27" s="15"/>
      <c r="E27" s="15"/>
      <c r="F27" s="15">
        <v>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>
        <v>1</v>
      </c>
      <c r="S27" s="15"/>
      <c r="T27" s="15"/>
      <c r="U27" s="15">
        <f t="shared" si="0"/>
        <v>2</v>
      </c>
      <c r="V27" s="15">
        <f t="shared" si="0"/>
        <v>2</v>
      </c>
    </row>
    <row r="28" spans="1:22" x14ac:dyDescent="0.25">
      <c r="A28" s="16">
        <v>44087</v>
      </c>
      <c r="B28" s="15" t="s">
        <v>66</v>
      </c>
      <c r="C28" s="15"/>
      <c r="D28" s="15"/>
      <c r="E28" s="15"/>
      <c r="F28" s="15">
        <v>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>
        <v>1</v>
      </c>
      <c r="S28" s="15"/>
      <c r="T28" s="15">
        <v>2</v>
      </c>
      <c r="U28" s="15">
        <f t="shared" si="0"/>
        <v>4</v>
      </c>
      <c r="V28" s="15">
        <f t="shared" si="0"/>
        <v>4</v>
      </c>
    </row>
    <row r="29" spans="1:22" x14ac:dyDescent="0.25">
      <c r="A29" s="16">
        <v>44087</v>
      </c>
      <c r="B29" s="15" t="s">
        <v>67</v>
      </c>
      <c r="C29" s="15"/>
      <c r="D29" s="15"/>
      <c r="E29" s="15"/>
      <c r="F29" s="15">
        <v>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>
        <f t="shared" si="0"/>
        <v>1</v>
      </c>
      <c r="V29" s="15">
        <f t="shared" si="0"/>
        <v>1</v>
      </c>
    </row>
    <row r="30" spans="1:22" x14ac:dyDescent="0.25">
      <c r="A30" s="16">
        <v>44092</v>
      </c>
      <c r="B30" s="15" t="s">
        <v>68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>
        <v>1</v>
      </c>
      <c r="U30" s="15">
        <f t="shared" si="0"/>
        <v>1</v>
      </c>
      <c r="V30" s="15">
        <f t="shared" si="0"/>
        <v>1</v>
      </c>
    </row>
    <row r="31" spans="1:22" x14ac:dyDescent="0.25">
      <c r="A31" s="16">
        <v>44092</v>
      </c>
      <c r="B31" s="15" t="s">
        <v>30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>
        <v>1</v>
      </c>
      <c r="S31" s="15"/>
      <c r="T31" s="15"/>
      <c r="U31" s="15">
        <f t="shared" si="0"/>
        <v>1</v>
      </c>
      <c r="V31" s="15">
        <f t="shared" si="0"/>
        <v>1</v>
      </c>
    </row>
    <row r="32" spans="1:22" x14ac:dyDescent="0.25">
      <c r="A32" s="29">
        <v>44096</v>
      </c>
      <c r="B32" s="28" t="s">
        <v>69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>
        <v>3</v>
      </c>
      <c r="U32" s="15">
        <f t="shared" si="0"/>
        <v>5</v>
      </c>
      <c r="V32" s="15">
        <f t="shared" si="0"/>
        <v>5</v>
      </c>
    </row>
    <row r="33" spans="1:22" x14ac:dyDescent="0.25">
      <c r="A33" s="29">
        <v>44098</v>
      </c>
      <c r="B33" s="28" t="s">
        <v>84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>
        <v>1</v>
      </c>
      <c r="U33" s="15">
        <f t="shared" si="0"/>
        <v>1</v>
      </c>
      <c r="V33" s="15">
        <f t="shared" si="0"/>
        <v>1</v>
      </c>
    </row>
    <row r="34" spans="1:22" x14ac:dyDescent="0.25">
      <c r="A34" s="25">
        <v>44103</v>
      </c>
      <c r="B34" s="24" t="s">
        <v>18</v>
      </c>
      <c r="C34" s="24"/>
      <c r="D34" s="24">
        <f>5*6</f>
        <v>30</v>
      </c>
      <c r="E34" s="24"/>
      <c r="F34" s="24">
        <v>3</v>
      </c>
      <c r="G34" s="24"/>
      <c r="H34" s="24"/>
      <c r="I34" s="24"/>
      <c r="J34" s="24"/>
      <c r="K34" s="24"/>
      <c r="L34" s="24">
        <v>0.5</v>
      </c>
      <c r="M34" s="24"/>
      <c r="N34" s="24"/>
      <c r="O34" s="24"/>
      <c r="P34" s="24">
        <v>400</v>
      </c>
      <c r="Q34" s="24"/>
      <c r="R34" s="24"/>
      <c r="S34" s="24"/>
      <c r="T34" s="24">
        <v>3</v>
      </c>
      <c r="U34" s="24">
        <f t="shared" si="0"/>
        <v>436.5</v>
      </c>
      <c r="V34" s="24">
        <f t="shared" si="0"/>
        <v>436.5</v>
      </c>
    </row>
    <row r="35" spans="1:22" x14ac:dyDescent="0.25">
      <c r="A35" s="17"/>
      <c r="B35" s="18" t="s">
        <v>55</v>
      </c>
      <c r="C35" s="61">
        <f>SUM(C9:C34)-SUM(D9:D34)</f>
        <v>528</v>
      </c>
      <c r="D35" s="61"/>
      <c r="E35" s="61">
        <f>SUM(E9:E34)-SUM(F9:F34)</f>
        <v>32</v>
      </c>
      <c r="F35" s="61"/>
      <c r="G35" s="61">
        <f>SUM(G9:G34)-SUM(H9:H34)</f>
        <v>13</v>
      </c>
      <c r="H35" s="61"/>
      <c r="I35" s="61">
        <f>SUM(I9:I34)-SUM(J9:J34)</f>
        <v>14</v>
      </c>
      <c r="J35" s="61"/>
      <c r="K35" s="61">
        <f>SUM(K9:K34)-SUM(L9:L34)</f>
        <v>43</v>
      </c>
      <c r="L35" s="61"/>
      <c r="M35" s="61">
        <f>SUM(M9:M34)-SUM(N9:N34)</f>
        <v>4300</v>
      </c>
      <c r="N35" s="61"/>
      <c r="O35" s="61">
        <f>SUM(O9:O34)-SUM(P9:P34)</f>
        <v>3200</v>
      </c>
      <c r="P35" s="61"/>
      <c r="Q35" s="61">
        <f>SUM(Q9:Q34)-SUM(R9:R34)</f>
        <v>78</v>
      </c>
      <c r="R35" s="61"/>
      <c r="S35" s="61">
        <f>SUM(S9:S34)-SUM(T9:T34)</f>
        <v>65</v>
      </c>
      <c r="T35" s="61"/>
      <c r="U35" s="14"/>
      <c r="V35" s="14"/>
    </row>
    <row r="36" spans="1:22" x14ac:dyDescent="0.25">
      <c r="A36" s="17"/>
      <c r="B36" s="18" t="s">
        <v>9</v>
      </c>
      <c r="C36" s="56">
        <f>C35/6</f>
        <v>88</v>
      </c>
      <c r="D36" s="56"/>
      <c r="E36" s="56"/>
      <c r="F36" s="56"/>
      <c r="G36" s="56"/>
      <c r="H36" s="56"/>
      <c r="I36" s="56"/>
      <c r="J36" s="56"/>
      <c r="K36" s="56">
        <f>K35/16</f>
        <v>2.6875</v>
      </c>
      <c r="L36" s="56"/>
      <c r="M36" s="56">
        <f>M35/150</f>
        <v>28.666666666666668</v>
      </c>
      <c r="N36" s="56"/>
      <c r="O36" s="57">
        <f>O35/200</f>
        <v>16</v>
      </c>
      <c r="P36" s="58"/>
      <c r="Q36" s="56">
        <f>Q35/50</f>
        <v>1.56</v>
      </c>
      <c r="R36" s="56"/>
      <c r="S36" s="56">
        <f>S35/8</f>
        <v>8.125</v>
      </c>
      <c r="T36" s="56"/>
      <c r="U36" s="59">
        <f>SUM(C36:R36)</f>
        <v>136.91416666666669</v>
      </c>
      <c r="V36" s="60"/>
    </row>
    <row r="37" spans="1:22" s="18" customFormat="1" x14ac:dyDescent="0.25">
      <c r="A37" s="73" t="s">
        <v>10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5"/>
      <c r="U37" s="20">
        <f>SUM(U9:U34)</f>
        <v>637</v>
      </c>
      <c r="V37" s="20">
        <f>SUM(V9:V34)</f>
        <v>9547</v>
      </c>
    </row>
    <row r="38" spans="1:22" x14ac:dyDescent="0.25">
      <c r="A38" s="73" t="s">
        <v>11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5"/>
      <c r="U38" s="54">
        <f>V37-U37</f>
        <v>8910</v>
      </c>
      <c r="V38" s="55"/>
    </row>
    <row r="39" spans="1:22" x14ac:dyDescent="0.25"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pans="1:22" x14ac:dyDescent="0.25">
      <c r="C40" s="33"/>
    </row>
  </sheetData>
  <mergeCells count="48">
    <mergeCell ref="U36:V36"/>
    <mergeCell ref="U38:V38"/>
    <mergeCell ref="O39:P39"/>
    <mergeCell ref="Q39:R39"/>
    <mergeCell ref="S39:T39"/>
    <mergeCell ref="C39:D39"/>
    <mergeCell ref="E39:F39"/>
    <mergeCell ref="G39:H39"/>
    <mergeCell ref="I39:J39"/>
    <mergeCell ref="K39:L39"/>
    <mergeCell ref="M39:N39"/>
    <mergeCell ref="A37:T37"/>
    <mergeCell ref="A38:T38"/>
    <mergeCell ref="Q35:R35"/>
    <mergeCell ref="S35:T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M35:N35"/>
    <mergeCell ref="C35:D35"/>
    <mergeCell ref="E35:F35"/>
    <mergeCell ref="G35:H35"/>
    <mergeCell ref="K7:L7"/>
    <mergeCell ref="M7:N7"/>
    <mergeCell ref="O35:P35"/>
    <mergeCell ref="I35:J35"/>
    <mergeCell ref="K35:L35"/>
    <mergeCell ref="A3:V3"/>
    <mergeCell ref="A4:V4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</mergeCells>
  <pageMargins left="0.38" right="0.33" top="0.37" bottom="0.43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A2" sqref="A2"/>
    </sheetView>
  </sheetViews>
  <sheetFormatPr defaultColWidth="9.140625" defaultRowHeight="15" x14ac:dyDescent="0.25"/>
  <cols>
    <col min="1" max="1" width="12" style="22" customWidth="1"/>
    <col min="2" max="2" width="19.85546875" style="3" customWidth="1"/>
    <col min="3" max="20" width="4.7109375" style="3" customWidth="1"/>
    <col min="21" max="22" width="6.140625" style="3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32"/>
      <c r="O1" s="32"/>
      <c r="P1" s="32"/>
      <c r="Q1" s="5"/>
      <c r="R1" s="32"/>
    </row>
    <row r="2" spans="1:22" x14ac:dyDescent="0.25">
      <c r="A2" s="27" t="s">
        <v>120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x14ac:dyDescent="0.25">
      <c r="A4" s="53" t="s">
        <v>105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30"/>
      <c r="T5" s="30"/>
      <c r="U5" s="30"/>
      <c r="V5" s="30"/>
    </row>
    <row r="6" spans="1:22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2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3" t="s">
        <v>4</v>
      </c>
      <c r="V7" s="63" t="s">
        <v>5</v>
      </c>
    </row>
    <row r="8" spans="1:22" x14ac:dyDescent="0.25">
      <c r="A8" s="65"/>
      <c r="B8" s="62"/>
      <c r="C8" s="31" t="s">
        <v>6</v>
      </c>
      <c r="D8" s="31" t="s">
        <v>7</v>
      </c>
      <c r="E8" s="31" t="s">
        <v>6</v>
      </c>
      <c r="F8" s="31" t="s">
        <v>7</v>
      </c>
      <c r="G8" s="31" t="s">
        <v>6</v>
      </c>
      <c r="H8" s="31" t="s">
        <v>7</v>
      </c>
      <c r="I8" s="31" t="s">
        <v>6</v>
      </c>
      <c r="J8" s="31" t="s">
        <v>7</v>
      </c>
      <c r="K8" s="31" t="s">
        <v>6</v>
      </c>
      <c r="L8" s="31" t="s">
        <v>7</v>
      </c>
      <c r="M8" s="31" t="s">
        <v>6</v>
      </c>
      <c r="N8" s="31" t="s">
        <v>7</v>
      </c>
      <c r="O8" s="31" t="s">
        <v>6</v>
      </c>
      <c r="P8" s="31" t="s">
        <v>7</v>
      </c>
      <c r="Q8" s="31" t="s">
        <v>6</v>
      </c>
      <c r="R8" s="31" t="s">
        <v>7</v>
      </c>
      <c r="S8" s="31" t="s">
        <v>6</v>
      </c>
      <c r="T8" s="31" t="s">
        <v>7</v>
      </c>
      <c r="U8" s="64"/>
      <c r="V8" s="64"/>
    </row>
    <row r="9" spans="1:22" x14ac:dyDescent="0.25">
      <c r="A9" s="13">
        <v>44105</v>
      </c>
      <c r="B9" s="12" t="s">
        <v>100</v>
      </c>
      <c r="C9" s="12">
        <v>528</v>
      </c>
      <c r="D9" s="12"/>
      <c r="E9" s="12">
        <v>32</v>
      </c>
      <c r="F9" s="12"/>
      <c r="G9" s="12">
        <v>13</v>
      </c>
      <c r="H9" s="12"/>
      <c r="I9" s="12">
        <v>14</v>
      </c>
      <c r="J9" s="12"/>
      <c r="K9" s="12">
        <v>43</v>
      </c>
      <c r="L9" s="12"/>
      <c r="M9" s="12">
        <v>4300</v>
      </c>
      <c r="N9" s="12"/>
      <c r="O9" s="12">
        <v>3200</v>
      </c>
      <c r="P9" s="12"/>
      <c r="Q9" s="12">
        <v>78</v>
      </c>
      <c r="R9" s="12"/>
      <c r="S9" s="12">
        <v>65</v>
      </c>
      <c r="T9" s="12"/>
      <c r="U9" s="12">
        <f>D9+F9+H9+J9+L9+N9+P9+R9+T9</f>
        <v>0</v>
      </c>
      <c r="V9" s="12">
        <f>C9+E9+G9+I9+K9+M9+O9+Q9+S9</f>
        <v>8273</v>
      </c>
    </row>
    <row r="10" spans="1:22" x14ac:dyDescent="0.25">
      <c r="A10" s="16">
        <v>44118</v>
      </c>
      <c r="B10" s="15" t="s">
        <v>70</v>
      </c>
      <c r="C10" s="15"/>
      <c r="D10" s="15">
        <v>12</v>
      </c>
      <c r="E10" s="15"/>
      <c r="F10" s="15">
        <v>6</v>
      </c>
      <c r="G10" s="15"/>
      <c r="H10" s="15">
        <v>4</v>
      </c>
      <c r="I10" s="15"/>
      <c r="J10" s="15"/>
      <c r="K10" s="15"/>
      <c r="L10" s="15"/>
      <c r="M10" s="15"/>
      <c r="N10" s="15"/>
      <c r="O10" s="15"/>
      <c r="P10" s="15"/>
      <c r="Q10" s="15"/>
      <c r="R10" s="15">
        <v>1</v>
      </c>
      <c r="S10" s="15"/>
      <c r="T10" s="15">
        <v>1</v>
      </c>
      <c r="U10" s="15">
        <f t="shared" ref="U10:U16" si="0">D10+F10+H10+J10+L10+N10+P10+R10+T10</f>
        <v>24</v>
      </c>
      <c r="V10" s="15">
        <f t="shared" ref="V10:V16" si="1">C10+E10+G10+I10+K10+M10+O10+Q10+S10</f>
        <v>0</v>
      </c>
    </row>
    <row r="11" spans="1:22" x14ac:dyDescent="0.25">
      <c r="A11" s="16">
        <v>44118</v>
      </c>
      <c r="B11" s="15" t="s">
        <v>71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>
        <v>3</v>
      </c>
      <c r="S11" s="15"/>
      <c r="T11" s="15">
        <v>3</v>
      </c>
      <c r="U11" s="15">
        <f t="shared" si="0"/>
        <v>6</v>
      </c>
      <c r="V11" s="15">
        <f t="shared" si="1"/>
        <v>0</v>
      </c>
    </row>
    <row r="12" spans="1:22" x14ac:dyDescent="0.25">
      <c r="A12" s="16">
        <v>44113</v>
      </c>
      <c r="B12" s="15" t="s">
        <v>72</v>
      </c>
      <c r="C12" s="15"/>
      <c r="D12" s="15">
        <v>12</v>
      </c>
      <c r="E12" s="15"/>
      <c r="F12" s="15">
        <v>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13</v>
      </c>
      <c r="V12" s="15">
        <f t="shared" si="1"/>
        <v>0</v>
      </c>
    </row>
    <row r="13" spans="1:22" x14ac:dyDescent="0.25">
      <c r="A13" s="16">
        <v>44124</v>
      </c>
      <c r="B13" s="15" t="s">
        <v>30</v>
      </c>
      <c r="C13" s="15"/>
      <c r="D13" s="15">
        <f>3*6</f>
        <v>18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18</v>
      </c>
      <c r="V13" s="15">
        <f t="shared" si="1"/>
        <v>0</v>
      </c>
    </row>
    <row r="14" spans="1:22" x14ac:dyDescent="0.25">
      <c r="A14" s="16">
        <v>44128</v>
      </c>
      <c r="B14" s="15" t="s">
        <v>77</v>
      </c>
      <c r="C14" s="15"/>
      <c r="D14" s="15">
        <f>6*5</f>
        <v>30</v>
      </c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>
        <v>30</v>
      </c>
      <c r="O14" s="15"/>
      <c r="P14" s="15"/>
      <c r="Q14" s="15"/>
      <c r="R14" s="15">
        <v>3</v>
      </c>
      <c r="S14" s="15"/>
      <c r="T14" s="15">
        <v>5</v>
      </c>
      <c r="U14" s="15">
        <f t="shared" si="0"/>
        <v>69</v>
      </c>
      <c r="V14" s="15">
        <f t="shared" si="1"/>
        <v>0</v>
      </c>
    </row>
    <row r="15" spans="1:22" x14ac:dyDescent="0.25">
      <c r="A15" s="16">
        <v>44128</v>
      </c>
      <c r="B15" s="15" t="s">
        <v>78</v>
      </c>
      <c r="C15" s="15"/>
      <c r="D15" s="15"/>
      <c r="E15" s="15"/>
      <c r="F15" s="15"/>
      <c r="G15" s="15"/>
      <c r="H15" s="15"/>
      <c r="I15" s="15"/>
      <c r="J15" s="15"/>
      <c r="K15" s="15"/>
      <c r="L15" s="15">
        <v>1</v>
      </c>
      <c r="M15" s="15"/>
      <c r="N15" s="15"/>
      <c r="O15" s="15"/>
      <c r="P15" s="15"/>
      <c r="Q15" s="15"/>
      <c r="R15" s="15">
        <v>3</v>
      </c>
      <c r="S15" s="15"/>
      <c r="T15" s="15">
        <v>3</v>
      </c>
      <c r="U15" s="15">
        <f t="shared" si="0"/>
        <v>7</v>
      </c>
      <c r="V15" s="15">
        <f t="shared" si="1"/>
        <v>0</v>
      </c>
    </row>
    <row r="16" spans="1:22" x14ac:dyDescent="0.25">
      <c r="A16" s="25">
        <v>44134</v>
      </c>
      <c r="B16" s="24" t="s">
        <v>82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>
        <v>3</v>
      </c>
      <c r="S16" s="24"/>
      <c r="T16" s="24">
        <v>3</v>
      </c>
      <c r="U16" s="24">
        <f t="shared" si="0"/>
        <v>6</v>
      </c>
      <c r="V16" s="24">
        <f t="shared" si="1"/>
        <v>0</v>
      </c>
    </row>
    <row r="17" spans="1:22" x14ac:dyDescent="0.25">
      <c r="A17" s="41"/>
      <c r="B17" s="42" t="s">
        <v>55</v>
      </c>
      <c r="C17" s="76">
        <f>SUM(C9:C16)-SUM(D9:D16)</f>
        <v>456</v>
      </c>
      <c r="D17" s="76"/>
      <c r="E17" s="76">
        <f>SUM(E9:E16)-SUM(F9:F16)</f>
        <v>25</v>
      </c>
      <c r="F17" s="76"/>
      <c r="G17" s="76">
        <f t="shared" ref="G17" si="2">SUM(G9:G16)-SUM(H9:H16)</f>
        <v>9</v>
      </c>
      <c r="H17" s="76"/>
      <c r="I17" s="76">
        <f t="shared" ref="I17" si="3">SUM(I9:I16)-SUM(J9:J16)</f>
        <v>14</v>
      </c>
      <c r="J17" s="76"/>
      <c r="K17" s="76">
        <f t="shared" ref="K17" si="4">SUM(K9:K16)-SUM(L9:L16)</f>
        <v>41</v>
      </c>
      <c r="L17" s="76"/>
      <c r="M17" s="76">
        <f t="shared" ref="M17" si="5">SUM(M9:M16)-SUM(N9:N16)</f>
        <v>4270</v>
      </c>
      <c r="N17" s="76"/>
      <c r="O17" s="76">
        <f t="shared" ref="O17" si="6">SUM(O9:O16)-SUM(P9:P16)</f>
        <v>3200</v>
      </c>
      <c r="P17" s="76"/>
      <c r="Q17" s="76">
        <f t="shared" ref="Q17" si="7">SUM(Q9:Q16)-SUM(R9:R16)</f>
        <v>65</v>
      </c>
      <c r="R17" s="76"/>
      <c r="S17" s="76">
        <f t="shared" ref="S17" si="8">SUM(S9:S16)-SUM(T9:T16)</f>
        <v>50</v>
      </c>
      <c r="T17" s="76"/>
      <c r="U17" s="42"/>
      <c r="V17" s="42"/>
    </row>
    <row r="18" spans="1:22" x14ac:dyDescent="0.25">
      <c r="A18" s="41"/>
      <c r="B18" s="42" t="s">
        <v>9</v>
      </c>
      <c r="C18" s="56">
        <f>C17/6</f>
        <v>76</v>
      </c>
      <c r="D18" s="56"/>
      <c r="E18" s="56"/>
      <c r="F18" s="56"/>
      <c r="G18" s="56"/>
      <c r="H18" s="56"/>
      <c r="I18" s="56"/>
      <c r="J18" s="56"/>
      <c r="K18" s="56">
        <f>K17/16</f>
        <v>2.5625</v>
      </c>
      <c r="L18" s="56"/>
      <c r="M18" s="56">
        <f>M17/150</f>
        <v>28.466666666666665</v>
      </c>
      <c r="N18" s="56"/>
      <c r="O18" s="56">
        <f>O17/200</f>
        <v>16</v>
      </c>
      <c r="P18" s="56"/>
      <c r="Q18" s="56">
        <f>Q17/50</f>
        <v>1.3</v>
      </c>
      <c r="R18" s="56"/>
      <c r="S18" s="56">
        <f>S17/8</f>
        <v>6.25</v>
      </c>
      <c r="T18" s="56"/>
      <c r="U18" s="77">
        <f>SUM(C18:R18)</f>
        <v>124.32916666666667</v>
      </c>
      <c r="V18" s="78"/>
    </row>
    <row r="19" spans="1:22" s="18" customFormat="1" x14ac:dyDescent="0.25">
      <c r="A19" s="79" t="s">
        <v>10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20">
        <f>SUM(U9:U16)</f>
        <v>143</v>
      </c>
      <c r="V19" s="20">
        <f>SUM(V9:V16)</f>
        <v>8273</v>
      </c>
    </row>
    <row r="20" spans="1:22" x14ac:dyDescent="0.25">
      <c r="A20" s="79" t="s">
        <v>11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6">
        <f>V19-U19</f>
        <v>8130</v>
      </c>
      <c r="V20" s="76"/>
    </row>
  </sheetData>
  <mergeCells count="39">
    <mergeCell ref="Q18:R18"/>
    <mergeCell ref="S18:T18"/>
    <mergeCell ref="U18:V18"/>
    <mergeCell ref="A19:T19"/>
    <mergeCell ref="A20:T20"/>
    <mergeCell ref="U20:V20"/>
    <mergeCell ref="M17:N17"/>
    <mergeCell ref="O17:P17"/>
    <mergeCell ref="Q17:R17"/>
    <mergeCell ref="S17:T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A3:V3"/>
    <mergeCell ref="A4:V4"/>
    <mergeCell ref="A5:R5"/>
    <mergeCell ref="A6:A8"/>
    <mergeCell ref="B6:B8"/>
    <mergeCell ref="C6:V6"/>
    <mergeCell ref="C7:D7"/>
    <mergeCell ref="E7:F7"/>
    <mergeCell ref="G7:H7"/>
    <mergeCell ref="U7:U8"/>
    <mergeCell ref="V7:V8"/>
    <mergeCell ref="S7:T7"/>
    <mergeCell ref="I7:J7"/>
    <mergeCell ref="K7:L7"/>
    <mergeCell ref="M7:N7"/>
    <mergeCell ref="O7:P7"/>
    <mergeCell ref="Q7:R7"/>
  </mergeCells>
  <pageMargins left="0.35" right="0.26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K16" sqref="K16"/>
    </sheetView>
  </sheetViews>
  <sheetFormatPr defaultRowHeight="15" x14ac:dyDescent="0.25"/>
  <cols>
    <col min="1" max="1" width="13.85546875" style="43" customWidth="1"/>
    <col min="2" max="2" width="22" style="43" customWidth="1"/>
    <col min="3" max="12" width="4.28515625" style="43" customWidth="1"/>
    <col min="13" max="13" width="4.85546875" style="43" customWidth="1"/>
    <col min="14" max="14" width="4.28515625" style="43" customWidth="1"/>
    <col min="15" max="15" width="5" style="43" customWidth="1"/>
    <col min="16" max="20" width="4.28515625" style="43" customWidth="1"/>
    <col min="21" max="21" width="6" style="43" customWidth="1"/>
    <col min="22" max="22" width="7" style="43" customWidth="1"/>
    <col min="23" max="16384" width="9.140625" style="43"/>
  </cols>
  <sheetData>
    <row r="1" spans="1:22" s="3" customFormat="1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34"/>
      <c r="O1" s="34"/>
      <c r="P1" s="34"/>
      <c r="Q1" s="5"/>
      <c r="R1" s="34"/>
    </row>
    <row r="2" spans="1:22" s="3" customFormat="1" x14ac:dyDescent="0.25">
      <c r="A2" s="27" t="s">
        <v>121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s="3" customFormat="1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s="3" customFormat="1" x14ac:dyDescent="0.25">
      <c r="A4" s="53" t="s">
        <v>104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s="3" customForma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36"/>
      <c r="T5" s="36"/>
      <c r="U5" s="36"/>
      <c r="V5" s="36"/>
    </row>
    <row r="6" spans="1:22" s="3" customFormat="1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2" s="3" customFormat="1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3" t="s">
        <v>4</v>
      </c>
      <c r="V7" s="63" t="s">
        <v>5</v>
      </c>
    </row>
    <row r="8" spans="1:22" s="3" customFormat="1" x14ac:dyDescent="0.25">
      <c r="A8" s="65"/>
      <c r="B8" s="62"/>
      <c r="C8" s="35" t="s">
        <v>6</v>
      </c>
      <c r="D8" s="35" t="s">
        <v>7</v>
      </c>
      <c r="E8" s="35" t="s">
        <v>6</v>
      </c>
      <c r="F8" s="35" t="s">
        <v>7</v>
      </c>
      <c r="G8" s="35" t="s">
        <v>6</v>
      </c>
      <c r="H8" s="35" t="s">
        <v>7</v>
      </c>
      <c r="I8" s="35" t="s">
        <v>6</v>
      </c>
      <c r="J8" s="35" t="s">
        <v>7</v>
      </c>
      <c r="K8" s="35" t="s">
        <v>6</v>
      </c>
      <c r="L8" s="35" t="s">
        <v>7</v>
      </c>
      <c r="M8" s="35" t="s">
        <v>6</v>
      </c>
      <c r="N8" s="35" t="s">
        <v>7</v>
      </c>
      <c r="O8" s="35" t="s">
        <v>6</v>
      </c>
      <c r="P8" s="35" t="s">
        <v>7</v>
      </c>
      <c r="Q8" s="35" t="s">
        <v>6</v>
      </c>
      <c r="R8" s="35" t="s">
        <v>7</v>
      </c>
      <c r="S8" s="35" t="s">
        <v>6</v>
      </c>
      <c r="T8" s="35" t="s">
        <v>7</v>
      </c>
      <c r="U8" s="64"/>
      <c r="V8" s="64"/>
    </row>
    <row r="9" spans="1:22" x14ac:dyDescent="0.25">
      <c r="A9" s="44">
        <v>44136</v>
      </c>
      <c r="B9" s="45" t="s">
        <v>101</v>
      </c>
      <c r="C9" s="45">
        <v>456</v>
      </c>
      <c r="D9" s="45"/>
      <c r="E9" s="45">
        <v>25</v>
      </c>
      <c r="F9" s="45"/>
      <c r="G9" s="45">
        <v>9</v>
      </c>
      <c r="H9" s="45"/>
      <c r="I9" s="45">
        <v>14</v>
      </c>
      <c r="J9" s="45"/>
      <c r="K9" s="45">
        <v>41</v>
      </c>
      <c r="L9" s="45"/>
      <c r="M9" s="45">
        <v>4270</v>
      </c>
      <c r="N9" s="45"/>
      <c r="O9" s="45">
        <v>3200</v>
      </c>
      <c r="P9" s="45"/>
      <c r="Q9" s="45">
        <v>65</v>
      </c>
      <c r="R9" s="45"/>
      <c r="S9" s="45">
        <v>50</v>
      </c>
      <c r="T9" s="45"/>
      <c r="U9" s="45">
        <f>D9+F9+H9+J9+L9+N9+P9+R9+T9</f>
        <v>0</v>
      </c>
      <c r="V9" s="45">
        <f>C9+E9+G9+I9+K9+M9+O9+Q9+S9</f>
        <v>8130</v>
      </c>
    </row>
    <row r="10" spans="1:22" s="3" customFormat="1" x14ac:dyDescent="0.25">
      <c r="A10" s="16">
        <v>44138</v>
      </c>
      <c r="B10" s="15" t="s">
        <v>79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>
        <v>1</v>
      </c>
      <c r="S10" s="15"/>
      <c r="T10" s="15">
        <v>1</v>
      </c>
      <c r="U10" s="46">
        <f t="shared" ref="U10:U19" si="0">D10+F10+H10+J10+L10+N10+P10+R10+T10</f>
        <v>2</v>
      </c>
      <c r="V10" s="46">
        <f t="shared" ref="V10:V19" si="1">C10+E10+G10+I10+K10+M10+O10+Q10+S10</f>
        <v>0</v>
      </c>
    </row>
    <row r="11" spans="1:22" s="3" customFormat="1" x14ac:dyDescent="0.25">
      <c r="A11" s="16">
        <v>44138</v>
      </c>
      <c r="B11" s="15" t="s">
        <v>80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>
        <v>1</v>
      </c>
      <c r="U11" s="46">
        <f t="shared" si="0"/>
        <v>1</v>
      </c>
      <c r="V11" s="46">
        <f t="shared" si="1"/>
        <v>0</v>
      </c>
    </row>
    <row r="12" spans="1:22" s="3" customFormat="1" x14ac:dyDescent="0.25">
      <c r="A12" s="16">
        <v>44142</v>
      </c>
      <c r="B12" s="15" t="s">
        <v>75</v>
      </c>
      <c r="C12" s="15"/>
      <c r="D12" s="15">
        <f>3*6</f>
        <v>18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>
        <v>6</v>
      </c>
      <c r="S12" s="15"/>
      <c r="T12" s="15">
        <v>6</v>
      </c>
      <c r="U12" s="46">
        <f t="shared" si="0"/>
        <v>30</v>
      </c>
      <c r="V12" s="46">
        <f t="shared" si="1"/>
        <v>0</v>
      </c>
    </row>
    <row r="13" spans="1:22" s="3" customFormat="1" x14ac:dyDescent="0.25">
      <c r="A13" s="16">
        <v>44143</v>
      </c>
      <c r="B13" s="15" t="s">
        <v>85</v>
      </c>
      <c r="C13" s="15"/>
      <c r="D13" s="15"/>
      <c r="E13" s="15"/>
      <c r="F13" s="15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>
        <v>1</v>
      </c>
      <c r="S13" s="15"/>
      <c r="T13" s="15"/>
      <c r="U13" s="46">
        <f t="shared" si="0"/>
        <v>2</v>
      </c>
      <c r="V13" s="46">
        <f t="shared" si="1"/>
        <v>0</v>
      </c>
    </row>
    <row r="14" spans="1:22" s="3" customFormat="1" x14ac:dyDescent="0.25">
      <c r="A14" s="16">
        <v>44145</v>
      </c>
      <c r="B14" s="15" t="s">
        <v>81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>
        <v>1</v>
      </c>
      <c r="S14" s="15"/>
      <c r="T14" s="15"/>
      <c r="U14" s="46">
        <f t="shared" si="0"/>
        <v>1</v>
      </c>
      <c r="V14" s="46">
        <f t="shared" si="1"/>
        <v>0</v>
      </c>
    </row>
    <row r="15" spans="1:22" s="3" customFormat="1" x14ac:dyDescent="0.25">
      <c r="A15" s="16">
        <v>44148</v>
      </c>
      <c r="B15" s="15" t="s">
        <v>73</v>
      </c>
      <c r="C15" s="15"/>
      <c r="D15" s="15">
        <f>6*5</f>
        <v>30</v>
      </c>
      <c r="E15" s="15"/>
      <c r="F15" s="15">
        <v>5</v>
      </c>
      <c r="G15" s="15"/>
      <c r="H15" s="15"/>
      <c r="I15" s="15"/>
      <c r="J15" s="15"/>
      <c r="K15" s="15"/>
      <c r="L15" s="15">
        <v>1</v>
      </c>
      <c r="M15" s="15"/>
      <c r="N15" s="15"/>
      <c r="O15" s="15"/>
      <c r="P15" s="15">
        <v>250</v>
      </c>
      <c r="Q15" s="15"/>
      <c r="R15" s="15">
        <v>2</v>
      </c>
      <c r="S15" s="15"/>
      <c r="T15" s="15">
        <v>2</v>
      </c>
      <c r="U15" s="46">
        <f t="shared" si="0"/>
        <v>290</v>
      </c>
      <c r="V15" s="46">
        <f t="shared" si="1"/>
        <v>0</v>
      </c>
    </row>
    <row r="16" spans="1:22" s="3" customFormat="1" x14ac:dyDescent="0.25">
      <c r="A16" s="16">
        <v>44149</v>
      </c>
      <c r="B16" s="15" t="s">
        <v>74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>
        <v>2</v>
      </c>
      <c r="S16" s="15"/>
      <c r="T16" s="15">
        <v>1</v>
      </c>
      <c r="U16" s="46">
        <f t="shared" si="0"/>
        <v>3</v>
      </c>
      <c r="V16" s="46">
        <f t="shared" si="1"/>
        <v>0</v>
      </c>
    </row>
    <row r="17" spans="1:22" s="3" customFormat="1" x14ac:dyDescent="0.25">
      <c r="A17" s="16">
        <v>44154</v>
      </c>
      <c r="B17" s="15" t="s">
        <v>76</v>
      </c>
      <c r="C17" s="15"/>
      <c r="D17" s="15">
        <v>12</v>
      </c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>
        <v>1</v>
      </c>
      <c r="S17" s="15"/>
      <c r="T17" s="15">
        <v>1</v>
      </c>
      <c r="U17" s="46">
        <f t="shared" si="0"/>
        <v>15</v>
      </c>
      <c r="V17" s="46">
        <f t="shared" si="1"/>
        <v>0</v>
      </c>
    </row>
    <row r="18" spans="1:22" s="3" customFormat="1" x14ac:dyDescent="0.25">
      <c r="A18" s="16">
        <v>44165</v>
      </c>
      <c r="B18" s="15" t="s">
        <v>78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250</v>
      </c>
      <c r="Q18" s="15">
        <v>1</v>
      </c>
      <c r="R18" s="15"/>
      <c r="S18" s="15">
        <v>1</v>
      </c>
      <c r="T18" s="15"/>
      <c r="U18" s="46">
        <f t="shared" si="0"/>
        <v>250</v>
      </c>
      <c r="V18" s="46">
        <f t="shared" si="1"/>
        <v>2</v>
      </c>
    </row>
    <row r="19" spans="1:22" s="3" customFormat="1" x14ac:dyDescent="0.25">
      <c r="A19" s="25">
        <v>44165</v>
      </c>
      <c r="B19" s="24" t="s">
        <v>83</v>
      </c>
      <c r="C19" s="24"/>
      <c r="D19" s="24">
        <v>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>
        <v>1</v>
      </c>
      <c r="S19" s="24"/>
      <c r="T19" s="24">
        <v>1</v>
      </c>
      <c r="U19" s="47">
        <f t="shared" si="0"/>
        <v>8</v>
      </c>
      <c r="V19" s="47">
        <f t="shared" si="1"/>
        <v>0</v>
      </c>
    </row>
    <row r="20" spans="1:22" s="3" customFormat="1" x14ac:dyDescent="0.25">
      <c r="A20" s="41"/>
      <c r="B20" s="42" t="s">
        <v>55</v>
      </c>
      <c r="C20" s="76">
        <f>SUM(C9:C19)-SUM(D9:D19)</f>
        <v>390</v>
      </c>
      <c r="D20" s="76"/>
      <c r="E20" s="76">
        <f>SUM(E9:E19)-SUM(F9:F19)</f>
        <v>19</v>
      </c>
      <c r="F20" s="76"/>
      <c r="G20" s="76">
        <f>SUM(G9:G19)-SUM(H9:H19)</f>
        <v>8</v>
      </c>
      <c r="H20" s="76"/>
      <c r="I20" s="76">
        <f t="shared" ref="I20" si="2">SUM(I9:I19)-SUM(J9:J19)</f>
        <v>14</v>
      </c>
      <c r="J20" s="76"/>
      <c r="K20" s="76">
        <f t="shared" ref="K20" si="3">SUM(K9:K19)-SUM(L9:L19)</f>
        <v>40</v>
      </c>
      <c r="L20" s="76"/>
      <c r="M20" s="76">
        <f t="shared" ref="M20" si="4">SUM(M9:M19)-SUM(N9:N19)</f>
        <v>4270</v>
      </c>
      <c r="N20" s="76"/>
      <c r="O20" s="76">
        <f t="shared" ref="O20" si="5">SUM(O9:O19)-SUM(P9:P19)</f>
        <v>2700</v>
      </c>
      <c r="P20" s="76"/>
      <c r="Q20" s="76">
        <f t="shared" ref="Q20" si="6">SUM(Q9:Q19)-SUM(R9:R19)</f>
        <v>51</v>
      </c>
      <c r="R20" s="76"/>
      <c r="S20" s="76">
        <f t="shared" ref="S20" si="7">SUM(S9:S19)-SUM(T9:T19)</f>
        <v>38</v>
      </c>
      <c r="T20" s="76"/>
      <c r="U20" s="42"/>
      <c r="V20" s="42"/>
    </row>
    <row r="21" spans="1:22" s="3" customFormat="1" x14ac:dyDescent="0.25">
      <c r="A21" s="41"/>
      <c r="B21" s="42" t="s">
        <v>9</v>
      </c>
      <c r="C21" s="56">
        <f>C20/6</f>
        <v>65</v>
      </c>
      <c r="D21" s="56"/>
      <c r="E21" s="56"/>
      <c r="F21" s="56"/>
      <c r="G21" s="56"/>
      <c r="H21" s="56"/>
      <c r="I21" s="56"/>
      <c r="J21" s="56"/>
      <c r="K21" s="56">
        <f>K20/16</f>
        <v>2.5</v>
      </c>
      <c r="L21" s="56"/>
      <c r="M21" s="56">
        <f>M20/150</f>
        <v>28.466666666666665</v>
      </c>
      <c r="N21" s="56"/>
      <c r="O21" s="56">
        <f>O20/200</f>
        <v>13.5</v>
      </c>
      <c r="P21" s="56"/>
      <c r="Q21" s="56">
        <f>Q20/50</f>
        <v>1.02</v>
      </c>
      <c r="R21" s="56"/>
      <c r="S21" s="56">
        <f>S20/8</f>
        <v>4.75</v>
      </c>
      <c r="T21" s="56"/>
      <c r="U21" s="77">
        <f>SUM(C21:T21)</f>
        <v>115.23666666666666</v>
      </c>
      <c r="V21" s="78"/>
    </row>
    <row r="22" spans="1:22" s="18" customFormat="1" x14ac:dyDescent="0.25">
      <c r="A22" s="79" t="s">
        <v>10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20">
        <f>SUM(U9:U19)</f>
        <v>602</v>
      </c>
      <c r="V22" s="20">
        <f>SUM(V9:V19)</f>
        <v>8132</v>
      </c>
    </row>
    <row r="23" spans="1:22" s="3" customFormat="1" x14ac:dyDescent="0.25">
      <c r="A23" s="79" t="s">
        <v>11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6">
        <f>V22-U22</f>
        <v>7530</v>
      </c>
      <c r="V23" s="76"/>
    </row>
  </sheetData>
  <mergeCells count="39">
    <mergeCell ref="U21:V21"/>
    <mergeCell ref="A22:T22"/>
    <mergeCell ref="A23:T23"/>
    <mergeCell ref="U23:V23"/>
    <mergeCell ref="S20:T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M20:N20"/>
    <mergeCell ref="O20:P20"/>
    <mergeCell ref="Q20:R20"/>
    <mergeCell ref="I7:J7"/>
    <mergeCell ref="K7:L7"/>
    <mergeCell ref="M7:N7"/>
    <mergeCell ref="O7:P7"/>
    <mergeCell ref="Q7:R7"/>
    <mergeCell ref="C20:D20"/>
    <mergeCell ref="E20:F20"/>
    <mergeCell ref="G20:H20"/>
    <mergeCell ref="I20:J20"/>
    <mergeCell ref="K20:L20"/>
    <mergeCell ref="A3:V3"/>
    <mergeCell ref="A4:V4"/>
    <mergeCell ref="A5:R5"/>
    <mergeCell ref="A6:A8"/>
    <mergeCell ref="B6:B8"/>
    <mergeCell ref="C6:V6"/>
    <mergeCell ref="C7:D7"/>
    <mergeCell ref="E7:F7"/>
    <mergeCell ref="G7:H7"/>
    <mergeCell ref="U7:U8"/>
    <mergeCell ref="V7:V8"/>
    <mergeCell ref="S7:T7"/>
  </mergeCells>
  <pageMargins left="0.38" right="0.39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8" workbookViewId="0">
      <selection activeCell="G18" sqref="G18"/>
    </sheetView>
  </sheetViews>
  <sheetFormatPr defaultRowHeight="15" x14ac:dyDescent="0.25"/>
  <cols>
    <col min="1" max="1" width="11.140625" style="43" bestFit="1" customWidth="1"/>
    <col min="2" max="2" width="17.5703125" style="43" customWidth="1"/>
    <col min="3" max="6" width="5" style="43" customWidth="1"/>
    <col min="7" max="7" width="4" style="43" customWidth="1"/>
    <col min="8" max="8" width="3.85546875" style="43" customWidth="1"/>
    <col min="9" max="9" width="4" style="43" customWidth="1"/>
    <col min="10" max="10" width="3.5703125" style="43" customWidth="1"/>
    <col min="11" max="11" width="4.42578125" style="43" customWidth="1"/>
    <col min="12" max="12" width="3.85546875" style="43" customWidth="1"/>
    <col min="13" max="20" width="5" style="43" customWidth="1"/>
    <col min="21" max="22" width="4.140625" style="43" customWidth="1"/>
    <col min="23" max="23" width="5.85546875" style="43" customWidth="1"/>
    <col min="24" max="24" width="7.28515625" style="43" customWidth="1"/>
    <col min="25" max="16384" width="9.140625" style="43"/>
  </cols>
  <sheetData>
    <row r="1" spans="1:24" s="3" customFormat="1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34"/>
      <c r="O1" s="34"/>
      <c r="P1" s="34"/>
      <c r="Q1" s="5"/>
      <c r="R1" s="34"/>
      <c r="S1" s="34"/>
      <c r="T1" s="34"/>
    </row>
    <row r="2" spans="1:24" s="3" customFormat="1" x14ac:dyDescent="0.25">
      <c r="A2" s="27" t="s">
        <v>122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  <c r="S2" s="8"/>
      <c r="T2" s="8"/>
    </row>
    <row r="3" spans="1:24" s="3" customFormat="1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4" s="3" customFormat="1" x14ac:dyDescent="0.25">
      <c r="A4" s="53" t="s">
        <v>102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</row>
    <row r="5" spans="1:24" s="3" customForma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36"/>
      <c r="T5" s="36"/>
      <c r="U5" s="36"/>
      <c r="V5" s="36"/>
      <c r="W5" s="36"/>
      <c r="X5" s="36"/>
    </row>
    <row r="6" spans="1:24" s="3" customFormat="1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8"/>
    </row>
    <row r="7" spans="1:24" s="3" customFormat="1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2" t="s">
        <v>88</v>
      </c>
      <c r="V7" s="62"/>
      <c r="W7" s="63" t="s">
        <v>4</v>
      </c>
      <c r="X7" s="63" t="s">
        <v>5</v>
      </c>
    </row>
    <row r="8" spans="1:24" s="3" customFormat="1" x14ac:dyDescent="0.25">
      <c r="A8" s="65"/>
      <c r="B8" s="62"/>
      <c r="C8" s="35" t="s">
        <v>6</v>
      </c>
      <c r="D8" s="35" t="s">
        <v>7</v>
      </c>
      <c r="E8" s="35" t="s">
        <v>6</v>
      </c>
      <c r="F8" s="35" t="s">
        <v>7</v>
      </c>
      <c r="G8" s="35" t="s">
        <v>6</v>
      </c>
      <c r="H8" s="35" t="s">
        <v>7</v>
      </c>
      <c r="I8" s="35" t="s">
        <v>6</v>
      </c>
      <c r="J8" s="35" t="s">
        <v>7</v>
      </c>
      <c r="K8" s="35" t="s">
        <v>6</v>
      </c>
      <c r="L8" s="35" t="s">
        <v>7</v>
      </c>
      <c r="M8" s="35" t="s">
        <v>6</v>
      </c>
      <c r="N8" s="35" t="s">
        <v>7</v>
      </c>
      <c r="O8" s="35" t="s">
        <v>6</v>
      </c>
      <c r="P8" s="35" t="s">
        <v>7</v>
      </c>
      <c r="Q8" s="35" t="s">
        <v>6</v>
      </c>
      <c r="R8" s="35" t="s">
        <v>7</v>
      </c>
      <c r="S8" s="35" t="s">
        <v>6</v>
      </c>
      <c r="T8" s="35" t="s">
        <v>7</v>
      </c>
      <c r="U8" s="35" t="s">
        <v>6</v>
      </c>
      <c r="V8" s="35" t="s">
        <v>7</v>
      </c>
      <c r="W8" s="64"/>
      <c r="X8" s="64"/>
    </row>
    <row r="9" spans="1:24" x14ac:dyDescent="0.25">
      <c r="A9" s="44">
        <v>44166</v>
      </c>
      <c r="B9" s="45" t="s">
        <v>100</v>
      </c>
      <c r="C9" s="45">
        <v>390</v>
      </c>
      <c r="D9" s="45"/>
      <c r="E9" s="45">
        <v>19</v>
      </c>
      <c r="F9" s="45"/>
      <c r="G9" s="45">
        <v>8</v>
      </c>
      <c r="H9" s="45"/>
      <c r="I9" s="45">
        <v>14</v>
      </c>
      <c r="J9" s="45"/>
      <c r="K9" s="45">
        <v>40</v>
      </c>
      <c r="L9" s="45"/>
      <c r="M9" s="45">
        <v>4270</v>
      </c>
      <c r="N9" s="45"/>
      <c r="O9" s="45">
        <v>2700</v>
      </c>
      <c r="P9" s="45"/>
      <c r="Q9" s="45">
        <v>51</v>
      </c>
      <c r="R9" s="45"/>
      <c r="S9" s="45">
        <v>38</v>
      </c>
      <c r="T9" s="45"/>
      <c r="U9" s="45"/>
      <c r="V9" s="45"/>
      <c r="W9" s="45">
        <f>D9+F9+H9+J9+L9+N9+P9+R9+T9+V9</f>
        <v>0</v>
      </c>
      <c r="X9" s="45">
        <f>C9+E9+G9+I9+K9+M9+O9+Q9+S9+U9</f>
        <v>7530</v>
      </c>
    </row>
    <row r="10" spans="1:24" x14ac:dyDescent="0.25">
      <c r="A10" s="48">
        <v>44166</v>
      </c>
      <c r="B10" s="46" t="s">
        <v>87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>
        <v>100</v>
      </c>
      <c r="V10" s="46"/>
      <c r="W10" s="46">
        <f t="shared" ref="W10:W25" si="0">D10+F10+H10+J10+L10+N10+P10+R10+T10+V10</f>
        <v>0</v>
      </c>
      <c r="X10" s="46">
        <f t="shared" ref="X10:X25" si="1">C10+E10+G10+I10+K10+M10+O10+Q10+S10+U10</f>
        <v>100</v>
      </c>
    </row>
    <row r="11" spans="1:24" x14ac:dyDescent="0.25">
      <c r="A11" s="48">
        <v>44167</v>
      </c>
      <c r="B11" s="46" t="s">
        <v>21</v>
      </c>
      <c r="C11" s="46"/>
      <c r="D11" s="46">
        <v>12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</v>
      </c>
      <c r="W11" s="46">
        <f t="shared" si="0"/>
        <v>14</v>
      </c>
      <c r="X11" s="46">
        <f t="shared" si="1"/>
        <v>0</v>
      </c>
    </row>
    <row r="12" spans="1:24" x14ac:dyDescent="0.25">
      <c r="A12" s="48">
        <v>44167</v>
      </c>
      <c r="B12" s="46" t="s">
        <v>106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>
        <v>1</v>
      </c>
      <c r="W12" s="46">
        <f t="shared" si="0"/>
        <v>1</v>
      </c>
      <c r="X12" s="46">
        <f t="shared" si="1"/>
        <v>0</v>
      </c>
    </row>
    <row r="13" spans="1:24" x14ac:dyDescent="0.25">
      <c r="A13" s="48">
        <v>44170</v>
      </c>
      <c r="B13" s="46" t="s">
        <v>107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>
        <v>1</v>
      </c>
      <c r="W13" s="46">
        <f t="shared" si="0"/>
        <v>1</v>
      </c>
      <c r="X13" s="46">
        <f t="shared" si="1"/>
        <v>0</v>
      </c>
    </row>
    <row r="14" spans="1:24" x14ac:dyDescent="0.25">
      <c r="A14" s="48">
        <v>44172</v>
      </c>
      <c r="B14" s="46" t="s">
        <v>109</v>
      </c>
      <c r="C14" s="46"/>
      <c r="D14" s="46">
        <v>6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>
        <f t="shared" si="0"/>
        <v>6</v>
      </c>
      <c r="X14" s="46">
        <f t="shared" si="1"/>
        <v>0</v>
      </c>
    </row>
    <row r="15" spans="1:24" x14ac:dyDescent="0.25">
      <c r="A15" s="48">
        <v>44175</v>
      </c>
      <c r="B15" s="46" t="s">
        <v>78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>
        <v>1</v>
      </c>
      <c r="T15" s="46"/>
      <c r="U15" s="46"/>
      <c r="V15" s="46"/>
      <c r="W15" s="46">
        <f t="shared" si="0"/>
        <v>0</v>
      </c>
      <c r="X15" s="46">
        <f t="shared" si="1"/>
        <v>1</v>
      </c>
    </row>
    <row r="16" spans="1:24" x14ac:dyDescent="0.25">
      <c r="A16" s="48">
        <v>44175</v>
      </c>
      <c r="B16" s="46" t="s">
        <v>114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>
        <v>1</v>
      </c>
      <c r="U16" s="46"/>
      <c r="V16" s="46"/>
      <c r="W16" s="46">
        <f t="shared" si="0"/>
        <v>1</v>
      </c>
      <c r="X16" s="46">
        <f t="shared" si="1"/>
        <v>0</v>
      </c>
    </row>
    <row r="17" spans="1:24" x14ac:dyDescent="0.25">
      <c r="A17" s="48">
        <v>44180</v>
      </c>
      <c r="B17" s="46" t="s">
        <v>108</v>
      </c>
      <c r="C17" s="46"/>
      <c r="D17" s="46">
        <v>36</v>
      </c>
      <c r="E17" s="46"/>
      <c r="F17" s="46">
        <v>2</v>
      </c>
      <c r="G17" s="46"/>
      <c r="H17" s="46"/>
      <c r="I17" s="46"/>
      <c r="J17" s="46">
        <v>1</v>
      </c>
      <c r="K17" s="46"/>
      <c r="L17" s="46">
        <v>1</v>
      </c>
      <c r="M17" s="46"/>
      <c r="N17" s="46">
        <v>50</v>
      </c>
      <c r="O17" s="46"/>
      <c r="P17" s="46">
        <v>300</v>
      </c>
      <c r="Q17" s="46"/>
      <c r="R17" s="46">
        <v>1</v>
      </c>
      <c r="S17" s="46"/>
      <c r="T17" s="46">
        <v>2</v>
      </c>
      <c r="U17" s="46"/>
      <c r="V17" s="46">
        <v>1</v>
      </c>
      <c r="W17" s="46">
        <f t="shared" si="0"/>
        <v>394</v>
      </c>
      <c r="X17" s="46">
        <f t="shared" si="1"/>
        <v>0</v>
      </c>
    </row>
    <row r="18" spans="1:24" x14ac:dyDescent="0.25">
      <c r="A18" s="48">
        <v>37605</v>
      </c>
      <c r="B18" s="46" t="s">
        <v>24</v>
      </c>
      <c r="C18" s="46"/>
      <c r="D18" s="46">
        <v>18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>
        <f t="shared" si="0"/>
        <v>18</v>
      </c>
      <c r="X18" s="46">
        <f t="shared" si="1"/>
        <v>0</v>
      </c>
    </row>
    <row r="19" spans="1:24" x14ac:dyDescent="0.25">
      <c r="A19" s="48">
        <v>44194</v>
      </c>
      <c r="B19" s="46" t="s">
        <v>99</v>
      </c>
      <c r="C19" s="46"/>
      <c r="D19" s="46">
        <f>20*6</f>
        <v>120</v>
      </c>
      <c r="E19" s="46"/>
      <c r="F19" s="46"/>
      <c r="G19" s="46"/>
      <c r="H19" s="46"/>
      <c r="I19" s="46"/>
      <c r="J19" s="46">
        <v>1</v>
      </c>
      <c r="K19" s="46"/>
      <c r="L19" s="46"/>
      <c r="M19" s="46"/>
      <c r="N19" s="46">
        <v>50</v>
      </c>
      <c r="O19" s="46"/>
      <c r="P19" s="46"/>
      <c r="Q19" s="46"/>
      <c r="R19" s="46">
        <v>20</v>
      </c>
      <c r="S19" s="46"/>
      <c r="T19" s="46">
        <v>20</v>
      </c>
      <c r="U19" s="46"/>
      <c r="V19" s="46">
        <v>20</v>
      </c>
      <c r="W19" s="46">
        <f t="shared" si="0"/>
        <v>231</v>
      </c>
      <c r="X19" s="46">
        <f t="shared" si="1"/>
        <v>0</v>
      </c>
    </row>
    <row r="20" spans="1:24" x14ac:dyDescent="0.25">
      <c r="A20" s="48">
        <v>44185</v>
      </c>
      <c r="B20" s="46" t="s">
        <v>78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>
        <v>1</v>
      </c>
      <c r="R20" s="46"/>
      <c r="S20" s="46">
        <v>1</v>
      </c>
      <c r="T20" s="46"/>
      <c r="U20" s="46"/>
      <c r="V20" s="46"/>
      <c r="W20" s="46">
        <f t="shared" si="0"/>
        <v>0</v>
      </c>
      <c r="X20" s="46">
        <f t="shared" si="1"/>
        <v>2</v>
      </c>
    </row>
    <row r="21" spans="1:24" x14ac:dyDescent="0.25">
      <c r="A21" s="48">
        <v>44185</v>
      </c>
      <c r="B21" s="46" t="s">
        <v>110</v>
      </c>
      <c r="C21" s="46"/>
      <c r="D21" s="46">
        <v>18</v>
      </c>
      <c r="E21" s="46"/>
      <c r="F21" s="46">
        <v>2</v>
      </c>
      <c r="G21" s="46"/>
      <c r="H21" s="46"/>
      <c r="I21" s="46"/>
      <c r="J21" s="46"/>
      <c r="K21" s="46"/>
      <c r="L21" s="46">
        <v>1</v>
      </c>
      <c r="M21" s="46"/>
      <c r="N21" s="46">
        <v>30</v>
      </c>
      <c r="O21" s="46"/>
      <c r="P21" s="46">
        <v>100</v>
      </c>
      <c r="Q21" s="46"/>
      <c r="R21" s="46">
        <v>1</v>
      </c>
      <c r="S21" s="46"/>
      <c r="T21" s="46">
        <v>1</v>
      </c>
      <c r="U21" s="46"/>
      <c r="V21" s="46">
        <v>1</v>
      </c>
      <c r="W21" s="46">
        <f t="shared" si="0"/>
        <v>154</v>
      </c>
      <c r="X21" s="46">
        <f t="shared" si="1"/>
        <v>0</v>
      </c>
    </row>
    <row r="22" spans="1:24" x14ac:dyDescent="0.25">
      <c r="A22" s="48">
        <v>44186</v>
      </c>
      <c r="B22" s="46" t="s">
        <v>78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>
        <v>1</v>
      </c>
      <c r="R22" s="46"/>
      <c r="S22" s="46"/>
      <c r="T22" s="46"/>
      <c r="U22" s="46"/>
      <c r="V22" s="46"/>
      <c r="W22" s="46">
        <f t="shared" si="0"/>
        <v>0</v>
      </c>
      <c r="X22" s="46">
        <f t="shared" si="1"/>
        <v>1</v>
      </c>
    </row>
    <row r="23" spans="1:24" x14ac:dyDescent="0.25">
      <c r="A23" s="48">
        <v>44186</v>
      </c>
      <c r="B23" s="46" t="s">
        <v>113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>
        <v>1</v>
      </c>
      <c r="S23" s="46"/>
      <c r="T23" s="46"/>
      <c r="U23" s="46"/>
      <c r="V23" s="46"/>
      <c r="W23" s="46">
        <f t="shared" si="0"/>
        <v>1</v>
      </c>
      <c r="X23" s="46">
        <f t="shared" si="1"/>
        <v>0</v>
      </c>
    </row>
    <row r="24" spans="1:24" x14ac:dyDescent="0.25">
      <c r="A24" s="48">
        <v>44191</v>
      </c>
      <c r="B24" s="46" t="s">
        <v>78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>
        <v>2</v>
      </c>
      <c r="R24" s="46"/>
      <c r="S24" s="46"/>
      <c r="T24" s="46"/>
      <c r="U24" s="46"/>
      <c r="V24" s="46"/>
      <c r="W24" s="46">
        <f t="shared" si="0"/>
        <v>0</v>
      </c>
      <c r="X24" s="46">
        <f t="shared" si="1"/>
        <v>2</v>
      </c>
    </row>
    <row r="25" spans="1:24" x14ac:dyDescent="0.25">
      <c r="A25" s="83">
        <v>44191</v>
      </c>
      <c r="B25" s="47" t="s">
        <v>21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>
        <v>1</v>
      </c>
      <c r="S25" s="47"/>
      <c r="T25" s="47"/>
      <c r="U25" s="47"/>
      <c r="V25" s="47"/>
      <c r="W25" s="47">
        <f t="shared" si="0"/>
        <v>1</v>
      </c>
      <c r="X25" s="47">
        <f t="shared" si="1"/>
        <v>0</v>
      </c>
    </row>
    <row r="26" spans="1:24" s="3" customFormat="1" x14ac:dyDescent="0.25">
      <c r="A26" s="41"/>
      <c r="B26" s="42" t="s">
        <v>55</v>
      </c>
      <c r="C26" s="76">
        <f>SUM(C9:C25)-SUM(D9:D25)</f>
        <v>180</v>
      </c>
      <c r="D26" s="76"/>
      <c r="E26" s="76">
        <f>SUM(E9:E25)-SUM(F9:F25)</f>
        <v>15</v>
      </c>
      <c r="F26" s="76"/>
      <c r="G26" s="76">
        <f>SUM(G9:G25)-SUM(H9:H25)</f>
        <v>8</v>
      </c>
      <c r="H26" s="76"/>
      <c r="I26" s="76">
        <f>SUM(I9:I25)-SUM(J9:J25)</f>
        <v>12</v>
      </c>
      <c r="J26" s="76"/>
      <c r="K26" s="76">
        <f>SUM(K9:K25)-SUM(L9:L25)</f>
        <v>38</v>
      </c>
      <c r="L26" s="76"/>
      <c r="M26" s="76">
        <f>SUM(M9:M25)-SUM(N9:N25)</f>
        <v>4140</v>
      </c>
      <c r="N26" s="76"/>
      <c r="O26" s="76">
        <f>SUM(O9:O25)-SUM(P9:P25)</f>
        <v>2300</v>
      </c>
      <c r="P26" s="76"/>
      <c r="Q26" s="76">
        <f>SUM(Q9:Q25)-SUM(R9:R25)</f>
        <v>31</v>
      </c>
      <c r="R26" s="76"/>
      <c r="S26" s="76">
        <f>SUM(S9:S25)-SUM(T9:T25)</f>
        <v>16</v>
      </c>
      <c r="T26" s="76"/>
      <c r="U26" s="76">
        <f>SUM(U9:U25)-SUM(V9:V25)</f>
        <v>74</v>
      </c>
      <c r="V26" s="76"/>
      <c r="W26" s="42"/>
      <c r="X26" s="42"/>
    </row>
    <row r="27" spans="1:24" s="3" customFormat="1" x14ac:dyDescent="0.25">
      <c r="A27" s="41"/>
      <c r="B27" s="42" t="s">
        <v>9</v>
      </c>
      <c r="C27" s="56">
        <f>C26/6</f>
        <v>30</v>
      </c>
      <c r="D27" s="56"/>
      <c r="E27" s="56"/>
      <c r="F27" s="56"/>
      <c r="G27" s="56"/>
      <c r="H27" s="56"/>
      <c r="I27" s="56"/>
      <c r="J27" s="56"/>
      <c r="K27" s="56">
        <f>K26/16</f>
        <v>2.375</v>
      </c>
      <c r="L27" s="56"/>
      <c r="M27" s="56">
        <f>M26/150</f>
        <v>27.6</v>
      </c>
      <c r="N27" s="56"/>
      <c r="O27" s="56">
        <f>O26/200</f>
        <v>11.5</v>
      </c>
      <c r="P27" s="56"/>
      <c r="Q27" s="56">
        <f>Q26/50</f>
        <v>0.62</v>
      </c>
      <c r="R27" s="56"/>
      <c r="S27" s="56">
        <f>S26/8</f>
        <v>2</v>
      </c>
      <c r="T27" s="56"/>
      <c r="U27" s="56">
        <f>U26/12</f>
        <v>6.166666666666667</v>
      </c>
      <c r="V27" s="56"/>
      <c r="W27" s="77">
        <f>SUM(C27:T27)</f>
        <v>74.094999999999999</v>
      </c>
      <c r="X27" s="78"/>
    </row>
    <row r="28" spans="1:24" s="18" customFormat="1" x14ac:dyDescent="0.25">
      <c r="A28" s="79" t="s">
        <v>10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20">
        <f>SUM(W9:W25)</f>
        <v>822</v>
      </c>
      <c r="X28" s="20">
        <f>SUM(X9:X25)</f>
        <v>7636</v>
      </c>
    </row>
    <row r="29" spans="1:24" s="3" customFormat="1" x14ac:dyDescent="0.25">
      <c r="A29" s="79" t="s">
        <v>11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6">
        <f>X28-W28</f>
        <v>6814</v>
      </c>
      <c r="X29" s="76"/>
    </row>
  </sheetData>
  <mergeCells count="42">
    <mergeCell ref="S27:T27"/>
    <mergeCell ref="W27:X27"/>
    <mergeCell ref="W29:X29"/>
    <mergeCell ref="U26:V26"/>
    <mergeCell ref="U27:V27"/>
    <mergeCell ref="A28:V28"/>
    <mergeCell ref="A29:V29"/>
    <mergeCell ref="Q26:R26"/>
    <mergeCell ref="S26:T26"/>
    <mergeCell ref="C27:D27"/>
    <mergeCell ref="E27:F27"/>
    <mergeCell ref="G27:H27"/>
    <mergeCell ref="I27:J27"/>
    <mergeCell ref="K27:L27"/>
    <mergeCell ref="M27:N27"/>
    <mergeCell ref="O27:P27"/>
    <mergeCell ref="Q27:R27"/>
    <mergeCell ref="W7:W8"/>
    <mergeCell ref="X7:X8"/>
    <mergeCell ref="S7:T7"/>
    <mergeCell ref="C26:D26"/>
    <mergeCell ref="E26:F26"/>
    <mergeCell ref="G26:H26"/>
    <mergeCell ref="I26:J26"/>
    <mergeCell ref="K26:L26"/>
    <mergeCell ref="M26:N26"/>
    <mergeCell ref="O26:P26"/>
    <mergeCell ref="I7:J7"/>
    <mergeCell ref="K7:L7"/>
    <mergeCell ref="M7:N7"/>
    <mergeCell ref="O7:P7"/>
    <mergeCell ref="Q7:R7"/>
    <mergeCell ref="U7:V7"/>
    <mergeCell ref="A3:X3"/>
    <mergeCell ref="A4:X4"/>
    <mergeCell ref="A5:R5"/>
    <mergeCell ref="A6:A8"/>
    <mergeCell ref="B6:B8"/>
    <mergeCell ref="C6:X6"/>
    <mergeCell ref="C7:D7"/>
    <mergeCell ref="E7:F7"/>
    <mergeCell ref="G7:H7"/>
  </mergeCells>
  <pageMargins left="0.28999999999999998" right="0.2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A25" sqref="A25:X25"/>
    </sheetView>
  </sheetViews>
  <sheetFormatPr defaultRowHeight="15" x14ac:dyDescent="0.25"/>
  <cols>
    <col min="1" max="1" width="9.85546875" style="84" customWidth="1"/>
    <col min="2" max="2" width="17.42578125" style="43" customWidth="1"/>
    <col min="3" max="4" width="3.5703125" style="43" customWidth="1"/>
    <col min="5" max="6" width="4" style="43" customWidth="1"/>
    <col min="7" max="7" width="3.85546875" style="43" customWidth="1"/>
    <col min="8" max="8" width="4" style="43" customWidth="1"/>
    <col min="9" max="9" width="4.140625" style="43" customWidth="1"/>
    <col min="10" max="10" width="3.28515625" style="43" customWidth="1"/>
    <col min="11" max="11" width="4.42578125" style="43" customWidth="1"/>
    <col min="12" max="12" width="3.28515625" style="43" customWidth="1"/>
    <col min="13" max="13" width="5" style="43" customWidth="1"/>
    <col min="14" max="14" width="4" style="43" customWidth="1"/>
    <col min="15" max="15" width="5" style="43" customWidth="1"/>
    <col min="16" max="16" width="4.42578125" style="43" customWidth="1"/>
    <col min="17" max="20" width="5" style="43" customWidth="1"/>
    <col min="21" max="21" width="4.140625" style="43" customWidth="1"/>
    <col min="22" max="23" width="3.85546875" style="43" customWidth="1"/>
    <col min="24" max="24" width="3.5703125" style="43" customWidth="1"/>
    <col min="25" max="25" width="6.42578125" style="43" customWidth="1"/>
    <col min="26" max="26" width="7.140625" style="43" customWidth="1"/>
    <col min="27" max="16384" width="9.140625" style="43"/>
  </cols>
  <sheetData>
    <row r="1" spans="1:26" s="3" customFormat="1" x14ac:dyDescent="0.25">
      <c r="A1" s="39" t="s">
        <v>0</v>
      </c>
      <c r="B1" s="26"/>
      <c r="C1" s="1"/>
      <c r="D1" s="1"/>
      <c r="E1" s="1"/>
      <c r="F1" s="1"/>
      <c r="G1" s="1"/>
      <c r="H1" s="1"/>
      <c r="I1" s="2"/>
      <c r="J1" s="2"/>
      <c r="N1" s="49"/>
      <c r="O1" s="49"/>
      <c r="P1" s="49"/>
      <c r="Q1" s="5"/>
      <c r="R1" s="49"/>
      <c r="S1" s="49"/>
      <c r="T1" s="49"/>
      <c r="U1" s="49"/>
      <c r="V1" s="49"/>
    </row>
    <row r="2" spans="1:26" s="3" customFormat="1" x14ac:dyDescent="0.25">
      <c r="A2" s="40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  <c r="S2" s="8"/>
      <c r="T2" s="8"/>
      <c r="U2" s="8"/>
      <c r="V2" s="8"/>
    </row>
    <row r="3" spans="1:26" s="3" customFormat="1" x14ac:dyDescent="0.25">
      <c r="A3" s="53" t="s">
        <v>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s="3" customFormat="1" x14ac:dyDescent="0.25">
      <c r="A4" s="53" t="s">
        <v>103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3" customForma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1"/>
      <c r="T5" s="51"/>
      <c r="U5" s="51"/>
      <c r="V5" s="51"/>
      <c r="W5" s="51"/>
      <c r="X5" s="51"/>
      <c r="Y5" s="51"/>
      <c r="Z5" s="51"/>
    </row>
    <row r="6" spans="1:26" s="3" customFormat="1" x14ac:dyDescent="0.25">
      <c r="A6" s="65" t="s">
        <v>1</v>
      </c>
      <c r="B6" s="62" t="s">
        <v>2</v>
      </c>
      <c r="C6" s="66" t="s">
        <v>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8"/>
    </row>
    <row r="7" spans="1:26" s="3" customFormat="1" x14ac:dyDescent="0.25">
      <c r="A7" s="65"/>
      <c r="B7" s="62"/>
      <c r="C7" s="62" t="s">
        <v>97</v>
      </c>
      <c r="D7" s="62"/>
      <c r="E7" s="62" t="s">
        <v>89</v>
      </c>
      <c r="F7" s="62"/>
      <c r="G7" s="62" t="s">
        <v>90</v>
      </c>
      <c r="H7" s="62"/>
      <c r="I7" s="62" t="s">
        <v>96</v>
      </c>
      <c r="J7" s="62"/>
      <c r="K7" s="62" t="s">
        <v>91</v>
      </c>
      <c r="L7" s="62"/>
      <c r="M7" s="62" t="s">
        <v>92</v>
      </c>
      <c r="N7" s="62"/>
      <c r="O7" s="66" t="s">
        <v>93</v>
      </c>
      <c r="P7" s="68"/>
      <c r="Q7" s="62" t="s">
        <v>94</v>
      </c>
      <c r="R7" s="62"/>
      <c r="S7" s="62" t="s">
        <v>95</v>
      </c>
      <c r="T7" s="62"/>
      <c r="U7" s="66" t="s">
        <v>116</v>
      </c>
      <c r="V7" s="68"/>
      <c r="W7" s="62" t="s">
        <v>88</v>
      </c>
      <c r="X7" s="62"/>
      <c r="Y7" s="63" t="s">
        <v>4</v>
      </c>
      <c r="Z7" s="63" t="s">
        <v>5</v>
      </c>
    </row>
    <row r="8" spans="1:26" s="3" customFormat="1" x14ac:dyDescent="0.25">
      <c r="A8" s="65"/>
      <c r="B8" s="62"/>
      <c r="C8" s="50" t="s">
        <v>6</v>
      </c>
      <c r="D8" s="50" t="s">
        <v>7</v>
      </c>
      <c r="E8" s="50" t="s">
        <v>6</v>
      </c>
      <c r="F8" s="50" t="s">
        <v>7</v>
      </c>
      <c r="G8" s="50" t="s">
        <v>6</v>
      </c>
      <c r="H8" s="50" t="s">
        <v>7</v>
      </c>
      <c r="I8" s="50" t="s">
        <v>6</v>
      </c>
      <c r="J8" s="50" t="s">
        <v>7</v>
      </c>
      <c r="K8" s="50" t="s">
        <v>6</v>
      </c>
      <c r="L8" s="50" t="s">
        <v>7</v>
      </c>
      <c r="M8" s="50" t="s">
        <v>6</v>
      </c>
      <c r="N8" s="50" t="s">
        <v>7</v>
      </c>
      <c r="O8" s="50" t="s">
        <v>6</v>
      </c>
      <c r="P8" s="50" t="s">
        <v>7</v>
      </c>
      <c r="Q8" s="50" t="s">
        <v>6</v>
      </c>
      <c r="R8" s="50" t="s">
        <v>7</v>
      </c>
      <c r="S8" s="50" t="s">
        <v>6</v>
      </c>
      <c r="T8" s="50" t="s">
        <v>7</v>
      </c>
      <c r="U8" s="50"/>
      <c r="V8" s="50"/>
      <c r="W8" s="50" t="s">
        <v>6</v>
      </c>
      <c r="X8" s="50" t="s">
        <v>7</v>
      </c>
      <c r="Y8" s="64"/>
      <c r="Z8" s="64"/>
    </row>
    <row r="9" spans="1:26" x14ac:dyDescent="0.25">
      <c r="A9" s="44"/>
      <c r="B9" s="45"/>
      <c r="C9" s="45">
        <f>T12_20!C26</f>
        <v>180</v>
      </c>
      <c r="D9" s="45"/>
      <c r="E9" s="45">
        <f>T12_20!E26</f>
        <v>15</v>
      </c>
      <c r="F9" s="45"/>
      <c r="G9" s="45">
        <f>T12_20!G26</f>
        <v>8</v>
      </c>
      <c r="H9" s="45"/>
      <c r="I9" s="45">
        <f>T12_20!I26</f>
        <v>12</v>
      </c>
      <c r="J9" s="45"/>
      <c r="K9" s="45">
        <f>T12_20!K26</f>
        <v>38</v>
      </c>
      <c r="L9" s="45"/>
      <c r="M9" s="45">
        <f>T12_20!M26</f>
        <v>4140</v>
      </c>
      <c r="N9" s="45"/>
      <c r="O9" s="45">
        <f>T12_20!O26</f>
        <v>2300</v>
      </c>
      <c r="P9" s="45"/>
      <c r="Q9" s="45">
        <f>T12_20!Q26</f>
        <v>31</v>
      </c>
      <c r="R9" s="45"/>
      <c r="S9" s="45">
        <f>T12_20!S26</f>
        <v>16</v>
      </c>
      <c r="T9" s="45"/>
      <c r="U9" s="45"/>
      <c r="V9" s="45"/>
      <c r="W9" s="45">
        <f>T12_20!U26</f>
        <v>74</v>
      </c>
      <c r="X9" s="45"/>
      <c r="Y9" s="45">
        <f>D9+F9+H9+J9+L9+N9+P9+R9+T9+X9</f>
        <v>0</v>
      </c>
      <c r="Z9" s="45">
        <f>C9+E9+G9+I9+K9+M9+O9+Q9+S9+W9</f>
        <v>6814</v>
      </c>
    </row>
    <row r="10" spans="1:26" x14ac:dyDescent="0.25">
      <c r="A10" s="48">
        <v>44199</v>
      </c>
      <c r="B10" s="46" t="s">
        <v>21</v>
      </c>
      <c r="C10" s="46"/>
      <c r="D10" s="46">
        <v>6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>
        <v>2</v>
      </c>
      <c r="Y10" s="45">
        <f t="shared" ref="Y10:Y22" si="0">D10+F10+H10+J10+L10+N10+P10+R10+T10+X10</f>
        <v>8</v>
      </c>
      <c r="Z10" s="45">
        <f t="shared" ref="Z10:Z22" si="1">C10+E10+G10+I10+K10+M10+O10+Q10+S10+W10</f>
        <v>0</v>
      </c>
    </row>
    <row r="11" spans="1:26" x14ac:dyDescent="0.25">
      <c r="A11" s="48">
        <v>44200</v>
      </c>
      <c r="B11" s="46" t="s">
        <v>111</v>
      </c>
      <c r="C11" s="46"/>
      <c r="D11" s="46">
        <f>24*6</f>
        <v>144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>
        <v>200</v>
      </c>
      <c r="Q11" s="46"/>
      <c r="R11" s="46">
        <v>5</v>
      </c>
      <c r="S11" s="46"/>
      <c r="T11" s="46">
        <v>5</v>
      </c>
      <c r="U11" s="46"/>
      <c r="V11" s="46"/>
      <c r="W11" s="46"/>
      <c r="X11" s="46"/>
      <c r="Y11" s="45">
        <f t="shared" si="0"/>
        <v>354</v>
      </c>
      <c r="Z11" s="45">
        <f t="shared" si="1"/>
        <v>0</v>
      </c>
    </row>
    <row r="12" spans="1:26" x14ac:dyDescent="0.25">
      <c r="A12" s="48">
        <v>44204</v>
      </c>
      <c r="B12" s="46" t="s">
        <v>115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>
        <v>1</v>
      </c>
      <c r="S12" s="46"/>
      <c r="T12" s="46">
        <v>1</v>
      </c>
      <c r="U12" s="46"/>
      <c r="V12" s="46"/>
      <c r="W12" s="46"/>
      <c r="X12" s="46"/>
      <c r="Y12" s="45">
        <f t="shared" si="0"/>
        <v>2</v>
      </c>
      <c r="Z12" s="45">
        <f t="shared" si="1"/>
        <v>0</v>
      </c>
    </row>
    <row r="13" spans="1:26" x14ac:dyDescent="0.25">
      <c r="A13" s="48">
        <v>44206</v>
      </c>
      <c r="B13" s="46" t="s">
        <v>78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>
        <v>2</v>
      </c>
      <c r="R13" s="46"/>
      <c r="S13" s="46"/>
      <c r="T13" s="46"/>
      <c r="U13" s="46"/>
      <c r="V13" s="46"/>
      <c r="W13" s="46"/>
      <c r="X13" s="46"/>
      <c r="Y13" s="45">
        <f t="shared" si="0"/>
        <v>0</v>
      </c>
      <c r="Z13" s="45">
        <f t="shared" si="1"/>
        <v>2</v>
      </c>
    </row>
    <row r="14" spans="1:26" x14ac:dyDescent="0.25">
      <c r="A14" s="48">
        <v>44206</v>
      </c>
      <c r="B14" s="46" t="s">
        <v>112</v>
      </c>
      <c r="C14" s="46"/>
      <c r="D14" s="46">
        <v>12</v>
      </c>
      <c r="E14" s="46"/>
      <c r="F14" s="46">
        <v>6</v>
      </c>
      <c r="G14" s="46"/>
      <c r="H14" s="46"/>
      <c r="I14" s="46"/>
      <c r="J14" s="46">
        <v>1</v>
      </c>
      <c r="K14" s="46"/>
      <c r="L14" s="46"/>
      <c r="M14" s="46"/>
      <c r="N14" s="46">
        <v>10</v>
      </c>
      <c r="O14" s="46"/>
      <c r="P14" s="46">
        <v>200</v>
      </c>
      <c r="Q14" s="46"/>
      <c r="R14" s="46">
        <v>2</v>
      </c>
      <c r="S14" s="46"/>
      <c r="T14" s="46">
        <v>2</v>
      </c>
      <c r="U14" s="46"/>
      <c r="V14" s="46"/>
      <c r="W14" s="46"/>
      <c r="X14" s="46">
        <v>2</v>
      </c>
      <c r="Y14" s="45">
        <f t="shared" si="0"/>
        <v>235</v>
      </c>
      <c r="Z14" s="45">
        <f t="shared" si="1"/>
        <v>0</v>
      </c>
    </row>
    <row r="15" spans="1:26" x14ac:dyDescent="0.25">
      <c r="A15" s="48">
        <v>44214</v>
      </c>
      <c r="B15" s="46" t="s">
        <v>24</v>
      </c>
      <c r="C15" s="46"/>
      <c r="D15" s="46">
        <v>18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5">
        <f t="shared" si="0"/>
        <v>18</v>
      </c>
      <c r="Z15" s="45">
        <f t="shared" si="1"/>
        <v>0</v>
      </c>
    </row>
    <row r="16" spans="1:26" x14ac:dyDescent="0.25">
      <c r="A16" s="48">
        <v>44215</v>
      </c>
      <c r="B16" s="46" t="s">
        <v>98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>
        <v>50</v>
      </c>
      <c r="Y16" s="45">
        <f t="shared" si="0"/>
        <v>50</v>
      </c>
      <c r="Z16" s="45">
        <f t="shared" si="1"/>
        <v>0</v>
      </c>
    </row>
    <row r="17" spans="1:26" x14ac:dyDescent="0.25">
      <c r="A17" s="48">
        <v>43850</v>
      </c>
      <c r="B17" s="46" t="s">
        <v>117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>
        <v>300</v>
      </c>
      <c r="V17" s="46"/>
      <c r="W17" s="46"/>
      <c r="X17" s="46"/>
      <c r="Y17" s="45">
        <f t="shared" si="0"/>
        <v>0</v>
      </c>
      <c r="Z17" s="45">
        <f t="shared" si="1"/>
        <v>0</v>
      </c>
    </row>
    <row r="18" spans="1:26" x14ac:dyDescent="0.25">
      <c r="A18" s="48">
        <v>43850</v>
      </c>
      <c r="B18" s="46" t="s">
        <v>118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>
        <v>50</v>
      </c>
      <c r="W18" s="46"/>
      <c r="X18" s="46"/>
      <c r="Y18" s="45">
        <f t="shared" si="0"/>
        <v>0</v>
      </c>
      <c r="Z18" s="45">
        <f t="shared" si="1"/>
        <v>0</v>
      </c>
    </row>
    <row r="19" spans="1:26" x14ac:dyDescent="0.25">
      <c r="A19" s="48">
        <v>43850</v>
      </c>
      <c r="B19" s="46" t="s">
        <v>78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>
        <v>30</v>
      </c>
      <c r="O19" s="46"/>
      <c r="P19" s="46"/>
      <c r="Q19" s="46"/>
      <c r="R19" s="46"/>
      <c r="S19" s="46"/>
      <c r="T19" s="46"/>
      <c r="U19" s="46"/>
      <c r="V19" s="46">
        <v>22</v>
      </c>
      <c r="W19" s="46"/>
      <c r="X19" s="46"/>
      <c r="Y19" s="45">
        <f t="shared" si="0"/>
        <v>30</v>
      </c>
      <c r="Z19" s="45">
        <f t="shared" si="1"/>
        <v>0</v>
      </c>
    </row>
    <row r="20" spans="1:26" x14ac:dyDescent="0.25">
      <c r="A20" s="48">
        <v>44190</v>
      </c>
      <c r="B20" s="46" t="s">
        <v>119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>
        <v>50</v>
      </c>
      <c r="O20" s="46"/>
      <c r="P20" s="46"/>
      <c r="Q20" s="46"/>
      <c r="R20" s="46"/>
      <c r="S20" s="46"/>
      <c r="T20" s="46"/>
      <c r="U20" s="46"/>
      <c r="V20" s="46">
        <v>96</v>
      </c>
      <c r="W20" s="46"/>
      <c r="X20" s="46"/>
      <c r="Y20" s="45">
        <f t="shared" si="0"/>
        <v>50</v>
      </c>
      <c r="Z20" s="45">
        <f t="shared" si="1"/>
        <v>0</v>
      </c>
    </row>
    <row r="21" spans="1:26" x14ac:dyDescent="0.25">
      <c r="A21" s="48">
        <v>44190</v>
      </c>
      <c r="B21" s="46" t="s">
        <v>18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>
        <v>96</v>
      </c>
      <c r="W21" s="46"/>
      <c r="X21" s="46"/>
      <c r="Y21" s="45">
        <f t="shared" si="0"/>
        <v>0</v>
      </c>
      <c r="Z21" s="45">
        <f t="shared" si="1"/>
        <v>0</v>
      </c>
    </row>
    <row r="22" spans="1:26" x14ac:dyDescent="0.25">
      <c r="A22" s="48">
        <v>44190</v>
      </c>
      <c r="B22" s="46" t="s">
        <v>78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>
        <v>36</v>
      </c>
      <c r="W22" s="46"/>
      <c r="X22" s="46"/>
      <c r="Y22" s="45">
        <f t="shared" si="0"/>
        <v>0</v>
      </c>
      <c r="Z22" s="45">
        <f t="shared" si="1"/>
        <v>0</v>
      </c>
    </row>
    <row r="23" spans="1:26" s="3" customFormat="1" x14ac:dyDescent="0.25">
      <c r="A23" s="41"/>
      <c r="B23" s="42" t="s">
        <v>55</v>
      </c>
      <c r="C23" s="76">
        <f>SUM(C9:C22)-SUM(D9:D22)</f>
        <v>0</v>
      </c>
      <c r="D23" s="76"/>
      <c r="E23" s="76">
        <f>SUM(E9:E22)-SUM(F9:F22)</f>
        <v>9</v>
      </c>
      <c r="F23" s="76"/>
      <c r="G23" s="76">
        <f>SUM(G9:G22)-SUM(H9:H22)</f>
        <v>8</v>
      </c>
      <c r="H23" s="76"/>
      <c r="I23" s="76">
        <f>SUM(I9:I22)-SUM(J9:J22)</f>
        <v>11</v>
      </c>
      <c r="J23" s="76"/>
      <c r="K23" s="76">
        <f>SUM(K9:K22)-SUM(L9:L22)</f>
        <v>38</v>
      </c>
      <c r="L23" s="76"/>
      <c r="M23" s="76">
        <f>SUM(M9:M22)-SUM(N9:N22)</f>
        <v>4050</v>
      </c>
      <c r="N23" s="76"/>
      <c r="O23" s="76">
        <f>SUM(O9:O22)-SUM(P9:P22)</f>
        <v>1900</v>
      </c>
      <c r="P23" s="76"/>
      <c r="Q23" s="76">
        <f>SUM(Q9:Q22)-SUM(R9:R22)</f>
        <v>25</v>
      </c>
      <c r="R23" s="76"/>
      <c r="S23" s="76">
        <f>SUM(S9:S22)-SUM(T9:T22)</f>
        <v>8</v>
      </c>
      <c r="T23" s="76"/>
      <c r="U23" s="76">
        <f>SUM(U9:U22)-SUM(V9:V22)</f>
        <v>0</v>
      </c>
      <c r="V23" s="76"/>
      <c r="W23" s="76">
        <f>SUM(W9:W22)-SUM(X9:X22)</f>
        <v>20</v>
      </c>
      <c r="X23" s="76"/>
      <c r="Y23" s="42"/>
      <c r="Z23" s="42"/>
    </row>
    <row r="24" spans="1:26" s="3" customFormat="1" x14ac:dyDescent="0.25">
      <c r="A24" s="41"/>
      <c r="B24" s="42" t="s">
        <v>9</v>
      </c>
      <c r="C24" s="56">
        <f>C23/6</f>
        <v>0</v>
      </c>
      <c r="D24" s="56"/>
      <c r="E24" s="56"/>
      <c r="F24" s="56"/>
      <c r="G24" s="56"/>
      <c r="H24" s="56"/>
      <c r="I24" s="56"/>
      <c r="J24" s="56"/>
      <c r="K24" s="56">
        <f>K23/16</f>
        <v>2.375</v>
      </c>
      <c r="L24" s="56"/>
      <c r="M24" s="56">
        <f>M23/150</f>
        <v>27</v>
      </c>
      <c r="N24" s="56"/>
      <c r="O24" s="56">
        <f>O23/100</f>
        <v>19</v>
      </c>
      <c r="P24" s="56"/>
      <c r="Q24" s="56">
        <f>Q23/50</f>
        <v>0.5</v>
      </c>
      <c r="R24" s="56"/>
      <c r="S24" s="56">
        <f>S23/8</f>
        <v>1</v>
      </c>
      <c r="T24" s="56"/>
      <c r="U24" s="56">
        <f>U23/24</f>
        <v>0</v>
      </c>
      <c r="V24" s="56"/>
      <c r="W24" s="56">
        <f>W23/12</f>
        <v>1.6666666666666667</v>
      </c>
      <c r="X24" s="56"/>
      <c r="Y24" s="77">
        <f>SUM(C24:T24)</f>
        <v>49.875</v>
      </c>
      <c r="Z24" s="78"/>
    </row>
    <row r="25" spans="1:26" s="18" customFormat="1" x14ac:dyDescent="0.25">
      <c r="A25" s="79" t="s">
        <v>10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20">
        <f>SUM(Y9:Y22)</f>
        <v>747</v>
      </c>
      <c r="Z25" s="20">
        <f>SUM(Z9:Z22)</f>
        <v>6816</v>
      </c>
    </row>
    <row r="26" spans="1:26" s="3" customFormat="1" x14ac:dyDescent="0.25">
      <c r="A26" s="79" t="s">
        <v>11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6">
        <f>Z25-Y25</f>
        <v>6069</v>
      </c>
      <c r="Z26" s="76"/>
    </row>
  </sheetData>
  <mergeCells count="45">
    <mergeCell ref="A25:X25"/>
    <mergeCell ref="U7:V7"/>
    <mergeCell ref="U23:V23"/>
    <mergeCell ref="U24:V24"/>
    <mergeCell ref="A26:X26"/>
    <mergeCell ref="Y26:Z26"/>
    <mergeCell ref="Q23:R23"/>
    <mergeCell ref="S23:T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W24:X24"/>
    <mergeCell ref="Y24:Z24"/>
    <mergeCell ref="Z7:Z8"/>
    <mergeCell ref="C23:D23"/>
    <mergeCell ref="E23:F23"/>
    <mergeCell ref="G23:H23"/>
    <mergeCell ref="I23:J23"/>
    <mergeCell ref="K23:L23"/>
    <mergeCell ref="M23:N23"/>
    <mergeCell ref="O23:P23"/>
    <mergeCell ref="Y7:Y8"/>
    <mergeCell ref="A3:Z3"/>
    <mergeCell ref="A4:Z4"/>
    <mergeCell ref="A5:R5"/>
    <mergeCell ref="C6:Z6"/>
    <mergeCell ref="C7:D7"/>
    <mergeCell ref="E7:F7"/>
    <mergeCell ref="G7:H7"/>
    <mergeCell ref="I7:J7"/>
    <mergeCell ref="K7:L7"/>
    <mergeCell ref="M7:N7"/>
    <mergeCell ref="O7:P7"/>
    <mergeCell ref="Q7:R7"/>
    <mergeCell ref="A6:A8"/>
    <mergeCell ref="B6:B8"/>
    <mergeCell ref="S7:T7"/>
    <mergeCell ref="W7:X7"/>
  </mergeCells>
  <pageMargins left="0.2" right="0.26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T6_20</vt:lpstr>
      <vt:lpstr>T7_20</vt:lpstr>
      <vt:lpstr>T8_20</vt:lpstr>
      <vt:lpstr>T9_20</vt:lpstr>
      <vt:lpstr>T10_20</vt:lpstr>
      <vt:lpstr>T11_20</vt:lpstr>
      <vt:lpstr>T12_20</vt:lpstr>
      <vt:lpstr>T1_21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2021-01-28T04:28:17Z</dcterms:modified>
</cp:coreProperties>
</file>