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CHI'!$A$4:$H$87</definedName>
  </definedNames>
  <calcPr calcId="162913"/>
</workbook>
</file>

<file path=xl/calcChain.xml><?xml version="1.0" encoding="utf-8"?>
<calcChain xmlns="http://schemas.openxmlformats.org/spreadsheetml/2006/main">
  <c r="G14" i="5" l="1"/>
  <c r="M68" i="9" l="1"/>
  <c r="L68" i="9"/>
  <c r="I74" i="9"/>
  <c r="I73" i="9"/>
  <c r="I72" i="9"/>
  <c r="I71" i="9"/>
  <c r="I70" i="9"/>
  <c r="I69" i="9"/>
  <c r="I68" i="9"/>
  <c r="I18" i="9" l="1"/>
  <c r="L18" i="9" s="1"/>
  <c r="M18" i="9" s="1"/>
  <c r="K34" i="8"/>
  <c r="N34" i="8" s="1"/>
  <c r="K33" i="8"/>
  <c r="N33" i="8" s="1"/>
  <c r="K32" i="8"/>
  <c r="N32" i="8" s="1"/>
  <c r="K31" i="8"/>
  <c r="N31" i="8" s="1"/>
  <c r="I34" i="8"/>
  <c r="I33" i="8"/>
  <c r="I32" i="8"/>
  <c r="I31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8" i="8"/>
  <c r="N7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8" i="8"/>
  <c r="K7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9" i="8"/>
  <c r="I10" i="8"/>
  <c r="I11" i="8"/>
  <c r="I12" i="8"/>
  <c r="I13" i="8"/>
  <c r="I8" i="8"/>
  <c r="I7" i="8"/>
  <c r="L67" i="9"/>
  <c r="M67" i="9" s="1"/>
  <c r="I67" i="9"/>
  <c r="I66" i="9"/>
  <c r="L66" i="9" s="1"/>
  <c r="M66" i="9" s="1"/>
  <c r="I65" i="9"/>
  <c r="L65" i="9" s="1"/>
  <c r="M65" i="9" s="1"/>
  <c r="I64" i="9"/>
  <c r="L64" i="9" s="1"/>
  <c r="M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O60" i="9" s="1"/>
  <c r="I59" i="9"/>
  <c r="L59" i="9" s="1"/>
  <c r="O59" i="9" s="1"/>
  <c r="I58" i="9"/>
  <c r="L58" i="9" s="1"/>
  <c r="O58" i="9" s="1"/>
  <c r="I57" i="9" l="1"/>
  <c r="L57" i="9" s="1"/>
  <c r="N57" i="9" s="1"/>
  <c r="I56" i="9"/>
  <c r="L56" i="9" s="1"/>
  <c r="N56" i="9" s="1"/>
  <c r="I55" i="9"/>
  <c r="L55" i="9" s="1"/>
  <c r="N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L49" i="9"/>
  <c r="O49" i="9" s="1"/>
  <c r="I50" i="9"/>
  <c r="L50" i="9" s="1"/>
  <c r="O50" i="9" s="1"/>
  <c r="I49" i="9"/>
  <c r="I48" i="9"/>
  <c r="L48" i="9" s="1"/>
  <c r="O48" i="9" s="1"/>
  <c r="I47" i="9"/>
  <c r="L47" i="9" s="1"/>
  <c r="N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 l="1"/>
  <c r="L41" i="9" s="1"/>
  <c r="N41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I31" i="9"/>
  <c r="L31" i="9" s="1"/>
  <c r="O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M23" i="9" s="1"/>
  <c r="I22" i="9"/>
  <c r="L22" i="9" s="1"/>
  <c r="N22" i="9" s="1"/>
  <c r="I21" i="9"/>
  <c r="L21" i="9" s="1"/>
  <c r="N21" i="9" s="1"/>
  <c r="I20" i="9"/>
  <c r="L20" i="9" s="1"/>
  <c r="N20" i="9" s="1"/>
  <c r="I19" i="9"/>
  <c r="L19" i="9" s="1"/>
  <c r="N19" i="9" s="1"/>
  <c r="I17" i="9"/>
  <c r="L17" i="9" s="1"/>
  <c r="N17" i="9" s="1"/>
  <c r="I16" i="9"/>
  <c r="L16" i="9" s="1"/>
  <c r="N16" i="9" s="1"/>
  <c r="I15" i="9"/>
  <c r="L15" i="9" s="1"/>
  <c r="M15" i="9" s="1"/>
  <c r="I14" i="9"/>
  <c r="L14" i="9" s="1"/>
  <c r="M14" i="9" s="1"/>
  <c r="I13" i="9"/>
  <c r="L13" i="9" s="1"/>
  <c r="M13" i="9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8" i="9"/>
  <c r="L8" i="9" s="1"/>
  <c r="M8" i="9" s="1"/>
  <c r="F23" i="11" l="1"/>
  <c r="AH14" i="10" l="1"/>
  <c r="AH15" i="10"/>
  <c r="AH16" i="10"/>
  <c r="AH13" i="10"/>
  <c r="E14" i="5" l="1"/>
  <c r="E11" i="5"/>
  <c r="E12" i="5"/>
  <c r="E10" i="5"/>
  <c r="AH17" i="10" l="1"/>
  <c r="G13" i="5" l="1"/>
  <c r="L82" i="9" l="1"/>
  <c r="H13" i="5" l="1"/>
  <c r="I13" i="5"/>
  <c r="G9" i="5"/>
  <c r="H9" i="5"/>
  <c r="I9" i="5"/>
  <c r="H15" i="5" l="1"/>
  <c r="I15" i="5"/>
  <c r="C28" i="3"/>
  <c r="F87" i="1" l="1"/>
  <c r="G87" i="1"/>
  <c r="E87" i="1"/>
  <c r="D28" i="3" l="1"/>
  <c r="D29" i="3" s="1"/>
  <c r="G78" i="9"/>
  <c r="G79" i="9" s="1"/>
  <c r="C8" i="3" s="1"/>
  <c r="H87" i="1" l="1"/>
  <c r="F12" i="5" l="1"/>
  <c r="J12" i="5" s="1"/>
  <c r="F11" i="11" s="1"/>
  <c r="F12" i="11" s="1"/>
  <c r="F25" i="11" s="1"/>
  <c r="F14" i="5" l="1"/>
  <c r="J14" i="5" s="1"/>
  <c r="F10" i="5"/>
  <c r="J10" i="5" s="1"/>
  <c r="F11" i="5"/>
  <c r="J11" i="5" s="1"/>
  <c r="F13" i="5" l="1"/>
  <c r="F9" i="5"/>
  <c r="J9" i="5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3" i="5"/>
  <c r="J15" i="5" s="1"/>
  <c r="G15" i="5"/>
  <c r="D15" i="3" l="1"/>
  <c r="E10" i="3"/>
</calcChain>
</file>

<file path=xl/sharedStrings.xml><?xml version="1.0" encoding="utf-8"?>
<sst xmlns="http://schemas.openxmlformats.org/spreadsheetml/2006/main" count="664" uniqueCount="297">
  <si>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</si>
  <si>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</si>
  <si>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</si>
  <si>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</si>
  <si>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</si>
  <si>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</si>
  <si>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</si>
  <si>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</si>
  <si>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</si>
  <si>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</si>
  <si>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</si>
  <si>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</si>
  <si>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</si>
  <si>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</si>
  <si>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</si>
  <si>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</si>
  <si>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</si>
  <si>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</si>
  <si>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</si>
  <si>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</si>
  <si>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</si>
  <si>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</si>
  <si>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</si>
  <si>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</si>
  <si>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</si>
  <si>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</si>
  <si>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</si>
  <si>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</si>
  <si>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</si>
  <si>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</si>
  <si>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</si>
  <si>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</si>
  <si>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</si>
  <si>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</si>
  <si>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</si>
  <si>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</si>
  <si>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</si>
  <si>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</si>
  <si>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</si>
  <si>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</si>
  <si>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</si>
  <si>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</si>
  <si>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</si>
  <si>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</si>
  <si>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</si>
  <si>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</si>
  <si>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</si>
  <si>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</si>
  <si>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</si>
  <si>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</si>
  <si>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</si>
  <si>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</si>
  <si>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</si>
  <si>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</si>
  <si>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</si>
  <si>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</si>
  <si>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</si>
  <si>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</si>
  <si>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</si>
  <si>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</si>
  <si>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</si>
  <si>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</si>
  <si>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</si>
  <si>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</si>
  <si>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</si>
  <si>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</si>
  <si>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</si>
  <si>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</si>
  <si>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</si>
  <si>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</si>
  <si>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</si>
  <si>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</si>
  <si>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</si>
  <si>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</si>
  <si>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</si>
  <si>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</si>
  <si>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</si>
  <si>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</si>
  <si>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</si>
  <si>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</si>
  <si>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</si>
  <si>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</si>
  <si>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</si>
  <si>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</si>
  <si>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</si>
  <si>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</si>
  <si>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</si>
  <si>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</si>
  <si>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</si>
  <si>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</si>
  <si>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</si>
  <si>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</si>
  <si>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</si>
  <si>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</si>
  <si>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</si>
  <si>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</si>
  <si>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Tháng 10/2020</t>
  </si>
  <si>
    <t xml:space="preserve"> Số:102020/BC. MST: 0108806878</t>
  </si>
  <si>
    <t xml:space="preserve"> Số:102020/HKT. MST: 0108806878</t>
  </si>
  <si>
    <t xml:space="preserve">Tạm ứng lương </t>
  </si>
  <si>
    <t>Lương còn nợ nhận viên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</si>
  <si>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</si>
  <si>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</si>
  <si>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</si>
  <si>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</si>
  <si>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</si>
  <si>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</si>
  <si>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</si>
  <si>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</si>
  <si>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</si>
  <si>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</si>
  <si>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</si>
  <si>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</si>
  <si>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</si>
  <si>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</si>
  <si>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</si>
  <si>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</si>
  <si>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</si>
  <si>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</si>
  <si>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</si>
  <si>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</si>
  <si>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</si>
  <si>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</si>
  <si>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</si>
  <si>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</si>
  <si>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</si>
  <si>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</si>
  <si>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</si>
  <si>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Nội dung</t>
  </si>
  <si>
    <t>Lương tháng 9</t>
  </si>
  <si>
    <t>Chi phí tháng 9</t>
  </si>
  <si>
    <t>Tháng 9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</si>
  <si>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</si>
  <si>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</si>
  <si>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</si>
  <si>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</si>
  <si>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</si>
  <si>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Tiền hàng anh nam MT + chị quân</t>
  </si>
  <si>
    <t>Tiền hàng Hằng</t>
  </si>
  <si>
    <t>Ứng qua CK</t>
  </si>
  <si>
    <t>Hàng Hóa</t>
  </si>
  <si>
    <t>Hà Linh thanh toán tiền hàng</t>
  </si>
  <si>
    <t>Tháng 11/2020</t>
  </si>
  <si>
    <t>Khác</t>
  </si>
  <si>
    <t>Nộp thuế quý 3</t>
  </si>
  <si>
    <t>MC Qang Vinh</t>
  </si>
  <si>
    <t>Hằng Kế toán ứng lương</t>
  </si>
  <si>
    <t>Sơn kinh doanh ứng lương</t>
  </si>
  <si>
    <t>P</t>
  </si>
  <si>
    <t>DT cửa hàng T10</t>
  </si>
  <si>
    <t>Lương tháng 11</t>
  </si>
  <si>
    <t>Tháng 10</t>
  </si>
  <si>
    <t xml:space="preserve">Chi phí tháng 10 </t>
  </si>
  <si>
    <t>Có chi tiết các tháng trước</t>
  </si>
  <si>
    <t>BẢNG CHẤM CÔNG THÁNG 11 NĂM 2020</t>
  </si>
  <si>
    <t>SHĐ</t>
  </si>
  <si>
    <t xml:space="preserve"> Số:112020/DT. MST: 0108806878</t>
  </si>
  <si>
    <t>Tổng doanh số bán hàng toàn công ty tháng 11/2020</t>
  </si>
  <si>
    <t>A Lâm</t>
  </si>
  <si>
    <t>Chị Phương</t>
  </si>
  <si>
    <t>Yên Châu</t>
  </si>
  <si>
    <t>1CX45</t>
  </si>
  <si>
    <t>1CX90</t>
  </si>
  <si>
    <t>2CX45</t>
  </si>
  <si>
    <t>GCX90</t>
  </si>
  <si>
    <t>BCX90</t>
  </si>
  <si>
    <t>Chị Hồng</t>
  </si>
  <si>
    <t>Sơn La</t>
  </si>
  <si>
    <t>GC90</t>
  </si>
  <si>
    <t>Anh Tùng</t>
  </si>
  <si>
    <t>CTV</t>
  </si>
  <si>
    <t>TĐ90</t>
  </si>
  <si>
    <t>Chi Phương YC thanh toán tiền hàng 1219</t>
  </si>
  <si>
    <t>Anh TÙng CTV thanh toán tiền hàng 1217</t>
  </si>
  <si>
    <t>Chị Hồng thanh toán tiền hàng 1216</t>
  </si>
  <si>
    <t>Chị Huệ</t>
  </si>
  <si>
    <t>Điện Biên</t>
  </si>
  <si>
    <t>2CX90</t>
  </si>
  <si>
    <t>Vận chuyển</t>
  </si>
  <si>
    <t>Vận chuyển chị huệ ĐB</t>
  </si>
  <si>
    <t>Đặt cọc tiền ăn khai trương showroom</t>
  </si>
  <si>
    <t>Tiền ăn Khai trương showroom</t>
  </si>
  <si>
    <t>Chị Huệ ĐB thanh toán tiền hàng 1221</t>
  </si>
  <si>
    <t>Quynh baby đặt cọc HĐ</t>
  </si>
  <si>
    <t>Chị Linh</t>
  </si>
  <si>
    <t>Hà Nội</t>
  </si>
  <si>
    <t>Chị Linh (A Lâm) thanh toán tiền hàng 1227</t>
  </si>
  <si>
    <t>Chị Quân</t>
  </si>
  <si>
    <t>DVH</t>
  </si>
  <si>
    <t>SOY</t>
  </si>
  <si>
    <t>Chị Quân thanh toán tiền hàng 1225</t>
  </si>
  <si>
    <t>A Sơn</t>
  </si>
  <si>
    <t>Anh Sơn</t>
  </si>
  <si>
    <t>Kinh doanh</t>
  </si>
  <si>
    <t>Quỳnh Baby</t>
  </si>
  <si>
    <t>Vĩnh Phúc</t>
  </si>
  <si>
    <t>3CX90</t>
  </si>
  <si>
    <t>GCX45</t>
  </si>
  <si>
    <t>SN45</t>
  </si>
  <si>
    <t>CK 38%</t>
  </si>
  <si>
    <t>Chị Huệ ĐB thanh toán tiền hàng 1233</t>
  </si>
  <si>
    <t>Hà Linh</t>
  </si>
  <si>
    <t>Thanh Hóa</t>
  </si>
  <si>
    <t>CK41, chuyển khách của CQ CK20</t>
  </si>
  <si>
    <t>Chị Quân thanh toán tiền hàng 1237</t>
  </si>
  <si>
    <t>Vận chuyển khách chị quân</t>
  </si>
  <si>
    <t>Duy Nhất</t>
  </si>
  <si>
    <t>Thanh Hà</t>
  </si>
  <si>
    <t>C Tâm</t>
  </si>
  <si>
    <t>Anh Thều</t>
  </si>
  <si>
    <t>Chị Tâm thanh toán tiền hàng đơn 1242</t>
  </si>
  <si>
    <t>BCX45</t>
  </si>
  <si>
    <t>Thủy Vy</t>
  </si>
  <si>
    <t>Cường Milk</t>
  </si>
  <si>
    <t>Chị Liên</t>
  </si>
  <si>
    <t>Chị Liên (A Lâm) thanh toán tiền hàng</t>
  </si>
  <si>
    <t>Việt Anh</t>
  </si>
  <si>
    <t>Hoàng Mai</t>
  </si>
  <si>
    <t>Việt Anh (A Lâm) thanh toán tiền hàng</t>
  </si>
  <si>
    <t xml:space="preserve">Chị Nguyệt </t>
  </si>
  <si>
    <t>Bắc Giang</t>
  </si>
  <si>
    <t>Đổi hàng</t>
  </si>
  <si>
    <t>Chị Nguyệt thanh toán phí đổi hàng</t>
  </si>
  <si>
    <t>Chị Nguyệt</t>
  </si>
  <si>
    <t>Tình thu</t>
  </si>
  <si>
    <t>Hoa khai trương Cường Milk</t>
  </si>
  <si>
    <t>Lương, thưởng</t>
  </si>
  <si>
    <t>Hạnh Nguyễn</t>
  </si>
  <si>
    <t>Chị Hanhk</t>
  </si>
  <si>
    <t>Anh Lâm Chị Hạnh thanh toán tiền hàng 1223</t>
  </si>
  <si>
    <t>Kệ quỳnh Baby</t>
  </si>
  <si>
    <t>Tiếp khách, công tác</t>
  </si>
  <si>
    <t>Tiếp đoàn khách sài gòn</t>
  </si>
  <si>
    <t>Hoa khai trương Quỳnh Baby</t>
  </si>
  <si>
    <t>Hoa khai trương Vietnamese milk bắc Ninh</t>
  </si>
  <si>
    <t>Trả anh Hùng sửa nhà L2 (nợ 1tr4)</t>
  </si>
  <si>
    <t>4 chân standy Nanomilk-việt đức</t>
  </si>
  <si>
    <t>Sơn Văn phòng tầng 2</t>
  </si>
  <si>
    <t>Cường Milk thanh toán tiền hàng</t>
  </si>
  <si>
    <t>Bàn gỗ văn phòng nanomilk</t>
  </si>
  <si>
    <t>Vận chuyển đồ công ty</t>
  </si>
  <si>
    <t>Anh Sơn kinh doanh ứng tiền</t>
  </si>
  <si>
    <t>Thuế</t>
  </si>
  <si>
    <t>PT00197</t>
  </si>
  <si>
    <t>PT00198</t>
  </si>
  <si>
    <t>PT00199</t>
  </si>
  <si>
    <t>PT00200</t>
  </si>
  <si>
    <t>PT00201</t>
  </si>
  <si>
    <t>PT00202</t>
  </si>
  <si>
    <t>PT00203</t>
  </si>
  <si>
    <t>PT00204</t>
  </si>
  <si>
    <t>PT00205</t>
  </si>
  <si>
    <t>Quỳnh Baby thanh toán tiền hàng</t>
  </si>
  <si>
    <t>PT00206</t>
  </si>
  <si>
    <t>PT00207</t>
  </si>
  <si>
    <t>PT00208</t>
  </si>
  <si>
    <t>PT00209</t>
  </si>
  <si>
    <t>PT00210</t>
  </si>
  <si>
    <t>PT00211</t>
  </si>
  <si>
    <t>PT00212</t>
  </si>
  <si>
    <t>PT00213</t>
  </si>
  <si>
    <t>Thu tiền hàng Showroom</t>
  </si>
  <si>
    <t>Chi tiền chi phí văn phòng</t>
  </si>
  <si>
    <t>Văn phòng</t>
  </si>
  <si>
    <t>PT00214</t>
  </si>
  <si>
    <t>DT Showroom</t>
  </si>
  <si>
    <t>PC00237</t>
  </si>
  <si>
    <t>PC00238</t>
  </si>
  <si>
    <t>Gà Công ty</t>
  </si>
  <si>
    <t>PC00239</t>
  </si>
  <si>
    <t>PC00240</t>
  </si>
  <si>
    <t>PC00241</t>
  </si>
  <si>
    <t>PC00242</t>
  </si>
  <si>
    <t>PC00243</t>
  </si>
  <si>
    <t>PC00244</t>
  </si>
  <si>
    <t>PC00245</t>
  </si>
  <si>
    <t>PC00246</t>
  </si>
  <si>
    <t>PC00247</t>
  </si>
  <si>
    <t>PC00248</t>
  </si>
  <si>
    <t>PC00250</t>
  </si>
  <si>
    <t>PC00251</t>
  </si>
  <si>
    <t>PC00252</t>
  </si>
  <si>
    <t>PC00253</t>
  </si>
  <si>
    <t>PC00254</t>
  </si>
  <si>
    <t>PC00255</t>
  </si>
  <si>
    <t>PC00256</t>
  </si>
  <si>
    <t>PC00257</t>
  </si>
  <si>
    <t>PC00258</t>
  </si>
  <si>
    <t>PC00259</t>
  </si>
  <si>
    <t>PC00260</t>
  </si>
  <si>
    <t>TIỀN CÔNG TY THANH TOÁN CHO EM HẰNG (hết tháng 11)</t>
  </si>
  <si>
    <t>Hoa hồng tiền hàng</t>
  </si>
  <si>
    <t>Tháng 11 /2020</t>
  </si>
  <si>
    <t xml:space="preserve"> Số:112020.BL/PKT. MST: 0108806878</t>
  </si>
  <si>
    <t>Phép</t>
  </si>
  <si>
    <t>BẢNG TỔNG HỢP THU CHI THÁNG 11/2020</t>
  </si>
  <si>
    <t xml:space="preserve"> Số:112020/TC.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</si>
</sst>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5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7" xfId="0" applyFont="1" applyBorder="1" applyAlignment="1">
      <alignment horizontal="center" vertical="center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166" fontId="22" fillId="3" borderId="2" xfId="0" applyNumberFormat="1" applyFont="1" applyFill="1" applyBorder="1" applyAlignment="1">
      <alignment vertical="center"/>
    </xf>
    <xf numFmtId="167" fontId="28" fillId="3" borderId="2" xfId="1" applyNumberFormat="1" applyFont="1" applyFill="1" applyBorder="1" applyAlignment="1"/>
    <xf numFmtId="0" fontId="28" fillId="3" borderId="10" xfId="0" applyFont="1" applyFill="1" applyBorder="1" applyAlignment="1">
      <alignment vertical="center"/>
    </xf>
    <xf numFmtId="167" fontId="28" fillId="3" borderId="10" xfId="1" applyNumberFormat="1" applyFont="1" applyFill="1" applyBorder="1" applyAlignment="1"/>
    <xf numFmtId="167" fontId="28" fillId="3" borderId="5" xfId="1" applyNumberFormat="1" applyFont="1" applyFill="1" applyBorder="1" applyAlignment="1">
      <alignment wrapText="1"/>
    </xf>
    <xf numFmtId="0" fontId="28" fillId="3" borderId="3" xfId="0" applyFont="1" applyFill="1" applyBorder="1"/>
    <xf numFmtId="167" fontId="28" fillId="3" borderId="3" xfId="1" applyNumberFormat="1" applyFont="1" applyFill="1" applyBorder="1"/>
    <xf numFmtId="9" fontId="28" fillId="3" borderId="3" xfId="2" applyFont="1" applyFill="1" applyBorder="1"/>
    <xf numFmtId="167" fontId="28" fillId="3" borderId="3" xfId="1" applyNumberFormat="1" applyFont="1" applyFill="1" applyBorder="1" applyAlignment="1"/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167" fontId="28" fillId="3" borderId="3" xfId="1" applyNumberFormat="1" applyFont="1" applyFill="1" applyBorder="1" applyAlignment="1">
      <alignment vertical="center"/>
    </xf>
    <xf numFmtId="9" fontId="28" fillId="3" borderId="3" xfId="2" applyFont="1" applyFill="1" applyBorder="1" applyAlignment="1">
      <alignment vertical="center"/>
    </xf>
    <xf numFmtId="167" fontId="28" fillId="3" borderId="10" xfId="1" applyNumberFormat="1" applyFont="1" applyFill="1" applyBorder="1" applyAlignment="1">
      <alignment vertical="center"/>
    </xf>
    <xf numFmtId="9" fontId="28" fillId="3" borderId="10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7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10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wrapText="1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167" fontId="22" fillId="0" borderId="0" xfId="1" applyNumberFormat="1" applyFont="1" applyFill="1"/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4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3" xfId="0" applyNumberFormat="1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167" fontId="28" fillId="3" borderId="3" xfId="1" applyNumberFormat="1" applyFont="1" applyFill="1" applyBorder="1" applyAlignment="1">
      <alignment horizontal="center" vertical="center" wrapText="1"/>
    </xf>
    <xf numFmtId="167" fontId="28" fillId="3" borderId="11" xfId="1" applyNumberFormat="1" applyFont="1" applyFill="1" applyBorder="1" applyAlignment="1">
      <alignment horizontal="center" vertical="center" wrapText="1"/>
    </xf>
    <xf numFmtId="167" fontId="28" fillId="3" borderId="10" xfId="1" applyNumberFormat="1" applyFont="1" applyFill="1" applyBorder="1" applyAlignment="1">
      <alignment horizontal="center" vertical="center" wrapText="1"/>
    </xf>
    <xf numFmtId="9" fontId="28" fillId="3" borderId="3" xfId="2" applyFont="1" applyFill="1" applyBorder="1" applyAlignment="1">
      <alignment horizontal="center"/>
    </xf>
    <xf numFmtId="9" fontId="28" fillId="3" borderId="11" xfId="2" applyFont="1" applyFill="1" applyBorder="1" applyAlignment="1">
      <alignment horizontal="center"/>
    </xf>
    <xf numFmtId="9" fontId="28" fillId="3" borderId="10" xfId="2" applyFont="1" applyFill="1" applyBorder="1" applyAlignment="1">
      <alignment horizontal="center"/>
    </xf>
    <xf numFmtId="167" fontId="28" fillId="3" borderId="3" xfId="1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167" fontId="28" fillId="3" borderId="10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166" fontId="22" fillId="3" borderId="12" xfId="0" applyNumberFormat="1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0" xfId="0" applyNumberFormat="1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166" fontId="22" fillId="3" borderId="3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7" fontId="2" fillId="0" borderId="4" xfId="1" applyNumberFormat="1" applyFont="1" applyBorder="1" applyAlignment="1">
      <alignment horizontal="center" vertical="center"/>
    </xf>
    <xf numFmtId="167" fontId="2" fillId="0" borderId="5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14" fontId="22" fillId="0" borderId="6" xfId="0" applyNumberFormat="1" applyFont="1" applyBorder="1" applyAlignment="1">
      <alignment horizontal="center"/>
    </xf>
    <xf numFmtId="14" fontId="22" fillId="0" borderId="8" xfId="0" applyNumberFormat="1" applyFont="1" applyBorder="1" applyAlignment="1">
      <alignment horizontal="center"/>
    </xf>
    <xf numFmtId="14" fontId="22" fillId="0" borderId="1" xfId="0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167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4"/>
  <sheetViews>
    <sheetView tabSelected="1" zoomScale="85" zoomScaleNormal="85" workbookViewId="0">
      <pane ySplit="5" topLeftCell="A6" activePane="bottomLeft" state="frozen"/>
      <selection pane="bottomLeft" activeCell="G45" sqref="G45"/>
    </sheetView>
  </sheetViews>
  <sheetFormatPr defaultColWidth="9.140625" defaultRowHeight="15" x14ac:dyDescent="0.25"/>
  <cols>
    <col min="1" max="1" width="11.42578125" style="96" customWidth="1"/>
    <col min="2" max="2" width="11.42578125" style="357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358"/>
      <c r="C1" s="97"/>
      <c r="D1" s="358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296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85" t="s">
        <v>295</v>
      </c>
      <c r="B3" s="385"/>
      <c r="C3" s="385"/>
      <c r="D3" s="385"/>
      <c r="E3" s="385"/>
      <c r="F3" s="385"/>
      <c r="G3" s="385"/>
      <c r="H3" s="385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86" t="s">
        <v>3</v>
      </c>
      <c r="B4" s="386" t="s">
        <v>85</v>
      </c>
      <c r="C4" s="386" t="s">
        <v>4</v>
      </c>
      <c r="D4" s="387" t="s">
        <v>5</v>
      </c>
      <c r="E4" s="388" t="s">
        <v>6</v>
      </c>
      <c r="F4" s="388"/>
      <c r="G4" s="388" t="s">
        <v>7</v>
      </c>
      <c r="H4" s="388"/>
    </row>
    <row r="5" spans="1:17" s="106" customFormat="1" hidden="1" x14ac:dyDescent="0.25">
      <c r="A5" s="386"/>
      <c r="B5" s="386"/>
      <c r="C5" s="386"/>
      <c r="D5" s="387"/>
      <c r="E5" s="205" t="s">
        <v>80</v>
      </c>
      <c r="F5" s="205" t="s">
        <v>52</v>
      </c>
      <c r="G5" s="205" t="s">
        <v>80</v>
      </c>
      <c r="H5" s="205" t="s">
        <v>52</v>
      </c>
    </row>
    <row r="6" spans="1:17" hidden="1" x14ac:dyDescent="0.25">
      <c r="A6" s="200">
        <v>44136</v>
      </c>
      <c r="B6" s="200" t="s">
        <v>279</v>
      </c>
      <c r="C6" s="201" t="s">
        <v>143</v>
      </c>
      <c r="D6" s="202" t="s">
        <v>225</v>
      </c>
      <c r="E6" s="203"/>
      <c r="F6" s="204"/>
      <c r="G6" s="203"/>
      <c r="H6" s="204">
        <v>600000</v>
      </c>
    </row>
    <row r="7" spans="1:17" hidden="1" x14ac:dyDescent="0.25">
      <c r="A7" s="200">
        <v>44137</v>
      </c>
      <c r="B7" s="200" t="s">
        <v>253</v>
      </c>
      <c r="C7" s="201" t="s">
        <v>140</v>
      </c>
      <c r="D7" s="202" t="s">
        <v>141</v>
      </c>
      <c r="E7" s="203">
        <v>7000000</v>
      </c>
      <c r="F7" s="204"/>
      <c r="G7" s="203"/>
      <c r="H7" s="204"/>
    </row>
    <row r="8" spans="1:17" hidden="1" x14ac:dyDescent="0.25">
      <c r="A8" s="200">
        <v>44136</v>
      </c>
      <c r="B8" s="200" t="s">
        <v>254</v>
      </c>
      <c r="C8" s="201" t="s">
        <v>140</v>
      </c>
      <c r="D8" s="202" t="s">
        <v>183</v>
      </c>
      <c r="E8" s="203">
        <v>20000000</v>
      </c>
      <c r="F8" s="204"/>
      <c r="G8" s="203"/>
      <c r="H8" s="204"/>
    </row>
    <row r="9" spans="1:17" hidden="1" x14ac:dyDescent="0.25">
      <c r="A9" s="92">
        <v>44137</v>
      </c>
      <c r="B9" s="92" t="s">
        <v>266</v>
      </c>
      <c r="C9" s="93" t="s">
        <v>242</v>
      </c>
      <c r="D9" s="94" t="s">
        <v>144</v>
      </c>
      <c r="E9" s="95"/>
      <c r="F9" s="108"/>
      <c r="G9" s="95">
        <v>14226820</v>
      </c>
      <c r="H9" s="108"/>
    </row>
    <row r="10" spans="1:17" hidden="1" x14ac:dyDescent="0.25">
      <c r="A10" s="92">
        <v>44138</v>
      </c>
      <c r="B10" s="92" t="s">
        <v>244</v>
      </c>
      <c r="C10" s="93" t="s">
        <v>140</v>
      </c>
      <c r="D10" s="94" t="s">
        <v>173</v>
      </c>
      <c r="E10" s="95"/>
      <c r="F10" s="108">
        <v>1342250</v>
      </c>
      <c r="G10" s="95"/>
      <c r="H10" s="108"/>
    </row>
    <row r="11" spans="1:17" hidden="1" x14ac:dyDescent="0.25">
      <c r="A11" s="92">
        <v>44139</v>
      </c>
      <c r="B11" s="92" t="s">
        <v>245</v>
      </c>
      <c r="C11" s="93" t="s">
        <v>140</v>
      </c>
      <c r="D11" s="94" t="s">
        <v>172</v>
      </c>
      <c r="E11" s="95"/>
      <c r="F11" s="108">
        <v>4846850</v>
      </c>
      <c r="G11" s="95"/>
      <c r="H11" s="108"/>
    </row>
    <row r="12" spans="1:17" hidden="1" x14ac:dyDescent="0.25">
      <c r="A12" s="343">
        <v>44139</v>
      </c>
      <c r="B12" s="92" t="s">
        <v>246</v>
      </c>
      <c r="C12" s="344" t="s">
        <v>140</v>
      </c>
      <c r="D12" s="94" t="s">
        <v>182</v>
      </c>
      <c r="E12" s="95">
        <v>12956400</v>
      </c>
      <c r="F12" s="108"/>
      <c r="G12" s="95"/>
      <c r="H12" s="108"/>
    </row>
    <row r="13" spans="1:17" hidden="1" x14ac:dyDescent="0.25">
      <c r="A13" s="343">
        <v>44139</v>
      </c>
      <c r="B13" s="92" t="s">
        <v>267</v>
      </c>
      <c r="C13" s="344" t="s">
        <v>178</v>
      </c>
      <c r="D13" s="94" t="s">
        <v>179</v>
      </c>
      <c r="E13" s="95"/>
      <c r="F13" s="108"/>
      <c r="G13" s="95"/>
      <c r="H13" s="108">
        <v>200000</v>
      </c>
    </row>
    <row r="14" spans="1:17" hidden="1" x14ac:dyDescent="0.25">
      <c r="A14" s="343">
        <v>44140</v>
      </c>
      <c r="B14" s="92" t="s">
        <v>269</v>
      </c>
      <c r="C14" s="344" t="s">
        <v>263</v>
      </c>
      <c r="D14" s="202" t="s">
        <v>268</v>
      </c>
      <c r="E14" s="203"/>
      <c r="F14" s="204"/>
      <c r="G14" s="203">
        <v>2100000</v>
      </c>
      <c r="H14" s="204"/>
    </row>
    <row r="15" spans="1:17" x14ac:dyDescent="0.25">
      <c r="A15" s="343">
        <v>44140</v>
      </c>
      <c r="B15" s="92" t="s">
        <v>270</v>
      </c>
      <c r="C15" s="344" t="s">
        <v>226</v>
      </c>
      <c r="D15" s="202" t="s">
        <v>146</v>
      </c>
      <c r="E15" s="203"/>
      <c r="F15" s="204"/>
      <c r="G15" s="203">
        <v>1000000</v>
      </c>
      <c r="H15" s="204"/>
    </row>
    <row r="16" spans="1:17" hidden="1" x14ac:dyDescent="0.25">
      <c r="A16" s="343">
        <v>44140</v>
      </c>
      <c r="B16" s="92" t="s">
        <v>243</v>
      </c>
      <c r="C16" s="344" t="s">
        <v>140</v>
      </c>
      <c r="D16" s="94" t="s">
        <v>174</v>
      </c>
      <c r="E16" s="95"/>
      <c r="F16" s="108">
        <v>554600</v>
      </c>
      <c r="G16" s="95"/>
      <c r="H16" s="108"/>
    </row>
    <row r="17" spans="1:14" hidden="1" x14ac:dyDescent="0.25">
      <c r="A17" s="343">
        <v>44141</v>
      </c>
      <c r="B17" s="92" t="s">
        <v>271</v>
      </c>
      <c r="C17" s="344" t="s">
        <v>231</v>
      </c>
      <c r="D17" s="94" t="s">
        <v>180</v>
      </c>
      <c r="E17" s="95"/>
      <c r="F17" s="108"/>
      <c r="G17" s="95">
        <v>500000</v>
      </c>
      <c r="H17" s="108"/>
    </row>
    <row r="18" spans="1:14" hidden="1" x14ac:dyDescent="0.25">
      <c r="A18" s="343">
        <v>44142</v>
      </c>
      <c r="B18" s="92" t="s">
        <v>273</v>
      </c>
      <c r="C18" s="344" t="s">
        <v>231</v>
      </c>
      <c r="D18" s="94" t="s">
        <v>181</v>
      </c>
      <c r="E18" s="95"/>
      <c r="F18" s="108"/>
      <c r="G18" s="95">
        <v>3746000</v>
      </c>
      <c r="H18" s="108"/>
    </row>
    <row r="19" spans="1:14" hidden="1" x14ac:dyDescent="0.25">
      <c r="A19" s="343">
        <v>44142</v>
      </c>
      <c r="B19" s="92" t="s">
        <v>249</v>
      </c>
      <c r="C19" s="344" t="s">
        <v>140</v>
      </c>
      <c r="D19" s="94" t="s">
        <v>186</v>
      </c>
      <c r="E19" s="95">
        <v>3433800</v>
      </c>
      <c r="F19" s="108"/>
      <c r="G19" s="95"/>
      <c r="H19" s="110"/>
    </row>
    <row r="20" spans="1:14" hidden="1" x14ac:dyDescent="0.25">
      <c r="A20" s="343">
        <v>44142</v>
      </c>
      <c r="B20" s="92" t="s">
        <v>272</v>
      </c>
      <c r="C20" s="344" t="s">
        <v>143</v>
      </c>
      <c r="D20" s="94" t="s">
        <v>145</v>
      </c>
      <c r="E20" s="95"/>
      <c r="F20" s="108"/>
      <c r="G20" s="95">
        <v>2000000</v>
      </c>
      <c r="H20" s="110"/>
      <c r="K20" s="100"/>
      <c r="L20" s="100"/>
    </row>
    <row r="21" spans="1:14" hidden="1" x14ac:dyDescent="0.25">
      <c r="A21" s="343">
        <v>44143</v>
      </c>
      <c r="B21" s="92" t="s">
        <v>248</v>
      </c>
      <c r="C21" s="344" t="s">
        <v>140</v>
      </c>
      <c r="D21" s="94" t="s">
        <v>190</v>
      </c>
      <c r="E21" s="95">
        <v>1085600</v>
      </c>
      <c r="F21" s="108"/>
      <c r="G21" s="95"/>
      <c r="H21" s="110"/>
      <c r="K21" s="100"/>
      <c r="L21" s="100"/>
    </row>
    <row r="22" spans="1:14" hidden="1" x14ac:dyDescent="0.25">
      <c r="A22" s="343">
        <v>44143</v>
      </c>
      <c r="B22" s="92" t="s">
        <v>247</v>
      </c>
      <c r="C22" s="344" t="s">
        <v>140</v>
      </c>
      <c r="D22" s="94" t="s">
        <v>229</v>
      </c>
      <c r="E22" s="95"/>
      <c r="F22" s="108">
        <v>548700</v>
      </c>
      <c r="G22" s="95"/>
      <c r="H22" s="110"/>
      <c r="K22" s="100"/>
      <c r="L22" s="100"/>
    </row>
    <row r="23" spans="1:14" hidden="1" x14ac:dyDescent="0.25">
      <c r="A23" s="343">
        <v>44145</v>
      </c>
      <c r="B23" s="92" t="s">
        <v>274</v>
      </c>
      <c r="C23" s="344" t="s">
        <v>140</v>
      </c>
      <c r="D23" s="94" t="s">
        <v>230</v>
      </c>
      <c r="E23" s="95"/>
      <c r="F23" s="108"/>
      <c r="G23" s="95">
        <v>9080000</v>
      </c>
      <c r="H23" s="110"/>
      <c r="K23" s="100"/>
      <c r="L23" s="100"/>
    </row>
    <row r="24" spans="1:14" hidden="1" x14ac:dyDescent="0.25">
      <c r="A24" s="343">
        <v>44145</v>
      </c>
      <c r="B24" s="92" t="s">
        <v>275</v>
      </c>
      <c r="C24" s="344" t="s">
        <v>231</v>
      </c>
      <c r="D24" s="94" t="s">
        <v>232</v>
      </c>
      <c r="E24" s="95"/>
      <c r="F24" s="108"/>
      <c r="G24" s="95">
        <v>1050000</v>
      </c>
      <c r="H24" s="110"/>
      <c r="K24" s="100"/>
      <c r="L24" s="100"/>
    </row>
    <row r="25" spans="1:14" x14ac:dyDescent="0.25">
      <c r="A25" s="92">
        <v>44150</v>
      </c>
      <c r="B25" s="92" t="s">
        <v>276</v>
      </c>
      <c r="C25" s="93" t="s">
        <v>226</v>
      </c>
      <c r="D25" s="94" t="s">
        <v>146</v>
      </c>
      <c r="E25" s="95"/>
      <c r="F25" s="108"/>
      <c r="G25" s="95">
        <v>3000000</v>
      </c>
      <c r="H25" s="110"/>
      <c r="K25" s="379"/>
      <c r="L25" s="380"/>
    </row>
    <row r="26" spans="1:14" x14ac:dyDescent="0.25">
      <c r="A26" s="92">
        <v>44150</v>
      </c>
      <c r="B26" s="92" t="s">
        <v>277</v>
      </c>
      <c r="C26" s="93" t="s">
        <v>226</v>
      </c>
      <c r="D26" s="94" t="s">
        <v>147</v>
      </c>
      <c r="E26" s="95"/>
      <c r="F26" s="108"/>
      <c r="G26" s="95">
        <v>1000000</v>
      </c>
      <c r="H26" s="110"/>
      <c r="N26" s="210"/>
    </row>
    <row r="27" spans="1:14" hidden="1" x14ac:dyDescent="0.25">
      <c r="A27" s="92">
        <v>44150</v>
      </c>
      <c r="B27" s="92" t="s">
        <v>250</v>
      </c>
      <c r="C27" s="93" t="s">
        <v>140</v>
      </c>
      <c r="D27" s="109" t="s">
        <v>200</v>
      </c>
      <c r="E27" s="95">
        <v>14779500</v>
      </c>
      <c r="F27" s="108"/>
      <c r="G27" s="95"/>
      <c r="H27" s="110"/>
      <c r="K27" s="210"/>
    </row>
    <row r="28" spans="1:14" hidden="1" x14ac:dyDescent="0.25">
      <c r="A28" s="92">
        <v>44150</v>
      </c>
      <c r="B28" s="92" t="s">
        <v>280</v>
      </c>
      <c r="C28" s="93" t="s">
        <v>178</v>
      </c>
      <c r="D28" s="94" t="s">
        <v>179</v>
      </c>
      <c r="E28" s="95"/>
      <c r="F28" s="108"/>
      <c r="G28" s="95"/>
      <c r="H28" s="110">
        <v>200000</v>
      </c>
    </row>
    <row r="29" spans="1:14" hidden="1" x14ac:dyDescent="0.25">
      <c r="A29" s="92">
        <v>44152</v>
      </c>
      <c r="B29" s="92" t="s">
        <v>251</v>
      </c>
      <c r="C29" s="93" t="s">
        <v>140</v>
      </c>
      <c r="D29" s="94" t="s">
        <v>204</v>
      </c>
      <c r="E29" s="95"/>
      <c r="F29" s="108">
        <v>1164000</v>
      </c>
      <c r="G29" s="95"/>
      <c r="H29" s="110"/>
      <c r="J29" s="210"/>
    </row>
    <row r="30" spans="1:14" hidden="1" x14ac:dyDescent="0.25">
      <c r="A30" s="92">
        <v>44152</v>
      </c>
      <c r="B30" s="92" t="s">
        <v>278</v>
      </c>
      <c r="C30" s="93" t="s">
        <v>143</v>
      </c>
      <c r="D30" s="94" t="s">
        <v>233</v>
      </c>
      <c r="E30" s="95"/>
      <c r="F30" s="108"/>
      <c r="G30" s="95">
        <v>500000</v>
      </c>
      <c r="H30" s="110"/>
      <c r="J30" s="210"/>
    </row>
    <row r="31" spans="1:14" s="376" customFormat="1" hidden="1" x14ac:dyDescent="0.25">
      <c r="A31" s="370">
        <v>44152</v>
      </c>
      <c r="B31" s="370" t="s">
        <v>281</v>
      </c>
      <c r="C31" s="371" t="s">
        <v>143</v>
      </c>
      <c r="D31" s="372" t="s">
        <v>234</v>
      </c>
      <c r="E31" s="373"/>
      <c r="F31" s="374"/>
      <c r="G31" s="373"/>
      <c r="H31" s="375">
        <v>600000</v>
      </c>
      <c r="J31" s="377"/>
    </row>
    <row r="32" spans="1:14" s="376" customFormat="1" hidden="1" x14ac:dyDescent="0.25">
      <c r="A32" s="370">
        <v>44152</v>
      </c>
      <c r="B32" s="370" t="s">
        <v>282</v>
      </c>
      <c r="C32" s="371" t="s">
        <v>178</v>
      </c>
      <c r="D32" s="372" t="s">
        <v>205</v>
      </c>
      <c r="E32" s="373"/>
      <c r="F32" s="374"/>
      <c r="G32" s="373"/>
      <c r="H32" s="375">
        <v>40000</v>
      </c>
      <c r="K32" s="377"/>
    </row>
    <row r="33" spans="1:11" hidden="1" x14ac:dyDescent="0.25">
      <c r="A33" s="92">
        <v>44152</v>
      </c>
      <c r="B33" s="92" t="s">
        <v>276</v>
      </c>
      <c r="C33" s="93" t="s">
        <v>143</v>
      </c>
      <c r="D33" s="94" t="s">
        <v>235</v>
      </c>
      <c r="E33" s="95"/>
      <c r="F33" s="108"/>
      <c r="G33" s="95">
        <v>10000000</v>
      </c>
      <c r="H33" s="110"/>
      <c r="K33" s="210"/>
    </row>
    <row r="34" spans="1:11" hidden="1" x14ac:dyDescent="0.25">
      <c r="A34" s="92">
        <v>44152</v>
      </c>
      <c r="B34" s="92" t="s">
        <v>255</v>
      </c>
      <c r="C34" s="93" t="s">
        <v>140</v>
      </c>
      <c r="D34" s="94" t="s">
        <v>252</v>
      </c>
      <c r="E34" s="95">
        <v>180000000</v>
      </c>
      <c r="F34" s="108"/>
      <c r="G34" s="95"/>
      <c r="H34" s="110"/>
      <c r="K34" s="210"/>
    </row>
    <row r="35" spans="1:11" s="376" customFormat="1" hidden="1" x14ac:dyDescent="0.25">
      <c r="A35" s="370">
        <v>44154</v>
      </c>
      <c r="B35" s="370" t="s">
        <v>283</v>
      </c>
      <c r="C35" s="371" t="s">
        <v>143</v>
      </c>
      <c r="D35" s="372" t="s">
        <v>236</v>
      </c>
      <c r="E35" s="373"/>
      <c r="F35" s="374"/>
      <c r="G35" s="373">
        <v>270000</v>
      </c>
      <c r="H35" s="375"/>
      <c r="K35" s="377"/>
    </row>
    <row r="36" spans="1:11" s="376" customFormat="1" hidden="1" x14ac:dyDescent="0.25">
      <c r="A36" s="370">
        <v>44154</v>
      </c>
      <c r="B36" s="370" t="s">
        <v>256</v>
      </c>
      <c r="C36" s="371" t="s">
        <v>140</v>
      </c>
      <c r="D36" s="372" t="s">
        <v>210</v>
      </c>
      <c r="E36" s="373">
        <v>9142000</v>
      </c>
      <c r="F36" s="374"/>
      <c r="G36" s="373"/>
      <c r="H36" s="375"/>
    </row>
    <row r="37" spans="1:11" s="376" customFormat="1" hidden="1" x14ac:dyDescent="0.25">
      <c r="A37" s="370">
        <v>44159</v>
      </c>
      <c r="B37" s="370" t="s">
        <v>257</v>
      </c>
      <c r="C37" s="371" t="s">
        <v>140</v>
      </c>
      <c r="D37" s="372" t="s">
        <v>215</v>
      </c>
      <c r="E37" s="378"/>
      <c r="F37" s="373">
        <v>3221400</v>
      </c>
      <c r="G37" s="373"/>
      <c r="H37" s="375"/>
    </row>
    <row r="38" spans="1:11" s="376" customFormat="1" hidden="1" x14ac:dyDescent="0.25">
      <c r="A38" s="370">
        <v>44160</v>
      </c>
      <c r="B38" s="370" t="s">
        <v>258</v>
      </c>
      <c r="C38" s="371" t="s">
        <v>140</v>
      </c>
      <c r="D38" s="372" t="s">
        <v>218</v>
      </c>
      <c r="E38" s="373"/>
      <c r="F38" s="374">
        <v>536900</v>
      </c>
      <c r="G38" s="373"/>
      <c r="H38" s="375"/>
      <c r="K38" s="378"/>
    </row>
    <row r="39" spans="1:11" s="376" customFormat="1" hidden="1" x14ac:dyDescent="0.25">
      <c r="A39" s="370">
        <v>44160</v>
      </c>
      <c r="B39" s="370" t="s">
        <v>259</v>
      </c>
      <c r="C39" s="371" t="s">
        <v>178</v>
      </c>
      <c r="D39" s="372" t="s">
        <v>222</v>
      </c>
      <c r="E39" s="373"/>
      <c r="F39" s="374">
        <v>240000</v>
      </c>
      <c r="G39" s="373"/>
      <c r="H39" s="375"/>
    </row>
    <row r="40" spans="1:11" s="376" customFormat="1" hidden="1" x14ac:dyDescent="0.25">
      <c r="A40" s="370">
        <v>44160</v>
      </c>
      <c r="B40" s="370" t="s">
        <v>284</v>
      </c>
      <c r="C40" s="371" t="s">
        <v>143</v>
      </c>
      <c r="D40" s="372" t="s">
        <v>237</v>
      </c>
      <c r="E40" s="373"/>
      <c r="F40" s="373"/>
      <c r="G40" s="373">
        <v>4000000</v>
      </c>
      <c r="H40" s="375"/>
    </row>
    <row r="41" spans="1:11" ht="17.25" hidden="1" customHeight="1" x14ac:dyDescent="0.25">
      <c r="A41" s="92">
        <v>44160</v>
      </c>
      <c r="B41" s="92" t="s">
        <v>260</v>
      </c>
      <c r="C41" s="93" t="s">
        <v>140</v>
      </c>
      <c r="D41" s="94" t="s">
        <v>238</v>
      </c>
      <c r="E41" s="95">
        <v>10000000</v>
      </c>
      <c r="F41" s="95"/>
      <c r="G41" s="95"/>
      <c r="H41" s="110"/>
      <c r="K41" s="210"/>
    </row>
    <row r="42" spans="1:11" s="376" customFormat="1" ht="17.25" hidden="1" customHeight="1" x14ac:dyDescent="0.25">
      <c r="A42" s="370">
        <v>44160</v>
      </c>
      <c r="B42" s="370" t="s">
        <v>285</v>
      </c>
      <c r="C42" s="371" t="s">
        <v>143</v>
      </c>
      <c r="D42" s="372" t="s">
        <v>239</v>
      </c>
      <c r="E42" s="373"/>
      <c r="F42" s="374"/>
      <c r="G42" s="373">
        <v>2000000</v>
      </c>
      <c r="H42" s="375"/>
    </row>
    <row r="43" spans="1:11" s="376" customFormat="1" hidden="1" x14ac:dyDescent="0.25">
      <c r="A43" s="370">
        <v>44163</v>
      </c>
      <c r="B43" s="370" t="s">
        <v>286</v>
      </c>
      <c r="C43" s="371" t="s">
        <v>143</v>
      </c>
      <c r="D43" s="372" t="s">
        <v>240</v>
      </c>
      <c r="E43" s="373"/>
      <c r="F43" s="374"/>
      <c r="G43" s="373">
        <v>1000000</v>
      </c>
      <c r="H43" s="375"/>
    </row>
    <row r="44" spans="1:11" s="376" customFormat="1" hidden="1" x14ac:dyDescent="0.25">
      <c r="A44" s="370">
        <v>44163</v>
      </c>
      <c r="B44" s="370" t="s">
        <v>287</v>
      </c>
      <c r="C44" s="371" t="s">
        <v>231</v>
      </c>
      <c r="D44" s="372" t="s">
        <v>232</v>
      </c>
      <c r="E44" s="378"/>
      <c r="F44" s="373"/>
      <c r="G44" s="373">
        <v>844000</v>
      </c>
      <c r="H44" s="375"/>
    </row>
    <row r="45" spans="1:11" s="376" customFormat="1" x14ac:dyDescent="0.25">
      <c r="A45" s="370">
        <v>44165</v>
      </c>
      <c r="B45" s="370" t="s">
        <v>288</v>
      </c>
      <c r="C45" s="371" t="s">
        <v>226</v>
      </c>
      <c r="D45" s="372" t="s">
        <v>241</v>
      </c>
      <c r="E45" s="373"/>
      <c r="F45" s="374"/>
      <c r="G45" s="373">
        <v>1000000</v>
      </c>
      <c r="H45" s="375"/>
    </row>
    <row r="46" spans="1:11" s="376" customFormat="1" hidden="1" x14ac:dyDescent="0.25">
      <c r="A46" s="370">
        <v>44165</v>
      </c>
      <c r="B46" s="370" t="s">
        <v>264</v>
      </c>
      <c r="C46" s="371" t="s">
        <v>140</v>
      </c>
      <c r="D46" s="372" t="s">
        <v>261</v>
      </c>
      <c r="E46" s="374"/>
      <c r="F46" s="378">
        <v>8546000</v>
      </c>
      <c r="G46" s="373"/>
      <c r="H46" s="375"/>
    </row>
    <row r="47" spans="1:11" s="376" customFormat="1" hidden="1" x14ac:dyDescent="0.25">
      <c r="A47" s="370">
        <v>44165</v>
      </c>
      <c r="B47" s="370" t="s">
        <v>289</v>
      </c>
      <c r="C47" s="371" t="s">
        <v>263</v>
      </c>
      <c r="D47" s="372" t="s">
        <v>262</v>
      </c>
      <c r="E47" s="373"/>
      <c r="F47" s="374"/>
      <c r="G47" s="373"/>
      <c r="H47" s="375">
        <v>4389000</v>
      </c>
    </row>
    <row r="48" spans="1:11" s="376" customFormat="1" hidden="1" x14ac:dyDescent="0.25">
      <c r="A48" s="370"/>
      <c r="B48" s="370"/>
      <c r="C48" s="371"/>
      <c r="D48" s="372"/>
      <c r="E48" s="373"/>
      <c r="F48" s="374"/>
      <c r="G48" s="373"/>
      <c r="H48" s="375"/>
    </row>
    <row r="49" spans="1:8" hidden="1" x14ac:dyDescent="0.25">
      <c r="A49" s="92"/>
      <c r="B49" s="92"/>
      <c r="C49" s="93"/>
      <c r="D49" s="94"/>
      <c r="F49" s="95"/>
      <c r="G49" s="95"/>
      <c r="H49" s="110"/>
    </row>
    <row r="50" spans="1:8" hidden="1" x14ac:dyDescent="0.25">
      <c r="A50" s="92"/>
      <c r="B50" s="92"/>
      <c r="C50" s="93"/>
      <c r="D50" s="94"/>
      <c r="E50" s="95"/>
      <c r="F50" s="108"/>
      <c r="G50" s="95"/>
      <c r="H50" s="110"/>
    </row>
    <row r="51" spans="1:8" hidden="1" x14ac:dyDescent="0.25">
      <c r="A51" s="92"/>
      <c r="B51" s="92"/>
      <c r="C51" s="93"/>
      <c r="D51" s="94"/>
      <c r="E51" s="95"/>
      <c r="F51" s="108"/>
      <c r="G51" s="95"/>
      <c r="H51" s="110"/>
    </row>
    <row r="52" spans="1:8" hidden="1" x14ac:dyDescent="0.25">
      <c r="A52" s="92"/>
      <c r="B52" s="92"/>
      <c r="C52" s="93"/>
      <c r="D52" s="94"/>
      <c r="E52" s="95"/>
      <c r="F52" s="108"/>
      <c r="G52" s="95"/>
      <c r="H52" s="110"/>
    </row>
    <row r="53" spans="1:8" hidden="1" x14ac:dyDescent="0.25">
      <c r="A53" s="92"/>
      <c r="B53" s="92"/>
      <c r="C53" s="93"/>
      <c r="D53" s="94"/>
      <c r="E53" s="95"/>
      <c r="F53" s="108"/>
      <c r="G53" s="95"/>
      <c r="H53" s="110"/>
    </row>
    <row r="54" spans="1:8" hidden="1" x14ac:dyDescent="0.25">
      <c r="A54" s="92"/>
      <c r="B54" s="92"/>
      <c r="C54" s="93"/>
      <c r="D54" s="94"/>
      <c r="E54" s="95"/>
      <c r="F54" s="108"/>
      <c r="G54" s="95"/>
      <c r="H54" s="110"/>
    </row>
    <row r="55" spans="1:8" hidden="1" x14ac:dyDescent="0.25">
      <c r="A55" s="92"/>
      <c r="B55" s="92"/>
      <c r="C55" s="93"/>
      <c r="D55" s="94"/>
      <c r="E55" s="95"/>
      <c r="F55" s="108"/>
      <c r="G55" s="95"/>
      <c r="H55" s="110"/>
    </row>
    <row r="56" spans="1:8" hidden="1" x14ac:dyDescent="0.25">
      <c r="A56" s="92"/>
      <c r="B56" s="92"/>
      <c r="C56" s="93"/>
      <c r="D56" s="94"/>
      <c r="E56" s="95"/>
      <c r="F56" s="108"/>
      <c r="G56" s="95"/>
      <c r="H56" s="110"/>
    </row>
    <row r="57" spans="1:8" hidden="1" x14ac:dyDescent="0.25">
      <c r="A57" s="92"/>
      <c r="B57" s="92"/>
      <c r="C57" s="93"/>
      <c r="D57" s="94"/>
      <c r="E57" s="95"/>
      <c r="F57" s="95"/>
      <c r="G57" s="95"/>
      <c r="H57" s="110"/>
    </row>
    <row r="58" spans="1:8" hidden="1" x14ac:dyDescent="0.25">
      <c r="A58" s="92"/>
      <c r="B58" s="92"/>
      <c r="C58" s="93"/>
      <c r="D58" s="94"/>
      <c r="E58" s="95"/>
      <c r="F58" s="95"/>
      <c r="G58" s="95"/>
      <c r="H58" s="110"/>
    </row>
    <row r="59" spans="1:8" hidden="1" x14ac:dyDescent="0.25">
      <c r="A59" s="92"/>
      <c r="B59" s="92"/>
      <c r="C59" s="93"/>
      <c r="D59" s="94"/>
      <c r="E59" s="95"/>
      <c r="F59" s="95"/>
      <c r="G59" s="95"/>
      <c r="H59" s="110"/>
    </row>
    <row r="60" spans="1:8" hidden="1" x14ac:dyDescent="0.25">
      <c r="A60" s="92"/>
      <c r="B60" s="92"/>
      <c r="C60" s="93"/>
      <c r="D60" s="94"/>
      <c r="E60" s="95"/>
      <c r="F60" s="108"/>
      <c r="G60" s="95"/>
      <c r="H60" s="110"/>
    </row>
    <row r="61" spans="1:8" hidden="1" x14ac:dyDescent="0.25">
      <c r="A61" s="92"/>
      <c r="B61" s="92"/>
      <c r="C61" s="93"/>
      <c r="D61" s="94"/>
      <c r="E61" s="95"/>
      <c r="F61" s="108"/>
      <c r="G61" s="95"/>
      <c r="H61" s="110"/>
    </row>
    <row r="62" spans="1:8" hidden="1" x14ac:dyDescent="0.25">
      <c r="A62" s="92"/>
      <c r="B62" s="92"/>
      <c r="C62" s="93"/>
      <c r="D62" s="94"/>
      <c r="E62" s="95"/>
      <c r="F62" s="108"/>
      <c r="G62" s="95"/>
      <c r="H62" s="110"/>
    </row>
    <row r="63" spans="1:8" hidden="1" x14ac:dyDescent="0.25">
      <c r="A63" s="92"/>
      <c r="B63" s="92"/>
      <c r="C63" s="93"/>
      <c r="D63" s="94"/>
      <c r="E63" s="95"/>
      <c r="F63" s="95"/>
      <c r="G63" s="95"/>
      <c r="H63" s="110"/>
    </row>
    <row r="64" spans="1:8" hidden="1" x14ac:dyDescent="0.25">
      <c r="A64" s="92"/>
      <c r="B64" s="92"/>
      <c r="C64" s="93"/>
      <c r="D64" s="94"/>
      <c r="E64" s="95"/>
      <c r="F64" s="95"/>
      <c r="G64" s="95"/>
      <c r="H64" s="110"/>
    </row>
    <row r="65" spans="1:8" hidden="1" x14ac:dyDescent="0.25">
      <c r="A65" s="92"/>
      <c r="B65" s="92"/>
      <c r="C65" s="93"/>
      <c r="D65" s="94"/>
      <c r="E65" s="95"/>
      <c r="F65" s="108"/>
      <c r="G65" s="95"/>
      <c r="H65" s="110"/>
    </row>
    <row r="66" spans="1:8" hidden="1" x14ac:dyDescent="0.25">
      <c r="A66" s="92"/>
      <c r="B66" s="92"/>
      <c r="C66" s="93"/>
      <c r="D66" s="94"/>
      <c r="E66" s="95"/>
      <c r="F66" s="108"/>
      <c r="G66" s="95"/>
      <c r="H66" s="110"/>
    </row>
    <row r="67" spans="1:8" hidden="1" x14ac:dyDescent="0.25">
      <c r="A67" s="92"/>
      <c r="B67" s="92"/>
      <c r="C67" s="93"/>
      <c r="D67" s="94"/>
      <c r="E67" s="95"/>
      <c r="F67" s="108"/>
      <c r="G67" s="95"/>
      <c r="H67" s="110"/>
    </row>
    <row r="68" spans="1:8" hidden="1" x14ac:dyDescent="0.25">
      <c r="A68" s="92"/>
      <c r="B68" s="92"/>
      <c r="C68" s="93"/>
      <c r="D68" s="94"/>
      <c r="E68" s="95"/>
      <c r="F68" s="108"/>
      <c r="G68" s="95"/>
      <c r="H68" s="110"/>
    </row>
    <row r="69" spans="1:8" hidden="1" x14ac:dyDescent="0.25">
      <c r="A69" s="92"/>
      <c r="B69" s="92"/>
      <c r="C69" s="93"/>
      <c r="D69" s="94"/>
      <c r="E69" s="95"/>
      <c r="F69" s="108"/>
      <c r="G69" s="95"/>
      <c r="H69" s="110"/>
    </row>
    <row r="70" spans="1:8" hidden="1" x14ac:dyDescent="0.25">
      <c r="A70" s="92"/>
      <c r="B70" s="92"/>
      <c r="C70" s="93"/>
      <c r="D70" s="94"/>
      <c r="E70" s="108"/>
      <c r="G70" s="95"/>
      <c r="H70" s="110"/>
    </row>
    <row r="71" spans="1:8" hidden="1" x14ac:dyDescent="0.25">
      <c r="A71" s="92"/>
      <c r="B71" s="92"/>
      <c r="C71" s="93"/>
      <c r="D71" s="94"/>
      <c r="E71" s="95"/>
      <c r="F71" s="108"/>
      <c r="G71" s="95"/>
      <c r="H71" s="110"/>
    </row>
    <row r="72" spans="1:8" ht="18.75" hidden="1" customHeight="1" x14ac:dyDescent="0.25">
      <c r="A72" s="92"/>
      <c r="B72" s="92"/>
      <c r="C72" s="93"/>
      <c r="D72" s="111"/>
      <c r="E72" s="95"/>
      <c r="F72" s="108"/>
      <c r="G72" s="95"/>
      <c r="H72" s="110"/>
    </row>
    <row r="73" spans="1:8" hidden="1" x14ac:dyDescent="0.25">
      <c r="A73" s="92"/>
      <c r="B73" s="92"/>
      <c r="C73" s="93"/>
      <c r="D73" s="111"/>
      <c r="E73" s="95"/>
      <c r="F73" s="108"/>
      <c r="G73" s="95"/>
      <c r="H73" s="110"/>
    </row>
    <row r="74" spans="1:8" hidden="1" x14ac:dyDescent="0.25">
      <c r="A74" s="92"/>
      <c r="B74" s="92"/>
      <c r="C74" s="93"/>
      <c r="D74" s="111"/>
      <c r="E74" s="108"/>
      <c r="G74" s="95"/>
      <c r="H74" s="110"/>
    </row>
    <row r="75" spans="1:8" ht="18" hidden="1" customHeight="1" x14ac:dyDescent="0.25">
      <c r="A75" s="92"/>
      <c r="B75" s="92"/>
      <c r="C75" s="93"/>
      <c r="D75" s="111"/>
      <c r="E75" s="95"/>
      <c r="F75" s="108"/>
      <c r="G75" s="95"/>
      <c r="H75" s="110"/>
    </row>
    <row r="76" spans="1:8" hidden="1" x14ac:dyDescent="0.25">
      <c r="A76" s="92"/>
      <c r="B76" s="92"/>
      <c r="C76" s="93"/>
      <c r="D76" s="111"/>
      <c r="E76" s="95"/>
      <c r="F76" s="108"/>
      <c r="G76" s="95"/>
      <c r="H76" s="110"/>
    </row>
    <row r="77" spans="1:8" hidden="1" x14ac:dyDescent="0.25">
      <c r="A77" s="92"/>
      <c r="B77" s="92"/>
      <c r="C77" s="93"/>
      <c r="D77" s="94"/>
      <c r="E77" s="95"/>
      <c r="F77" s="108"/>
      <c r="G77" s="95"/>
      <c r="H77" s="110"/>
    </row>
    <row r="78" spans="1:8" hidden="1" x14ac:dyDescent="0.25">
      <c r="A78" s="92"/>
      <c r="B78" s="92"/>
      <c r="C78" s="93"/>
      <c r="D78" s="94"/>
      <c r="E78" s="95"/>
      <c r="F78" s="108"/>
      <c r="G78" s="95"/>
      <c r="H78" s="110"/>
    </row>
    <row r="79" spans="1:8" hidden="1" x14ac:dyDescent="0.25">
      <c r="A79" s="92"/>
      <c r="B79" s="92"/>
      <c r="C79" s="93"/>
      <c r="D79" s="94"/>
      <c r="E79" s="95"/>
      <c r="F79" s="108"/>
      <c r="G79" s="95"/>
      <c r="H79" s="110"/>
    </row>
    <row r="80" spans="1:8" hidden="1" x14ac:dyDescent="0.25">
      <c r="A80" s="92"/>
      <c r="B80" s="92"/>
      <c r="C80" s="93"/>
      <c r="D80" s="94"/>
      <c r="E80" s="95"/>
      <c r="F80" s="108"/>
      <c r="G80" s="95"/>
      <c r="H80" s="110"/>
    </row>
    <row r="81" spans="1:10" hidden="1" x14ac:dyDescent="0.25">
      <c r="A81" s="92"/>
      <c r="B81" s="92"/>
      <c r="C81" s="93"/>
      <c r="D81" s="94"/>
      <c r="E81" s="95"/>
      <c r="F81" s="108"/>
      <c r="G81" s="95"/>
      <c r="H81" s="110"/>
    </row>
    <row r="82" spans="1:10" hidden="1" x14ac:dyDescent="0.25">
      <c r="A82" s="92"/>
      <c r="B82" s="92"/>
      <c r="C82" s="93"/>
      <c r="D82" s="94"/>
      <c r="E82" s="95"/>
      <c r="F82" s="108"/>
      <c r="G82" s="95"/>
      <c r="H82" s="110"/>
    </row>
    <row r="83" spans="1:10" hidden="1" x14ac:dyDescent="0.25">
      <c r="A83" s="92"/>
      <c r="B83" s="92"/>
      <c r="C83" s="93"/>
      <c r="D83" s="94"/>
      <c r="E83" s="95"/>
      <c r="F83" s="108"/>
      <c r="G83" s="95"/>
      <c r="H83" s="110"/>
    </row>
    <row r="84" spans="1:10" hidden="1" x14ac:dyDescent="0.25">
      <c r="A84" s="92"/>
      <c r="B84" s="92"/>
      <c r="C84" s="93"/>
      <c r="D84" s="94"/>
      <c r="E84" s="95"/>
      <c r="F84" s="108"/>
      <c r="G84" s="95"/>
      <c r="H84" s="110"/>
    </row>
    <row r="85" spans="1:10" hidden="1" x14ac:dyDescent="0.25">
      <c r="A85" s="92"/>
      <c r="B85" s="92"/>
      <c r="C85" s="93"/>
      <c r="D85" s="94"/>
      <c r="E85" s="95"/>
      <c r="F85" s="108"/>
      <c r="G85" s="95"/>
      <c r="H85" s="110"/>
    </row>
    <row r="86" spans="1:10" hidden="1" x14ac:dyDescent="0.25">
      <c r="A86" s="92"/>
      <c r="B86" s="92"/>
      <c r="C86" s="93"/>
      <c r="D86" s="94"/>
      <c r="E86" s="95"/>
      <c r="F86" s="108"/>
      <c r="G86" s="95"/>
      <c r="H86" s="110"/>
    </row>
    <row r="87" spans="1:10" s="113" customFormat="1" ht="14.25" hidden="1" x14ac:dyDescent="0.2">
      <c r="A87" s="382" t="s">
        <v>9</v>
      </c>
      <c r="B87" s="383"/>
      <c r="C87" s="383"/>
      <c r="D87" s="384"/>
      <c r="E87" s="112">
        <f>SUM(E9:E86)</f>
        <v>231397300</v>
      </c>
      <c r="F87" s="112">
        <f>SUM(F9:F86)</f>
        <v>21000700</v>
      </c>
      <c r="G87" s="112">
        <f>SUM(G9:G86)</f>
        <v>57316820</v>
      </c>
      <c r="H87" s="112">
        <f>SUM(H9:H86)</f>
        <v>5429000</v>
      </c>
      <c r="J87" s="114"/>
    </row>
    <row r="88" spans="1:10" s="113" customFormat="1" ht="14.25" x14ac:dyDescent="0.2">
      <c r="A88" s="115"/>
      <c r="B88" s="115"/>
      <c r="C88" s="115"/>
      <c r="D88" s="115"/>
      <c r="E88" s="116"/>
      <c r="F88" s="116"/>
      <c r="G88" s="116"/>
      <c r="H88" s="116"/>
      <c r="J88" s="114"/>
    </row>
    <row r="89" spans="1:10" s="113" customFormat="1" ht="18.75" x14ac:dyDescent="0.3">
      <c r="A89" s="381" t="s">
        <v>81</v>
      </c>
      <c r="B89" s="381"/>
      <c r="C89" s="381"/>
      <c r="D89" s="115"/>
      <c r="E89" s="116"/>
      <c r="F89" s="116"/>
      <c r="G89" s="116"/>
      <c r="H89" s="116"/>
      <c r="J89" s="114"/>
    </row>
    <row r="90" spans="1:10" s="363" customFormat="1" x14ac:dyDescent="0.25">
      <c r="B90" s="369"/>
      <c r="C90" s="364" t="s">
        <v>84</v>
      </c>
      <c r="D90" s="365"/>
      <c r="F90" s="364" t="s">
        <v>13</v>
      </c>
      <c r="G90" s="365"/>
      <c r="H90" s="365"/>
    </row>
    <row r="91" spans="1:10" s="363" customFormat="1" x14ac:dyDescent="0.25">
      <c r="B91" s="369"/>
      <c r="C91" s="366" t="s">
        <v>91</v>
      </c>
      <c r="D91" s="367"/>
      <c r="F91" s="366" t="s">
        <v>15</v>
      </c>
      <c r="G91" s="367"/>
      <c r="H91" s="367"/>
    </row>
    <row r="94" spans="1:10" x14ac:dyDescent="0.25">
      <c r="C94" s="364"/>
      <c r="D94" s="364"/>
      <c r="E94" s="368"/>
    </row>
  </sheetData>
  <autoFilter ref="A4:H87">
    <filterColumn colId="2">
      <filters>
        <filter val="Lương, thưởng"/>
      </filters>
    </filterColumn>
    <filterColumn colId="4" hiddenButton="1" showButton="0"/>
    <filterColumn colId="6" hiddenButton="1" showButton="0"/>
  </autoFilter>
  <mergeCells count="10">
    <mergeCell ref="K25:L25"/>
    <mergeCell ref="A89:C89"/>
    <mergeCell ref="A87:D87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66" activePane="bottomLeft" state="frozen"/>
      <selection pane="bottomLeft" activeCell="G80" sqref="G80"/>
    </sheetView>
  </sheetViews>
  <sheetFormatPr defaultColWidth="8.5703125" defaultRowHeight="12" x14ac:dyDescent="0.2"/>
  <cols>
    <col min="1" max="1" width="5.42578125" style="128" customWidth="1"/>
    <col min="2" max="2" width="8.5703125" style="182"/>
    <col min="3" max="3" width="7.5703125" style="128" customWidth="1"/>
    <col min="4" max="5" width="8.5703125" style="128"/>
    <col min="6" max="6" width="8.5703125" style="160"/>
    <col min="7" max="7" width="5.5703125" style="160" customWidth="1"/>
    <col min="8" max="8" width="9.7109375" style="159" customWidth="1"/>
    <col min="9" max="9" width="11.140625" style="159" bestFit="1" customWidth="1"/>
    <col min="10" max="10" width="10.28515625" style="159" bestFit="1" customWidth="1"/>
    <col min="11" max="11" width="8.5703125" style="183"/>
    <col min="12" max="12" width="16.42578125" style="159" bestFit="1" customWidth="1"/>
    <col min="13" max="13" width="10.85546875" style="159" customWidth="1"/>
    <col min="14" max="14" width="11.140625" style="159" customWidth="1"/>
    <col min="15" max="15" width="11.140625" style="159" bestFit="1" customWidth="1"/>
    <col min="16" max="16" width="14.140625" style="160" bestFit="1" customWidth="1"/>
    <col min="17" max="16384" width="8.5703125" style="160"/>
  </cols>
  <sheetData>
    <row r="1" spans="1:16" s="123" customFormat="1" x14ac:dyDescent="0.25">
      <c r="A1" s="397" t="s">
        <v>0</v>
      </c>
      <c r="B1" s="397"/>
      <c r="C1" s="397"/>
      <c r="D1" s="397"/>
      <c r="E1" s="397"/>
      <c r="H1" s="124"/>
      <c r="I1" s="124"/>
      <c r="J1" s="124"/>
      <c r="K1" s="125"/>
      <c r="L1" s="124"/>
      <c r="M1" s="124"/>
      <c r="N1" s="126"/>
      <c r="O1" s="127"/>
      <c r="P1" s="128"/>
    </row>
    <row r="2" spans="1:16" s="123" customFormat="1" x14ac:dyDescent="0.25">
      <c r="A2" s="129" t="s">
        <v>156</v>
      </c>
      <c r="B2" s="129"/>
      <c r="C2" s="129"/>
      <c r="D2" s="129"/>
      <c r="E2" s="129"/>
      <c r="H2" s="124"/>
      <c r="I2" s="124"/>
      <c r="J2" s="124"/>
      <c r="K2" s="125"/>
      <c r="L2" s="124"/>
      <c r="M2" s="124"/>
      <c r="N2" s="130"/>
      <c r="O2" s="127"/>
      <c r="P2" s="128"/>
    </row>
    <row r="3" spans="1:16" s="123" customFormat="1" x14ac:dyDescent="0.25">
      <c r="A3" s="398" t="s">
        <v>38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</row>
    <row r="4" spans="1:16" s="123" customFormat="1" x14ac:dyDescent="0.25">
      <c r="A4" s="398" t="s">
        <v>142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</row>
    <row r="5" spans="1:16" s="123" customFormat="1" ht="25.5" customHeight="1" x14ac:dyDescent="0.25">
      <c r="A5" s="412" t="s">
        <v>75</v>
      </c>
      <c r="B5" s="413" t="s">
        <v>26</v>
      </c>
      <c r="C5" s="412" t="s">
        <v>27</v>
      </c>
      <c r="D5" s="412" t="s">
        <v>39</v>
      </c>
      <c r="E5" s="412"/>
      <c r="F5" s="400" t="s">
        <v>28</v>
      </c>
      <c r="G5" s="400"/>
      <c r="H5" s="400"/>
      <c r="I5" s="400"/>
      <c r="J5" s="400"/>
      <c r="K5" s="400"/>
      <c r="L5" s="400"/>
      <c r="M5" s="399" t="s">
        <v>133</v>
      </c>
      <c r="N5" s="399"/>
      <c r="O5" s="399"/>
      <c r="P5" s="400" t="s">
        <v>19</v>
      </c>
    </row>
    <row r="6" spans="1:16" s="123" customFormat="1" ht="22.5" customHeight="1" x14ac:dyDescent="0.25">
      <c r="A6" s="412"/>
      <c r="B6" s="413"/>
      <c r="C6" s="412"/>
      <c r="D6" s="412" t="s">
        <v>40</v>
      </c>
      <c r="E6" s="412" t="s">
        <v>41</v>
      </c>
      <c r="F6" s="412" t="s">
        <v>30</v>
      </c>
      <c r="G6" s="412" t="s">
        <v>31</v>
      </c>
      <c r="H6" s="401" t="s">
        <v>32</v>
      </c>
      <c r="I6" s="401" t="s">
        <v>42</v>
      </c>
      <c r="J6" s="414" t="s">
        <v>34</v>
      </c>
      <c r="K6" s="414"/>
      <c r="L6" s="401" t="s">
        <v>43</v>
      </c>
      <c r="M6" s="401" t="s">
        <v>52</v>
      </c>
      <c r="N6" s="401" t="s">
        <v>80</v>
      </c>
      <c r="O6" s="401" t="s">
        <v>82</v>
      </c>
      <c r="P6" s="400"/>
    </row>
    <row r="7" spans="1:16" s="123" customFormat="1" x14ac:dyDescent="0.25">
      <c r="A7" s="412"/>
      <c r="B7" s="413"/>
      <c r="C7" s="412"/>
      <c r="D7" s="412"/>
      <c r="E7" s="412"/>
      <c r="F7" s="412"/>
      <c r="G7" s="412"/>
      <c r="H7" s="401"/>
      <c r="I7" s="401"/>
      <c r="J7" s="206" t="s">
        <v>83</v>
      </c>
      <c r="K7" s="196" t="s">
        <v>44</v>
      </c>
      <c r="L7" s="401"/>
      <c r="M7" s="401"/>
      <c r="N7" s="401"/>
      <c r="O7" s="401"/>
      <c r="P7" s="400"/>
    </row>
    <row r="8" spans="1:16" x14ac:dyDescent="0.2">
      <c r="A8" s="389">
        <v>1219</v>
      </c>
      <c r="B8" s="392">
        <v>44138</v>
      </c>
      <c r="C8" s="389" t="s">
        <v>158</v>
      </c>
      <c r="D8" s="389" t="s">
        <v>159</v>
      </c>
      <c r="E8" s="389" t="s">
        <v>160</v>
      </c>
      <c r="F8" s="162" t="s">
        <v>161</v>
      </c>
      <c r="G8" s="162">
        <v>4</v>
      </c>
      <c r="H8" s="163">
        <v>225000</v>
      </c>
      <c r="I8" s="163">
        <f>G8*H8</f>
        <v>900000</v>
      </c>
      <c r="J8" s="163"/>
      <c r="K8" s="164">
        <v>0.41</v>
      </c>
      <c r="L8" s="163">
        <f>I8*(1-K8)</f>
        <v>531000.00000000012</v>
      </c>
      <c r="M8" s="163">
        <f>L8</f>
        <v>531000.00000000012</v>
      </c>
      <c r="N8" s="163"/>
      <c r="O8" s="163"/>
      <c r="P8" s="162"/>
    </row>
    <row r="9" spans="1:16" ht="14.25" customHeight="1" x14ac:dyDescent="0.2">
      <c r="A9" s="390"/>
      <c r="B9" s="393"/>
      <c r="C9" s="390"/>
      <c r="D9" s="390"/>
      <c r="E9" s="390"/>
      <c r="F9" s="174" t="s">
        <v>162</v>
      </c>
      <c r="G9" s="174">
        <v>6</v>
      </c>
      <c r="H9" s="175">
        <v>455000</v>
      </c>
      <c r="I9" s="175">
        <f t="shared" ref="I9:I74" si="0">G9*H9</f>
        <v>2730000</v>
      </c>
      <c r="J9" s="175"/>
      <c r="K9" s="176">
        <v>0.41</v>
      </c>
      <c r="L9" s="175">
        <f t="shared" ref="L9:L67" si="1">I9*(1-K9)</f>
        <v>1610700.0000000002</v>
      </c>
      <c r="M9" s="175">
        <f t="shared" ref="M9:M15" si="2">L9</f>
        <v>1610700.0000000002</v>
      </c>
      <c r="N9" s="175"/>
      <c r="O9" s="175"/>
      <c r="P9" s="174"/>
    </row>
    <row r="10" spans="1:16" ht="15" customHeight="1" x14ac:dyDescent="0.2">
      <c r="A10" s="390"/>
      <c r="B10" s="393"/>
      <c r="C10" s="390"/>
      <c r="D10" s="390"/>
      <c r="E10" s="390"/>
      <c r="F10" s="174" t="s">
        <v>163</v>
      </c>
      <c r="G10" s="174">
        <v>3</v>
      </c>
      <c r="H10" s="175">
        <v>235000</v>
      </c>
      <c r="I10" s="175">
        <f t="shared" si="0"/>
        <v>705000</v>
      </c>
      <c r="J10" s="175"/>
      <c r="K10" s="176">
        <v>0.41</v>
      </c>
      <c r="L10" s="175">
        <f t="shared" si="1"/>
        <v>415950.00000000006</v>
      </c>
      <c r="M10" s="175">
        <f t="shared" si="2"/>
        <v>415950.00000000006</v>
      </c>
      <c r="N10" s="175"/>
      <c r="O10" s="175"/>
      <c r="P10" s="174"/>
    </row>
    <row r="11" spans="1:16" ht="15" customHeight="1" x14ac:dyDescent="0.2">
      <c r="A11" s="390"/>
      <c r="B11" s="393"/>
      <c r="C11" s="390"/>
      <c r="D11" s="390"/>
      <c r="E11" s="390"/>
      <c r="F11" s="174" t="s">
        <v>164</v>
      </c>
      <c r="G11" s="174">
        <v>5</v>
      </c>
      <c r="H11" s="175">
        <v>485000</v>
      </c>
      <c r="I11" s="175">
        <f t="shared" si="0"/>
        <v>2425000</v>
      </c>
      <c r="J11" s="175"/>
      <c r="K11" s="176">
        <v>0.41</v>
      </c>
      <c r="L11" s="175">
        <f t="shared" si="1"/>
        <v>1430750.0000000002</v>
      </c>
      <c r="M11" s="175">
        <f t="shared" si="2"/>
        <v>1430750.0000000002</v>
      </c>
      <c r="N11" s="335"/>
      <c r="O11" s="335"/>
      <c r="P11" s="174"/>
    </row>
    <row r="12" spans="1:16" ht="15" customHeight="1" x14ac:dyDescent="0.2">
      <c r="A12" s="391"/>
      <c r="B12" s="394"/>
      <c r="C12" s="391"/>
      <c r="D12" s="391"/>
      <c r="E12" s="391"/>
      <c r="F12" s="165" t="s">
        <v>165</v>
      </c>
      <c r="G12" s="165">
        <v>3</v>
      </c>
      <c r="H12" s="166">
        <v>485000</v>
      </c>
      <c r="I12" s="166">
        <f t="shared" si="0"/>
        <v>1455000</v>
      </c>
      <c r="J12" s="338"/>
      <c r="K12" s="167">
        <v>0.41</v>
      </c>
      <c r="L12" s="166">
        <f t="shared" si="1"/>
        <v>858450.00000000012</v>
      </c>
      <c r="M12" s="166">
        <f t="shared" si="2"/>
        <v>858450.00000000012</v>
      </c>
      <c r="N12" s="168"/>
      <c r="O12" s="168"/>
      <c r="P12" s="168"/>
    </row>
    <row r="13" spans="1:16" x14ac:dyDescent="0.2">
      <c r="A13" s="402">
        <v>1216</v>
      </c>
      <c r="B13" s="404">
        <v>44137</v>
      </c>
      <c r="C13" s="402" t="s">
        <v>158</v>
      </c>
      <c r="D13" s="402" t="s">
        <v>166</v>
      </c>
      <c r="E13" s="402" t="s">
        <v>167</v>
      </c>
      <c r="F13" s="207" t="s">
        <v>164</v>
      </c>
      <c r="G13" s="207">
        <v>1</v>
      </c>
      <c r="H13" s="208">
        <v>485000</v>
      </c>
      <c r="I13" s="208">
        <f t="shared" si="0"/>
        <v>485000</v>
      </c>
      <c r="J13" s="208"/>
      <c r="K13" s="209">
        <v>0.41</v>
      </c>
      <c r="L13" s="208">
        <f t="shared" si="1"/>
        <v>286150.00000000006</v>
      </c>
      <c r="M13" s="337">
        <f t="shared" si="2"/>
        <v>286150.00000000006</v>
      </c>
      <c r="N13" s="337"/>
      <c r="O13" s="337"/>
      <c r="P13" s="337"/>
    </row>
    <row r="14" spans="1:16" ht="15" customHeight="1" x14ac:dyDescent="0.2">
      <c r="A14" s="403"/>
      <c r="B14" s="405"/>
      <c r="C14" s="403"/>
      <c r="D14" s="403"/>
      <c r="E14" s="403"/>
      <c r="F14" s="339" t="s">
        <v>168</v>
      </c>
      <c r="G14" s="339">
        <v>1</v>
      </c>
      <c r="H14" s="340">
        <v>455000</v>
      </c>
      <c r="I14" s="340">
        <f t="shared" si="0"/>
        <v>455000</v>
      </c>
      <c r="J14" s="340"/>
      <c r="K14" s="341">
        <v>0.41</v>
      </c>
      <c r="L14" s="340">
        <f t="shared" si="1"/>
        <v>268450.00000000006</v>
      </c>
      <c r="M14" s="342">
        <f t="shared" si="2"/>
        <v>268450.00000000006</v>
      </c>
      <c r="N14" s="342"/>
      <c r="O14" s="342"/>
      <c r="P14" s="339"/>
    </row>
    <row r="15" spans="1:16" x14ac:dyDescent="0.2">
      <c r="A15" s="193">
        <v>1217</v>
      </c>
      <c r="B15" s="155">
        <v>44138</v>
      </c>
      <c r="C15" s="193"/>
      <c r="D15" s="193" t="s">
        <v>169</v>
      </c>
      <c r="E15" s="193" t="s">
        <v>170</v>
      </c>
      <c r="F15" s="156" t="s">
        <v>171</v>
      </c>
      <c r="G15" s="156">
        <v>5</v>
      </c>
      <c r="H15" s="157">
        <v>455000</v>
      </c>
      <c r="I15" s="157">
        <f t="shared" si="0"/>
        <v>2275000</v>
      </c>
      <c r="J15" s="157"/>
      <c r="K15" s="158">
        <v>0.41</v>
      </c>
      <c r="L15" s="157">
        <f t="shared" si="1"/>
        <v>1342250.0000000002</v>
      </c>
      <c r="M15" s="161">
        <f t="shared" si="2"/>
        <v>1342250.0000000002</v>
      </c>
      <c r="N15" s="161"/>
      <c r="O15" s="161"/>
      <c r="P15" s="169"/>
    </row>
    <row r="16" spans="1:16" x14ac:dyDescent="0.2">
      <c r="A16" s="403">
        <v>1221</v>
      </c>
      <c r="B16" s="405">
        <v>44139</v>
      </c>
      <c r="C16" s="403"/>
      <c r="D16" s="403" t="s">
        <v>175</v>
      </c>
      <c r="E16" s="403" t="s">
        <v>176</v>
      </c>
      <c r="F16" s="207" t="s">
        <v>162</v>
      </c>
      <c r="G16" s="207">
        <v>24</v>
      </c>
      <c r="H16" s="208">
        <v>455000</v>
      </c>
      <c r="I16" s="208">
        <f t="shared" si="0"/>
        <v>10920000</v>
      </c>
      <c r="J16" s="208">
        <v>200000</v>
      </c>
      <c r="K16" s="209">
        <v>0.41</v>
      </c>
      <c r="L16" s="208">
        <f t="shared" si="1"/>
        <v>6442800.0000000009</v>
      </c>
      <c r="M16" s="208"/>
      <c r="N16" s="208">
        <f t="shared" ref="N16:N22" si="3">L16</f>
        <v>6442800.0000000009</v>
      </c>
      <c r="O16" s="208"/>
      <c r="P16" s="207"/>
    </row>
    <row r="17" spans="1:16" ht="15" customHeight="1" x14ac:dyDescent="0.2">
      <c r="A17" s="403"/>
      <c r="B17" s="405"/>
      <c r="C17" s="403"/>
      <c r="D17" s="403"/>
      <c r="E17" s="403"/>
      <c r="F17" s="174" t="s">
        <v>177</v>
      </c>
      <c r="G17" s="174">
        <v>12</v>
      </c>
      <c r="H17" s="175">
        <v>465000</v>
      </c>
      <c r="I17" s="175">
        <f t="shared" si="0"/>
        <v>5580000</v>
      </c>
      <c r="J17" s="175"/>
      <c r="K17" s="176">
        <v>0.41</v>
      </c>
      <c r="L17" s="175">
        <f t="shared" si="1"/>
        <v>3292200.0000000005</v>
      </c>
      <c r="M17" s="175"/>
      <c r="N17" s="175">
        <f t="shared" si="3"/>
        <v>3292200.0000000005</v>
      </c>
      <c r="O17" s="175"/>
      <c r="P17" s="174"/>
    </row>
    <row r="18" spans="1:16" x14ac:dyDescent="0.2">
      <c r="A18" s="193">
        <v>1265</v>
      </c>
      <c r="B18" s="155">
        <v>44142</v>
      </c>
      <c r="C18" s="193" t="s">
        <v>158</v>
      </c>
      <c r="D18" s="193" t="s">
        <v>227</v>
      </c>
      <c r="E18" s="193"/>
      <c r="F18" s="156" t="s">
        <v>177</v>
      </c>
      <c r="G18" s="156">
        <v>2</v>
      </c>
      <c r="H18" s="157">
        <v>465000</v>
      </c>
      <c r="I18" s="157">
        <f t="shared" si="0"/>
        <v>930000</v>
      </c>
      <c r="J18" s="157"/>
      <c r="K18" s="158">
        <v>0.41</v>
      </c>
      <c r="L18" s="157">
        <f t="shared" si="1"/>
        <v>548700.00000000012</v>
      </c>
      <c r="M18" s="157">
        <f>L18</f>
        <v>548700.00000000012</v>
      </c>
      <c r="N18" s="157"/>
      <c r="O18" s="157"/>
      <c r="P18" s="156"/>
    </row>
    <row r="19" spans="1:16" x14ac:dyDescent="0.2">
      <c r="A19" s="193">
        <v>1227</v>
      </c>
      <c r="B19" s="155">
        <v>44142</v>
      </c>
      <c r="C19" s="193" t="s">
        <v>158</v>
      </c>
      <c r="D19" s="193" t="s">
        <v>184</v>
      </c>
      <c r="E19" s="193" t="s">
        <v>185</v>
      </c>
      <c r="F19" s="156" t="s">
        <v>164</v>
      </c>
      <c r="G19" s="156">
        <v>12</v>
      </c>
      <c r="H19" s="157">
        <v>485000</v>
      </c>
      <c r="I19" s="157">
        <f t="shared" si="0"/>
        <v>5820000</v>
      </c>
      <c r="J19" s="157"/>
      <c r="K19" s="158">
        <v>0.41</v>
      </c>
      <c r="L19" s="157">
        <f t="shared" si="1"/>
        <v>3433800.0000000005</v>
      </c>
      <c r="M19" s="157"/>
      <c r="N19" s="157">
        <f t="shared" si="3"/>
        <v>3433800.0000000005</v>
      </c>
      <c r="O19" s="157"/>
      <c r="P19" s="156"/>
    </row>
    <row r="20" spans="1:16" x14ac:dyDescent="0.2">
      <c r="A20" s="402">
        <v>1225</v>
      </c>
      <c r="B20" s="404">
        <v>44143</v>
      </c>
      <c r="C20" s="402" t="s">
        <v>158</v>
      </c>
      <c r="D20" s="402" t="s">
        <v>187</v>
      </c>
      <c r="E20" s="402" t="s">
        <v>188</v>
      </c>
      <c r="F20" s="207" t="s">
        <v>177</v>
      </c>
      <c r="G20" s="207">
        <v>2</v>
      </c>
      <c r="H20" s="208">
        <v>465000</v>
      </c>
      <c r="I20" s="208">
        <f t="shared" si="0"/>
        <v>930000</v>
      </c>
      <c r="J20" s="208"/>
      <c r="K20" s="209">
        <v>0.41</v>
      </c>
      <c r="L20" s="208">
        <f t="shared" si="1"/>
        <v>548700.00000000012</v>
      </c>
      <c r="M20" s="208"/>
      <c r="N20" s="208">
        <f t="shared" si="3"/>
        <v>548700.00000000012</v>
      </c>
      <c r="O20" s="208"/>
      <c r="P20" s="207"/>
    </row>
    <row r="21" spans="1:16" ht="15" customHeight="1" x14ac:dyDescent="0.2">
      <c r="A21" s="403"/>
      <c r="B21" s="405"/>
      <c r="C21" s="403"/>
      <c r="D21" s="403"/>
      <c r="E21" s="403"/>
      <c r="F21" s="170" t="s">
        <v>189</v>
      </c>
      <c r="G21" s="170">
        <v>1</v>
      </c>
      <c r="H21" s="171">
        <v>450000</v>
      </c>
      <c r="I21" s="171">
        <f t="shared" si="0"/>
        <v>450000</v>
      </c>
      <c r="J21" s="171"/>
      <c r="K21" s="172">
        <v>1</v>
      </c>
      <c r="L21" s="171">
        <f t="shared" si="1"/>
        <v>0</v>
      </c>
      <c r="M21" s="171"/>
      <c r="N21" s="171">
        <f t="shared" si="3"/>
        <v>0</v>
      </c>
      <c r="O21" s="171"/>
      <c r="P21" s="170"/>
    </row>
    <row r="22" spans="1:16" ht="15" customHeight="1" x14ac:dyDescent="0.2">
      <c r="A22" s="403"/>
      <c r="B22" s="405"/>
      <c r="C22" s="403"/>
      <c r="D22" s="403"/>
      <c r="E22" s="403"/>
      <c r="F22" s="345" t="s">
        <v>168</v>
      </c>
      <c r="G22" s="345">
        <v>2</v>
      </c>
      <c r="H22" s="346">
        <v>455000</v>
      </c>
      <c r="I22" s="346">
        <f t="shared" si="0"/>
        <v>910000</v>
      </c>
      <c r="J22" s="346"/>
      <c r="K22" s="347">
        <v>0.41</v>
      </c>
      <c r="L22" s="346">
        <f t="shared" si="1"/>
        <v>536900.00000000012</v>
      </c>
      <c r="M22" s="346"/>
      <c r="N22" s="346">
        <f t="shared" si="3"/>
        <v>536900.00000000012</v>
      </c>
      <c r="O22" s="346"/>
      <c r="P22" s="345"/>
    </row>
    <row r="23" spans="1:16" x14ac:dyDescent="0.2">
      <c r="A23" s="350">
        <v>1223</v>
      </c>
      <c r="B23" s="351">
        <v>44143</v>
      </c>
      <c r="C23" s="350" t="s">
        <v>158</v>
      </c>
      <c r="D23" s="352" t="s">
        <v>228</v>
      </c>
      <c r="E23" s="350"/>
      <c r="F23" s="350" t="s">
        <v>177</v>
      </c>
      <c r="G23" s="350">
        <v>2</v>
      </c>
      <c r="H23" s="353">
        <v>465000</v>
      </c>
      <c r="I23" s="353">
        <f t="shared" si="0"/>
        <v>930000</v>
      </c>
      <c r="J23" s="353"/>
      <c r="K23" s="354">
        <v>0.41</v>
      </c>
      <c r="L23" s="353">
        <f t="shared" si="1"/>
        <v>548700.00000000012</v>
      </c>
      <c r="M23" s="353">
        <f>L23</f>
        <v>548700.00000000012</v>
      </c>
      <c r="N23" s="353"/>
      <c r="O23" s="353"/>
      <c r="P23" s="350"/>
    </row>
    <row r="24" spans="1:16" x14ac:dyDescent="0.2">
      <c r="A24" s="350">
        <v>1224</v>
      </c>
      <c r="B24" s="351">
        <v>44144</v>
      </c>
      <c r="C24" s="350" t="s">
        <v>191</v>
      </c>
      <c r="D24" s="352" t="s">
        <v>192</v>
      </c>
      <c r="E24" s="350" t="s">
        <v>193</v>
      </c>
      <c r="F24" s="350" t="s">
        <v>177</v>
      </c>
      <c r="G24" s="350">
        <v>2</v>
      </c>
      <c r="H24" s="353">
        <v>465000</v>
      </c>
      <c r="I24" s="353">
        <f t="shared" si="0"/>
        <v>930000</v>
      </c>
      <c r="J24" s="353"/>
      <c r="K24" s="354">
        <v>0.41</v>
      </c>
      <c r="L24" s="353">
        <f t="shared" si="1"/>
        <v>548700.00000000012</v>
      </c>
      <c r="M24" s="353"/>
      <c r="N24" s="353"/>
      <c r="O24" s="353">
        <f t="shared" ref="O24:O37" si="4">L24</f>
        <v>548700.00000000012</v>
      </c>
      <c r="P24" s="350"/>
    </row>
    <row r="25" spans="1:16" x14ac:dyDescent="0.2">
      <c r="A25" s="402">
        <v>1228</v>
      </c>
      <c r="B25" s="404">
        <v>44145</v>
      </c>
      <c r="C25" s="402" t="s">
        <v>191</v>
      </c>
      <c r="D25" s="408" t="s">
        <v>194</v>
      </c>
      <c r="E25" s="402" t="s">
        <v>195</v>
      </c>
      <c r="F25" s="336" t="s">
        <v>162</v>
      </c>
      <c r="G25" s="336">
        <v>120</v>
      </c>
      <c r="H25" s="348">
        <v>455000</v>
      </c>
      <c r="I25" s="348">
        <f t="shared" si="0"/>
        <v>54600000</v>
      </c>
      <c r="J25" s="348"/>
      <c r="K25" s="349">
        <v>0.38</v>
      </c>
      <c r="L25" s="348">
        <f t="shared" si="1"/>
        <v>33852000</v>
      </c>
      <c r="M25" s="348"/>
      <c r="N25" s="348"/>
      <c r="O25" s="348">
        <f t="shared" si="4"/>
        <v>33852000</v>
      </c>
      <c r="P25" s="402" t="s">
        <v>199</v>
      </c>
    </row>
    <row r="26" spans="1:16" ht="15" customHeight="1" x14ac:dyDescent="0.2">
      <c r="A26" s="403"/>
      <c r="B26" s="405"/>
      <c r="C26" s="403"/>
      <c r="D26" s="409"/>
      <c r="E26" s="403"/>
      <c r="F26" s="170" t="s">
        <v>177</v>
      </c>
      <c r="G26" s="170">
        <v>12</v>
      </c>
      <c r="H26" s="171">
        <v>465000</v>
      </c>
      <c r="I26" s="171">
        <f t="shared" si="0"/>
        <v>5580000</v>
      </c>
      <c r="J26" s="171"/>
      <c r="K26" s="172">
        <v>0.38</v>
      </c>
      <c r="L26" s="171">
        <f t="shared" si="1"/>
        <v>3459600</v>
      </c>
      <c r="M26" s="171"/>
      <c r="N26" s="171"/>
      <c r="O26" s="171">
        <f t="shared" si="4"/>
        <v>3459600</v>
      </c>
      <c r="P26" s="403"/>
    </row>
    <row r="27" spans="1:16" ht="15" customHeight="1" x14ac:dyDescent="0.2">
      <c r="A27" s="403"/>
      <c r="B27" s="405"/>
      <c r="C27" s="403"/>
      <c r="D27" s="409"/>
      <c r="E27" s="403"/>
      <c r="F27" s="170" t="s">
        <v>196</v>
      </c>
      <c r="G27" s="170">
        <v>12</v>
      </c>
      <c r="H27" s="171">
        <v>475000</v>
      </c>
      <c r="I27" s="171">
        <f t="shared" si="0"/>
        <v>5700000</v>
      </c>
      <c r="J27" s="171"/>
      <c r="K27" s="172">
        <v>0.38</v>
      </c>
      <c r="L27" s="171">
        <f t="shared" si="1"/>
        <v>3534000</v>
      </c>
      <c r="M27" s="171"/>
      <c r="N27" s="171"/>
      <c r="O27" s="171">
        <f t="shared" si="4"/>
        <v>3534000</v>
      </c>
      <c r="P27" s="403"/>
    </row>
    <row r="28" spans="1:16" ht="15" customHeight="1" x14ac:dyDescent="0.2">
      <c r="A28" s="403"/>
      <c r="B28" s="405"/>
      <c r="C28" s="403"/>
      <c r="D28" s="409"/>
      <c r="E28" s="403"/>
      <c r="F28" s="174" t="s">
        <v>164</v>
      </c>
      <c r="G28" s="174">
        <v>72</v>
      </c>
      <c r="H28" s="175">
        <v>485000</v>
      </c>
      <c r="I28" s="175">
        <f t="shared" si="0"/>
        <v>34920000</v>
      </c>
      <c r="J28" s="175"/>
      <c r="K28" s="176">
        <v>0.38</v>
      </c>
      <c r="L28" s="175">
        <f t="shared" si="1"/>
        <v>21650400</v>
      </c>
      <c r="M28" s="175"/>
      <c r="N28" s="175"/>
      <c r="O28" s="175">
        <f t="shared" si="4"/>
        <v>21650400</v>
      </c>
      <c r="P28" s="403"/>
    </row>
    <row r="29" spans="1:16" ht="15" customHeight="1" x14ac:dyDescent="0.2">
      <c r="A29" s="403"/>
      <c r="B29" s="405"/>
      <c r="C29" s="403"/>
      <c r="D29" s="409"/>
      <c r="E29" s="403"/>
      <c r="F29" s="339" t="s">
        <v>171</v>
      </c>
      <c r="G29" s="339">
        <v>12</v>
      </c>
      <c r="H29" s="340">
        <v>455000</v>
      </c>
      <c r="I29" s="340">
        <f t="shared" si="0"/>
        <v>5460000</v>
      </c>
      <c r="J29" s="340"/>
      <c r="K29" s="341">
        <v>0.38</v>
      </c>
      <c r="L29" s="340">
        <f t="shared" si="1"/>
        <v>3385200</v>
      </c>
      <c r="M29" s="340"/>
      <c r="N29" s="340"/>
      <c r="O29" s="340">
        <f t="shared" si="4"/>
        <v>3385200</v>
      </c>
      <c r="P29" s="406"/>
    </row>
    <row r="30" spans="1:16" x14ac:dyDescent="0.2">
      <c r="A30" s="402">
        <v>1230</v>
      </c>
      <c r="B30" s="404">
        <v>44146</v>
      </c>
      <c r="C30" s="402" t="s">
        <v>191</v>
      </c>
      <c r="D30" s="402" t="s">
        <v>194</v>
      </c>
      <c r="E30" s="402" t="s">
        <v>195</v>
      </c>
      <c r="F30" s="162" t="s">
        <v>161</v>
      </c>
      <c r="G30" s="162">
        <v>120</v>
      </c>
      <c r="H30" s="163">
        <v>225000</v>
      </c>
      <c r="I30" s="163">
        <f t="shared" si="0"/>
        <v>27000000</v>
      </c>
      <c r="J30" s="163"/>
      <c r="K30" s="164">
        <v>0.38</v>
      </c>
      <c r="L30" s="163">
        <f t="shared" si="1"/>
        <v>16740000</v>
      </c>
      <c r="M30" s="163"/>
      <c r="N30" s="163"/>
      <c r="O30" s="163">
        <f t="shared" si="4"/>
        <v>16740000</v>
      </c>
      <c r="P30" s="402" t="s">
        <v>199</v>
      </c>
    </row>
    <row r="31" spans="1:16" ht="15" customHeight="1" x14ac:dyDescent="0.2">
      <c r="A31" s="403"/>
      <c r="B31" s="405"/>
      <c r="C31" s="403"/>
      <c r="D31" s="403"/>
      <c r="E31" s="403"/>
      <c r="F31" s="174" t="s">
        <v>162</v>
      </c>
      <c r="G31" s="174">
        <v>24</v>
      </c>
      <c r="H31" s="175">
        <v>455000</v>
      </c>
      <c r="I31" s="175">
        <f t="shared" si="0"/>
        <v>10920000</v>
      </c>
      <c r="J31" s="175"/>
      <c r="K31" s="176">
        <v>0.38</v>
      </c>
      <c r="L31" s="175">
        <f t="shared" si="1"/>
        <v>6770400</v>
      </c>
      <c r="M31" s="175"/>
      <c r="N31" s="175"/>
      <c r="O31" s="175">
        <f t="shared" si="4"/>
        <v>6770400</v>
      </c>
      <c r="P31" s="403"/>
    </row>
    <row r="32" spans="1:16" ht="15" customHeight="1" x14ac:dyDescent="0.2">
      <c r="A32" s="403"/>
      <c r="B32" s="405"/>
      <c r="C32" s="403"/>
      <c r="D32" s="403"/>
      <c r="E32" s="403"/>
      <c r="F32" s="174" t="s">
        <v>177</v>
      </c>
      <c r="G32" s="174">
        <v>24</v>
      </c>
      <c r="H32" s="175">
        <v>465000</v>
      </c>
      <c r="I32" s="175">
        <f t="shared" si="0"/>
        <v>11160000</v>
      </c>
      <c r="J32" s="175"/>
      <c r="K32" s="176">
        <v>0.38</v>
      </c>
      <c r="L32" s="175">
        <f t="shared" si="1"/>
        <v>6919200</v>
      </c>
      <c r="M32" s="175"/>
      <c r="N32" s="175"/>
      <c r="O32" s="175">
        <f t="shared" si="4"/>
        <v>6919200</v>
      </c>
      <c r="P32" s="403"/>
    </row>
    <row r="33" spans="1:16" ht="15" customHeight="1" x14ac:dyDescent="0.2">
      <c r="A33" s="403"/>
      <c r="B33" s="405"/>
      <c r="C33" s="403"/>
      <c r="D33" s="403"/>
      <c r="E33" s="403"/>
      <c r="F33" s="174" t="s">
        <v>196</v>
      </c>
      <c r="G33" s="174">
        <v>24</v>
      </c>
      <c r="H33" s="175">
        <v>475000</v>
      </c>
      <c r="I33" s="175">
        <f t="shared" si="0"/>
        <v>11400000</v>
      </c>
      <c r="J33" s="175"/>
      <c r="K33" s="176">
        <v>0.38</v>
      </c>
      <c r="L33" s="175">
        <f t="shared" si="1"/>
        <v>7068000</v>
      </c>
      <c r="M33" s="175"/>
      <c r="N33" s="175"/>
      <c r="O33" s="175">
        <f t="shared" si="4"/>
        <v>7068000</v>
      </c>
      <c r="P33" s="403"/>
    </row>
    <row r="34" spans="1:16" ht="15" customHeight="1" x14ac:dyDescent="0.2">
      <c r="A34" s="403"/>
      <c r="B34" s="405"/>
      <c r="C34" s="403"/>
      <c r="D34" s="403"/>
      <c r="E34" s="403"/>
      <c r="F34" s="174" t="s">
        <v>197</v>
      </c>
      <c r="G34" s="174">
        <v>24</v>
      </c>
      <c r="H34" s="175">
        <v>255000</v>
      </c>
      <c r="I34" s="175">
        <f t="shared" si="0"/>
        <v>6120000</v>
      </c>
      <c r="J34" s="175"/>
      <c r="K34" s="176">
        <v>0.38</v>
      </c>
      <c r="L34" s="175">
        <f t="shared" si="1"/>
        <v>3794400</v>
      </c>
      <c r="M34" s="175"/>
      <c r="N34" s="175"/>
      <c r="O34" s="175">
        <f t="shared" si="4"/>
        <v>3794400</v>
      </c>
      <c r="P34" s="403"/>
    </row>
    <row r="35" spans="1:16" ht="15" customHeight="1" x14ac:dyDescent="0.2">
      <c r="A35" s="403"/>
      <c r="B35" s="405"/>
      <c r="C35" s="403"/>
      <c r="D35" s="403"/>
      <c r="E35" s="403"/>
      <c r="F35" s="174" t="s">
        <v>164</v>
      </c>
      <c r="G35" s="174">
        <v>48</v>
      </c>
      <c r="H35" s="175">
        <v>485000</v>
      </c>
      <c r="I35" s="175">
        <f t="shared" si="0"/>
        <v>23280000</v>
      </c>
      <c r="J35" s="175"/>
      <c r="K35" s="176">
        <v>0.38</v>
      </c>
      <c r="L35" s="175">
        <f t="shared" si="1"/>
        <v>14433600</v>
      </c>
      <c r="M35" s="175"/>
      <c r="N35" s="175"/>
      <c r="O35" s="175">
        <f t="shared" si="4"/>
        <v>14433600</v>
      </c>
      <c r="P35" s="403"/>
    </row>
    <row r="36" spans="1:16" ht="15" customHeight="1" x14ac:dyDescent="0.2">
      <c r="A36" s="403"/>
      <c r="B36" s="405"/>
      <c r="C36" s="403"/>
      <c r="D36" s="403"/>
      <c r="E36" s="403"/>
      <c r="F36" s="174" t="s">
        <v>198</v>
      </c>
      <c r="G36" s="174">
        <v>96</v>
      </c>
      <c r="H36" s="175">
        <v>550000</v>
      </c>
      <c r="I36" s="175">
        <f t="shared" si="0"/>
        <v>52800000</v>
      </c>
      <c r="J36" s="175"/>
      <c r="K36" s="176">
        <v>0.38</v>
      </c>
      <c r="L36" s="175">
        <f t="shared" si="1"/>
        <v>32736000</v>
      </c>
      <c r="M36" s="175"/>
      <c r="N36" s="175"/>
      <c r="O36" s="175">
        <f t="shared" si="4"/>
        <v>32736000</v>
      </c>
      <c r="P36" s="403"/>
    </row>
    <row r="37" spans="1:16" ht="15" customHeight="1" x14ac:dyDescent="0.2">
      <c r="A37" s="403"/>
      <c r="B37" s="405"/>
      <c r="C37" s="403"/>
      <c r="D37" s="403"/>
      <c r="E37" s="403"/>
      <c r="F37" s="339" t="s">
        <v>168</v>
      </c>
      <c r="G37" s="339">
        <v>60</v>
      </c>
      <c r="H37" s="340">
        <v>455000</v>
      </c>
      <c r="I37" s="340">
        <f t="shared" si="0"/>
        <v>27300000</v>
      </c>
      <c r="J37" s="340"/>
      <c r="K37" s="341">
        <v>0.38</v>
      </c>
      <c r="L37" s="340">
        <f t="shared" si="1"/>
        <v>16926000</v>
      </c>
      <c r="M37" s="340"/>
      <c r="N37" s="340"/>
      <c r="O37" s="340">
        <f t="shared" si="4"/>
        <v>16926000</v>
      </c>
      <c r="P37" s="403"/>
    </row>
    <row r="38" spans="1:16" x14ac:dyDescent="0.2">
      <c r="A38" s="389">
        <v>1233</v>
      </c>
      <c r="B38" s="392">
        <v>44150</v>
      </c>
      <c r="C38" s="389"/>
      <c r="D38" s="389" t="s">
        <v>175</v>
      </c>
      <c r="E38" s="389" t="s">
        <v>176</v>
      </c>
      <c r="F38" s="162" t="s">
        <v>161</v>
      </c>
      <c r="G38" s="162">
        <v>24</v>
      </c>
      <c r="H38" s="163">
        <v>225000</v>
      </c>
      <c r="I38" s="163">
        <f t="shared" si="0"/>
        <v>5400000</v>
      </c>
      <c r="J38" s="163">
        <v>200000</v>
      </c>
      <c r="K38" s="164">
        <v>0.41</v>
      </c>
      <c r="L38" s="163">
        <f t="shared" si="1"/>
        <v>3186000.0000000005</v>
      </c>
      <c r="M38" s="163"/>
      <c r="N38" s="163">
        <f>L38</f>
        <v>3186000.0000000005</v>
      </c>
      <c r="O38" s="163"/>
      <c r="P38" s="162"/>
    </row>
    <row r="39" spans="1:16" ht="15" customHeight="1" x14ac:dyDescent="0.2">
      <c r="A39" s="390"/>
      <c r="B39" s="393"/>
      <c r="C39" s="390"/>
      <c r="D39" s="390"/>
      <c r="E39" s="390"/>
      <c r="F39" s="174" t="s">
        <v>162</v>
      </c>
      <c r="G39" s="174">
        <v>24</v>
      </c>
      <c r="H39" s="175">
        <v>455000</v>
      </c>
      <c r="I39" s="175">
        <f t="shared" si="0"/>
        <v>10920000</v>
      </c>
      <c r="J39" s="175"/>
      <c r="K39" s="176">
        <v>0.41</v>
      </c>
      <c r="L39" s="175">
        <f t="shared" si="1"/>
        <v>6442800.0000000009</v>
      </c>
      <c r="M39" s="175"/>
      <c r="N39" s="175">
        <f>L39</f>
        <v>6442800.0000000009</v>
      </c>
      <c r="O39" s="175"/>
      <c r="P39" s="174"/>
    </row>
    <row r="40" spans="1:16" ht="15" customHeight="1" x14ac:dyDescent="0.2">
      <c r="A40" s="390"/>
      <c r="B40" s="393"/>
      <c r="C40" s="390"/>
      <c r="D40" s="390"/>
      <c r="E40" s="390"/>
      <c r="F40" s="174" t="s">
        <v>164</v>
      </c>
      <c r="G40" s="174">
        <v>12</v>
      </c>
      <c r="H40" s="175">
        <v>485000</v>
      </c>
      <c r="I40" s="175">
        <f t="shared" si="0"/>
        <v>5820000</v>
      </c>
      <c r="J40" s="175"/>
      <c r="K40" s="176">
        <v>0.41</v>
      </c>
      <c r="L40" s="175">
        <f t="shared" si="1"/>
        <v>3433800.0000000005</v>
      </c>
      <c r="M40" s="175"/>
      <c r="N40" s="175">
        <f>L40</f>
        <v>3433800.0000000005</v>
      </c>
      <c r="O40" s="175"/>
      <c r="P40" s="174"/>
    </row>
    <row r="41" spans="1:16" ht="15" customHeight="1" x14ac:dyDescent="0.2">
      <c r="A41" s="391"/>
      <c r="B41" s="394"/>
      <c r="C41" s="391"/>
      <c r="D41" s="391"/>
      <c r="E41" s="391"/>
      <c r="F41" s="165" t="s">
        <v>165</v>
      </c>
      <c r="G41" s="165">
        <v>6</v>
      </c>
      <c r="H41" s="166">
        <v>485000</v>
      </c>
      <c r="I41" s="166">
        <f t="shared" si="0"/>
        <v>2910000</v>
      </c>
      <c r="J41" s="166"/>
      <c r="K41" s="167">
        <v>0.41</v>
      </c>
      <c r="L41" s="166">
        <f t="shared" si="1"/>
        <v>1716900.0000000002</v>
      </c>
      <c r="M41" s="166"/>
      <c r="N41" s="166">
        <f>L41</f>
        <v>1716900.0000000002</v>
      </c>
      <c r="O41" s="166"/>
      <c r="P41" s="356"/>
    </row>
    <row r="42" spans="1:16" x14ac:dyDescent="0.2">
      <c r="A42" s="402">
        <v>1234</v>
      </c>
      <c r="B42" s="404">
        <v>44150</v>
      </c>
      <c r="C42" s="402" t="s">
        <v>191</v>
      </c>
      <c r="D42" s="402" t="s">
        <v>201</v>
      </c>
      <c r="E42" s="402" t="s">
        <v>202</v>
      </c>
      <c r="F42" s="207" t="s">
        <v>162</v>
      </c>
      <c r="G42" s="207">
        <v>48</v>
      </c>
      <c r="H42" s="208">
        <v>455000</v>
      </c>
      <c r="I42" s="208">
        <f t="shared" si="0"/>
        <v>21840000</v>
      </c>
      <c r="J42" s="208"/>
      <c r="K42" s="209">
        <v>0.38</v>
      </c>
      <c r="L42" s="208">
        <f t="shared" si="1"/>
        <v>13540800</v>
      </c>
      <c r="M42" s="208"/>
      <c r="N42" s="208"/>
      <c r="O42" s="208">
        <f>L42</f>
        <v>13540800</v>
      </c>
      <c r="P42" s="355"/>
    </row>
    <row r="43" spans="1:16" ht="15" customHeight="1" x14ac:dyDescent="0.2">
      <c r="A43" s="403"/>
      <c r="B43" s="405"/>
      <c r="C43" s="403"/>
      <c r="D43" s="403"/>
      <c r="E43" s="403"/>
      <c r="F43" s="339" t="s">
        <v>164</v>
      </c>
      <c r="G43" s="339">
        <v>12</v>
      </c>
      <c r="H43" s="340">
        <v>485000</v>
      </c>
      <c r="I43" s="340">
        <f t="shared" si="0"/>
        <v>5820000</v>
      </c>
      <c r="J43" s="340"/>
      <c r="K43" s="341">
        <v>0.38</v>
      </c>
      <c r="L43" s="340">
        <f t="shared" si="1"/>
        <v>3608400</v>
      </c>
      <c r="M43" s="340"/>
      <c r="N43" s="340"/>
      <c r="O43" s="340">
        <f>L43</f>
        <v>3608400</v>
      </c>
      <c r="P43" s="361"/>
    </row>
    <row r="44" spans="1:16" x14ac:dyDescent="0.2">
      <c r="A44" s="402">
        <v>1235</v>
      </c>
      <c r="B44" s="404">
        <v>44150</v>
      </c>
      <c r="C44" s="402" t="s">
        <v>191</v>
      </c>
      <c r="D44" s="408" t="s">
        <v>194</v>
      </c>
      <c r="E44" s="402" t="s">
        <v>195</v>
      </c>
      <c r="F44" s="162" t="s">
        <v>196</v>
      </c>
      <c r="G44" s="162">
        <v>36</v>
      </c>
      <c r="H44" s="163">
        <v>475000</v>
      </c>
      <c r="I44" s="163">
        <f t="shared" si="0"/>
        <v>17100000</v>
      </c>
      <c r="J44" s="163"/>
      <c r="K44" s="164">
        <v>0.38</v>
      </c>
      <c r="L44" s="163">
        <f t="shared" si="1"/>
        <v>10602000</v>
      </c>
      <c r="M44" s="163"/>
      <c r="N44" s="163"/>
      <c r="O44" s="163">
        <f>L44</f>
        <v>10602000</v>
      </c>
      <c r="P44" s="362"/>
    </row>
    <row r="45" spans="1:16" ht="15" customHeight="1" x14ac:dyDescent="0.2">
      <c r="A45" s="403"/>
      <c r="B45" s="405"/>
      <c r="C45" s="403"/>
      <c r="D45" s="409"/>
      <c r="E45" s="403"/>
      <c r="F45" s="174" t="s">
        <v>165</v>
      </c>
      <c r="G45" s="174">
        <v>24</v>
      </c>
      <c r="H45" s="175">
        <v>485000</v>
      </c>
      <c r="I45" s="175">
        <f t="shared" si="0"/>
        <v>11640000</v>
      </c>
      <c r="J45" s="175"/>
      <c r="K45" s="176">
        <v>0.38</v>
      </c>
      <c r="L45" s="175">
        <f t="shared" si="1"/>
        <v>7216800</v>
      </c>
      <c r="M45" s="175"/>
      <c r="N45" s="175"/>
      <c r="O45" s="175">
        <f>L45</f>
        <v>7216800</v>
      </c>
      <c r="P45" s="199"/>
    </row>
    <row r="46" spans="1:16" ht="15" customHeight="1" x14ac:dyDescent="0.2">
      <c r="A46" s="406"/>
      <c r="B46" s="407"/>
      <c r="C46" s="406"/>
      <c r="D46" s="410"/>
      <c r="E46" s="406"/>
      <c r="F46" s="165" t="s">
        <v>171</v>
      </c>
      <c r="G46" s="165">
        <v>24</v>
      </c>
      <c r="H46" s="166">
        <v>455000</v>
      </c>
      <c r="I46" s="166">
        <f t="shared" si="0"/>
        <v>10920000</v>
      </c>
      <c r="J46" s="166"/>
      <c r="K46" s="167">
        <v>0.38</v>
      </c>
      <c r="L46" s="166">
        <f t="shared" si="1"/>
        <v>6770400</v>
      </c>
      <c r="M46" s="166"/>
      <c r="N46" s="166"/>
      <c r="O46" s="166">
        <f>L46</f>
        <v>6770400</v>
      </c>
      <c r="P46" s="356"/>
    </row>
    <row r="47" spans="1:16" ht="36" x14ac:dyDescent="0.2">
      <c r="A47" s="193">
        <v>1237</v>
      </c>
      <c r="B47" s="155">
        <v>44152</v>
      </c>
      <c r="C47" s="193" t="s">
        <v>158</v>
      </c>
      <c r="D47" s="193" t="s">
        <v>187</v>
      </c>
      <c r="E47" s="193" t="s">
        <v>188</v>
      </c>
      <c r="F47" s="350" t="s">
        <v>164</v>
      </c>
      <c r="G47" s="350">
        <v>3</v>
      </c>
      <c r="H47" s="353">
        <v>485000</v>
      </c>
      <c r="I47" s="353">
        <f t="shared" si="0"/>
        <v>1455000</v>
      </c>
      <c r="J47" s="353"/>
      <c r="K47" s="354">
        <v>0.2</v>
      </c>
      <c r="L47" s="353">
        <f t="shared" si="1"/>
        <v>1164000</v>
      </c>
      <c r="M47" s="353"/>
      <c r="N47" s="353">
        <f>L47</f>
        <v>1164000</v>
      </c>
      <c r="O47" s="353"/>
      <c r="P47" s="169" t="s">
        <v>203</v>
      </c>
    </row>
    <row r="48" spans="1:16" x14ac:dyDescent="0.2">
      <c r="A48" s="193">
        <v>1251</v>
      </c>
      <c r="B48" s="155">
        <v>44153</v>
      </c>
      <c r="C48" s="193" t="s">
        <v>191</v>
      </c>
      <c r="D48" s="193" t="s">
        <v>201</v>
      </c>
      <c r="E48" s="193" t="s">
        <v>202</v>
      </c>
      <c r="F48" s="156" t="s">
        <v>161</v>
      </c>
      <c r="G48" s="156">
        <v>24</v>
      </c>
      <c r="H48" s="157">
        <v>225000</v>
      </c>
      <c r="I48" s="157">
        <f t="shared" si="0"/>
        <v>5400000</v>
      </c>
      <c r="J48" s="157"/>
      <c r="K48" s="158">
        <v>0.38</v>
      </c>
      <c r="L48" s="157">
        <f t="shared" si="1"/>
        <v>3348000</v>
      </c>
      <c r="M48" s="157"/>
      <c r="N48" s="157"/>
      <c r="O48" s="157">
        <f t="shared" ref="O48:O54" si="5">L48</f>
        <v>3348000</v>
      </c>
      <c r="P48" s="156"/>
    </row>
    <row r="49" spans="1:16" x14ac:dyDescent="0.2">
      <c r="A49" s="403">
        <v>1238</v>
      </c>
      <c r="B49" s="405">
        <v>44153</v>
      </c>
      <c r="C49" s="403"/>
      <c r="D49" s="403" t="s">
        <v>206</v>
      </c>
      <c r="E49" s="403"/>
      <c r="F49" s="207" t="s">
        <v>162</v>
      </c>
      <c r="G49" s="207">
        <v>24</v>
      </c>
      <c r="H49" s="208">
        <v>455000</v>
      </c>
      <c r="I49" s="208">
        <f t="shared" si="0"/>
        <v>10920000</v>
      </c>
      <c r="J49" s="208"/>
      <c r="K49" s="209">
        <v>0.5</v>
      </c>
      <c r="L49" s="208">
        <f t="shared" si="1"/>
        <v>5460000</v>
      </c>
      <c r="M49" s="208"/>
      <c r="N49" s="208"/>
      <c r="O49" s="208">
        <f t="shared" si="5"/>
        <v>5460000</v>
      </c>
      <c r="P49" s="355"/>
    </row>
    <row r="50" spans="1:16" ht="15" customHeight="1" x14ac:dyDescent="0.2">
      <c r="A50" s="403"/>
      <c r="B50" s="405"/>
      <c r="C50" s="403"/>
      <c r="D50" s="403"/>
      <c r="E50" s="403"/>
      <c r="F50" s="339" t="s">
        <v>164</v>
      </c>
      <c r="G50" s="339">
        <v>12</v>
      </c>
      <c r="H50" s="340">
        <v>485000</v>
      </c>
      <c r="I50" s="340">
        <f t="shared" si="0"/>
        <v>5820000</v>
      </c>
      <c r="J50" s="340"/>
      <c r="K50" s="341">
        <v>0.5</v>
      </c>
      <c r="L50" s="340">
        <f t="shared" si="1"/>
        <v>2910000</v>
      </c>
      <c r="M50" s="340"/>
      <c r="N50" s="340"/>
      <c r="O50" s="340">
        <f t="shared" si="5"/>
        <v>2910000</v>
      </c>
      <c r="P50" s="361"/>
    </row>
    <row r="51" spans="1:16" x14ac:dyDescent="0.2">
      <c r="A51" s="389">
        <v>1239</v>
      </c>
      <c r="B51" s="392">
        <v>44153</v>
      </c>
      <c r="C51" s="389"/>
      <c r="D51" s="389" t="s">
        <v>207</v>
      </c>
      <c r="E51" s="389"/>
      <c r="F51" s="162" t="s">
        <v>196</v>
      </c>
      <c r="G51" s="162">
        <v>36</v>
      </c>
      <c r="H51" s="163">
        <v>475000</v>
      </c>
      <c r="I51" s="163">
        <f t="shared" si="0"/>
        <v>17100000</v>
      </c>
      <c r="J51" s="163"/>
      <c r="K51" s="164">
        <v>0.5</v>
      </c>
      <c r="L51" s="163">
        <f t="shared" si="1"/>
        <v>8550000</v>
      </c>
      <c r="M51" s="163"/>
      <c r="N51" s="163"/>
      <c r="O51" s="163">
        <f t="shared" si="5"/>
        <v>8550000</v>
      </c>
      <c r="P51" s="362"/>
    </row>
    <row r="52" spans="1:16" ht="15" customHeight="1" x14ac:dyDescent="0.2">
      <c r="A52" s="390"/>
      <c r="B52" s="393"/>
      <c r="C52" s="390"/>
      <c r="D52" s="390"/>
      <c r="E52" s="390"/>
      <c r="F52" s="174" t="s">
        <v>164</v>
      </c>
      <c r="G52" s="174">
        <v>12</v>
      </c>
      <c r="H52" s="175">
        <v>485000</v>
      </c>
      <c r="I52" s="175">
        <f t="shared" si="0"/>
        <v>5820000</v>
      </c>
      <c r="J52" s="175"/>
      <c r="K52" s="176">
        <v>0.5</v>
      </c>
      <c r="L52" s="175">
        <f t="shared" si="1"/>
        <v>2910000</v>
      </c>
      <c r="M52" s="175"/>
      <c r="N52" s="175"/>
      <c r="O52" s="175">
        <f t="shared" si="5"/>
        <v>2910000</v>
      </c>
      <c r="P52" s="199"/>
    </row>
    <row r="53" spans="1:16" ht="15" customHeight="1" x14ac:dyDescent="0.2">
      <c r="A53" s="390"/>
      <c r="B53" s="393"/>
      <c r="C53" s="390"/>
      <c r="D53" s="390"/>
      <c r="E53" s="390"/>
      <c r="F53" s="174" t="s">
        <v>198</v>
      </c>
      <c r="G53" s="174">
        <v>20</v>
      </c>
      <c r="H53" s="175">
        <v>550000</v>
      </c>
      <c r="I53" s="175">
        <f t="shared" si="0"/>
        <v>11000000</v>
      </c>
      <c r="J53" s="175"/>
      <c r="K53" s="176">
        <v>0.5</v>
      </c>
      <c r="L53" s="175">
        <f t="shared" si="1"/>
        <v>5500000</v>
      </c>
      <c r="M53" s="175"/>
      <c r="N53" s="175"/>
      <c r="O53" s="175">
        <f t="shared" si="5"/>
        <v>5500000</v>
      </c>
      <c r="P53" s="174"/>
    </row>
    <row r="54" spans="1:16" ht="15" customHeight="1" x14ac:dyDescent="0.2">
      <c r="A54" s="391"/>
      <c r="B54" s="394"/>
      <c r="C54" s="391"/>
      <c r="D54" s="391"/>
      <c r="E54" s="391"/>
      <c r="F54" s="165" t="s">
        <v>168</v>
      </c>
      <c r="G54" s="165">
        <v>24</v>
      </c>
      <c r="H54" s="166">
        <v>455000</v>
      </c>
      <c r="I54" s="166">
        <f t="shared" si="0"/>
        <v>10920000</v>
      </c>
      <c r="J54" s="166"/>
      <c r="K54" s="167">
        <v>0.5</v>
      </c>
      <c r="L54" s="166">
        <f t="shared" si="1"/>
        <v>5460000</v>
      </c>
      <c r="M54" s="166"/>
      <c r="N54" s="166"/>
      <c r="O54" s="166">
        <f t="shared" si="5"/>
        <v>5460000</v>
      </c>
      <c r="P54" s="165"/>
    </row>
    <row r="55" spans="1:16" x14ac:dyDescent="0.2">
      <c r="A55" s="389">
        <v>1242</v>
      </c>
      <c r="B55" s="392">
        <v>44154</v>
      </c>
      <c r="C55" s="389" t="s">
        <v>208</v>
      </c>
      <c r="D55" s="389" t="s">
        <v>209</v>
      </c>
      <c r="E55" s="389"/>
      <c r="F55" s="162" t="s">
        <v>164</v>
      </c>
      <c r="G55" s="162">
        <v>16</v>
      </c>
      <c r="H55" s="163">
        <v>485000</v>
      </c>
      <c r="I55" s="163">
        <f t="shared" si="0"/>
        <v>7760000</v>
      </c>
      <c r="J55" s="163"/>
      <c r="K55" s="164">
        <v>0.41</v>
      </c>
      <c r="L55" s="163">
        <f t="shared" si="1"/>
        <v>4578400.0000000009</v>
      </c>
      <c r="M55" s="163"/>
      <c r="N55" s="163">
        <f>L55</f>
        <v>4578400.0000000009</v>
      </c>
      <c r="O55" s="163"/>
      <c r="P55" s="162"/>
    </row>
    <row r="56" spans="1:16" ht="15" customHeight="1" x14ac:dyDescent="0.2">
      <c r="A56" s="390"/>
      <c r="B56" s="393"/>
      <c r="C56" s="390"/>
      <c r="D56" s="390"/>
      <c r="E56" s="390"/>
      <c r="F56" s="174" t="s">
        <v>168</v>
      </c>
      <c r="G56" s="174">
        <v>1</v>
      </c>
      <c r="H56" s="175">
        <v>455000</v>
      </c>
      <c r="I56" s="175">
        <f t="shared" si="0"/>
        <v>455000</v>
      </c>
      <c r="J56" s="175"/>
      <c r="K56" s="176">
        <v>0.41</v>
      </c>
      <c r="L56" s="175">
        <f t="shared" si="1"/>
        <v>268450.00000000006</v>
      </c>
      <c r="M56" s="175"/>
      <c r="N56" s="175">
        <f>L56</f>
        <v>268450.00000000006</v>
      </c>
      <c r="O56" s="175"/>
      <c r="P56" s="174"/>
    </row>
    <row r="57" spans="1:16" ht="15" customHeight="1" x14ac:dyDescent="0.2">
      <c r="A57" s="391"/>
      <c r="B57" s="394"/>
      <c r="C57" s="391"/>
      <c r="D57" s="391"/>
      <c r="E57" s="391"/>
      <c r="F57" s="165" t="s">
        <v>171</v>
      </c>
      <c r="G57" s="165">
        <v>16</v>
      </c>
      <c r="H57" s="166">
        <v>455000</v>
      </c>
      <c r="I57" s="166">
        <f t="shared" si="0"/>
        <v>7280000</v>
      </c>
      <c r="J57" s="166"/>
      <c r="K57" s="167">
        <v>0.41</v>
      </c>
      <c r="L57" s="166">
        <f t="shared" si="1"/>
        <v>4295200.0000000009</v>
      </c>
      <c r="M57" s="166"/>
      <c r="N57" s="166">
        <f>L57</f>
        <v>4295200.0000000009</v>
      </c>
      <c r="O57" s="166"/>
      <c r="P57" s="165"/>
    </row>
    <row r="58" spans="1:16" x14ac:dyDescent="0.2">
      <c r="A58" s="359">
        <v>1244</v>
      </c>
      <c r="B58" s="360">
        <v>44154</v>
      </c>
      <c r="C58" s="359"/>
      <c r="D58" s="359" t="s">
        <v>207</v>
      </c>
      <c r="E58" s="359"/>
      <c r="F58" s="207" t="s">
        <v>211</v>
      </c>
      <c r="G58" s="207">
        <v>24</v>
      </c>
      <c r="H58" s="208">
        <v>255000</v>
      </c>
      <c r="I58" s="208">
        <f t="shared" si="0"/>
        <v>6120000</v>
      </c>
      <c r="J58" s="208"/>
      <c r="K58" s="209">
        <v>0.5</v>
      </c>
      <c r="L58" s="208">
        <f t="shared" si="1"/>
        <v>3060000</v>
      </c>
      <c r="M58" s="208"/>
      <c r="N58" s="208"/>
      <c r="O58" s="208">
        <f t="shared" ref="O58:O63" si="6">L58</f>
        <v>3060000</v>
      </c>
      <c r="P58" s="207"/>
    </row>
    <row r="59" spans="1:16" x14ac:dyDescent="0.2">
      <c r="A59" s="170">
        <v>1246</v>
      </c>
      <c r="B59" s="197">
        <v>44155</v>
      </c>
      <c r="C59" s="170"/>
      <c r="D59" s="170" t="s">
        <v>212</v>
      </c>
      <c r="E59" s="170"/>
      <c r="F59" s="174" t="s">
        <v>161</v>
      </c>
      <c r="G59" s="174">
        <v>24</v>
      </c>
      <c r="H59" s="175">
        <v>225000</v>
      </c>
      <c r="I59" s="175">
        <f t="shared" si="0"/>
        <v>5400000</v>
      </c>
      <c r="J59" s="175"/>
      <c r="K59" s="176">
        <v>0.5</v>
      </c>
      <c r="L59" s="175">
        <f t="shared" si="1"/>
        <v>2700000</v>
      </c>
      <c r="M59" s="175"/>
      <c r="N59" s="175"/>
      <c r="O59" s="175">
        <f t="shared" si="6"/>
        <v>2700000</v>
      </c>
      <c r="P59" s="174"/>
    </row>
    <row r="60" spans="1:16" x14ac:dyDescent="0.2">
      <c r="A60" s="415">
        <v>1247</v>
      </c>
      <c r="B60" s="417">
        <v>44155</v>
      </c>
      <c r="C60" s="415" t="s">
        <v>191</v>
      </c>
      <c r="D60" s="415" t="s">
        <v>213</v>
      </c>
      <c r="E60" s="415"/>
      <c r="F60" s="174" t="s">
        <v>211</v>
      </c>
      <c r="G60" s="174">
        <v>24</v>
      </c>
      <c r="H60" s="175">
        <v>255000</v>
      </c>
      <c r="I60" s="175">
        <f t="shared" si="0"/>
        <v>6120000</v>
      </c>
      <c r="J60" s="175"/>
      <c r="K60" s="176">
        <v>0.41</v>
      </c>
      <c r="L60" s="175">
        <f t="shared" si="1"/>
        <v>3610800.0000000005</v>
      </c>
      <c r="M60" s="175"/>
      <c r="N60" s="175"/>
      <c r="O60" s="175">
        <f t="shared" si="6"/>
        <v>3610800.0000000005</v>
      </c>
      <c r="P60" s="174"/>
    </row>
    <row r="61" spans="1:16" ht="15" customHeight="1" x14ac:dyDescent="0.2">
      <c r="A61" s="416"/>
      <c r="B61" s="418"/>
      <c r="C61" s="416"/>
      <c r="D61" s="416"/>
      <c r="E61" s="416"/>
      <c r="F61" s="174" t="s">
        <v>165</v>
      </c>
      <c r="G61" s="174">
        <v>24</v>
      </c>
      <c r="H61" s="175">
        <v>485000</v>
      </c>
      <c r="I61" s="175">
        <f t="shared" si="0"/>
        <v>11640000</v>
      </c>
      <c r="J61" s="175"/>
      <c r="K61" s="176">
        <v>0.41</v>
      </c>
      <c r="L61" s="175">
        <f t="shared" si="1"/>
        <v>6867600.0000000009</v>
      </c>
      <c r="M61" s="175"/>
      <c r="N61" s="175"/>
      <c r="O61" s="175">
        <f t="shared" si="6"/>
        <v>6867600.0000000009</v>
      </c>
      <c r="P61" s="174"/>
    </row>
    <row r="62" spans="1:16" x14ac:dyDescent="0.2">
      <c r="A62" s="415">
        <v>1249</v>
      </c>
      <c r="B62" s="417">
        <v>44155</v>
      </c>
      <c r="C62" s="415" t="s">
        <v>191</v>
      </c>
      <c r="D62" s="415" t="s">
        <v>191</v>
      </c>
      <c r="E62" s="415"/>
      <c r="F62" s="174" t="s">
        <v>163</v>
      </c>
      <c r="G62" s="174">
        <v>24</v>
      </c>
      <c r="H62" s="175">
        <v>235000</v>
      </c>
      <c r="I62" s="175">
        <f t="shared" si="0"/>
        <v>5640000</v>
      </c>
      <c r="J62" s="175"/>
      <c r="K62" s="176">
        <v>0.41</v>
      </c>
      <c r="L62" s="175">
        <f t="shared" si="1"/>
        <v>3327600.0000000005</v>
      </c>
      <c r="M62" s="175"/>
      <c r="N62" s="175"/>
      <c r="O62" s="175">
        <f t="shared" si="6"/>
        <v>3327600.0000000005</v>
      </c>
      <c r="P62" s="174"/>
    </row>
    <row r="63" spans="1:16" ht="15" customHeight="1" x14ac:dyDescent="0.2">
      <c r="A63" s="416"/>
      <c r="B63" s="418"/>
      <c r="C63" s="416"/>
      <c r="D63" s="416"/>
      <c r="E63" s="416"/>
      <c r="F63" s="174" t="s">
        <v>177</v>
      </c>
      <c r="G63" s="174">
        <v>8</v>
      </c>
      <c r="H63" s="175">
        <v>465000</v>
      </c>
      <c r="I63" s="175">
        <f t="shared" si="0"/>
        <v>3720000</v>
      </c>
      <c r="J63" s="175"/>
      <c r="K63" s="176">
        <v>0.41</v>
      </c>
      <c r="L63" s="175">
        <f t="shared" si="1"/>
        <v>2194800.0000000005</v>
      </c>
      <c r="M63" s="175"/>
      <c r="N63" s="175"/>
      <c r="O63" s="175">
        <f t="shared" si="6"/>
        <v>2194800.0000000005</v>
      </c>
      <c r="P63" s="174"/>
    </row>
    <row r="64" spans="1:16" x14ac:dyDescent="0.2">
      <c r="A64" s="170">
        <v>1253</v>
      </c>
      <c r="B64" s="197">
        <v>44159</v>
      </c>
      <c r="C64" s="170" t="s">
        <v>158</v>
      </c>
      <c r="D64" s="170" t="s">
        <v>214</v>
      </c>
      <c r="E64" s="170"/>
      <c r="F64" s="174" t="s">
        <v>171</v>
      </c>
      <c r="G64" s="174">
        <v>12</v>
      </c>
      <c r="H64" s="175">
        <v>455000</v>
      </c>
      <c r="I64" s="175">
        <f t="shared" si="0"/>
        <v>5460000</v>
      </c>
      <c r="J64" s="175"/>
      <c r="K64" s="176">
        <v>0.41</v>
      </c>
      <c r="L64" s="175">
        <f t="shared" si="1"/>
        <v>3221400.0000000005</v>
      </c>
      <c r="M64" s="175">
        <f>L64</f>
        <v>3221400.0000000005</v>
      </c>
      <c r="N64" s="175"/>
      <c r="O64" s="175"/>
      <c r="P64" s="174"/>
    </row>
    <row r="65" spans="1:17" x14ac:dyDescent="0.2">
      <c r="A65" s="170">
        <v>1252</v>
      </c>
      <c r="B65" s="197">
        <v>44160</v>
      </c>
      <c r="C65" s="170" t="s">
        <v>158</v>
      </c>
      <c r="D65" s="170" t="s">
        <v>216</v>
      </c>
      <c r="E65" s="170" t="s">
        <v>217</v>
      </c>
      <c r="F65" s="174" t="s">
        <v>162</v>
      </c>
      <c r="G65" s="174">
        <v>2</v>
      </c>
      <c r="H65" s="175">
        <v>455000</v>
      </c>
      <c r="I65" s="175">
        <f t="shared" si="0"/>
        <v>910000</v>
      </c>
      <c r="J65" s="175"/>
      <c r="K65" s="176">
        <v>0.41</v>
      </c>
      <c r="L65" s="175">
        <f t="shared" si="1"/>
        <v>536900.00000000012</v>
      </c>
      <c r="M65" s="175">
        <f>L65</f>
        <v>536900.00000000012</v>
      </c>
      <c r="N65" s="175"/>
      <c r="O65" s="175"/>
      <c r="P65" s="174"/>
    </row>
    <row r="66" spans="1:17" x14ac:dyDescent="0.2">
      <c r="A66" s="415">
        <v>1255</v>
      </c>
      <c r="B66" s="417">
        <v>44160</v>
      </c>
      <c r="C66" s="415" t="s">
        <v>158</v>
      </c>
      <c r="D66" s="415" t="s">
        <v>219</v>
      </c>
      <c r="E66" s="415" t="s">
        <v>220</v>
      </c>
      <c r="F66" s="174" t="s">
        <v>161</v>
      </c>
      <c r="G66" s="174">
        <v>2</v>
      </c>
      <c r="H66" s="175">
        <v>225000</v>
      </c>
      <c r="I66" s="175">
        <f t="shared" si="0"/>
        <v>450000</v>
      </c>
      <c r="J66" s="175"/>
      <c r="K66" s="176">
        <v>0.41</v>
      </c>
      <c r="L66" s="175">
        <f t="shared" si="1"/>
        <v>265500.00000000006</v>
      </c>
      <c r="M66" s="175">
        <f>L66</f>
        <v>265500.00000000006</v>
      </c>
      <c r="N66" s="175"/>
      <c r="O66" s="175"/>
      <c r="P66" s="419" t="s">
        <v>221</v>
      </c>
    </row>
    <row r="67" spans="1:17" ht="15" customHeight="1" x14ac:dyDescent="0.2">
      <c r="A67" s="416"/>
      <c r="B67" s="418"/>
      <c r="C67" s="416"/>
      <c r="D67" s="416"/>
      <c r="E67" s="416"/>
      <c r="F67" s="174" t="s">
        <v>162</v>
      </c>
      <c r="G67" s="174">
        <v>3</v>
      </c>
      <c r="H67" s="175">
        <v>455000</v>
      </c>
      <c r="I67" s="175">
        <f t="shared" si="0"/>
        <v>1365000</v>
      </c>
      <c r="J67" s="175"/>
      <c r="K67" s="176">
        <v>0.41</v>
      </c>
      <c r="L67" s="175">
        <f t="shared" si="1"/>
        <v>805350.00000000012</v>
      </c>
      <c r="M67" s="175">
        <f>L67</f>
        <v>805350.00000000012</v>
      </c>
      <c r="N67" s="175"/>
      <c r="O67" s="175"/>
      <c r="P67" s="420"/>
    </row>
    <row r="68" spans="1:17" x14ac:dyDescent="0.2">
      <c r="A68" s="415">
        <v>1266</v>
      </c>
      <c r="B68" s="417">
        <v>44165</v>
      </c>
      <c r="C68" s="415"/>
      <c r="D68" s="430" t="s">
        <v>265</v>
      </c>
      <c r="E68" s="415"/>
      <c r="F68" s="174" t="s">
        <v>161</v>
      </c>
      <c r="G68" s="174">
        <v>3</v>
      </c>
      <c r="H68" s="175">
        <v>225000</v>
      </c>
      <c r="I68" s="175">
        <f t="shared" si="0"/>
        <v>675000</v>
      </c>
      <c r="J68" s="421">
        <v>1619000</v>
      </c>
      <c r="K68" s="424"/>
      <c r="L68" s="427">
        <f>SUM(I68:I74)-J68</f>
        <v>8546000</v>
      </c>
      <c r="M68" s="427">
        <f>L68</f>
        <v>8546000</v>
      </c>
      <c r="N68" s="175"/>
      <c r="O68" s="175"/>
      <c r="P68" s="174"/>
    </row>
    <row r="69" spans="1:17" ht="15" customHeight="1" x14ac:dyDescent="0.2">
      <c r="A69" s="403"/>
      <c r="B69" s="405"/>
      <c r="C69" s="403"/>
      <c r="D69" s="409"/>
      <c r="E69" s="403"/>
      <c r="F69" s="174" t="s">
        <v>162</v>
      </c>
      <c r="G69" s="174">
        <v>5</v>
      </c>
      <c r="H69" s="175">
        <v>455000</v>
      </c>
      <c r="I69" s="175">
        <f t="shared" si="0"/>
        <v>2275000</v>
      </c>
      <c r="J69" s="422"/>
      <c r="K69" s="425"/>
      <c r="L69" s="428"/>
      <c r="M69" s="428"/>
      <c r="N69" s="175"/>
      <c r="O69" s="175"/>
      <c r="P69" s="174"/>
    </row>
    <row r="70" spans="1:17" ht="15" customHeight="1" x14ac:dyDescent="0.2">
      <c r="A70" s="403"/>
      <c r="B70" s="405"/>
      <c r="C70" s="403"/>
      <c r="D70" s="409"/>
      <c r="E70" s="403"/>
      <c r="F70" s="174" t="s">
        <v>177</v>
      </c>
      <c r="G70" s="174">
        <v>4</v>
      </c>
      <c r="H70" s="175">
        <v>465000</v>
      </c>
      <c r="I70" s="175">
        <f t="shared" si="0"/>
        <v>1860000</v>
      </c>
      <c r="J70" s="422"/>
      <c r="K70" s="425"/>
      <c r="L70" s="428"/>
      <c r="M70" s="428"/>
      <c r="N70" s="175"/>
      <c r="O70" s="175"/>
      <c r="P70" s="174"/>
    </row>
    <row r="71" spans="1:17" ht="15" customHeight="1" x14ac:dyDescent="0.2">
      <c r="A71" s="403"/>
      <c r="B71" s="405"/>
      <c r="C71" s="403"/>
      <c r="D71" s="409"/>
      <c r="E71" s="403"/>
      <c r="F71" s="174" t="s">
        <v>197</v>
      </c>
      <c r="G71" s="174">
        <v>5</v>
      </c>
      <c r="H71" s="175">
        <v>255000</v>
      </c>
      <c r="I71" s="175">
        <f t="shared" si="0"/>
        <v>1275000</v>
      </c>
      <c r="J71" s="422"/>
      <c r="K71" s="425"/>
      <c r="L71" s="428"/>
      <c r="M71" s="428"/>
      <c r="N71" s="175"/>
      <c r="O71" s="175"/>
      <c r="P71" s="174"/>
    </row>
    <row r="72" spans="1:17" ht="15" customHeight="1" x14ac:dyDescent="0.2">
      <c r="A72" s="403"/>
      <c r="B72" s="405"/>
      <c r="C72" s="403"/>
      <c r="D72" s="409"/>
      <c r="E72" s="403"/>
      <c r="F72" s="174" t="s">
        <v>164</v>
      </c>
      <c r="G72" s="174">
        <v>2</v>
      </c>
      <c r="H72" s="175">
        <v>485000</v>
      </c>
      <c r="I72" s="175">
        <f t="shared" si="0"/>
        <v>970000</v>
      </c>
      <c r="J72" s="422"/>
      <c r="K72" s="425"/>
      <c r="L72" s="428"/>
      <c r="M72" s="428"/>
      <c r="N72" s="175"/>
      <c r="O72" s="175"/>
      <c r="P72" s="174"/>
    </row>
    <row r="73" spans="1:17" ht="15" customHeight="1" x14ac:dyDescent="0.2">
      <c r="A73" s="403"/>
      <c r="B73" s="405"/>
      <c r="C73" s="403"/>
      <c r="D73" s="409"/>
      <c r="E73" s="403"/>
      <c r="F73" s="174" t="s">
        <v>198</v>
      </c>
      <c r="G73" s="174">
        <v>4</v>
      </c>
      <c r="H73" s="175">
        <v>550000</v>
      </c>
      <c r="I73" s="175">
        <f t="shared" si="0"/>
        <v>2200000</v>
      </c>
      <c r="J73" s="422"/>
      <c r="K73" s="425"/>
      <c r="L73" s="428"/>
      <c r="M73" s="428"/>
      <c r="N73" s="175"/>
      <c r="O73" s="175"/>
      <c r="P73" s="174"/>
    </row>
    <row r="74" spans="1:17" ht="15" customHeight="1" x14ac:dyDescent="0.2">
      <c r="A74" s="416"/>
      <c r="B74" s="418"/>
      <c r="C74" s="416"/>
      <c r="D74" s="431"/>
      <c r="E74" s="416"/>
      <c r="F74" s="174" t="s">
        <v>171</v>
      </c>
      <c r="G74" s="174">
        <v>2</v>
      </c>
      <c r="H74" s="175">
        <v>455000</v>
      </c>
      <c r="I74" s="175">
        <f t="shared" si="0"/>
        <v>910000</v>
      </c>
      <c r="J74" s="423"/>
      <c r="K74" s="426"/>
      <c r="L74" s="429"/>
      <c r="M74" s="429"/>
      <c r="N74" s="175"/>
      <c r="O74" s="175"/>
      <c r="P74" s="199"/>
    </row>
    <row r="75" spans="1:17" hidden="1" x14ac:dyDescent="0.2">
      <c r="A75" s="195"/>
      <c r="B75" s="194"/>
      <c r="C75" s="195"/>
      <c r="D75" s="195"/>
      <c r="E75" s="195"/>
      <c r="F75" s="174"/>
      <c r="G75" s="174"/>
      <c r="H75" s="175"/>
      <c r="I75" s="175"/>
      <c r="J75" s="175"/>
      <c r="K75" s="176"/>
      <c r="L75" s="175"/>
      <c r="M75" s="175"/>
      <c r="N75" s="175"/>
      <c r="O75" s="175"/>
      <c r="P75" s="174"/>
    </row>
    <row r="76" spans="1:17" hidden="1" x14ac:dyDescent="0.2">
      <c r="A76" s="170"/>
      <c r="B76" s="197"/>
      <c r="C76" s="170"/>
      <c r="D76" s="170"/>
      <c r="E76" s="170"/>
      <c r="F76" s="174"/>
      <c r="G76" s="174"/>
      <c r="H76" s="175"/>
      <c r="I76" s="175"/>
      <c r="J76" s="175"/>
      <c r="K76" s="176"/>
      <c r="L76" s="175"/>
      <c r="M76" s="175"/>
      <c r="N76" s="175"/>
      <c r="O76" s="175"/>
      <c r="P76" s="174"/>
    </row>
    <row r="77" spans="1:17" hidden="1" x14ac:dyDescent="0.2">
      <c r="A77" s="173"/>
      <c r="B77" s="198"/>
      <c r="C77" s="173"/>
      <c r="D77" s="173"/>
      <c r="E77" s="173"/>
      <c r="F77" s="165"/>
      <c r="G77" s="165"/>
      <c r="H77" s="166"/>
      <c r="I77" s="166"/>
      <c r="J77" s="166"/>
      <c r="K77" s="167"/>
      <c r="L77" s="166"/>
      <c r="M77" s="166"/>
      <c r="N77" s="166"/>
      <c r="O77" s="166"/>
      <c r="P77" s="165"/>
    </row>
    <row r="78" spans="1:17" s="135" customFormat="1" x14ac:dyDescent="0.2">
      <c r="A78" s="411" t="s">
        <v>76</v>
      </c>
      <c r="B78" s="411"/>
      <c r="C78" s="411"/>
      <c r="D78" s="411"/>
      <c r="E78" s="411"/>
      <c r="F78" s="411"/>
      <c r="G78" s="131">
        <f>SUM(G8:G77)</f>
        <v>1305</v>
      </c>
      <c r="H78" s="132"/>
      <c r="I78" s="133">
        <f>SUM(I8:I77)</f>
        <v>548360000</v>
      </c>
      <c r="J78" s="154"/>
      <c r="K78" s="133"/>
      <c r="L78" s="134">
        <f>SUM(L8:L77)</f>
        <v>330010900</v>
      </c>
      <c r="M78" s="132"/>
      <c r="N78" s="132"/>
      <c r="O78" s="132"/>
      <c r="P78" s="132"/>
      <c r="Q78" s="395"/>
    </row>
    <row r="79" spans="1:17" s="135" customFormat="1" x14ac:dyDescent="0.2">
      <c r="A79" s="396" t="s">
        <v>157</v>
      </c>
      <c r="B79" s="396"/>
      <c r="C79" s="396"/>
      <c r="D79" s="396"/>
      <c r="E79" s="396"/>
      <c r="F79" s="396"/>
      <c r="G79" s="131">
        <f>G78</f>
        <v>1305</v>
      </c>
      <c r="H79" s="136"/>
      <c r="I79" s="133"/>
      <c r="J79" s="136"/>
      <c r="K79" s="133"/>
      <c r="L79" s="134">
        <f>L78</f>
        <v>330010900</v>
      </c>
      <c r="M79" s="136"/>
      <c r="N79" s="136"/>
      <c r="O79" s="136"/>
      <c r="P79" s="136"/>
      <c r="Q79" s="395"/>
    </row>
    <row r="80" spans="1:17" s="135" customFormat="1" x14ac:dyDescent="0.2">
      <c r="A80" s="396" t="s">
        <v>77</v>
      </c>
      <c r="B80" s="396"/>
      <c r="C80" s="396"/>
      <c r="D80" s="396"/>
      <c r="E80" s="396"/>
      <c r="F80" s="396"/>
      <c r="G80" s="137" t="s">
        <v>45</v>
      </c>
      <c r="H80" s="137"/>
      <c r="I80" s="137"/>
      <c r="J80" s="137"/>
      <c r="K80" s="137"/>
      <c r="L80" s="134">
        <f>SUM(M8:M77)</f>
        <v>21216250</v>
      </c>
      <c r="M80" s="136"/>
      <c r="N80" s="136"/>
      <c r="O80" s="136"/>
      <c r="P80" s="138"/>
    </row>
    <row r="81" spans="1:16" s="135" customFormat="1" x14ac:dyDescent="0.2">
      <c r="A81" s="396" t="s">
        <v>78</v>
      </c>
      <c r="B81" s="396"/>
      <c r="C81" s="396"/>
      <c r="D81" s="396"/>
      <c r="E81" s="396"/>
      <c r="F81" s="396"/>
      <c r="G81" s="136"/>
      <c r="H81" s="136"/>
      <c r="I81" s="132"/>
      <c r="J81" s="136"/>
      <c r="K81" s="133"/>
      <c r="L81" s="134">
        <f>SUM(N8:N77)</f>
        <v>39339950.000000007</v>
      </c>
      <c r="M81" s="136"/>
      <c r="N81" s="136"/>
      <c r="O81" s="136"/>
      <c r="P81" s="138"/>
    </row>
    <row r="82" spans="1:16" s="135" customFormat="1" x14ac:dyDescent="0.2">
      <c r="A82" s="396" t="s">
        <v>79</v>
      </c>
      <c r="B82" s="396"/>
      <c r="C82" s="396"/>
      <c r="D82" s="396"/>
      <c r="E82" s="396"/>
      <c r="F82" s="396"/>
      <c r="G82" s="136"/>
      <c r="H82" s="136"/>
      <c r="I82" s="132"/>
      <c r="J82" s="136"/>
      <c r="K82" s="133"/>
      <c r="L82" s="134">
        <f>SUM(O8:O77)</f>
        <v>269454700</v>
      </c>
      <c r="M82" s="136"/>
      <c r="N82" s="136"/>
      <c r="O82" s="136"/>
      <c r="P82" s="138"/>
    </row>
    <row r="85" spans="1:16" s="177" customFormat="1" x14ac:dyDescent="0.2">
      <c r="C85" s="178"/>
      <c r="E85" s="179" t="s">
        <v>84</v>
      </c>
      <c r="F85" s="178"/>
      <c r="G85" s="178"/>
      <c r="H85" s="178"/>
      <c r="I85" s="178"/>
      <c r="L85" s="179" t="s">
        <v>13</v>
      </c>
    </row>
    <row r="86" spans="1:16" s="177" customFormat="1" x14ac:dyDescent="0.2">
      <c r="C86" s="180"/>
      <c r="E86" s="181" t="s">
        <v>14</v>
      </c>
      <c r="F86" s="180"/>
      <c r="G86" s="180"/>
      <c r="H86" s="180"/>
      <c r="I86" s="180"/>
      <c r="L86" s="181" t="s">
        <v>15</v>
      </c>
    </row>
    <row r="89" spans="1:16" x14ac:dyDescent="0.2">
      <c r="A89" s="160"/>
      <c r="B89" s="160"/>
      <c r="C89" s="179"/>
      <c r="D89" s="160"/>
      <c r="E89" s="179"/>
      <c r="F89" s="159"/>
      <c r="G89" s="159"/>
      <c r="H89" s="160"/>
      <c r="I89" s="160"/>
      <c r="J89" s="160"/>
      <c r="K89" s="160"/>
      <c r="L89" s="160"/>
      <c r="M89" s="160"/>
      <c r="N89" s="160"/>
      <c r="O89" s="160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14">
    <mergeCell ref="E68:E74"/>
    <mergeCell ref="J68:J74"/>
    <mergeCell ref="K68:K74"/>
    <mergeCell ref="L68:L74"/>
    <mergeCell ref="M68:M74"/>
    <mergeCell ref="A66:A67"/>
    <mergeCell ref="D68:D74"/>
    <mergeCell ref="B68:B74"/>
    <mergeCell ref="C68:C74"/>
    <mergeCell ref="A68:A74"/>
    <mergeCell ref="P66:P67"/>
    <mergeCell ref="E66:E67"/>
    <mergeCell ref="D66:D67"/>
    <mergeCell ref="C66:C67"/>
    <mergeCell ref="B66:B67"/>
    <mergeCell ref="D62:D63"/>
    <mergeCell ref="E62:E63"/>
    <mergeCell ref="C62:C63"/>
    <mergeCell ref="B62:B63"/>
    <mergeCell ref="A62:A63"/>
    <mergeCell ref="C60:C61"/>
    <mergeCell ref="D60:D61"/>
    <mergeCell ref="E60:E61"/>
    <mergeCell ref="B60:B61"/>
    <mergeCell ref="A60:A61"/>
    <mergeCell ref="B38:B41"/>
    <mergeCell ref="A38:A41"/>
    <mergeCell ref="P25:P29"/>
    <mergeCell ref="P30:P37"/>
    <mergeCell ref="E38:E41"/>
    <mergeCell ref="D38:D41"/>
    <mergeCell ref="C38:C41"/>
    <mergeCell ref="E30:E37"/>
    <mergeCell ref="D30:D37"/>
    <mergeCell ref="C30:C37"/>
    <mergeCell ref="B30:B37"/>
    <mergeCell ref="A30:A37"/>
    <mergeCell ref="E25:E29"/>
    <mergeCell ref="D25:D29"/>
    <mergeCell ref="C25:C29"/>
    <mergeCell ref="B25:B29"/>
    <mergeCell ref="A25:A29"/>
    <mergeCell ref="E49:E50"/>
    <mergeCell ref="E20:E22"/>
    <mergeCell ref="A8:A12"/>
    <mergeCell ref="E16:E17"/>
    <mergeCell ref="D16:D17"/>
    <mergeCell ref="C16:C17"/>
    <mergeCell ref="B16:B17"/>
    <mergeCell ref="A16:A17"/>
    <mergeCell ref="D8:D12"/>
    <mergeCell ref="E8:E12"/>
    <mergeCell ref="C8:C12"/>
    <mergeCell ref="B8:B12"/>
    <mergeCell ref="C13:C14"/>
    <mergeCell ref="B13:B14"/>
    <mergeCell ref="A13:A14"/>
    <mergeCell ref="A51:A54"/>
    <mergeCell ref="A49:A50"/>
    <mergeCell ref="B49:B50"/>
    <mergeCell ref="C49:C50"/>
    <mergeCell ref="D49:D50"/>
    <mergeCell ref="A20:A22"/>
    <mergeCell ref="B20:B22"/>
    <mergeCell ref="C20:C22"/>
    <mergeCell ref="D20:D22"/>
    <mergeCell ref="B44:B46"/>
    <mergeCell ref="C44:C46"/>
    <mergeCell ref="D44:D46"/>
    <mergeCell ref="E44:E46"/>
    <mergeCell ref="D51:D54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51:E54"/>
    <mergeCell ref="C51:C54"/>
    <mergeCell ref="B51:B54"/>
    <mergeCell ref="D55:D57"/>
    <mergeCell ref="E55:E57"/>
    <mergeCell ref="C55:C57"/>
    <mergeCell ref="B55:B57"/>
    <mergeCell ref="A55:A5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A42:A43"/>
    <mergeCell ref="B42:B43"/>
    <mergeCell ref="C42:C43"/>
    <mergeCell ref="D42:D43"/>
    <mergeCell ref="E42:E43"/>
    <mergeCell ref="A44:A46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D18" sqref="D18:D20"/>
    </sheetView>
  </sheetViews>
  <sheetFormatPr defaultRowHeight="15" x14ac:dyDescent="0.25"/>
  <cols>
    <col min="1" max="1" width="9.140625" style="277"/>
    <col min="2" max="2" width="12" style="277" bestFit="1" customWidth="1"/>
    <col min="3" max="3" width="6.42578125" style="277" customWidth="1"/>
    <col min="4" max="4" width="12.140625" style="277" customWidth="1"/>
    <col min="5" max="5" width="6.7109375" style="277" customWidth="1"/>
    <col min="6" max="6" width="9.140625" style="277"/>
    <col min="7" max="7" width="6.28515625" style="277" customWidth="1"/>
    <col min="8" max="8" width="13.140625" style="277" customWidth="1"/>
    <col min="9" max="9" width="14" style="277" bestFit="1" customWidth="1"/>
    <col min="10" max="10" width="6.42578125" style="278" customWidth="1"/>
    <col min="11" max="11" width="15.7109375" style="279" customWidth="1"/>
    <col min="12" max="12" width="4.42578125" style="280" customWidth="1"/>
    <col min="13" max="13" width="4" style="280" customWidth="1"/>
    <col min="14" max="14" width="14" style="280" bestFit="1" customWidth="1"/>
    <col min="15" max="16384" width="9.140625" style="277"/>
  </cols>
  <sheetData>
    <row r="1" spans="1:14" x14ac:dyDescent="0.25">
      <c r="A1" s="276" t="s">
        <v>0</v>
      </c>
    </row>
    <row r="2" spans="1:14" x14ac:dyDescent="0.25">
      <c r="A2" s="281" t="s">
        <v>98</v>
      </c>
    </row>
    <row r="3" spans="1:14" x14ac:dyDescent="0.25">
      <c r="A3" s="434" t="s">
        <v>53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282"/>
      <c r="M3" s="282"/>
      <c r="N3" s="282"/>
    </row>
    <row r="4" spans="1:14" x14ac:dyDescent="0.25">
      <c r="A4" s="435" t="s">
        <v>96</v>
      </c>
      <c r="B4" s="435"/>
      <c r="C4" s="435"/>
      <c r="D4" s="435"/>
      <c r="E4" s="435"/>
      <c r="F4" s="435"/>
      <c r="G4" s="435"/>
      <c r="H4" s="435"/>
      <c r="I4" s="435"/>
      <c r="J4" s="436"/>
      <c r="K4" s="435"/>
      <c r="L4" s="283"/>
      <c r="M4" s="283"/>
      <c r="N4" s="283"/>
    </row>
    <row r="5" spans="1:14" x14ac:dyDescent="0.25">
      <c r="A5" s="437" t="s">
        <v>155</v>
      </c>
      <c r="B5" s="438" t="s">
        <v>26</v>
      </c>
      <c r="C5" s="437" t="s">
        <v>27</v>
      </c>
      <c r="D5" s="437" t="s">
        <v>39</v>
      </c>
      <c r="E5" s="437"/>
      <c r="F5" s="439" t="s">
        <v>28</v>
      </c>
      <c r="G5" s="439"/>
      <c r="H5" s="439"/>
      <c r="I5" s="439"/>
      <c r="J5" s="440"/>
      <c r="K5" s="441" t="s">
        <v>29</v>
      </c>
      <c r="L5" s="433" t="s">
        <v>92</v>
      </c>
      <c r="M5" s="433"/>
      <c r="N5" s="433"/>
    </row>
    <row r="6" spans="1:14" ht="42.75" x14ac:dyDescent="0.25">
      <c r="A6" s="437"/>
      <c r="B6" s="438"/>
      <c r="C6" s="437"/>
      <c r="D6" s="284" t="s">
        <v>40</v>
      </c>
      <c r="E6" s="285" t="s">
        <v>41</v>
      </c>
      <c r="F6" s="285" t="s">
        <v>30</v>
      </c>
      <c r="G6" s="285" t="s">
        <v>31</v>
      </c>
      <c r="H6" s="286" t="s">
        <v>32</v>
      </c>
      <c r="I6" s="287" t="s">
        <v>33</v>
      </c>
      <c r="J6" s="288" t="s">
        <v>34</v>
      </c>
      <c r="K6" s="441"/>
      <c r="L6" s="289" t="s">
        <v>52</v>
      </c>
      <c r="M6" s="289" t="s">
        <v>80</v>
      </c>
      <c r="N6" s="289" t="s">
        <v>82</v>
      </c>
    </row>
    <row r="7" spans="1:14" ht="15" customHeight="1" x14ac:dyDescent="0.25">
      <c r="A7" s="442">
        <v>1220</v>
      </c>
      <c r="B7" s="445">
        <v>44139</v>
      </c>
      <c r="C7" s="442"/>
      <c r="D7" s="442" t="s">
        <v>207</v>
      </c>
      <c r="E7" s="442"/>
      <c r="F7" s="290" t="s">
        <v>163</v>
      </c>
      <c r="G7" s="290">
        <v>3</v>
      </c>
      <c r="H7" s="291">
        <v>235000</v>
      </c>
      <c r="I7" s="291">
        <f>H7*G7</f>
        <v>705000</v>
      </c>
      <c r="J7" s="292">
        <v>0.5</v>
      </c>
      <c r="K7" s="291">
        <f>I7*(1-J7)</f>
        <v>352500</v>
      </c>
      <c r="L7" s="293"/>
      <c r="M7" s="293"/>
      <c r="N7" s="294">
        <f>K7</f>
        <v>352500</v>
      </c>
    </row>
    <row r="8" spans="1:14" ht="15" customHeight="1" x14ac:dyDescent="0.25">
      <c r="A8" s="443"/>
      <c r="B8" s="446"/>
      <c r="C8" s="443"/>
      <c r="D8" s="443"/>
      <c r="E8" s="443"/>
      <c r="F8" s="295" t="s">
        <v>165</v>
      </c>
      <c r="G8" s="295">
        <v>2</v>
      </c>
      <c r="H8" s="296">
        <v>485000</v>
      </c>
      <c r="I8" s="296">
        <f>H8*G8</f>
        <v>970000</v>
      </c>
      <c r="J8" s="297">
        <v>0.5</v>
      </c>
      <c r="K8" s="296">
        <f>I8*(1-J8)</f>
        <v>485000</v>
      </c>
      <c r="L8" s="298"/>
      <c r="M8" s="298"/>
      <c r="N8" s="299">
        <f>K8</f>
        <v>485000</v>
      </c>
    </row>
    <row r="9" spans="1:14" ht="15" customHeight="1" x14ac:dyDescent="0.25">
      <c r="A9" s="444"/>
      <c r="B9" s="447"/>
      <c r="C9" s="444"/>
      <c r="D9" s="444"/>
      <c r="E9" s="444"/>
      <c r="F9" s="295" t="s">
        <v>171</v>
      </c>
      <c r="G9" s="295">
        <v>12</v>
      </c>
      <c r="H9" s="296">
        <v>455000</v>
      </c>
      <c r="I9" s="296">
        <f t="shared" ref="I9:I34" si="0">H9*G9</f>
        <v>5460000</v>
      </c>
      <c r="J9" s="297">
        <v>0.5</v>
      </c>
      <c r="K9" s="296">
        <f t="shared" ref="K9:K34" si="1">I9*(1-J9)</f>
        <v>2730000</v>
      </c>
      <c r="L9" s="298"/>
      <c r="M9" s="298"/>
      <c r="N9" s="299">
        <f t="shared" ref="N9:N34" si="2">K9</f>
        <v>2730000</v>
      </c>
    </row>
    <row r="10" spans="1:14" ht="15" customHeight="1" x14ac:dyDescent="0.25">
      <c r="A10" s="324">
        <v>1222</v>
      </c>
      <c r="B10" s="334">
        <v>44142</v>
      </c>
      <c r="C10" s="295"/>
      <c r="D10" s="295" t="s">
        <v>207</v>
      </c>
      <c r="E10" s="295"/>
      <c r="F10" s="295" t="s">
        <v>165</v>
      </c>
      <c r="G10" s="295">
        <v>1</v>
      </c>
      <c r="H10" s="296">
        <v>485000</v>
      </c>
      <c r="I10" s="296">
        <f t="shared" si="0"/>
        <v>485000</v>
      </c>
      <c r="J10" s="297">
        <v>0.5</v>
      </c>
      <c r="K10" s="296">
        <f t="shared" si="1"/>
        <v>242500</v>
      </c>
      <c r="L10" s="298"/>
      <c r="M10" s="298"/>
      <c r="N10" s="299">
        <f t="shared" si="2"/>
        <v>242500</v>
      </c>
    </row>
    <row r="11" spans="1:14" ht="15" customHeight="1" x14ac:dyDescent="0.25">
      <c r="A11" s="448">
        <v>1229</v>
      </c>
      <c r="B11" s="449">
        <v>44145</v>
      </c>
      <c r="C11" s="448"/>
      <c r="D11" s="448" t="s">
        <v>207</v>
      </c>
      <c r="E11" s="448"/>
      <c r="F11" s="295" t="s">
        <v>177</v>
      </c>
      <c r="G11" s="295">
        <v>12</v>
      </c>
      <c r="H11" s="296">
        <v>465000</v>
      </c>
      <c r="I11" s="296">
        <f t="shared" si="0"/>
        <v>5580000</v>
      </c>
      <c r="J11" s="297">
        <v>0.5</v>
      </c>
      <c r="K11" s="296">
        <f t="shared" si="1"/>
        <v>2790000</v>
      </c>
      <c r="L11" s="298"/>
      <c r="M11" s="298"/>
      <c r="N11" s="299">
        <f t="shared" si="2"/>
        <v>2790000</v>
      </c>
    </row>
    <row r="12" spans="1:14" ht="15" customHeight="1" x14ac:dyDescent="0.25">
      <c r="A12" s="443"/>
      <c r="B12" s="446"/>
      <c r="C12" s="443"/>
      <c r="D12" s="443"/>
      <c r="E12" s="443"/>
      <c r="F12" s="295" t="s">
        <v>196</v>
      </c>
      <c r="G12" s="295">
        <v>12</v>
      </c>
      <c r="H12" s="296">
        <v>475000</v>
      </c>
      <c r="I12" s="296">
        <f t="shared" si="0"/>
        <v>5700000</v>
      </c>
      <c r="J12" s="297">
        <v>0.5</v>
      </c>
      <c r="K12" s="296">
        <f t="shared" si="1"/>
        <v>2850000</v>
      </c>
      <c r="L12" s="298"/>
      <c r="M12" s="298"/>
      <c r="N12" s="299">
        <f t="shared" si="2"/>
        <v>2850000</v>
      </c>
    </row>
    <row r="13" spans="1:14" ht="15" customHeight="1" x14ac:dyDescent="0.25">
      <c r="A13" s="444"/>
      <c r="B13" s="447"/>
      <c r="C13" s="444"/>
      <c r="D13" s="444"/>
      <c r="E13" s="444"/>
      <c r="F13" s="295" t="s">
        <v>171</v>
      </c>
      <c r="G13" s="295">
        <v>12</v>
      </c>
      <c r="H13" s="296">
        <v>455000</v>
      </c>
      <c r="I13" s="296">
        <f t="shared" si="0"/>
        <v>5460000</v>
      </c>
      <c r="J13" s="297">
        <v>0.5</v>
      </c>
      <c r="K13" s="296">
        <f t="shared" si="1"/>
        <v>2730000</v>
      </c>
      <c r="L13" s="298"/>
      <c r="M13" s="298"/>
      <c r="N13" s="299">
        <f t="shared" si="2"/>
        <v>2730000</v>
      </c>
    </row>
    <row r="14" spans="1:14" ht="15" customHeight="1" x14ac:dyDescent="0.25">
      <c r="A14" s="448">
        <v>1231</v>
      </c>
      <c r="B14" s="449">
        <v>44146</v>
      </c>
      <c r="C14" s="448"/>
      <c r="D14" s="448" t="s">
        <v>207</v>
      </c>
      <c r="E14" s="448"/>
      <c r="F14" s="295" t="s">
        <v>177</v>
      </c>
      <c r="G14" s="295">
        <v>24</v>
      </c>
      <c r="H14" s="296">
        <v>465000</v>
      </c>
      <c r="I14" s="296">
        <f t="shared" si="0"/>
        <v>11160000</v>
      </c>
      <c r="J14" s="297">
        <v>0.5</v>
      </c>
      <c r="K14" s="296">
        <f t="shared" si="1"/>
        <v>5580000</v>
      </c>
      <c r="L14" s="298"/>
      <c r="M14" s="298"/>
      <c r="N14" s="299">
        <f t="shared" si="2"/>
        <v>5580000</v>
      </c>
    </row>
    <row r="15" spans="1:14" x14ac:dyDescent="0.25">
      <c r="A15" s="443"/>
      <c r="B15" s="446"/>
      <c r="C15" s="443"/>
      <c r="D15" s="443"/>
      <c r="E15" s="443"/>
      <c r="F15" s="295" t="s">
        <v>196</v>
      </c>
      <c r="G15" s="295">
        <v>24</v>
      </c>
      <c r="H15" s="296">
        <v>475000</v>
      </c>
      <c r="I15" s="296">
        <f t="shared" si="0"/>
        <v>11400000</v>
      </c>
      <c r="J15" s="297">
        <v>0.5</v>
      </c>
      <c r="K15" s="296">
        <f t="shared" si="1"/>
        <v>5700000</v>
      </c>
      <c r="L15" s="298"/>
      <c r="M15" s="298"/>
      <c r="N15" s="299">
        <f t="shared" si="2"/>
        <v>5700000</v>
      </c>
    </row>
    <row r="16" spans="1:14" x14ac:dyDescent="0.25">
      <c r="A16" s="443"/>
      <c r="B16" s="446"/>
      <c r="C16" s="443"/>
      <c r="D16" s="443"/>
      <c r="E16" s="443"/>
      <c r="F16" s="295" t="s">
        <v>198</v>
      </c>
      <c r="G16" s="295">
        <v>48</v>
      </c>
      <c r="H16" s="296">
        <v>550000</v>
      </c>
      <c r="I16" s="296">
        <f t="shared" si="0"/>
        <v>26400000</v>
      </c>
      <c r="J16" s="297">
        <v>0.5</v>
      </c>
      <c r="K16" s="296">
        <f t="shared" si="1"/>
        <v>13200000</v>
      </c>
      <c r="L16" s="298"/>
      <c r="M16" s="298"/>
      <c r="N16" s="299">
        <f t="shared" si="2"/>
        <v>13200000</v>
      </c>
    </row>
    <row r="17" spans="1:14" x14ac:dyDescent="0.25">
      <c r="A17" s="444"/>
      <c r="B17" s="447"/>
      <c r="C17" s="444"/>
      <c r="D17" s="444"/>
      <c r="E17" s="444"/>
      <c r="F17" s="295" t="s">
        <v>168</v>
      </c>
      <c r="G17" s="295">
        <v>24</v>
      </c>
      <c r="H17" s="296">
        <v>455000</v>
      </c>
      <c r="I17" s="296">
        <f t="shared" si="0"/>
        <v>10920000</v>
      </c>
      <c r="J17" s="297">
        <v>0.5</v>
      </c>
      <c r="K17" s="296">
        <f t="shared" si="1"/>
        <v>5460000</v>
      </c>
      <c r="L17" s="298"/>
      <c r="M17" s="298"/>
      <c r="N17" s="299">
        <f t="shared" si="2"/>
        <v>5460000</v>
      </c>
    </row>
    <row r="18" spans="1:14" x14ac:dyDescent="0.25">
      <c r="A18" s="448">
        <v>1236</v>
      </c>
      <c r="B18" s="449">
        <v>44152</v>
      </c>
      <c r="C18" s="448" t="s">
        <v>191</v>
      </c>
      <c r="D18" s="448" t="s">
        <v>194</v>
      </c>
      <c r="E18" s="448"/>
      <c r="F18" s="295" t="s">
        <v>196</v>
      </c>
      <c r="G18" s="295">
        <v>36</v>
      </c>
      <c r="H18" s="296">
        <v>475000</v>
      </c>
      <c r="I18" s="296">
        <f t="shared" si="0"/>
        <v>17100000</v>
      </c>
      <c r="J18" s="297">
        <v>0.38</v>
      </c>
      <c r="K18" s="296">
        <f t="shared" si="1"/>
        <v>10602000</v>
      </c>
      <c r="L18" s="298"/>
      <c r="M18" s="298"/>
      <c r="N18" s="299">
        <f t="shared" si="2"/>
        <v>10602000</v>
      </c>
    </row>
    <row r="19" spans="1:14" x14ac:dyDescent="0.25">
      <c r="A19" s="443"/>
      <c r="B19" s="446"/>
      <c r="C19" s="443"/>
      <c r="D19" s="443"/>
      <c r="E19" s="443"/>
      <c r="F19" s="295" t="s">
        <v>164</v>
      </c>
      <c r="G19" s="295">
        <v>24</v>
      </c>
      <c r="H19" s="296">
        <v>485000</v>
      </c>
      <c r="I19" s="296">
        <f t="shared" si="0"/>
        <v>11640000</v>
      </c>
      <c r="J19" s="297">
        <v>0.38</v>
      </c>
      <c r="K19" s="296">
        <f t="shared" si="1"/>
        <v>7216800</v>
      </c>
      <c r="L19" s="298"/>
      <c r="M19" s="298"/>
      <c r="N19" s="299">
        <f t="shared" si="2"/>
        <v>7216800</v>
      </c>
    </row>
    <row r="20" spans="1:14" x14ac:dyDescent="0.25">
      <c r="A20" s="444"/>
      <c r="B20" s="447"/>
      <c r="C20" s="444"/>
      <c r="D20" s="444"/>
      <c r="E20" s="444"/>
      <c r="F20" s="295" t="s">
        <v>198</v>
      </c>
      <c r="G20" s="295">
        <v>20</v>
      </c>
      <c r="H20" s="296">
        <v>550000</v>
      </c>
      <c r="I20" s="296">
        <f t="shared" si="0"/>
        <v>11000000</v>
      </c>
      <c r="J20" s="297">
        <v>0.38</v>
      </c>
      <c r="K20" s="296">
        <f t="shared" si="1"/>
        <v>6820000</v>
      </c>
      <c r="L20" s="298"/>
      <c r="M20" s="298"/>
      <c r="N20" s="299">
        <f t="shared" si="2"/>
        <v>6820000</v>
      </c>
    </row>
    <row r="21" spans="1:14" x14ac:dyDescent="0.25">
      <c r="A21" s="324">
        <v>1240</v>
      </c>
      <c r="B21" s="325">
        <v>44153</v>
      </c>
      <c r="C21" s="324"/>
      <c r="D21" s="324" t="s">
        <v>207</v>
      </c>
      <c r="E21" s="324"/>
      <c r="F21" s="295" t="s">
        <v>162</v>
      </c>
      <c r="G21" s="295">
        <v>24</v>
      </c>
      <c r="H21" s="296">
        <v>455000</v>
      </c>
      <c r="I21" s="296">
        <f t="shared" si="0"/>
        <v>10920000</v>
      </c>
      <c r="J21" s="297">
        <v>0.5</v>
      </c>
      <c r="K21" s="296">
        <f t="shared" si="1"/>
        <v>5460000</v>
      </c>
      <c r="L21" s="298"/>
      <c r="M21" s="298"/>
      <c r="N21" s="299">
        <f t="shared" si="2"/>
        <v>5460000</v>
      </c>
    </row>
    <row r="22" spans="1:14" x14ac:dyDescent="0.25">
      <c r="A22" s="448">
        <v>1241</v>
      </c>
      <c r="B22" s="449">
        <v>44153</v>
      </c>
      <c r="C22" s="448" t="s">
        <v>191</v>
      </c>
      <c r="D22" s="448" t="s">
        <v>201</v>
      </c>
      <c r="E22" s="448"/>
      <c r="F22" s="295" t="s">
        <v>165</v>
      </c>
      <c r="G22" s="295">
        <v>12</v>
      </c>
      <c r="H22" s="296">
        <v>485000</v>
      </c>
      <c r="I22" s="296">
        <f t="shared" si="0"/>
        <v>5820000</v>
      </c>
      <c r="J22" s="297">
        <v>0.38</v>
      </c>
      <c r="K22" s="296">
        <f t="shared" si="1"/>
        <v>3608400</v>
      </c>
      <c r="L22" s="298"/>
      <c r="M22" s="298"/>
      <c r="N22" s="299">
        <f t="shared" si="2"/>
        <v>3608400</v>
      </c>
    </row>
    <row r="23" spans="1:14" ht="15" customHeight="1" x14ac:dyDescent="0.25">
      <c r="A23" s="443"/>
      <c r="B23" s="446"/>
      <c r="C23" s="443"/>
      <c r="D23" s="443"/>
      <c r="E23" s="443"/>
      <c r="F23" s="295" t="s">
        <v>198</v>
      </c>
      <c r="G23" s="295">
        <v>19</v>
      </c>
      <c r="H23" s="296">
        <v>550000</v>
      </c>
      <c r="I23" s="296">
        <f t="shared" si="0"/>
        <v>10450000</v>
      </c>
      <c r="J23" s="297">
        <v>0.38</v>
      </c>
      <c r="K23" s="296">
        <f t="shared" si="1"/>
        <v>6479000</v>
      </c>
      <c r="L23" s="298"/>
      <c r="M23" s="298"/>
      <c r="N23" s="299">
        <f t="shared" si="2"/>
        <v>6479000</v>
      </c>
    </row>
    <row r="24" spans="1:14" x14ac:dyDescent="0.25">
      <c r="A24" s="444"/>
      <c r="B24" s="447"/>
      <c r="C24" s="444"/>
      <c r="D24" s="444"/>
      <c r="E24" s="444"/>
      <c r="F24" s="295" t="s">
        <v>168</v>
      </c>
      <c r="G24" s="295">
        <v>36</v>
      </c>
      <c r="H24" s="296">
        <v>455000</v>
      </c>
      <c r="I24" s="296">
        <f t="shared" si="0"/>
        <v>16380000</v>
      </c>
      <c r="J24" s="297">
        <v>0.38</v>
      </c>
      <c r="K24" s="296">
        <f t="shared" si="1"/>
        <v>10155600</v>
      </c>
      <c r="L24" s="298"/>
      <c r="M24" s="298"/>
      <c r="N24" s="299">
        <f t="shared" si="2"/>
        <v>10155600</v>
      </c>
    </row>
    <row r="25" spans="1:14" x14ac:dyDescent="0.25">
      <c r="A25" s="324">
        <v>1250</v>
      </c>
      <c r="B25" s="334">
        <v>44153</v>
      </c>
      <c r="C25" s="295"/>
      <c r="D25" s="295" t="s">
        <v>207</v>
      </c>
      <c r="E25" s="295"/>
      <c r="F25" s="295" t="s">
        <v>161</v>
      </c>
      <c r="G25" s="295">
        <v>24</v>
      </c>
      <c r="H25" s="296">
        <v>225000</v>
      </c>
      <c r="I25" s="296">
        <f t="shared" si="0"/>
        <v>5400000</v>
      </c>
      <c r="J25" s="297">
        <v>0.5</v>
      </c>
      <c r="K25" s="296">
        <f t="shared" si="1"/>
        <v>2700000</v>
      </c>
      <c r="L25" s="298"/>
      <c r="M25" s="298"/>
      <c r="N25" s="299">
        <f t="shared" si="2"/>
        <v>2700000</v>
      </c>
    </row>
    <row r="26" spans="1:14" x14ac:dyDescent="0.25">
      <c r="A26" s="324">
        <v>1245</v>
      </c>
      <c r="B26" s="334">
        <v>44155</v>
      </c>
      <c r="C26" s="295" t="s">
        <v>191</v>
      </c>
      <c r="D26" s="295" t="s">
        <v>191</v>
      </c>
      <c r="E26" s="295"/>
      <c r="F26" s="295" t="s">
        <v>177</v>
      </c>
      <c r="G26" s="295">
        <v>2</v>
      </c>
      <c r="H26" s="296">
        <v>465000</v>
      </c>
      <c r="I26" s="296">
        <f t="shared" si="0"/>
        <v>930000</v>
      </c>
      <c r="J26" s="297">
        <v>0.41</v>
      </c>
      <c r="K26" s="296">
        <f t="shared" si="1"/>
        <v>548700.00000000012</v>
      </c>
      <c r="L26" s="298"/>
      <c r="M26" s="298"/>
      <c r="N26" s="299">
        <f t="shared" si="2"/>
        <v>548700.00000000012</v>
      </c>
    </row>
    <row r="27" spans="1:14" x14ac:dyDescent="0.25">
      <c r="A27" s="448">
        <v>1248</v>
      </c>
      <c r="B27" s="449">
        <v>44155</v>
      </c>
      <c r="C27" s="448" t="s">
        <v>191</v>
      </c>
      <c r="D27" s="448" t="s">
        <v>213</v>
      </c>
      <c r="E27" s="448"/>
      <c r="F27" s="295" t="s">
        <v>198</v>
      </c>
      <c r="G27" s="295">
        <v>44</v>
      </c>
      <c r="H27" s="296">
        <v>550000</v>
      </c>
      <c r="I27" s="296">
        <f t="shared" si="0"/>
        <v>24200000</v>
      </c>
      <c r="J27" s="297">
        <v>0.41</v>
      </c>
      <c r="K27" s="296">
        <f t="shared" si="1"/>
        <v>14278000.000000002</v>
      </c>
      <c r="L27" s="298"/>
      <c r="M27" s="298"/>
      <c r="N27" s="299">
        <f t="shared" si="2"/>
        <v>14278000.000000002</v>
      </c>
    </row>
    <row r="28" spans="1:14" x14ac:dyDescent="0.25">
      <c r="A28" s="444"/>
      <c r="B28" s="447"/>
      <c r="C28" s="444"/>
      <c r="D28" s="444"/>
      <c r="E28" s="444"/>
      <c r="F28" s="295" t="s">
        <v>168</v>
      </c>
      <c r="G28" s="295">
        <v>36</v>
      </c>
      <c r="H28" s="296">
        <v>455000</v>
      </c>
      <c r="I28" s="296">
        <f t="shared" si="0"/>
        <v>16380000</v>
      </c>
      <c r="J28" s="297">
        <v>0.41</v>
      </c>
      <c r="K28" s="296">
        <f t="shared" si="1"/>
        <v>9664200.0000000019</v>
      </c>
      <c r="L28" s="298"/>
      <c r="M28" s="298"/>
      <c r="N28" s="299">
        <f t="shared" si="2"/>
        <v>9664200.0000000019</v>
      </c>
    </row>
    <row r="29" spans="1:14" x14ac:dyDescent="0.25">
      <c r="A29" s="448">
        <v>1254</v>
      </c>
      <c r="B29" s="449">
        <v>44160</v>
      </c>
      <c r="C29" s="448" t="s">
        <v>158</v>
      </c>
      <c r="D29" s="448" t="s">
        <v>223</v>
      </c>
      <c r="E29" s="448"/>
      <c r="F29" s="295" t="s">
        <v>177</v>
      </c>
      <c r="G29" s="295">
        <v>2</v>
      </c>
      <c r="H29" s="296">
        <v>465000</v>
      </c>
      <c r="I29" s="296">
        <f t="shared" si="0"/>
        <v>930000</v>
      </c>
      <c r="J29" s="297">
        <v>0.41</v>
      </c>
      <c r="K29" s="296">
        <f t="shared" si="1"/>
        <v>548700.00000000012</v>
      </c>
      <c r="L29" s="298"/>
      <c r="M29" s="298"/>
      <c r="N29" s="299">
        <f t="shared" si="2"/>
        <v>548700.00000000012</v>
      </c>
    </row>
    <row r="30" spans="1:14" x14ac:dyDescent="0.25">
      <c r="A30" s="444"/>
      <c r="B30" s="447"/>
      <c r="C30" s="444"/>
      <c r="D30" s="444"/>
      <c r="E30" s="444"/>
      <c r="F30" s="295" t="s">
        <v>198</v>
      </c>
      <c r="G30" s="295">
        <v>5</v>
      </c>
      <c r="H30" s="296">
        <v>550000</v>
      </c>
      <c r="I30" s="296">
        <f t="shared" si="0"/>
        <v>2750000</v>
      </c>
      <c r="J30" s="297">
        <v>0.41</v>
      </c>
      <c r="K30" s="296">
        <f t="shared" si="1"/>
        <v>1622500.0000000002</v>
      </c>
      <c r="L30" s="298"/>
      <c r="M30" s="298"/>
      <c r="N30" s="299">
        <f t="shared" si="2"/>
        <v>1622500.0000000002</v>
      </c>
    </row>
    <row r="31" spans="1:14" x14ac:dyDescent="0.25">
      <c r="A31" s="448">
        <v>1256</v>
      </c>
      <c r="B31" s="449">
        <v>44160</v>
      </c>
      <c r="C31" s="448"/>
      <c r="D31" s="448" t="s">
        <v>224</v>
      </c>
      <c r="E31" s="448"/>
      <c r="F31" s="295" t="s">
        <v>196</v>
      </c>
      <c r="G31" s="295">
        <v>46</v>
      </c>
      <c r="H31" s="296">
        <v>475000</v>
      </c>
      <c r="I31" s="296">
        <f t="shared" si="0"/>
        <v>21850000</v>
      </c>
      <c r="J31" s="297">
        <v>0.38</v>
      </c>
      <c r="K31" s="300">
        <f t="shared" si="1"/>
        <v>13547000</v>
      </c>
      <c r="L31" s="298"/>
      <c r="M31" s="298"/>
      <c r="N31" s="299">
        <f t="shared" si="2"/>
        <v>13547000</v>
      </c>
    </row>
    <row r="32" spans="1:14" x14ac:dyDescent="0.25">
      <c r="A32" s="443"/>
      <c r="B32" s="446"/>
      <c r="C32" s="443"/>
      <c r="D32" s="443"/>
      <c r="E32" s="443"/>
      <c r="F32" s="295" t="s">
        <v>164</v>
      </c>
      <c r="G32" s="295">
        <v>17</v>
      </c>
      <c r="H32" s="296">
        <v>485000</v>
      </c>
      <c r="I32" s="296">
        <f t="shared" si="0"/>
        <v>8245000</v>
      </c>
      <c r="J32" s="297">
        <v>0.38</v>
      </c>
      <c r="K32" s="300">
        <f t="shared" si="1"/>
        <v>5111900</v>
      </c>
      <c r="L32" s="298"/>
      <c r="M32" s="298"/>
      <c r="N32" s="299">
        <f t="shared" si="2"/>
        <v>5111900</v>
      </c>
    </row>
    <row r="33" spans="1:14" x14ac:dyDescent="0.25">
      <c r="A33" s="443"/>
      <c r="B33" s="446"/>
      <c r="C33" s="443"/>
      <c r="D33" s="443"/>
      <c r="E33" s="443"/>
      <c r="F33" s="295" t="s">
        <v>165</v>
      </c>
      <c r="G33" s="295">
        <v>43</v>
      </c>
      <c r="H33" s="296">
        <v>485000</v>
      </c>
      <c r="I33" s="296">
        <f t="shared" si="0"/>
        <v>20855000</v>
      </c>
      <c r="J33" s="297">
        <v>0.38</v>
      </c>
      <c r="K33" s="300">
        <f t="shared" si="1"/>
        <v>12930100</v>
      </c>
      <c r="L33" s="298"/>
      <c r="M33" s="298"/>
      <c r="N33" s="299">
        <f t="shared" si="2"/>
        <v>12930100</v>
      </c>
    </row>
    <row r="34" spans="1:14" x14ac:dyDescent="0.25">
      <c r="A34" s="451"/>
      <c r="B34" s="450"/>
      <c r="C34" s="451"/>
      <c r="D34" s="451"/>
      <c r="E34" s="451"/>
      <c r="F34" s="301" t="s">
        <v>171</v>
      </c>
      <c r="G34" s="301">
        <v>12</v>
      </c>
      <c r="H34" s="302">
        <v>455000</v>
      </c>
      <c r="I34" s="302">
        <f t="shared" si="0"/>
        <v>5460000</v>
      </c>
      <c r="J34" s="303">
        <v>0.38</v>
      </c>
      <c r="K34" s="304">
        <f t="shared" si="1"/>
        <v>3385200</v>
      </c>
      <c r="L34" s="305"/>
      <c r="M34" s="305"/>
      <c r="N34" s="306">
        <f t="shared" si="2"/>
        <v>3385200</v>
      </c>
    </row>
    <row r="35" spans="1:14" s="313" customFormat="1" ht="30" customHeight="1" x14ac:dyDescent="0.25">
      <c r="A35" s="432" t="s">
        <v>55</v>
      </c>
      <c r="B35" s="432"/>
      <c r="C35" s="432"/>
      <c r="D35" s="432"/>
      <c r="E35" s="432"/>
      <c r="F35" s="307"/>
      <c r="G35" s="307">
        <f>SUM(G7:G34)</f>
        <v>576</v>
      </c>
      <c r="H35" s="308"/>
      <c r="I35" s="308">
        <f>SUM(I7:I34)</f>
        <v>274550000</v>
      </c>
      <c r="J35" s="309"/>
      <c r="K35" s="310">
        <f>SUM(K7:K34)</f>
        <v>156798100</v>
      </c>
      <c r="L35" s="311"/>
      <c r="M35" s="311"/>
      <c r="N35" s="312">
        <f>SUM(N7:N34)</f>
        <v>156798100</v>
      </c>
    </row>
    <row r="36" spans="1:14" x14ac:dyDescent="0.25">
      <c r="G36" s="314"/>
      <c r="H36" s="314"/>
    </row>
    <row r="37" spans="1:14" x14ac:dyDescent="0.25">
      <c r="G37" s="314"/>
      <c r="H37" s="314"/>
    </row>
    <row r="38" spans="1:14" s="315" customFormat="1" x14ac:dyDescent="0.25">
      <c r="C38" s="316"/>
      <c r="E38" s="317" t="s">
        <v>84</v>
      </c>
      <c r="F38" s="316"/>
      <c r="G38" s="316"/>
      <c r="H38" s="316"/>
      <c r="K38" s="317"/>
      <c r="L38" s="317" t="s">
        <v>13</v>
      </c>
    </row>
    <row r="39" spans="1:14" s="315" customFormat="1" x14ac:dyDescent="0.25">
      <c r="C39" s="318"/>
      <c r="E39" s="319" t="s">
        <v>14</v>
      </c>
      <c r="F39" s="318"/>
      <c r="G39" s="318"/>
      <c r="H39" s="318"/>
      <c r="K39" s="319"/>
      <c r="L39" s="319" t="s">
        <v>15</v>
      </c>
    </row>
    <row r="40" spans="1:14" x14ac:dyDescent="0.25">
      <c r="G40" s="314"/>
      <c r="H40" s="314"/>
    </row>
    <row r="41" spans="1:14" x14ac:dyDescent="0.25">
      <c r="G41" s="314"/>
      <c r="H41" s="314"/>
    </row>
    <row r="42" spans="1:14" s="320" customFormat="1" x14ac:dyDescent="0.25">
      <c r="C42" s="317"/>
      <c r="E42" s="317"/>
      <c r="F42" s="321"/>
      <c r="K42" s="322"/>
      <c r="L42" s="280"/>
      <c r="M42" s="280"/>
      <c r="N42" s="280"/>
    </row>
    <row r="43" spans="1:14" x14ac:dyDescent="0.25">
      <c r="G43" s="314"/>
      <c r="H43" s="314"/>
    </row>
    <row r="44" spans="1:14" x14ac:dyDescent="0.25">
      <c r="G44" s="314"/>
      <c r="H44" s="314"/>
    </row>
    <row r="45" spans="1:14" x14ac:dyDescent="0.25">
      <c r="G45" s="314"/>
      <c r="H45" s="314"/>
    </row>
  </sheetData>
  <mergeCells count="50">
    <mergeCell ref="B31:B34"/>
    <mergeCell ref="A31:A34"/>
    <mergeCell ref="E29:E30"/>
    <mergeCell ref="E27:E28"/>
    <mergeCell ref="D31:D34"/>
    <mergeCell ref="C31:C34"/>
    <mergeCell ref="E31:E34"/>
    <mergeCell ref="A27:A28"/>
    <mergeCell ref="B27:B28"/>
    <mergeCell ref="C27:C28"/>
    <mergeCell ref="D27:D28"/>
    <mergeCell ref="D29:D30"/>
    <mergeCell ref="C29:C30"/>
    <mergeCell ref="B29:B30"/>
    <mergeCell ref="A29:A30"/>
    <mergeCell ref="A22:A24"/>
    <mergeCell ref="B22:B24"/>
    <mergeCell ref="C22:C24"/>
    <mergeCell ref="D22:D24"/>
    <mergeCell ref="E22:E24"/>
    <mergeCell ref="A14:A17"/>
    <mergeCell ref="B14:B17"/>
    <mergeCell ref="C14:C17"/>
    <mergeCell ref="D18:D20"/>
    <mergeCell ref="E18:E20"/>
    <mergeCell ref="C18:C20"/>
    <mergeCell ref="B18:B20"/>
    <mergeCell ref="A18:A20"/>
    <mergeCell ref="B11:B13"/>
    <mergeCell ref="C11:C13"/>
    <mergeCell ref="D11:D13"/>
    <mergeCell ref="E11:E13"/>
    <mergeCell ref="E14:E17"/>
    <mergeCell ref="D14:D17"/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7:D9"/>
    <mergeCell ref="B7:B9"/>
    <mergeCell ref="A7:A9"/>
    <mergeCell ref="C7:C9"/>
    <mergeCell ref="E7:E9"/>
    <mergeCell ref="A11:A13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97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52" t="s">
        <v>16</v>
      </c>
      <c r="B4" s="452"/>
      <c r="C4" s="452"/>
      <c r="D4" s="452"/>
      <c r="E4" s="452"/>
      <c r="F4" s="18"/>
      <c r="G4" s="18"/>
    </row>
    <row r="5" spans="1:7" x14ac:dyDescent="0.25">
      <c r="A5" s="453" t="s">
        <v>96</v>
      </c>
      <c r="B5" s="453"/>
      <c r="C5" s="453"/>
      <c r="D5" s="453"/>
      <c r="E5" s="453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1305</v>
      </c>
      <c r="D8" s="70">
        <f>'DOANH THU'!I78</f>
        <v>548360000</v>
      </c>
      <c r="E8" s="69"/>
      <c r="F8" s="61"/>
      <c r="G8" s="61"/>
    </row>
    <row r="9" spans="1:7" s="62" customFormat="1" ht="15.75" x14ac:dyDescent="0.25">
      <c r="A9" s="188">
        <v>2</v>
      </c>
      <c r="B9" s="189" t="s">
        <v>94</v>
      </c>
      <c r="C9" s="190"/>
      <c r="D9" s="191">
        <f>'DOANH THU'!L78</f>
        <v>330010900</v>
      </c>
      <c r="E9" s="192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21216250</v>
      </c>
      <c r="E10" s="454">
        <f>D10+D11+D12</f>
        <v>60556200.000000007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39339950.000000007</v>
      </c>
      <c r="E11" s="455"/>
      <c r="F11" s="61"/>
      <c r="G11" s="61"/>
    </row>
    <row r="12" spans="1:7" s="62" customFormat="1" ht="15.75" x14ac:dyDescent="0.25">
      <c r="A12" s="117">
        <v>5</v>
      </c>
      <c r="B12" s="118"/>
      <c r="C12" s="118"/>
      <c r="D12" s="141"/>
      <c r="E12" s="456"/>
      <c r="F12" s="61"/>
      <c r="G12" s="61"/>
    </row>
    <row r="13" spans="1:7" s="62" customFormat="1" ht="15.75" x14ac:dyDescent="0.25">
      <c r="A13" s="117">
        <v>6</v>
      </c>
      <c r="B13" s="119" t="s">
        <v>93</v>
      </c>
      <c r="C13" s="121"/>
      <c r="D13" s="120">
        <f>'Hàng khách trả'!I35</f>
        <v>274550000</v>
      </c>
      <c r="E13" s="118"/>
      <c r="F13" s="61"/>
      <c r="G13" s="61"/>
    </row>
    <row r="14" spans="1:7" s="62" customFormat="1" ht="15.75" x14ac:dyDescent="0.25">
      <c r="A14" s="117">
        <v>7</v>
      </c>
      <c r="B14" s="119" t="s">
        <v>94</v>
      </c>
      <c r="C14" s="121"/>
      <c r="D14" s="120">
        <f>'Hàng khách trả'!K35</f>
        <v>156798100</v>
      </c>
      <c r="E14" s="118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112656600</v>
      </c>
      <c r="E15" s="75" t="s">
        <v>95</v>
      </c>
      <c r="F15" s="61"/>
      <c r="G15" s="142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6"/>
    </row>
    <row r="20" spans="1:7" s="62" customFormat="1" x14ac:dyDescent="0.25">
      <c r="A20" s="184">
        <v>2</v>
      </c>
      <c r="B20" s="139" t="s">
        <v>86</v>
      </c>
      <c r="C20" s="140"/>
      <c r="D20" s="22"/>
      <c r="E20" s="187"/>
    </row>
    <row r="21" spans="1:7" x14ac:dyDescent="0.25">
      <c r="A21" s="184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4">
        <v>5</v>
      </c>
      <c r="B23" s="21" t="s">
        <v>87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4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5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84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2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8" workbookViewId="0">
      <selection activeCell="E30" sqref="E30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9" width="9.140625" style="61"/>
    <col min="10" max="10" width="12.140625" style="61" bestFit="1" customWidth="1"/>
    <col min="11" max="12" width="9.140625" style="61"/>
    <col min="13" max="13" width="14.140625" style="61" bestFit="1" customWidth="1"/>
    <col min="14" max="14" width="14.85546875" style="61" bestFit="1" customWidth="1"/>
    <col min="15" max="16384" width="9.140625" style="61"/>
  </cols>
  <sheetData>
    <row r="1" spans="1:10" s="14" customFormat="1" ht="15.75" x14ac:dyDescent="0.25">
      <c r="A1" s="457" t="s">
        <v>0</v>
      </c>
      <c r="B1" s="457"/>
      <c r="C1" s="457"/>
      <c r="D1" s="457"/>
      <c r="E1" s="457"/>
      <c r="F1" s="63"/>
      <c r="G1" s="63"/>
      <c r="H1" s="63"/>
    </row>
    <row r="2" spans="1:10" s="14" customFormat="1" ht="15.75" x14ac:dyDescent="0.25">
      <c r="A2" s="253" t="s">
        <v>135</v>
      </c>
      <c r="B2" s="253"/>
      <c r="C2" s="253"/>
      <c r="D2" s="253"/>
      <c r="E2" s="253"/>
      <c r="F2" s="63"/>
      <c r="G2" s="63"/>
      <c r="H2" s="63"/>
    </row>
    <row r="4" spans="1:10" x14ac:dyDescent="0.25">
      <c r="A4" s="458" t="s">
        <v>290</v>
      </c>
      <c r="B4" s="458"/>
      <c r="C4" s="458"/>
      <c r="D4" s="458"/>
      <c r="E4" s="458"/>
      <c r="F4" s="458"/>
      <c r="G4" s="458"/>
    </row>
    <row r="6" spans="1:10" ht="15.75" x14ac:dyDescent="0.25">
      <c r="A6" s="467" t="s">
        <v>128</v>
      </c>
      <c r="B6" s="468"/>
      <c r="C6" s="468"/>
      <c r="D6" s="468"/>
      <c r="E6" s="469"/>
      <c r="F6" s="459" t="s">
        <v>46</v>
      </c>
      <c r="G6" s="460"/>
    </row>
    <row r="7" spans="1:10" ht="15.75" customHeight="1" x14ac:dyDescent="0.25">
      <c r="A7" s="463" t="s">
        <v>131</v>
      </c>
      <c r="B7" s="464"/>
      <c r="C7" s="323"/>
      <c r="D7" s="260"/>
      <c r="E7" s="329" t="s">
        <v>129</v>
      </c>
      <c r="F7" s="461">
        <v>4744538</v>
      </c>
      <c r="G7" s="461"/>
      <c r="H7" s="477" t="s">
        <v>153</v>
      </c>
    </row>
    <row r="8" spans="1:10" ht="15.75" x14ac:dyDescent="0.25">
      <c r="A8" s="465"/>
      <c r="B8" s="466"/>
      <c r="C8" s="323"/>
      <c r="D8" s="260"/>
      <c r="E8" s="330" t="s">
        <v>130</v>
      </c>
      <c r="F8" s="462">
        <v>6713000</v>
      </c>
      <c r="G8" s="462"/>
      <c r="H8" s="477"/>
    </row>
    <row r="9" spans="1:10" ht="15.75" customHeight="1" x14ac:dyDescent="0.25">
      <c r="A9" s="463" t="s">
        <v>151</v>
      </c>
      <c r="B9" s="464"/>
      <c r="C9" s="327"/>
      <c r="D9" s="328"/>
      <c r="E9" s="331" t="s">
        <v>152</v>
      </c>
      <c r="F9" s="461">
        <v>3625000</v>
      </c>
      <c r="G9" s="461"/>
      <c r="H9" s="477"/>
    </row>
    <row r="10" spans="1:10" ht="15.75" x14ac:dyDescent="0.25">
      <c r="A10" s="465"/>
      <c r="B10" s="466"/>
      <c r="C10" s="326"/>
      <c r="D10" s="326"/>
      <c r="E10" s="332" t="s">
        <v>132</v>
      </c>
      <c r="F10" s="462">
        <v>6576923</v>
      </c>
      <c r="G10" s="462"/>
      <c r="H10" s="477"/>
    </row>
    <row r="11" spans="1:10" ht="15.75" x14ac:dyDescent="0.25">
      <c r="A11" s="467" t="s">
        <v>150</v>
      </c>
      <c r="B11" s="468"/>
      <c r="C11" s="468"/>
      <c r="D11" s="468"/>
      <c r="E11" s="469"/>
      <c r="F11" s="476">
        <f>'Bảng lương'!J12</f>
        <v>6000000</v>
      </c>
      <c r="G11" s="476"/>
      <c r="H11" s="333"/>
    </row>
    <row r="12" spans="1:10" ht="15.75" x14ac:dyDescent="0.25">
      <c r="A12" s="480" t="s">
        <v>35</v>
      </c>
      <c r="B12" s="481"/>
      <c r="C12" s="481"/>
      <c r="D12" s="481"/>
      <c r="E12" s="482"/>
      <c r="F12" s="478">
        <f>SUM(F7:G11)</f>
        <v>27659461</v>
      </c>
      <c r="G12" s="479"/>
    </row>
    <row r="14" spans="1:10" x14ac:dyDescent="0.25">
      <c r="A14" s="268" t="s">
        <v>133</v>
      </c>
      <c r="B14" s="261"/>
      <c r="C14" s="261"/>
      <c r="D14" s="261"/>
      <c r="E14" s="261"/>
    </row>
    <row r="15" spans="1:10" x14ac:dyDescent="0.25">
      <c r="A15" s="473">
        <v>44106</v>
      </c>
      <c r="B15" s="474"/>
      <c r="C15" s="262"/>
      <c r="D15" s="262"/>
      <c r="E15" s="262" t="s">
        <v>136</v>
      </c>
      <c r="F15" s="263">
        <v>455000</v>
      </c>
    </row>
    <row r="16" spans="1:10" x14ac:dyDescent="0.25">
      <c r="A16" s="473">
        <v>44116</v>
      </c>
      <c r="B16" s="474"/>
      <c r="C16" s="262"/>
      <c r="D16" s="262"/>
      <c r="E16" s="262" t="s">
        <v>139</v>
      </c>
      <c r="F16" s="263">
        <v>2000000</v>
      </c>
      <c r="J16" s="267"/>
    </row>
    <row r="17" spans="1:10" x14ac:dyDescent="0.25">
      <c r="A17" s="473">
        <v>44120</v>
      </c>
      <c r="B17" s="474"/>
      <c r="C17" s="262"/>
      <c r="D17" s="262"/>
      <c r="E17" s="262" t="s">
        <v>139</v>
      </c>
      <c r="F17" s="263">
        <v>2000000</v>
      </c>
    </row>
    <row r="18" spans="1:10" x14ac:dyDescent="0.25">
      <c r="A18" s="473">
        <v>44128</v>
      </c>
      <c r="B18" s="474"/>
      <c r="C18" s="262"/>
      <c r="D18" s="262"/>
      <c r="E18" s="262" t="s">
        <v>137</v>
      </c>
      <c r="F18" s="263">
        <v>2200000</v>
      </c>
      <c r="J18" s="267"/>
    </row>
    <row r="19" spans="1:10" x14ac:dyDescent="0.25">
      <c r="A19" s="473">
        <v>44129</v>
      </c>
      <c r="B19" s="474"/>
      <c r="C19" s="262"/>
      <c r="D19" s="262"/>
      <c r="E19" s="262" t="s">
        <v>138</v>
      </c>
      <c r="F19" s="263">
        <v>418900</v>
      </c>
      <c r="J19" s="267"/>
    </row>
    <row r="20" spans="1:10" x14ac:dyDescent="0.25">
      <c r="A20" s="473">
        <v>44131</v>
      </c>
      <c r="B20" s="474"/>
      <c r="C20" s="262"/>
      <c r="D20" s="262"/>
      <c r="E20" s="275" t="s">
        <v>149</v>
      </c>
      <c r="F20" s="263">
        <v>485000</v>
      </c>
    </row>
    <row r="21" spans="1:10" x14ac:dyDescent="0.25">
      <c r="A21" s="475">
        <v>44140</v>
      </c>
      <c r="B21" s="475"/>
      <c r="C21" s="262"/>
      <c r="D21" s="262"/>
      <c r="E21" s="275" t="s">
        <v>139</v>
      </c>
      <c r="F21" s="263">
        <v>1000000</v>
      </c>
    </row>
    <row r="22" spans="1:10" x14ac:dyDescent="0.25">
      <c r="A22" s="475">
        <v>44150</v>
      </c>
      <c r="B22" s="475"/>
      <c r="C22" s="262"/>
      <c r="D22" s="262"/>
      <c r="E22" s="275" t="s">
        <v>139</v>
      </c>
      <c r="F22" s="263">
        <v>3000000</v>
      </c>
    </row>
    <row r="23" spans="1:10" x14ac:dyDescent="0.25">
      <c r="A23" s="470" t="s">
        <v>35</v>
      </c>
      <c r="B23" s="471"/>
      <c r="C23" s="471"/>
      <c r="D23" s="471"/>
      <c r="E23" s="472"/>
      <c r="F23" s="269">
        <f>SUM(F15:F22)</f>
        <v>11558900</v>
      </c>
    </row>
    <row r="24" spans="1:10" x14ac:dyDescent="0.25">
      <c r="A24" s="264"/>
      <c r="B24" s="264"/>
      <c r="C24" s="265"/>
      <c r="D24" s="265"/>
      <c r="E24" s="266"/>
    </row>
    <row r="25" spans="1:10" x14ac:dyDescent="0.25">
      <c r="A25" s="271" t="s">
        <v>134</v>
      </c>
      <c r="B25" s="272"/>
      <c r="C25" s="273"/>
      <c r="D25" s="273"/>
      <c r="E25" s="274"/>
      <c r="F25" s="270">
        <f>F12-F23</f>
        <v>16100561</v>
      </c>
    </row>
    <row r="26" spans="1:10" x14ac:dyDescent="0.25">
      <c r="A26" s="264"/>
      <c r="B26" s="264"/>
      <c r="C26" s="265"/>
      <c r="D26" s="265"/>
      <c r="E26" s="266"/>
    </row>
    <row r="28" spans="1:10" s="255" customFormat="1" ht="12.75" x14ac:dyDescent="0.2">
      <c r="B28" s="254"/>
      <c r="C28" s="254" t="s">
        <v>84</v>
      </c>
      <c r="F28" s="256"/>
      <c r="G28" s="254" t="s">
        <v>13</v>
      </c>
      <c r="J28" s="257"/>
    </row>
    <row r="29" spans="1:10" s="255" customFormat="1" ht="12.75" x14ac:dyDescent="0.2">
      <c r="B29" s="258"/>
      <c r="C29" s="258" t="s">
        <v>14</v>
      </c>
      <c r="F29" s="259"/>
      <c r="G29" s="258" t="s">
        <v>15</v>
      </c>
    </row>
  </sheetData>
  <mergeCells count="24">
    <mergeCell ref="H7:H10"/>
    <mergeCell ref="F9:G9"/>
    <mergeCell ref="F12:G12"/>
    <mergeCell ref="A11:E11"/>
    <mergeCell ref="A12:E12"/>
    <mergeCell ref="A23:E23"/>
    <mergeCell ref="F10:G10"/>
    <mergeCell ref="A15:B15"/>
    <mergeCell ref="A16:B16"/>
    <mergeCell ref="A17:B17"/>
    <mergeCell ref="A18:B18"/>
    <mergeCell ref="A20:B20"/>
    <mergeCell ref="A19:B19"/>
    <mergeCell ref="A21:B21"/>
    <mergeCell ref="A22:B22"/>
    <mergeCell ref="F11:G11"/>
    <mergeCell ref="A9:B10"/>
    <mergeCell ref="A1:E1"/>
    <mergeCell ref="A4:G4"/>
    <mergeCell ref="F6:G6"/>
    <mergeCell ref="F7:G7"/>
    <mergeCell ref="F8:G8"/>
    <mergeCell ref="A7:B8"/>
    <mergeCell ref="A6:E6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workbookViewId="0">
      <selection activeCell="O15" sqref="O15"/>
    </sheetView>
  </sheetViews>
  <sheetFormatPr defaultColWidth="9" defaultRowHeight="15" x14ac:dyDescent="0.25"/>
  <cols>
    <col min="1" max="1" width="2.5703125" style="213" customWidth="1"/>
    <col min="2" max="2" width="17.7109375" style="213" customWidth="1"/>
    <col min="3" max="3" width="10.28515625" style="214" customWidth="1"/>
    <col min="4" max="4" width="3.28515625" style="214" customWidth="1"/>
    <col min="5" max="33" width="2.5703125" style="213" customWidth="1"/>
    <col min="34" max="34" width="7.42578125" style="213" customWidth="1"/>
    <col min="35" max="37" width="2.5703125" style="213" customWidth="1"/>
    <col min="38" max="38" width="4.42578125" style="213" customWidth="1"/>
    <col min="39" max="39" width="19.42578125" style="214" customWidth="1"/>
    <col min="40" max="259" width="9" style="213"/>
    <col min="260" max="260" width="3.28515625" style="213" customWidth="1"/>
    <col min="261" max="261" width="20" style="213" customWidth="1"/>
    <col min="262" max="262" width="24.5703125" style="213" customWidth="1"/>
    <col min="263" max="292" width="4.42578125" style="213" customWidth="1"/>
    <col min="293" max="293" width="2.5703125" style="213" customWidth="1"/>
    <col min="294" max="294" width="6.140625" style="213" customWidth="1"/>
    <col min="295" max="295" width="19.42578125" style="213" customWidth="1"/>
    <col min="296" max="515" width="9" style="213"/>
    <col min="516" max="516" width="3.28515625" style="213" customWidth="1"/>
    <col min="517" max="517" width="20" style="213" customWidth="1"/>
    <col min="518" max="518" width="24.5703125" style="213" customWidth="1"/>
    <col min="519" max="548" width="4.42578125" style="213" customWidth="1"/>
    <col min="549" max="549" width="2.5703125" style="213" customWidth="1"/>
    <col min="550" max="550" width="6.140625" style="213" customWidth="1"/>
    <col min="551" max="551" width="19.42578125" style="213" customWidth="1"/>
    <col min="552" max="771" width="9" style="213"/>
    <col min="772" max="772" width="3.28515625" style="213" customWidth="1"/>
    <col min="773" max="773" width="20" style="213" customWidth="1"/>
    <col min="774" max="774" width="24.5703125" style="213" customWidth="1"/>
    <col min="775" max="804" width="4.42578125" style="213" customWidth="1"/>
    <col min="805" max="805" width="2.5703125" style="213" customWidth="1"/>
    <col min="806" max="806" width="6.140625" style="213" customWidth="1"/>
    <col min="807" max="807" width="19.42578125" style="213" customWidth="1"/>
    <col min="808" max="1027" width="9" style="213"/>
    <col min="1028" max="1028" width="3.28515625" style="213" customWidth="1"/>
    <col min="1029" max="1029" width="20" style="213" customWidth="1"/>
    <col min="1030" max="1030" width="24.5703125" style="213" customWidth="1"/>
    <col min="1031" max="1060" width="4.42578125" style="213" customWidth="1"/>
    <col min="1061" max="1061" width="2.5703125" style="213" customWidth="1"/>
    <col min="1062" max="1062" width="6.140625" style="213" customWidth="1"/>
    <col min="1063" max="1063" width="19.42578125" style="213" customWidth="1"/>
    <col min="1064" max="1283" width="9" style="213"/>
    <col min="1284" max="1284" width="3.28515625" style="213" customWidth="1"/>
    <col min="1285" max="1285" width="20" style="213" customWidth="1"/>
    <col min="1286" max="1286" width="24.5703125" style="213" customWidth="1"/>
    <col min="1287" max="1316" width="4.42578125" style="213" customWidth="1"/>
    <col min="1317" max="1317" width="2.5703125" style="213" customWidth="1"/>
    <col min="1318" max="1318" width="6.140625" style="213" customWidth="1"/>
    <col min="1319" max="1319" width="19.42578125" style="213" customWidth="1"/>
    <col min="1320" max="1539" width="9" style="213"/>
    <col min="1540" max="1540" width="3.28515625" style="213" customWidth="1"/>
    <col min="1541" max="1541" width="20" style="213" customWidth="1"/>
    <col min="1542" max="1542" width="24.5703125" style="213" customWidth="1"/>
    <col min="1543" max="1572" width="4.42578125" style="213" customWidth="1"/>
    <col min="1573" max="1573" width="2.5703125" style="213" customWidth="1"/>
    <col min="1574" max="1574" width="6.140625" style="213" customWidth="1"/>
    <col min="1575" max="1575" width="19.42578125" style="213" customWidth="1"/>
    <col min="1576" max="1795" width="9" style="213"/>
    <col min="1796" max="1796" width="3.28515625" style="213" customWidth="1"/>
    <col min="1797" max="1797" width="20" style="213" customWidth="1"/>
    <col min="1798" max="1798" width="24.5703125" style="213" customWidth="1"/>
    <col min="1799" max="1828" width="4.42578125" style="213" customWidth="1"/>
    <col min="1829" max="1829" width="2.5703125" style="213" customWidth="1"/>
    <col min="1830" max="1830" width="6.140625" style="213" customWidth="1"/>
    <col min="1831" max="1831" width="19.42578125" style="213" customWidth="1"/>
    <col min="1832" max="2051" width="9" style="213"/>
    <col min="2052" max="2052" width="3.28515625" style="213" customWidth="1"/>
    <col min="2053" max="2053" width="20" style="213" customWidth="1"/>
    <col min="2054" max="2054" width="24.5703125" style="213" customWidth="1"/>
    <col min="2055" max="2084" width="4.42578125" style="213" customWidth="1"/>
    <col min="2085" max="2085" width="2.5703125" style="213" customWidth="1"/>
    <col min="2086" max="2086" width="6.140625" style="213" customWidth="1"/>
    <col min="2087" max="2087" width="19.42578125" style="213" customWidth="1"/>
    <col min="2088" max="2307" width="9" style="213"/>
    <col min="2308" max="2308" width="3.28515625" style="213" customWidth="1"/>
    <col min="2309" max="2309" width="20" style="213" customWidth="1"/>
    <col min="2310" max="2310" width="24.5703125" style="213" customWidth="1"/>
    <col min="2311" max="2340" width="4.42578125" style="213" customWidth="1"/>
    <col min="2341" max="2341" width="2.5703125" style="213" customWidth="1"/>
    <col min="2342" max="2342" width="6.140625" style="213" customWidth="1"/>
    <col min="2343" max="2343" width="19.42578125" style="213" customWidth="1"/>
    <col min="2344" max="2563" width="9" style="213"/>
    <col min="2564" max="2564" width="3.28515625" style="213" customWidth="1"/>
    <col min="2565" max="2565" width="20" style="213" customWidth="1"/>
    <col min="2566" max="2566" width="24.5703125" style="213" customWidth="1"/>
    <col min="2567" max="2596" width="4.42578125" style="213" customWidth="1"/>
    <col min="2597" max="2597" width="2.5703125" style="213" customWidth="1"/>
    <col min="2598" max="2598" width="6.140625" style="213" customWidth="1"/>
    <col min="2599" max="2599" width="19.42578125" style="213" customWidth="1"/>
    <col min="2600" max="2819" width="9" style="213"/>
    <col min="2820" max="2820" width="3.28515625" style="213" customWidth="1"/>
    <col min="2821" max="2821" width="20" style="213" customWidth="1"/>
    <col min="2822" max="2822" width="24.5703125" style="213" customWidth="1"/>
    <col min="2823" max="2852" width="4.42578125" style="213" customWidth="1"/>
    <col min="2853" max="2853" width="2.5703125" style="213" customWidth="1"/>
    <col min="2854" max="2854" width="6.140625" style="213" customWidth="1"/>
    <col min="2855" max="2855" width="19.42578125" style="213" customWidth="1"/>
    <col min="2856" max="3075" width="9" style="213"/>
    <col min="3076" max="3076" width="3.28515625" style="213" customWidth="1"/>
    <col min="3077" max="3077" width="20" style="213" customWidth="1"/>
    <col min="3078" max="3078" width="24.5703125" style="213" customWidth="1"/>
    <col min="3079" max="3108" width="4.42578125" style="213" customWidth="1"/>
    <col min="3109" max="3109" width="2.5703125" style="213" customWidth="1"/>
    <col min="3110" max="3110" width="6.140625" style="213" customWidth="1"/>
    <col min="3111" max="3111" width="19.42578125" style="213" customWidth="1"/>
    <col min="3112" max="3331" width="9" style="213"/>
    <col min="3332" max="3332" width="3.28515625" style="213" customWidth="1"/>
    <col min="3333" max="3333" width="20" style="213" customWidth="1"/>
    <col min="3334" max="3334" width="24.5703125" style="213" customWidth="1"/>
    <col min="3335" max="3364" width="4.42578125" style="213" customWidth="1"/>
    <col min="3365" max="3365" width="2.5703125" style="213" customWidth="1"/>
    <col min="3366" max="3366" width="6.140625" style="213" customWidth="1"/>
    <col min="3367" max="3367" width="19.42578125" style="213" customWidth="1"/>
    <col min="3368" max="3587" width="9" style="213"/>
    <col min="3588" max="3588" width="3.28515625" style="213" customWidth="1"/>
    <col min="3589" max="3589" width="20" style="213" customWidth="1"/>
    <col min="3590" max="3590" width="24.5703125" style="213" customWidth="1"/>
    <col min="3591" max="3620" width="4.42578125" style="213" customWidth="1"/>
    <col min="3621" max="3621" width="2.5703125" style="213" customWidth="1"/>
    <col min="3622" max="3622" width="6.140625" style="213" customWidth="1"/>
    <col min="3623" max="3623" width="19.42578125" style="213" customWidth="1"/>
    <col min="3624" max="3843" width="9" style="213"/>
    <col min="3844" max="3844" width="3.28515625" style="213" customWidth="1"/>
    <col min="3845" max="3845" width="20" style="213" customWidth="1"/>
    <col min="3846" max="3846" width="24.5703125" style="213" customWidth="1"/>
    <col min="3847" max="3876" width="4.42578125" style="213" customWidth="1"/>
    <col min="3877" max="3877" width="2.5703125" style="213" customWidth="1"/>
    <col min="3878" max="3878" width="6.140625" style="213" customWidth="1"/>
    <col min="3879" max="3879" width="19.42578125" style="213" customWidth="1"/>
    <col min="3880" max="4099" width="9" style="213"/>
    <col min="4100" max="4100" width="3.28515625" style="213" customWidth="1"/>
    <col min="4101" max="4101" width="20" style="213" customWidth="1"/>
    <col min="4102" max="4102" width="24.5703125" style="213" customWidth="1"/>
    <col min="4103" max="4132" width="4.42578125" style="213" customWidth="1"/>
    <col min="4133" max="4133" width="2.5703125" style="213" customWidth="1"/>
    <col min="4134" max="4134" width="6.140625" style="213" customWidth="1"/>
    <col min="4135" max="4135" width="19.42578125" style="213" customWidth="1"/>
    <col min="4136" max="4355" width="9" style="213"/>
    <col min="4356" max="4356" width="3.28515625" style="213" customWidth="1"/>
    <col min="4357" max="4357" width="20" style="213" customWidth="1"/>
    <col min="4358" max="4358" width="24.5703125" style="213" customWidth="1"/>
    <col min="4359" max="4388" width="4.42578125" style="213" customWidth="1"/>
    <col min="4389" max="4389" width="2.5703125" style="213" customWidth="1"/>
    <col min="4390" max="4390" width="6.140625" style="213" customWidth="1"/>
    <col min="4391" max="4391" width="19.42578125" style="213" customWidth="1"/>
    <col min="4392" max="4611" width="9" style="213"/>
    <col min="4612" max="4612" width="3.28515625" style="213" customWidth="1"/>
    <col min="4613" max="4613" width="20" style="213" customWidth="1"/>
    <col min="4614" max="4614" width="24.5703125" style="213" customWidth="1"/>
    <col min="4615" max="4644" width="4.42578125" style="213" customWidth="1"/>
    <col min="4645" max="4645" width="2.5703125" style="213" customWidth="1"/>
    <col min="4646" max="4646" width="6.140625" style="213" customWidth="1"/>
    <col min="4647" max="4647" width="19.42578125" style="213" customWidth="1"/>
    <col min="4648" max="4867" width="9" style="213"/>
    <col min="4868" max="4868" width="3.28515625" style="213" customWidth="1"/>
    <col min="4869" max="4869" width="20" style="213" customWidth="1"/>
    <col min="4870" max="4870" width="24.5703125" style="213" customWidth="1"/>
    <col min="4871" max="4900" width="4.42578125" style="213" customWidth="1"/>
    <col min="4901" max="4901" width="2.5703125" style="213" customWidth="1"/>
    <col min="4902" max="4902" width="6.140625" style="213" customWidth="1"/>
    <col min="4903" max="4903" width="19.42578125" style="213" customWidth="1"/>
    <col min="4904" max="5123" width="9" style="213"/>
    <col min="5124" max="5124" width="3.28515625" style="213" customWidth="1"/>
    <col min="5125" max="5125" width="20" style="213" customWidth="1"/>
    <col min="5126" max="5126" width="24.5703125" style="213" customWidth="1"/>
    <col min="5127" max="5156" width="4.42578125" style="213" customWidth="1"/>
    <col min="5157" max="5157" width="2.5703125" style="213" customWidth="1"/>
    <col min="5158" max="5158" width="6.140625" style="213" customWidth="1"/>
    <col min="5159" max="5159" width="19.42578125" style="213" customWidth="1"/>
    <col min="5160" max="5379" width="9" style="213"/>
    <col min="5380" max="5380" width="3.28515625" style="213" customWidth="1"/>
    <col min="5381" max="5381" width="20" style="213" customWidth="1"/>
    <col min="5382" max="5382" width="24.5703125" style="213" customWidth="1"/>
    <col min="5383" max="5412" width="4.42578125" style="213" customWidth="1"/>
    <col min="5413" max="5413" width="2.5703125" style="213" customWidth="1"/>
    <col min="5414" max="5414" width="6.140625" style="213" customWidth="1"/>
    <col min="5415" max="5415" width="19.42578125" style="213" customWidth="1"/>
    <col min="5416" max="5635" width="9" style="213"/>
    <col min="5636" max="5636" width="3.28515625" style="213" customWidth="1"/>
    <col min="5637" max="5637" width="20" style="213" customWidth="1"/>
    <col min="5638" max="5638" width="24.5703125" style="213" customWidth="1"/>
    <col min="5639" max="5668" width="4.42578125" style="213" customWidth="1"/>
    <col min="5669" max="5669" width="2.5703125" style="213" customWidth="1"/>
    <col min="5670" max="5670" width="6.140625" style="213" customWidth="1"/>
    <col min="5671" max="5671" width="19.42578125" style="213" customWidth="1"/>
    <col min="5672" max="5891" width="9" style="213"/>
    <col min="5892" max="5892" width="3.28515625" style="213" customWidth="1"/>
    <col min="5893" max="5893" width="20" style="213" customWidth="1"/>
    <col min="5894" max="5894" width="24.5703125" style="213" customWidth="1"/>
    <col min="5895" max="5924" width="4.42578125" style="213" customWidth="1"/>
    <col min="5925" max="5925" width="2.5703125" style="213" customWidth="1"/>
    <col min="5926" max="5926" width="6.140625" style="213" customWidth="1"/>
    <col min="5927" max="5927" width="19.42578125" style="213" customWidth="1"/>
    <col min="5928" max="6147" width="9" style="213"/>
    <col min="6148" max="6148" width="3.28515625" style="213" customWidth="1"/>
    <col min="6149" max="6149" width="20" style="213" customWidth="1"/>
    <col min="6150" max="6150" width="24.5703125" style="213" customWidth="1"/>
    <col min="6151" max="6180" width="4.42578125" style="213" customWidth="1"/>
    <col min="6181" max="6181" width="2.5703125" style="213" customWidth="1"/>
    <col min="6182" max="6182" width="6.140625" style="213" customWidth="1"/>
    <col min="6183" max="6183" width="19.42578125" style="213" customWidth="1"/>
    <col min="6184" max="6403" width="9" style="213"/>
    <col min="6404" max="6404" width="3.28515625" style="213" customWidth="1"/>
    <col min="6405" max="6405" width="20" style="213" customWidth="1"/>
    <col min="6406" max="6406" width="24.5703125" style="213" customWidth="1"/>
    <col min="6407" max="6436" width="4.42578125" style="213" customWidth="1"/>
    <col min="6437" max="6437" width="2.5703125" style="213" customWidth="1"/>
    <col min="6438" max="6438" width="6.140625" style="213" customWidth="1"/>
    <col min="6439" max="6439" width="19.42578125" style="213" customWidth="1"/>
    <col min="6440" max="6659" width="9" style="213"/>
    <col min="6660" max="6660" width="3.28515625" style="213" customWidth="1"/>
    <col min="6661" max="6661" width="20" style="213" customWidth="1"/>
    <col min="6662" max="6662" width="24.5703125" style="213" customWidth="1"/>
    <col min="6663" max="6692" width="4.42578125" style="213" customWidth="1"/>
    <col min="6693" max="6693" width="2.5703125" style="213" customWidth="1"/>
    <col min="6694" max="6694" width="6.140625" style="213" customWidth="1"/>
    <col min="6695" max="6695" width="19.42578125" style="213" customWidth="1"/>
    <col min="6696" max="6915" width="9" style="213"/>
    <col min="6916" max="6916" width="3.28515625" style="213" customWidth="1"/>
    <col min="6917" max="6917" width="20" style="213" customWidth="1"/>
    <col min="6918" max="6918" width="24.5703125" style="213" customWidth="1"/>
    <col min="6919" max="6948" width="4.42578125" style="213" customWidth="1"/>
    <col min="6949" max="6949" width="2.5703125" style="213" customWidth="1"/>
    <col min="6950" max="6950" width="6.140625" style="213" customWidth="1"/>
    <col min="6951" max="6951" width="19.42578125" style="213" customWidth="1"/>
    <col min="6952" max="7171" width="9" style="213"/>
    <col min="7172" max="7172" width="3.28515625" style="213" customWidth="1"/>
    <col min="7173" max="7173" width="20" style="213" customWidth="1"/>
    <col min="7174" max="7174" width="24.5703125" style="213" customWidth="1"/>
    <col min="7175" max="7204" width="4.42578125" style="213" customWidth="1"/>
    <col min="7205" max="7205" width="2.5703125" style="213" customWidth="1"/>
    <col min="7206" max="7206" width="6.140625" style="213" customWidth="1"/>
    <col min="7207" max="7207" width="19.42578125" style="213" customWidth="1"/>
    <col min="7208" max="7427" width="9" style="213"/>
    <col min="7428" max="7428" width="3.28515625" style="213" customWidth="1"/>
    <col min="7429" max="7429" width="20" style="213" customWidth="1"/>
    <col min="7430" max="7430" width="24.5703125" style="213" customWidth="1"/>
    <col min="7431" max="7460" width="4.42578125" style="213" customWidth="1"/>
    <col min="7461" max="7461" width="2.5703125" style="213" customWidth="1"/>
    <col min="7462" max="7462" width="6.140625" style="213" customWidth="1"/>
    <col min="7463" max="7463" width="19.42578125" style="213" customWidth="1"/>
    <col min="7464" max="7683" width="9" style="213"/>
    <col min="7684" max="7684" width="3.28515625" style="213" customWidth="1"/>
    <col min="7685" max="7685" width="20" style="213" customWidth="1"/>
    <col min="7686" max="7686" width="24.5703125" style="213" customWidth="1"/>
    <col min="7687" max="7716" width="4.42578125" style="213" customWidth="1"/>
    <col min="7717" max="7717" width="2.5703125" style="213" customWidth="1"/>
    <col min="7718" max="7718" width="6.140625" style="213" customWidth="1"/>
    <col min="7719" max="7719" width="19.42578125" style="213" customWidth="1"/>
    <col min="7720" max="7939" width="9" style="213"/>
    <col min="7940" max="7940" width="3.28515625" style="213" customWidth="1"/>
    <col min="7941" max="7941" width="20" style="213" customWidth="1"/>
    <col min="7942" max="7942" width="24.5703125" style="213" customWidth="1"/>
    <col min="7943" max="7972" width="4.42578125" style="213" customWidth="1"/>
    <col min="7973" max="7973" width="2.5703125" style="213" customWidth="1"/>
    <col min="7974" max="7974" width="6.140625" style="213" customWidth="1"/>
    <col min="7975" max="7975" width="19.42578125" style="213" customWidth="1"/>
    <col min="7976" max="8195" width="9" style="213"/>
    <col min="8196" max="8196" width="3.28515625" style="213" customWidth="1"/>
    <col min="8197" max="8197" width="20" style="213" customWidth="1"/>
    <col min="8198" max="8198" width="24.5703125" style="213" customWidth="1"/>
    <col min="8199" max="8228" width="4.42578125" style="213" customWidth="1"/>
    <col min="8229" max="8229" width="2.5703125" style="213" customWidth="1"/>
    <col min="8230" max="8230" width="6.140625" style="213" customWidth="1"/>
    <col min="8231" max="8231" width="19.42578125" style="213" customWidth="1"/>
    <col min="8232" max="8451" width="9" style="213"/>
    <col min="8452" max="8452" width="3.28515625" style="213" customWidth="1"/>
    <col min="8453" max="8453" width="20" style="213" customWidth="1"/>
    <col min="8454" max="8454" width="24.5703125" style="213" customWidth="1"/>
    <col min="8455" max="8484" width="4.42578125" style="213" customWidth="1"/>
    <col min="8485" max="8485" width="2.5703125" style="213" customWidth="1"/>
    <col min="8486" max="8486" width="6.140625" style="213" customWidth="1"/>
    <col min="8487" max="8487" width="19.42578125" style="213" customWidth="1"/>
    <col min="8488" max="8707" width="9" style="213"/>
    <col min="8708" max="8708" width="3.28515625" style="213" customWidth="1"/>
    <col min="8709" max="8709" width="20" style="213" customWidth="1"/>
    <col min="8710" max="8710" width="24.5703125" style="213" customWidth="1"/>
    <col min="8711" max="8740" width="4.42578125" style="213" customWidth="1"/>
    <col min="8741" max="8741" width="2.5703125" style="213" customWidth="1"/>
    <col min="8742" max="8742" width="6.140625" style="213" customWidth="1"/>
    <col min="8743" max="8743" width="19.42578125" style="213" customWidth="1"/>
    <col min="8744" max="8963" width="9" style="213"/>
    <col min="8964" max="8964" width="3.28515625" style="213" customWidth="1"/>
    <col min="8965" max="8965" width="20" style="213" customWidth="1"/>
    <col min="8966" max="8966" width="24.5703125" style="213" customWidth="1"/>
    <col min="8967" max="8996" width="4.42578125" style="213" customWidth="1"/>
    <col min="8997" max="8997" width="2.5703125" style="213" customWidth="1"/>
    <col min="8998" max="8998" width="6.140625" style="213" customWidth="1"/>
    <col min="8999" max="8999" width="19.42578125" style="213" customWidth="1"/>
    <col min="9000" max="9219" width="9" style="213"/>
    <col min="9220" max="9220" width="3.28515625" style="213" customWidth="1"/>
    <col min="9221" max="9221" width="20" style="213" customWidth="1"/>
    <col min="9222" max="9222" width="24.5703125" style="213" customWidth="1"/>
    <col min="9223" max="9252" width="4.42578125" style="213" customWidth="1"/>
    <col min="9253" max="9253" width="2.5703125" style="213" customWidth="1"/>
    <col min="9254" max="9254" width="6.140625" style="213" customWidth="1"/>
    <col min="9255" max="9255" width="19.42578125" style="213" customWidth="1"/>
    <col min="9256" max="9475" width="9" style="213"/>
    <col min="9476" max="9476" width="3.28515625" style="213" customWidth="1"/>
    <col min="9477" max="9477" width="20" style="213" customWidth="1"/>
    <col min="9478" max="9478" width="24.5703125" style="213" customWidth="1"/>
    <col min="9479" max="9508" width="4.42578125" style="213" customWidth="1"/>
    <col min="9509" max="9509" width="2.5703125" style="213" customWidth="1"/>
    <col min="9510" max="9510" width="6.140625" style="213" customWidth="1"/>
    <col min="9511" max="9511" width="19.42578125" style="213" customWidth="1"/>
    <col min="9512" max="9731" width="9" style="213"/>
    <col min="9732" max="9732" width="3.28515625" style="213" customWidth="1"/>
    <col min="9733" max="9733" width="20" style="213" customWidth="1"/>
    <col min="9734" max="9734" width="24.5703125" style="213" customWidth="1"/>
    <col min="9735" max="9764" width="4.42578125" style="213" customWidth="1"/>
    <col min="9765" max="9765" width="2.5703125" style="213" customWidth="1"/>
    <col min="9766" max="9766" width="6.140625" style="213" customWidth="1"/>
    <col min="9767" max="9767" width="19.42578125" style="213" customWidth="1"/>
    <col min="9768" max="9987" width="9" style="213"/>
    <col min="9988" max="9988" width="3.28515625" style="213" customWidth="1"/>
    <col min="9989" max="9989" width="20" style="213" customWidth="1"/>
    <col min="9990" max="9990" width="24.5703125" style="213" customWidth="1"/>
    <col min="9991" max="10020" width="4.42578125" style="213" customWidth="1"/>
    <col min="10021" max="10021" width="2.5703125" style="213" customWidth="1"/>
    <col min="10022" max="10022" width="6.140625" style="213" customWidth="1"/>
    <col min="10023" max="10023" width="19.42578125" style="213" customWidth="1"/>
    <col min="10024" max="10243" width="9" style="213"/>
    <col min="10244" max="10244" width="3.28515625" style="213" customWidth="1"/>
    <col min="10245" max="10245" width="20" style="213" customWidth="1"/>
    <col min="10246" max="10246" width="24.5703125" style="213" customWidth="1"/>
    <col min="10247" max="10276" width="4.42578125" style="213" customWidth="1"/>
    <col min="10277" max="10277" width="2.5703125" style="213" customWidth="1"/>
    <col min="10278" max="10278" width="6.140625" style="213" customWidth="1"/>
    <col min="10279" max="10279" width="19.42578125" style="213" customWidth="1"/>
    <col min="10280" max="10499" width="9" style="213"/>
    <col min="10500" max="10500" width="3.28515625" style="213" customWidth="1"/>
    <col min="10501" max="10501" width="20" style="213" customWidth="1"/>
    <col min="10502" max="10502" width="24.5703125" style="213" customWidth="1"/>
    <col min="10503" max="10532" width="4.42578125" style="213" customWidth="1"/>
    <col min="10533" max="10533" width="2.5703125" style="213" customWidth="1"/>
    <col min="10534" max="10534" width="6.140625" style="213" customWidth="1"/>
    <col min="10535" max="10535" width="19.42578125" style="213" customWidth="1"/>
    <col min="10536" max="10755" width="9" style="213"/>
    <col min="10756" max="10756" width="3.28515625" style="213" customWidth="1"/>
    <col min="10757" max="10757" width="20" style="213" customWidth="1"/>
    <col min="10758" max="10758" width="24.5703125" style="213" customWidth="1"/>
    <col min="10759" max="10788" width="4.42578125" style="213" customWidth="1"/>
    <col min="10789" max="10789" width="2.5703125" style="213" customWidth="1"/>
    <col min="10790" max="10790" width="6.140625" style="213" customWidth="1"/>
    <col min="10791" max="10791" width="19.42578125" style="213" customWidth="1"/>
    <col min="10792" max="11011" width="9" style="213"/>
    <col min="11012" max="11012" width="3.28515625" style="213" customWidth="1"/>
    <col min="11013" max="11013" width="20" style="213" customWidth="1"/>
    <col min="11014" max="11014" width="24.5703125" style="213" customWidth="1"/>
    <col min="11015" max="11044" width="4.42578125" style="213" customWidth="1"/>
    <col min="11045" max="11045" width="2.5703125" style="213" customWidth="1"/>
    <col min="11046" max="11046" width="6.140625" style="213" customWidth="1"/>
    <col min="11047" max="11047" width="19.42578125" style="213" customWidth="1"/>
    <col min="11048" max="11267" width="9" style="213"/>
    <col min="11268" max="11268" width="3.28515625" style="213" customWidth="1"/>
    <col min="11269" max="11269" width="20" style="213" customWidth="1"/>
    <col min="11270" max="11270" width="24.5703125" style="213" customWidth="1"/>
    <col min="11271" max="11300" width="4.42578125" style="213" customWidth="1"/>
    <col min="11301" max="11301" width="2.5703125" style="213" customWidth="1"/>
    <col min="11302" max="11302" width="6.140625" style="213" customWidth="1"/>
    <col min="11303" max="11303" width="19.42578125" style="213" customWidth="1"/>
    <col min="11304" max="11523" width="9" style="213"/>
    <col min="11524" max="11524" width="3.28515625" style="213" customWidth="1"/>
    <col min="11525" max="11525" width="20" style="213" customWidth="1"/>
    <col min="11526" max="11526" width="24.5703125" style="213" customWidth="1"/>
    <col min="11527" max="11556" width="4.42578125" style="213" customWidth="1"/>
    <col min="11557" max="11557" width="2.5703125" style="213" customWidth="1"/>
    <col min="11558" max="11558" width="6.140625" style="213" customWidth="1"/>
    <col min="11559" max="11559" width="19.42578125" style="213" customWidth="1"/>
    <col min="11560" max="11779" width="9" style="213"/>
    <col min="11780" max="11780" width="3.28515625" style="213" customWidth="1"/>
    <col min="11781" max="11781" width="20" style="213" customWidth="1"/>
    <col min="11782" max="11782" width="24.5703125" style="213" customWidth="1"/>
    <col min="11783" max="11812" width="4.42578125" style="213" customWidth="1"/>
    <col min="11813" max="11813" width="2.5703125" style="213" customWidth="1"/>
    <col min="11814" max="11814" width="6.140625" style="213" customWidth="1"/>
    <col min="11815" max="11815" width="19.42578125" style="213" customWidth="1"/>
    <col min="11816" max="12035" width="9" style="213"/>
    <col min="12036" max="12036" width="3.28515625" style="213" customWidth="1"/>
    <col min="12037" max="12037" width="20" style="213" customWidth="1"/>
    <col min="12038" max="12038" width="24.5703125" style="213" customWidth="1"/>
    <col min="12039" max="12068" width="4.42578125" style="213" customWidth="1"/>
    <col min="12069" max="12069" width="2.5703125" style="213" customWidth="1"/>
    <col min="12070" max="12070" width="6.140625" style="213" customWidth="1"/>
    <col min="12071" max="12071" width="19.42578125" style="213" customWidth="1"/>
    <col min="12072" max="12291" width="9" style="213"/>
    <col min="12292" max="12292" width="3.28515625" style="213" customWidth="1"/>
    <col min="12293" max="12293" width="20" style="213" customWidth="1"/>
    <col min="12294" max="12294" width="24.5703125" style="213" customWidth="1"/>
    <col min="12295" max="12324" width="4.42578125" style="213" customWidth="1"/>
    <col min="12325" max="12325" width="2.5703125" style="213" customWidth="1"/>
    <col min="12326" max="12326" width="6.140625" style="213" customWidth="1"/>
    <col min="12327" max="12327" width="19.42578125" style="213" customWidth="1"/>
    <col min="12328" max="12547" width="9" style="213"/>
    <col min="12548" max="12548" width="3.28515625" style="213" customWidth="1"/>
    <col min="12549" max="12549" width="20" style="213" customWidth="1"/>
    <col min="12550" max="12550" width="24.5703125" style="213" customWidth="1"/>
    <col min="12551" max="12580" width="4.42578125" style="213" customWidth="1"/>
    <col min="12581" max="12581" width="2.5703125" style="213" customWidth="1"/>
    <col min="12582" max="12582" width="6.140625" style="213" customWidth="1"/>
    <col min="12583" max="12583" width="19.42578125" style="213" customWidth="1"/>
    <col min="12584" max="12803" width="9" style="213"/>
    <col min="12804" max="12804" width="3.28515625" style="213" customWidth="1"/>
    <col min="12805" max="12805" width="20" style="213" customWidth="1"/>
    <col min="12806" max="12806" width="24.5703125" style="213" customWidth="1"/>
    <col min="12807" max="12836" width="4.42578125" style="213" customWidth="1"/>
    <col min="12837" max="12837" width="2.5703125" style="213" customWidth="1"/>
    <col min="12838" max="12838" width="6.140625" style="213" customWidth="1"/>
    <col min="12839" max="12839" width="19.42578125" style="213" customWidth="1"/>
    <col min="12840" max="13059" width="9" style="213"/>
    <col min="13060" max="13060" width="3.28515625" style="213" customWidth="1"/>
    <col min="13061" max="13061" width="20" style="213" customWidth="1"/>
    <col min="13062" max="13062" width="24.5703125" style="213" customWidth="1"/>
    <col min="13063" max="13092" width="4.42578125" style="213" customWidth="1"/>
    <col min="13093" max="13093" width="2.5703125" style="213" customWidth="1"/>
    <col min="13094" max="13094" width="6.140625" style="213" customWidth="1"/>
    <col min="13095" max="13095" width="19.42578125" style="213" customWidth="1"/>
    <col min="13096" max="13315" width="9" style="213"/>
    <col min="13316" max="13316" width="3.28515625" style="213" customWidth="1"/>
    <col min="13317" max="13317" width="20" style="213" customWidth="1"/>
    <col min="13318" max="13318" width="24.5703125" style="213" customWidth="1"/>
    <col min="13319" max="13348" width="4.42578125" style="213" customWidth="1"/>
    <col min="13349" max="13349" width="2.5703125" style="213" customWidth="1"/>
    <col min="13350" max="13350" width="6.140625" style="213" customWidth="1"/>
    <col min="13351" max="13351" width="19.42578125" style="213" customWidth="1"/>
    <col min="13352" max="13571" width="9" style="213"/>
    <col min="13572" max="13572" width="3.28515625" style="213" customWidth="1"/>
    <col min="13573" max="13573" width="20" style="213" customWidth="1"/>
    <col min="13574" max="13574" width="24.5703125" style="213" customWidth="1"/>
    <col min="13575" max="13604" width="4.42578125" style="213" customWidth="1"/>
    <col min="13605" max="13605" width="2.5703125" style="213" customWidth="1"/>
    <col min="13606" max="13606" width="6.140625" style="213" customWidth="1"/>
    <col min="13607" max="13607" width="19.42578125" style="213" customWidth="1"/>
    <col min="13608" max="13827" width="9" style="213"/>
    <col min="13828" max="13828" width="3.28515625" style="213" customWidth="1"/>
    <col min="13829" max="13829" width="20" style="213" customWidth="1"/>
    <col min="13830" max="13830" width="24.5703125" style="213" customWidth="1"/>
    <col min="13831" max="13860" width="4.42578125" style="213" customWidth="1"/>
    <col min="13861" max="13861" width="2.5703125" style="213" customWidth="1"/>
    <col min="13862" max="13862" width="6.140625" style="213" customWidth="1"/>
    <col min="13863" max="13863" width="19.42578125" style="213" customWidth="1"/>
    <col min="13864" max="14083" width="9" style="213"/>
    <col min="14084" max="14084" width="3.28515625" style="213" customWidth="1"/>
    <col min="14085" max="14085" width="20" style="213" customWidth="1"/>
    <col min="14086" max="14086" width="24.5703125" style="213" customWidth="1"/>
    <col min="14087" max="14116" width="4.42578125" style="213" customWidth="1"/>
    <col min="14117" max="14117" width="2.5703125" style="213" customWidth="1"/>
    <col min="14118" max="14118" width="6.140625" style="213" customWidth="1"/>
    <col min="14119" max="14119" width="19.42578125" style="213" customWidth="1"/>
    <col min="14120" max="14339" width="9" style="213"/>
    <col min="14340" max="14340" width="3.28515625" style="213" customWidth="1"/>
    <col min="14341" max="14341" width="20" style="213" customWidth="1"/>
    <col min="14342" max="14342" width="24.5703125" style="213" customWidth="1"/>
    <col min="14343" max="14372" width="4.42578125" style="213" customWidth="1"/>
    <col min="14373" max="14373" width="2.5703125" style="213" customWidth="1"/>
    <col min="14374" max="14374" width="6.140625" style="213" customWidth="1"/>
    <col min="14375" max="14375" width="19.42578125" style="213" customWidth="1"/>
    <col min="14376" max="14595" width="9" style="213"/>
    <col min="14596" max="14596" width="3.28515625" style="213" customWidth="1"/>
    <col min="14597" max="14597" width="20" style="213" customWidth="1"/>
    <col min="14598" max="14598" width="24.5703125" style="213" customWidth="1"/>
    <col min="14599" max="14628" width="4.42578125" style="213" customWidth="1"/>
    <col min="14629" max="14629" width="2.5703125" style="213" customWidth="1"/>
    <col min="14630" max="14630" width="6.140625" style="213" customWidth="1"/>
    <col min="14631" max="14631" width="19.42578125" style="213" customWidth="1"/>
    <col min="14632" max="14851" width="9" style="213"/>
    <col min="14852" max="14852" width="3.28515625" style="213" customWidth="1"/>
    <col min="14853" max="14853" width="20" style="213" customWidth="1"/>
    <col min="14854" max="14854" width="24.5703125" style="213" customWidth="1"/>
    <col min="14855" max="14884" width="4.42578125" style="213" customWidth="1"/>
    <col min="14885" max="14885" width="2.5703125" style="213" customWidth="1"/>
    <col min="14886" max="14886" width="6.140625" style="213" customWidth="1"/>
    <col min="14887" max="14887" width="19.42578125" style="213" customWidth="1"/>
    <col min="14888" max="15107" width="9" style="213"/>
    <col min="15108" max="15108" width="3.28515625" style="213" customWidth="1"/>
    <col min="15109" max="15109" width="20" style="213" customWidth="1"/>
    <col min="15110" max="15110" width="24.5703125" style="213" customWidth="1"/>
    <col min="15111" max="15140" width="4.42578125" style="213" customWidth="1"/>
    <col min="15141" max="15141" width="2.5703125" style="213" customWidth="1"/>
    <col min="15142" max="15142" width="6.140625" style="213" customWidth="1"/>
    <col min="15143" max="15143" width="19.42578125" style="213" customWidth="1"/>
    <col min="15144" max="15363" width="9" style="213"/>
    <col min="15364" max="15364" width="3.28515625" style="213" customWidth="1"/>
    <col min="15365" max="15365" width="20" style="213" customWidth="1"/>
    <col min="15366" max="15366" width="24.5703125" style="213" customWidth="1"/>
    <col min="15367" max="15396" width="4.42578125" style="213" customWidth="1"/>
    <col min="15397" max="15397" width="2.5703125" style="213" customWidth="1"/>
    <col min="15398" max="15398" width="6.140625" style="213" customWidth="1"/>
    <col min="15399" max="15399" width="19.42578125" style="213" customWidth="1"/>
    <col min="15400" max="15619" width="9" style="213"/>
    <col min="15620" max="15620" width="3.28515625" style="213" customWidth="1"/>
    <col min="15621" max="15621" width="20" style="213" customWidth="1"/>
    <col min="15622" max="15622" width="24.5703125" style="213" customWidth="1"/>
    <col min="15623" max="15652" width="4.42578125" style="213" customWidth="1"/>
    <col min="15653" max="15653" width="2.5703125" style="213" customWidth="1"/>
    <col min="15654" max="15654" width="6.140625" style="213" customWidth="1"/>
    <col min="15655" max="15655" width="19.42578125" style="213" customWidth="1"/>
    <col min="15656" max="15875" width="9" style="213"/>
    <col min="15876" max="15876" width="3.28515625" style="213" customWidth="1"/>
    <col min="15877" max="15877" width="20" style="213" customWidth="1"/>
    <col min="15878" max="15878" width="24.5703125" style="213" customWidth="1"/>
    <col min="15879" max="15908" width="4.42578125" style="213" customWidth="1"/>
    <col min="15909" max="15909" width="2.5703125" style="213" customWidth="1"/>
    <col min="15910" max="15910" width="6.140625" style="213" customWidth="1"/>
    <col min="15911" max="15911" width="19.42578125" style="213" customWidth="1"/>
    <col min="15912" max="16131" width="9" style="213"/>
    <col min="16132" max="16132" width="3.28515625" style="213" customWidth="1"/>
    <col min="16133" max="16133" width="20" style="213" customWidth="1"/>
    <col min="16134" max="16134" width="24.5703125" style="213" customWidth="1"/>
    <col min="16135" max="16164" width="4.42578125" style="213" customWidth="1"/>
    <col min="16165" max="16165" width="2.5703125" style="213" customWidth="1"/>
    <col min="16166" max="16166" width="6.140625" style="213" customWidth="1"/>
    <col min="16167" max="16167" width="19.42578125" style="213" customWidth="1"/>
    <col min="16168" max="16384" width="9" style="213"/>
  </cols>
  <sheetData>
    <row r="1" spans="1:39" ht="16.5" x14ac:dyDescent="0.25">
      <c r="A1" s="211" t="s">
        <v>0</v>
      </c>
      <c r="B1" s="211"/>
      <c r="C1" s="212"/>
      <c r="D1" s="212"/>
      <c r="E1" s="212"/>
      <c r="Z1" s="502" t="s">
        <v>19</v>
      </c>
      <c r="AA1" s="503"/>
      <c r="AB1" s="503"/>
      <c r="AC1" s="503"/>
      <c r="AD1" s="503"/>
      <c r="AE1" s="503"/>
      <c r="AF1" s="503"/>
      <c r="AG1" s="504"/>
    </row>
    <row r="2" spans="1:39" x14ac:dyDescent="0.25">
      <c r="A2" s="215" t="s">
        <v>101</v>
      </c>
      <c r="B2" s="215"/>
      <c r="C2" s="216"/>
      <c r="D2" s="216"/>
      <c r="E2" s="216"/>
      <c r="Z2" s="497" t="s">
        <v>102</v>
      </c>
      <c r="AA2" s="498"/>
      <c r="AB2" s="498"/>
      <c r="AC2" s="498"/>
      <c r="AD2" s="498"/>
      <c r="AE2" s="499"/>
      <c r="AF2" s="500" t="s">
        <v>103</v>
      </c>
      <c r="AG2" s="501"/>
    </row>
    <row r="3" spans="1:39" x14ac:dyDescent="0.25">
      <c r="A3" s="215" t="s">
        <v>104</v>
      </c>
      <c r="B3" s="79"/>
      <c r="C3" s="79"/>
      <c r="D3" s="79"/>
      <c r="E3" s="79"/>
      <c r="Z3" s="497" t="s">
        <v>105</v>
      </c>
      <c r="AA3" s="498"/>
      <c r="AB3" s="498"/>
      <c r="AC3" s="498"/>
      <c r="AD3" s="498"/>
      <c r="AE3" s="499"/>
      <c r="AF3" s="500" t="s">
        <v>106</v>
      </c>
      <c r="AG3" s="501"/>
    </row>
    <row r="4" spans="1:39" x14ac:dyDescent="0.25">
      <c r="A4" s="215" t="s">
        <v>107</v>
      </c>
      <c r="B4" s="79"/>
      <c r="C4" s="79"/>
      <c r="D4" s="79"/>
      <c r="E4" s="79"/>
      <c r="T4" s="213" t="s">
        <v>45</v>
      </c>
      <c r="Z4" s="497" t="s">
        <v>108</v>
      </c>
      <c r="AA4" s="498"/>
      <c r="AB4" s="498"/>
      <c r="AC4" s="498"/>
      <c r="AD4" s="498"/>
      <c r="AE4" s="499"/>
      <c r="AF4" s="500" t="s">
        <v>109</v>
      </c>
      <c r="AG4" s="501"/>
    </row>
    <row r="5" spans="1:39" x14ac:dyDescent="0.25">
      <c r="A5" s="215" t="s">
        <v>110</v>
      </c>
      <c r="B5" s="79"/>
      <c r="C5" s="79"/>
      <c r="D5" s="79"/>
      <c r="E5" s="79"/>
      <c r="Z5" s="484" t="s">
        <v>111</v>
      </c>
      <c r="AA5" s="484"/>
      <c r="AB5" s="484"/>
      <c r="AC5" s="484"/>
      <c r="AD5" s="484"/>
      <c r="AE5" s="484"/>
      <c r="AF5" s="485" t="s">
        <v>112</v>
      </c>
      <c r="AG5" s="485"/>
    </row>
    <row r="6" spans="1:39" x14ac:dyDescent="0.25">
      <c r="A6" s="215"/>
      <c r="B6" s="79"/>
      <c r="C6" s="79"/>
      <c r="D6" s="79"/>
      <c r="E6" s="79"/>
      <c r="Z6" s="497" t="s">
        <v>294</v>
      </c>
      <c r="AA6" s="498"/>
      <c r="AB6" s="498"/>
      <c r="AC6" s="498"/>
      <c r="AD6" s="498"/>
      <c r="AE6" s="499"/>
      <c r="AF6" s="500" t="s">
        <v>148</v>
      </c>
      <c r="AG6" s="501"/>
    </row>
    <row r="7" spans="1:39" x14ac:dyDescent="0.25">
      <c r="A7" s="217"/>
      <c r="B7" s="217"/>
      <c r="C7" s="218"/>
      <c r="D7" s="218"/>
      <c r="E7" s="217"/>
    </row>
    <row r="8" spans="1:39" s="220" customFormat="1" ht="18.75" x14ac:dyDescent="0.25">
      <c r="A8" s="486" t="s">
        <v>154</v>
      </c>
      <c r="B8" s="486"/>
      <c r="C8" s="486"/>
      <c r="D8" s="486"/>
      <c r="E8" s="486"/>
      <c r="F8" s="486"/>
      <c r="G8" s="486"/>
      <c r="H8" s="486"/>
      <c r="I8" s="486"/>
      <c r="J8" s="486"/>
      <c r="K8" s="486"/>
      <c r="L8" s="486"/>
      <c r="M8" s="486"/>
      <c r="N8" s="486"/>
      <c r="O8" s="486"/>
      <c r="P8" s="486"/>
      <c r="Q8" s="486"/>
      <c r="R8" s="486"/>
      <c r="S8" s="486"/>
      <c r="T8" s="486"/>
      <c r="U8" s="486"/>
      <c r="V8" s="486"/>
      <c r="W8" s="486"/>
      <c r="X8" s="486"/>
      <c r="Y8" s="486"/>
      <c r="Z8" s="486"/>
      <c r="AA8" s="486"/>
      <c r="AB8" s="486"/>
      <c r="AC8" s="486"/>
      <c r="AD8" s="486"/>
      <c r="AE8" s="486"/>
      <c r="AF8" s="486"/>
      <c r="AG8" s="486"/>
      <c r="AH8" s="486"/>
      <c r="AI8" s="486"/>
      <c r="AJ8" s="486"/>
      <c r="AK8" s="486"/>
      <c r="AL8" s="486"/>
      <c r="AM8" s="219"/>
    </row>
    <row r="10" spans="1:39" s="225" customFormat="1" x14ac:dyDescent="0.25">
      <c r="A10" s="487" t="s">
        <v>113</v>
      </c>
      <c r="B10" s="487" t="s">
        <v>114</v>
      </c>
      <c r="C10" s="487" t="s">
        <v>115</v>
      </c>
      <c r="D10" s="490" t="s">
        <v>116</v>
      </c>
      <c r="E10" s="491"/>
      <c r="F10" s="491"/>
      <c r="G10" s="491"/>
      <c r="H10" s="491"/>
      <c r="I10" s="491"/>
      <c r="J10" s="491"/>
      <c r="K10" s="491"/>
      <c r="L10" s="491"/>
      <c r="M10" s="491"/>
      <c r="N10" s="491"/>
      <c r="O10" s="491"/>
      <c r="P10" s="491"/>
      <c r="Q10" s="491"/>
      <c r="R10" s="491"/>
      <c r="S10" s="491"/>
      <c r="T10" s="491"/>
      <c r="U10" s="491"/>
      <c r="V10" s="491"/>
      <c r="W10" s="491"/>
      <c r="X10" s="491"/>
      <c r="Y10" s="491"/>
      <c r="Z10" s="491"/>
      <c r="AA10" s="491"/>
      <c r="AB10" s="491"/>
      <c r="AC10" s="491"/>
      <c r="AD10" s="491"/>
      <c r="AE10" s="491"/>
      <c r="AF10" s="491"/>
      <c r="AG10" s="491"/>
      <c r="AH10" s="492" t="s">
        <v>117</v>
      </c>
      <c r="AI10" s="221"/>
      <c r="AJ10" s="222"/>
      <c r="AK10" s="222"/>
      <c r="AL10" s="223"/>
      <c r="AM10" s="224"/>
    </row>
    <row r="11" spans="1:39" s="225" customFormat="1" x14ac:dyDescent="0.25">
      <c r="A11" s="488"/>
      <c r="B11" s="488"/>
      <c r="C11" s="488"/>
      <c r="D11" s="226">
        <v>1</v>
      </c>
      <c r="E11" s="226">
        <v>2</v>
      </c>
      <c r="F11" s="226">
        <v>3</v>
      </c>
      <c r="G11" s="226">
        <v>4</v>
      </c>
      <c r="H11" s="226">
        <v>5</v>
      </c>
      <c r="I11" s="226">
        <v>6</v>
      </c>
      <c r="J11" s="226">
        <v>7</v>
      </c>
      <c r="K11" s="226">
        <v>8</v>
      </c>
      <c r="L11" s="226">
        <v>9</v>
      </c>
      <c r="M11" s="226">
        <v>10</v>
      </c>
      <c r="N11" s="226">
        <v>11</v>
      </c>
      <c r="O11" s="226">
        <v>12</v>
      </c>
      <c r="P11" s="226">
        <v>13</v>
      </c>
      <c r="Q11" s="226">
        <v>14</v>
      </c>
      <c r="R11" s="226">
        <v>15</v>
      </c>
      <c r="S11" s="226">
        <v>16</v>
      </c>
      <c r="T11" s="226">
        <v>17</v>
      </c>
      <c r="U11" s="226">
        <v>18</v>
      </c>
      <c r="V11" s="226">
        <v>19</v>
      </c>
      <c r="W11" s="226">
        <v>20</v>
      </c>
      <c r="X11" s="226">
        <v>21</v>
      </c>
      <c r="Y11" s="226">
        <v>22</v>
      </c>
      <c r="Z11" s="226">
        <v>23</v>
      </c>
      <c r="AA11" s="226">
        <v>24</v>
      </c>
      <c r="AB11" s="226">
        <v>25</v>
      </c>
      <c r="AC11" s="226">
        <v>26</v>
      </c>
      <c r="AD11" s="226">
        <v>27</v>
      </c>
      <c r="AE11" s="226">
        <v>28</v>
      </c>
      <c r="AF11" s="226">
        <v>29</v>
      </c>
      <c r="AG11" s="226">
        <v>30</v>
      </c>
      <c r="AH11" s="492"/>
      <c r="AI11" s="227"/>
      <c r="AJ11" s="223"/>
      <c r="AK11" s="223"/>
      <c r="AL11" s="223"/>
      <c r="AM11" s="224"/>
    </row>
    <row r="12" spans="1:39" s="231" customFormat="1" x14ac:dyDescent="0.25">
      <c r="A12" s="489"/>
      <c r="B12" s="489"/>
      <c r="C12" s="489"/>
      <c r="D12" s="229" t="s">
        <v>122</v>
      </c>
      <c r="E12" s="228" t="s">
        <v>123</v>
      </c>
      <c r="F12" s="228" t="s">
        <v>124</v>
      </c>
      <c r="G12" s="226" t="s">
        <v>118</v>
      </c>
      <c r="H12" s="228" t="s">
        <v>119</v>
      </c>
      <c r="I12" s="226" t="s">
        <v>120</v>
      </c>
      <c r="J12" s="228" t="s">
        <v>121</v>
      </c>
      <c r="K12" s="229" t="s">
        <v>122</v>
      </c>
      <c r="L12" s="228" t="s">
        <v>123</v>
      </c>
      <c r="M12" s="228" t="s">
        <v>124</v>
      </c>
      <c r="N12" s="226" t="s">
        <v>118</v>
      </c>
      <c r="O12" s="228" t="s">
        <v>119</v>
      </c>
      <c r="P12" s="226" t="s">
        <v>120</v>
      </c>
      <c r="Q12" s="228" t="s">
        <v>121</v>
      </c>
      <c r="R12" s="229" t="s">
        <v>122</v>
      </c>
      <c r="S12" s="228" t="s">
        <v>123</v>
      </c>
      <c r="T12" s="226" t="s">
        <v>124</v>
      </c>
      <c r="U12" s="228" t="s">
        <v>118</v>
      </c>
      <c r="V12" s="228" t="s">
        <v>119</v>
      </c>
      <c r="W12" s="228" t="s">
        <v>120</v>
      </c>
      <c r="X12" s="228" t="s">
        <v>121</v>
      </c>
      <c r="Y12" s="229" t="s">
        <v>122</v>
      </c>
      <c r="Z12" s="228" t="s">
        <v>123</v>
      </c>
      <c r="AA12" s="226" t="s">
        <v>124</v>
      </c>
      <c r="AB12" s="228" t="s">
        <v>118</v>
      </c>
      <c r="AC12" s="228" t="s">
        <v>119</v>
      </c>
      <c r="AD12" s="228" t="s">
        <v>120</v>
      </c>
      <c r="AE12" s="228" t="s">
        <v>121</v>
      </c>
      <c r="AF12" s="229" t="s">
        <v>122</v>
      </c>
      <c r="AG12" s="228" t="s">
        <v>123</v>
      </c>
      <c r="AH12" s="492"/>
      <c r="AI12" s="230"/>
      <c r="AM12" s="232"/>
    </row>
    <row r="13" spans="1:39" s="231" customFormat="1" x14ac:dyDescent="0.25">
      <c r="A13" s="233">
        <v>1</v>
      </c>
      <c r="B13" s="233" t="s">
        <v>37</v>
      </c>
      <c r="C13" s="233" t="s">
        <v>13</v>
      </c>
      <c r="D13" s="234"/>
      <c r="E13" s="228" t="s">
        <v>103</v>
      </c>
      <c r="F13" s="228" t="s">
        <v>103</v>
      </c>
      <c r="G13" s="228" t="s">
        <v>103</v>
      </c>
      <c r="H13" s="228" t="s">
        <v>103</v>
      </c>
      <c r="I13" s="228" t="s">
        <v>103</v>
      </c>
      <c r="J13" s="228" t="s">
        <v>103</v>
      </c>
      <c r="K13" s="234" t="s">
        <v>103</v>
      </c>
      <c r="L13" s="228" t="s">
        <v>103</v>
      </c>
      <c r="M13" s="228" t="s">
        <v>103</v>
      </c>
      <c r="N13" s="228" t="s">
        <v>103</v>
      </c>
      <c r="O13" s="228" t="s">
        <v>103</v>
      </c>
      <c r="P13" s="228" t="s">
        <v>103</v>
      </c>
      <c r="Q13" s="228" t="s">
        <v>103</v>
      </c>
      <c r="R13" s="234"/>
      <c r="S13" s="228" t="s">
        <v>103</v>
      </c>
      <c r="T13" s="228" t="s">
        <v>103</v>
      </c>
      <c r="U13" s="228" t="s">
        <v>103</v>
      </c>
      <c r="V13" s="228" t="s">
        <v>103</v>
      </c>
      <c r="W13" s="228" t="s">
        <v>103</v>
      </c>
      <c r="X13" s="228" t="s">
        <v>103</v>
      </c>
      <c r="Y13" s="234"/>
      <c r="Z13" s="228" t="s">
        <v>103</v>
      </c>
      <c r="AA13" s="228" t="s">
        <v>103</v>
      </c>
      <c r="AB13" s="228" t="s">
        <v>103</v>
      </c>
      <c r="AC13" s="228" t="s">
        <v>103</v>
      </c>
      <c r="AD13" s="228" t="s">
        <v>103</v>
      </c>
      <c r="AE13" s="228" t="s">
        <v>103</v>
      </c>
      <c r="AF13" s="234"/>
      <c r="AG13" s="228" t="s">
        <v>103</v>
      </c>
      <c r="AH13" s="235">
        <f>COUNTIF(D13:AG13,"x")+ COUNTIF(D13:AG13,"x/2")/2+COUNTIF(D13:AG13,"CT")+COUNTIF(D13:AG13,"TT")+COUNTIF(D13:AG13,"P")</f>
        <v>26</v>
      </c>
      <c r="AI13" s="230"/>
      <c r="AM13" s="232"/>
    </row>
    <row r="14" spans="1:39" s="231" customFormat="1" x14ac:dyDescent="0.25">
      <c r="A14" s="233">
        <v>2</v>
      </c>
      <c r="B14" s="236" t="s">
        <v>36</v>
      </c>
      <c r="C14" s="237" t="s">
        <v>84</v>
      </c>
      <c r="D14" s="234"/>
      <c r="E14" s="228" t="s">
        <v>103</v>
      </c>
      <c r="F14" s="228" t="s">
        <v>103</v>
      </c>
      <c r="G14" s="228" t="s">
        <v>103</v>
      </c>
      <c r="H14" s="228" t="s">
        <v>103</v>
      </c>
      <c r="I14" s="228" t="s">
        <v>103</v>
      </c>
      <c r="J14" s="228" t="s">
        <v>103</v>
      </c>
      <c r="K14" s="234" t="s">
        <v>106</v>
      </c>
      <c r="L14" s="228" t="s">
        <v>103</v>
      </c>
      <c r="M14" s="228" t="s">
        <v>103</v>
      </c>
      <c r="N14" s="228" t="s">
        <v>103</v>
      </c>
      <c r="O14" s="228" t="s">
        <v>106</v>
      </c>
      <c r="P14" s="228" t="s">
        <v>103</v>
      </c>
      <c r="Q14" s="228" t="s">
        <v>103</v>
      </c>
      <c r="R14" s="234" t="s">
        <v>103</v>
      </c>
      <c r="S14" s="228" t="s">
        <v>103</v>
      </c>
      <c r="T14" s="228" t="s">
        <v>103</v>
      </c>
      <c r="U14" s="228" t="s">
        <v>103</v>
      </c>
      <c r="V14" s="228" t="s">
        <v>103</v>
      </c>
      <c r="W14" s="228" t="s">
        <v>103</v>
      </c>
      <c r="X14" s="228" t="s">
        <v>148</v>
      </c>
      <c r="Y14" s="234"/>
      <c r="Z14" s="228" t="s">
        <v>148</v>
      </c>
      <c r="AA14" s="228" t="s">
        <v>148</v>
      </c>
      <c r="AB14" s="228" t="s">
        <v>103</v>
      </c>
      <c r="AC14" s="228" t="s">
        <v>103</v>
      </c>
      <c r="AD14" s="228" t="s">
        <v>103</v>
      </c>
      <c r="AE14" s="228" t="s">
        <v>103</v>
      </c>
      <c r="AF14" s="234"/>
      <c r="AG14" s="228" t="s">
        <v>103</v>
      </c>
      <c r="AH14" s="235">
        <f>COUNTIF(D14:AG14,"x")+ COUNTIF(D14:AG14,"x/2")/2+COUNTIF(D14:AG14,"CT")+COUNTIF(D14:AG14,"TT")+COUNTIF(D14:AG14,"P")</f>
        <v>26</v>
      </c>
      <c r="AI14" s="230"/>
      <c r="AM14" s="232"/>
    </row>
    <row r="15" spans="1:39" s="231" customFormat="1" x14ac:dyDescent="0.25">
      <c r="A15" s="233">
        <v>3</v>
      </c>
      <c r="B15" s="233" t="s">
        <v>72</v>
      </c>
      <c r="C15" s="237" t="s">
        <v>84</v>
      </c>
      <c r="D15" s="234"/>
      <c r="E15" s="228" t="s">
        <v>103</v>
      </c>
      <c r="F15" s="228" t="s">
        <v>103</v>
      </c>
      <c r="G15" s="228" t="s">
        <v>103</v>
      </c>
      <c r="H15" s="228" t="s">
        <v>103</v>
      </c>
      <c r="I15" s="228" t="s">
        <v>103</v>
      </c>
      <c r="J15" s="228" t="s">
        <v>103</v>
      </c>
      <c r="K15" s="234" t="s">
        <v>103</v>
      </c>
      <c r="L15" s="228" t="s">
        <v>103</v>
      </c>
      <c r="M15" s="228" t="s">
        <v>103</v>
      </c>
      <c r="N15" s="228" t="s">
        <v>103</v>
      </c>
      <c r="O15" s="228" t="s">
        <v>103</v>
      </c>
      <c r="P15" s="228" t="s">
        <v>103</v>
      </c>
      <c r="Q15" s="228" t="s">
        <v>103</v>
      </c>
      <c r="R15" s="234"/>
      <c r="S15" s="228" t="s">
        <v>103</v>
      </c>
      <c r="T15" s="228" t="s">
        <v>103</v>
      </c>
      <c r="U15" s="228" t="s">
        <v>103</v>
      </c>
      <c r="V15" s="228" t="s">
        <v>103</v>
      </c>
      <c r="W15" s="228" t="s">
        <v>103</v>
      </c>
      <c r="X15" s="228" t="s">
        <v>103</v>
      </c>
      <c r="Y15" s="234"/>
      <c r="Z15" s="228" t="s">
        <v>103</v>
      </c>
      <c r="AA15" s="228" t="s">
        <v>103</v>
      </c>
      <c r="AB15" s="228" t="s">
        <v>103</v>
      </c>
      <c r="AC15" s="228" t="s">
        <v>103</v>
      </c>
      <c r="AD15" s="228" t="s">
        <v>103</v>
      </c>
      <c r="AE15" s="228" t="s">
        <v>103</v>
      </c>
      <c r="AF15" s="234"/>
      <c r="AG15" s="228" t="s">
        <v>103</v>
      </c>
      <c r="AH15" s="235">
        <f>COUNTIF(D15:AG15,"x")+ COUNTIF(D15:AG15,"x/2")/2+COUNTIF(D15:AG15,"CT")+COUNTIF(D15:AG15,"TT")+COUNTIF(D15:AG15,"P")</f>
        <v>26</v>
      </c>
      <c r="AI15" s="230"/>
      <c r="AM15" s="232"/>
    </row>
    <row r="16" spans="1:39" s="231" customFormat="1" x14ac:dyDescent="0.25">
      <c r="A16" s="233">
        <v>4</v>
      </c>
      <c r="B16" s="233" t="s">
        <v>126</v>
      </c>
      <c r="C16" s="237" t="s">
        <v>127</v>
      </c>
      <c r="D16" s="234" t="s">
        <v>103</v>
      </c>
      <c r="E16" s="228" t="s">
        <v>103</v>
      </c>
      <c r="F16" s="228" t="s">
        <v>103</v>
      </c>
      <c r="G16" s="228" t="s">
        <v>103</v>
      </c>
      <c r="H16" s="228" t="s">
        <v>103</v>
      </c>
      <c r="I16" s="228" t="s">
        <v>103</v>
      </c>
      <c r="J16" s="228" t="s">
        <v>103</v>
      </c>
      <c r="K16" s="234" t="s">
        <v>103</v>
      </c>
      <c r="L16" s="228" t="s">
        <v>103</v>
      </c>
      <c r="M16" s="228" t="s">
        <v>103</v>
      </c>
      <c r="N16" s="228" t="s">
        <v>103</v>
      </c>
      <c r="O16" s="228" t="s">
        <v>103</v>
      </c>
      <c r="P16" s="228" t="s">
        <v>103</v>
      </c>
      <c r="Q16" s="228" t="s">
        <v>103</v>
      </c>
      <c r="R16" s="234" t="s">
        <v>103</v>
      </c>
      <c r="S16" s="228" t="s">
        <v>103</v>
      </c>
      <c r="T16" s="228" t="s">
        <v>103</v>
      </c>
      <c r="U16" s="228" t="s">
        <v>103</v>
      </c>
      <c r="V16" s="228" t="s">
        <v>103</v>
      </c>
      <c r="W16" s="228" t="s">
        <v>103</v>
      </c>
      <c r="X16" s="228" t="s">
        <v>103</v>
      </c>
      <c r="Y16" s="234"/>
      <c r="Z16" s="228"/>
      <c r="AA16" s="228" t="s">
        <v>103</v>
      </c>
      <c r="AB16" s="228" t="s">
        <v>103</v>
      </c>
      <c r="AC16" s="228" t="s">
        <v>103</v>
      </c>
      <c r="AD16" s="228" t="s">
        <v>103</v>
      </c>
      <c r="AE16" s="228" t="s">
        <v>103</v>
      </c>
      <c r="AF16" s="234"/>
      <c r="AG16" s="228" t="s">
        <v>103</v>
      </c>
      <c r="AH16" s="235">
        <f>COUNTIF(D16:AG16,"x")+ COUNTIF(D16:AG16,"x/2")/2+COUNTIF(D16:AG16,"CT")+COUNTIF(D16:AG16,"TT")+COUNTIF(D16:AG16,"P")</f>
        <v>27</v>
      </c>
      <c r="AI16" s="230"/>
      <c r="AM16" s="232"/>
    </row>
    <row r="17" spans="1:39" s="231" customFormat="1" x14ac:dyDescent="0.25">
      <c r="A17" s="493" t="s">
        <v>125</v>
      </c>
      <c r="B17" s="494"/>
      <c r="C17" s="238"/>
      <c r="D17" s="238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40">
        <f>SUM(AH13:AH15)</f>
        <v>78</v>
      </c>
      <c r="AI17" s="241"/>
      <c r="AJ17" s="242"/>
      <c r="AK17" s="242"/>
      <c r="AM17" s="232"/>
    </row>
    <row r="19" spans="1:39" s="248" customFormat="1" x14ac:dyDescent="0.2">
      <c r="A19" s="495"/>
      <c r="B19" s="495"/>
      <c r="C19" s="495"/>
      <c r="D19" s="495"/>
      <c r="E19" s="495"/>
      <c r="F19" s="495"/>
      <c r="G19" s="495"/>
      <c r="H19" s="243"/>
      <c r="I19" s="496"/>
      <c r="J19" s="496"/>
      <c r="K19" s="496"/>
      <c r="L19" s="496"/>
      <c r="M19" s="496"/>
      <c r="N19" s="244"/>
      <c r="O19" s="496"/>
      <c r="P19" s="496"/>
      <c r="Q19" s="496"/>
      <c r="R19" s="496"/>
      <c r="S19" s="496"/>
      <c r="T19" s="496"/>
      <c r="U19" s="496"/>
      <c r="V19" s="496"/>
      <c r="W19" s="496"/>
      <c r="X19" s="496"/>
      <c r="Y19" s="496"/>
      <c r="Z19" s="245"/>
      <c r="AA19" s="254" t="s">
        <v>13</v>
      </c>
      <c r="AB19" s="246"/>
      <c r="AC19" s="496"/>
      <c r="AD19" s="496"/>
      <c r="AE19" s="496"/>
      <c r="AF19" s="496"/>
      <c r="AG19" s="496"/>
      <c r="AH19" s="496"/>
      <c r="AI19" s="496"/>
      <c r="AJ19" s="496"/>
      <c r="AK19" s="496"/>
      <c r="AL19" s="496"/>
      <c r="AM19" s="247"/>
    </row>
    <row r="20" spans="1:39" x14ac:dyDescent="0.2">
      <c r="AA20" s="258" t="s">
        <v>15</v>
      </c>
    </row>
    <row r="26" spans="1:39" x14ac:dyDescent="0.25">
      <c r="A26" s="249"/>
      <c r="B26" s="250"/>
      <c r="C26" s="249"/>
      <c r="D26" s="249"/>
    </row>
    <row r="27" spans="1:39" x14ac:dyDescent="0.25">
      <c r="A27" s="249"/>
      <c r="B27" s="250"/>
      <c r="C27" s="249"/>
      <c r="D27" s="249"/>
    </row>
    <row r="28" spans="1:39" x14ac:dyDescent="0.25">
      <c r="A28" s="217"/>
      <c r="B28" s="218"/>
      <c r="C28" s="217"/>
      <c r="D28" s="217"/>
    </row>
    <row r="29" spans="1:39" x14ac:dyDescent="0.25">
      <c r="A29" s="217"/>
      <c r="B29" s="218"/>
      <c r="C29" s="217"/>
      <c r="D29" s="217"/>
    </row>
    <row r="33" spans="3:39" s="251" customFormat="1" x14ac:dyDescent="0.25">
      <c r="AM33" s="252"/>
    </row>
    <row r="34" spans="3:39" s="251" customFormat="1" x14ac:dyDescent="0.25">
      <c r="AM34" s="252"/>
    </row>
    <row r="35" spans="3:39" s="251" customFormat="1" x14ac:dyDescent="0.25">
      <c r="G35" s="483"/>
      <c r="H35" s="483"/>
      <c r="I35" s="483"/>
      <c r="J35" s="483"/>
      <c r="K35" s="483"/>
      <c r="L35" s="483"/>
      <c r="M35" s="483"/>
      <c r="N35" s="483"/>
      <c r="O35" s="483"/>
      <c r="P35" s="483"/>
      <c r="Q35" s="483"/>
      <c r="R35" s="483"/>
      <c r="S35" s="483"/>
      <c r="T35" s="483"/>
      <c r="U35" s="483"/>
      <c r="V35" s="483"/>
      <c r="W35" s="483"/>
      <c r="X35" s="483"/>
      <c r="AM35" s="252"/>
    </row>
    <row r="36" spans="3:39" s="251" customFormat="1" x14ac:dyDescent="0.25">
      <c r="G36" s="483"/>
      <c r="H36" s="483"/>
      <c r="I36" s="483"/>
      <c r="J36" s="483"/>
      <c r="K36" s="483"/>
      <c r="L36" s="483"/>
      <c r="M36" s="483"/>
      <c r="N36" s="483"/>
      <c r="O36" s="483"/>
      <c r="P36" s="483"/>
      <c r="Q36" s="483"/>
      <c r="R36" s="483"/>
      <c r="S36" s="483"/>
      <c r="T36" s="483"/>
      <c r="U36" s="483"/>
      <c r="V36" s="483"/>
      <c r="W36" s="483"/>
      <c r="X36" s="483"/>
      <c r="AM36" s="252"/>
    </row>
    <row r="37" spans="3:39" s="251" customFormat="1" x14ac:dyDescent="0.25">
      <c r="G37" s="483"/>
      <c r="H37" s="483"/>
      <c r="I37" s="483"/>
      <c r="J37" s="483"/>
      <c r="K37" s="483"/>
      <c r="L37" s="483"/>
      <c r="M37" s="483"/>
      <c r="N37" s="483"/>
      <c r="O37" s="483"/>
      <c r="P37" s="483"/>
      <c r="Q37" s="483"/>
      <c r="R37" s="483"/>
      <c r="S37" s="483"/>
      <c r="T37" s="483"/>
      <c r="U37" s="483"/>
      <c r="V37" s="483"/>
      <c r="W37" s="483"/>
      <c r="X37" s="483"/>
      <c r="AM37" s="252"/>
    </row>
    <row r="38" spans="3:39" s="251" customFormat="1" x14ac:dyDescent="0.25">
      <c r="G38" s="483"/>
      <c r="H38" s="483"/>
      <c r="I38" s="483"/>
      <c r="J38" s="483"/>
      <c r="K38" s="483"/>
      <c r="L38" s="483"/>
      <c r="M38" s="483"/>
      <c r="N38" s="483"/>
      <c r="O38" s="483"/>
      <c r="P38" s="483"/>
      <c r="Q38" s="483"/>
      <c r="R38" s="483"/>
      <c r="S38" s="483"/>
      <c r="T38" s="483"/>
      <c r="U38" s="483"/>
      <c r="V38" s="483"/>
      <c r="W38" s="483"/>
      <c r="X38" s="483"/>
      <c r="AM38" s="252"/>
    </row>
    <row r="39" spans="3:39" s="251" customFormat="1" x14ac:dyDescent="0.25"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483"/>
      <c r="X39" s="483"/>
      <c r="AM39" s="252"/>
    </row>
    <row r="40" spans="3:39" x14ac:dyDescent="0.25">
      <c r="C40" s="213"/>
      <c r="D40" s="213"/>
      <c r="G40" s="483"/>
      <c r="H40" s="483"/>
      <c r="I40" s="483"/>
      <c r="J40" s="483"/>
      <c r="K40" s="483"/>
      <c r="L40" s="483"/>
      <c r="M40" s="483"/>
      <c r="N40" s="483"/>
      <c r="O40" s="483"/>
      <c r="P40" s="483"/>
      <c r="Q40" s="483"/>
      <c r="R40" s="483"/>
      <c r="S40" s="483"/>
      <c r="T40" s="483"/>
      <c r="U40" s="483"/>
      <c r="V40" s="483"/>
      <c r="W40" s="483"/>
      <c r="X40" s="483"/>
      <c r="AM40" s="213"/>
    </row>
    <row r="41" spans="3:39" x14ac:dyDescent="0.25">
      <c r="C41" s="213"/>
      <c r="D41" s="213"/>
      <c r="AM41" s="213"/>
    </row>
  </sheetData>
  <mergeCells count="23">
    <mergeCell ref="Z4:AE4"/>
    <mergeCell ref="AF4:AG4"/>
    <mergeCell ref="Z1:AG1"/>
    <mergeCell ref="Z2:AE2"/>
    <mergeCell ref="AF2:AG2"/>
    <mergeCell ref="Z3:AE3"/>
    <mergeCell ref="AF3:AG3"/>
    <mergeCell ref="G35:X40"/>
    <mergeCell ref="Z5:AE5"/>
    <mergeCell ref="AF5:AG5"/>
    <mergeCell ref="A8:AL8"/>
    <mergeCell ref="A10:A12"/>
    <mergeCell ref="B10:B12"/>
    <mergeCell ref="C10:C12"/>
    <mergeCell ref="D10:AG10"/>
    <mergeCell ref="AH10:AH12"/>
    <mergeCell ref="A17:B17"/>
    <mergeCell ref="A19:G19"/>
    <mergeCell ref="I19:M19"/>
    <mergeCell ref="O19:Y19"/>
    <mergeCell ref="AC19:AL19"/>
    <mergeCell ref="Z6:AE6"/>
    <mergeCell ref="AF6:AG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G15" sqref="G15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513" t="s">
        <v>0</v>
      </c>
      <c r="B1" s="513"/>
      <c r="C1" s="513"/>
      <c r="D1" s="513"/>
      <c r="E1" s="80"/>
      <c r="F1" s="514" t="s">
        <v>1</v>
      </c>
      <c r="G1" s="514"/>
      <c r="H1" s="514"/>
      <c r="I1" s="514"/>
      <c r="J1" s="514"/>
      <c r="K1" s="514"/>
    </row>
    <row r="2" spans="1:12" s="39" customFormat="1" ht="15" x14ac:dyDescent="0.2">
      <c r="A2" s="515" t="s">
        <v>293</v>
      </c>
      <c r="B2" s="515"/>
      <c r="C2" s="515"/>
      <c r="D2" s="515"/>
      <c r="E2" s="80"/>
      <c r="F2" s="516" t="s">
        <v>2</v>
      </c>
      <c r="G2" s="516"/>
      <c r="H2" s="516"/>
      <c r="I2" s="516"/>
      <c r="J2" s="516"/>
      <c r="K2" s="516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517" t="s">
        <v>56</v>
      </c>
      <c r="B4" s="517"/>
      <c r="C4" s="517"/>
      <c r="D4" s="517"/>
      <c r="E4" s="517"/>
      <c r="F4" s="517"/>
      <c r="G4" s="517"/>
      <c r="H4" s="517"/>
      <c r="I4" s="517"/>
      <c r="J4" s="517"/>
      <c r="K4" s="517"/>
      <c r="L4" s="517"/>
    </row>
    <row r="5" spans="1:12" s="43" customFormat="1" x14ac:dyDescent="0.25">
      <c r="A5" s="518" t="s">
        <v>292</v>
      </c>
      <c r="B5" s="518"/>
      <c r="C5" s="518"/>
      <c r="D5" s="518"/>
      <c r="E5" s="518"/>
      <c r="F5" s="518"/>
      <c r="G5" s="518"/>
      <c r="H5" s="518"/>
      <c r="I5" s="518"/>
      <c r="J5" s="518"/>
      <c r="K5" s="518"/>
      <c r="L5" s="518"/>
    </row>
    <row r="6" spans="1:12" x14ac:dyDescent="0.25">
      <c r="J6" s="519" t="s">
        <v>57</v>
      </c>
      <c r="K6" s="519"/>
      <c r="L6" s="519"/>
    </row>
    <row r="7" spans="1:12" ht="38.25" x14ac:dyDescent="0.25">
      <c r="A7" s="146" t="s">
        <v>17</v>
      </c>
      <c r="B7" s="147" t="s">
        <v>58</v>
      </c>
      <c r="C7" s="147" t="s">
        <v>59</v>
      </c>
      <c r="D7" s="147" t="s">
        <v>60</v>
      </c>
      <c r="E7" s="148" t="s">
        <v>61</v>
      </c>
      <c r="F7" s="146" t="s">
        <v>62</v>
      </c>
      <c r="G7" s="146" t="s">
        <v>291</v>
      </c>
      <c r="H7" s="146" t="s">
        <v>99</v>
      </c>
      <c r="I7" s="146" t="s">
        <v>100</v>
      </c>
      <c r="J7" s="146" t="s">
        <v>63</v>
      </c>
      <c r="K7" s="149" t="s">
        <v>64</v>
      </c>
      <c r="L7" s="146" t="s">
        <v>19</v>
      </c>
    </row>
    <row r="8" spans="1:12" ht="12.75" customHeight="1" x14ac:dyDescent="0.25">
      <c r="A8" s="146"/>
      <c r="B8" s="147"/>
      <c r="C8" s="147"/>
      <c r="D8" s="147"/>
      <c r="E8" s="148">
        <v>26</v>
      </c>
      <c r="F8" s="148" t="s">
        <v>65</v>
      </c>
      <c r="G8" s="148" t="s">
        <v>66</v>
      </c>
      <c r="H8" s="148" t="s">
        <v>67</v>
      </c>
      <c r="I8" s="148" t="s">
        <v>68</v>
      </c>
      <c r="J8" s="149" t="s">
        <v>69</v>
      </c>
      <c r="K8" s="147"/>
      <c r="L8" s="146"/>
    </row>
    <row r="9" spans="1:12" ht="12.75" customHeight="1" x14ac:dyDescent="0.25">
      <c r="A9" s="510" t="s">
        <v>70</v>
      </c>
      <c r="B9" s="511"/>
      <c r="C9" s="511"/>
      <c r="D9" s="512"/>
      <c r="E9" s="148"/>
      <c r="F9" s="152">
        <f>SUM(F10:F12)</f>
        <v>27000000</v>
      </c>
      <c r="G9" s="152">
        <f>SUM(G10:G12)</f>
        <v>0</v>
      </c>
      <c r="H9" s="152">
        <f>SUM(H10:H12)</f>
        <v>0</v>
      </c>
      <c r="I9" s="152">
        <f>SUM(I10:I12)</f>
        <v>162773364</v>
      </c>
      <c r="J9" s="152">
        <f>SUM(J10:J12)</f>
        <v>189773364</v>
      </c>
      <c r="K9" s="147"/>
      <c r="L9" s="146"/>
    </row>
    <row r="10" spans="1:12" ht="23.25" customHeight="1" x14ac:dyDescent="0.25">
      <c r="A10" s="150">
        <v>1</v>
      </c>
      <c r="B10" s="150" t="s">
        <v>37</v>
      </c>
      <c r="C10" s="151" t="s">
        <v>71</v>
      </c>
      <c r="D10" s="84">
        <v>15000000</v>
      </c>
      <c r="E10" s="90">
        <f>'Bảng chấm công'!AH13</f>
        <v>26</v>
      </c>
      <c r="F10" s="84">
        <f>D10/26*E10</f>
        <v>14999999.999999998</v>
      </c>
      <c r="G10" s="83"/>
      <c r="H10" s="83"/>
      <c r="I10" s="83">
        <v>110192307</v>
      </c>
      <c r="J10" s="83">
        <f>F10+G10-H10+I10</f>
        <v>125192307</v>
      </c>
      <c r="K10" s="83"/>
      <c r="L10" s="150"/>
    </row>
    <row r="11" spans="1:12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90">
        <f>'Bảng chấm công'!AH15</f>
        <v>26</v>
      </c>
      <c r="F11" s="47">
        <f>D11/26*E11</f>
        <v>6000000</v>
      </c>
      <c r="G11" s="48"/>
      <c r="H11" s="48"/>
      <c r="I11" s="48">
        <v>52581057</v>
      </c>
      <c r="J11" s="48">
        <f>F11+G11-H11+I11</f>
        <v>58581057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công'!AH14</f>
        <v>26</v>
      </c>
      <c r="F12" s="52">
        <f>D12/26*E12</f>
        <v>6000000</v>
      </c>
      <c r="G12" s="53"/>
      <c r="H12" s="53"/>
      <c r="I12" s="53"/>
      <c r="J12" s="53">
        <f>F12+G12-H12+I12</f>
        <v>6000000</v>
      </c>
      <c r="K12" s="53"/>
      <c r="L12" s="50"/>
    </row>
    <row r="13" spans="1:12" s="49" customFormat="1" x14ac:dyDescent="0.25">
      <c r="A13" s="507" t="s">
        <v>74</v>
      </c>
      <c r="B13" s="508"/>
      <c r="C13" s="508"/>
      <c r="D13" s="509"/>
      <c r="E13" s="89"/>
      <c r="F13" s="152">
        <f>SUM(F14:F14)</f>
        <v>3634615.384615385</v>
      </c>
      <c r="G13" s="152">
        <f>SUM(G14:G14)</f>
        <v>950000</v>
      </c>
      <c r="H13" s="152">
        <f>SUM(H14:H14)</f>
        <v>0</v>
      </c>
      <c r="I13" s="152">
        <f>SUM(I14:I14)</f>
        <v>857692</v>
      </c>
      <c r="J13" s="152">
        <f>SUM(J14:J14)</f>
        <v>5442307.384615385</v>
      </c>
      <c r="K13" s="153"/>
      <c r="L13" s="147"/>
    </row>
    <row r="14" spans="1:12" x14ac:dyDescent="0.25">
      <c r="A14" s="54">
        <v>2</v>
      </c>
      <c r="B14" s="54" t="s">
        <v>126</v>
      </c>
      <c r="C14" s="55" t="s">
        <v>127</v>
      </c>
      <c r="D14" s="56">
        <v>3500000</v>
      </c>
      <c r="E14" s="88">
        <f>'Bảng chấm công'!AH16</f>
        <v>27</v>
      </c>
      <c r="F14" s="56">
        <f>D14/26*E14</f>
        <v>3634615.384615385</v>
      </c>
      <c r="G14" s="57">
        <f>19*50000</f>
        <v>950000</v>
      </c>
      <c r="H14" s="57"/>
      <c r="I14" s="57">
        <v>857692</v>
      </c>
      <c r="J14" s="57">
        <f>F14+G14-H14+I14</f>
        <v>5442307.384615385</v>
      </c>
      <c r="K14" s="57"/>
      <c r="L14" s="54"/>
    </row>
    <row r="15" spans="1:12" s="58" customFormat="1" ht="14.25" x14ac:dyDescent="0.25">
      <c r="A15" s="520" t="s">
        <v>35</v>
      </c>
      <c r="B15" s="521"/>
      <c r="C15" s="522"/>
      <c r="D15" s="86"/>
      <c r="E15" s="87"/>
      <c r="F15" s="86">
        <f>F13+F9</f>
        <v>30634615.384615384</v>
      </c>
      <c r="G15" s="86">
        <f>G13+G9</f>
        <v>950000</v>
      </c>
      <c r="H15" s="86">
        <f>H13+H9</f>
        <v>0</v>
      </c>
      <c r="I15" s="86">
        <f>I13+I9</f>
        <v>163631056</v>
      </c>
      <c r="J15" s="86">
        <f>J13+J9</f>
        <v>195215671.38461539</v>
      </c>
      <c r="K15" s="85"/>
      <c r="L15" s="85"/>
    </row>
    <row r="17" spans="2:11" s="58" customFormat="1" ht="14.25" x14ac:dyDescent="0.25">
      <c r="B17" s="505"/>
      <c r="C17" s="505"/>
      <c r="D17" s="505"/>
      <c r="E17" s="82"/>
      <c r="H17" s="505"/>
      <c r="I17" s="505"/>
      <c r="J17" s="505"/>
      <c r="K17" s="505"/>
    </row>
    <row r="18" spans="2:11" s="58" customFormat="1" ht="14.25" x14ac:dyDescent="0.25">
      <c r="B18" s="143" t="s">
        <v>89</v>
      </c>
      <c r="C18" s="143"/>
      <c r="D18" s="143"/>
      <c r="F18" s="143" t="s">
        <v>84</v>
      </c>
      <c r="G18" s="143"/>
      <c r="H18" s="505" t="s">
        <v>90</v>
      </c>
      <c r="I18" s="505"/>
      <c r="J18" s="505"/>
      <c r="K18" s="505"/>
    </row>
    <row r="19" spans="2:11" s="144" customFormat="1" ht="12" x14ac:dyDescent="0.25">
      <c r="B19" s="145" t="s">
        <v>91</v>
      </c>
      <c r="C19" s="145"/>
      <c r="D19" s="145"/>
      <c r="F19" s="145" t="s">
        <v>91</v>
      </c>
      <c r="G19" s="145"/>
      <c r="H19" s="506" t="s">
        <v>91</v>
      </c>
      <c r="I19" s="506"/>
      <c r="J19" s="506"/>
      <c r="K19" s="506"/>
    </row>
    <row r="22" spans="2:11" s="96" customFormat="1" ht="15" x14ac:dyDescent="0.25">
      <c r="B22" s="91"/>
      <c r="C22" s="91"/>
      <c r="F22" s="100"/>
      <c r="G22" s="100"/>
      <c r="H22" s="122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2020-12-04T07:53:03Z</dcterms:modified>
</cp:coreProperties>
</file>