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 activeTab="2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hằng" sheetId="11" r:id="rId5"/>
    <sheet name="Bảng chấm công" sheetId="10" r:id="rId6"/>
    <sheet name="Bảng lương" sheetId="5" r:id="rId7"/>
  </sheets>
  <definedNames>
    <definedName name="_xlnm._FilterDatabase" localSheetId="1" hidden="1">'DOANH THU'!$A$5:$P$82</definedName>
    <definedName name="_xlnm._FilterDatabase" localSheetId="0" hidden="1">'THU CHI'!$A$4:$H$75</definedName>
  </definedNames>
  <calcPr calcId="162913"/>
</workbook>
</file>

<file path=xl/calcChain.xml><?xml version="1.0" encoding="utf-8"?>
<calcChain xmlns="http://schemas.openxmlformats.org/spreadsheetml/2006/main">
  <c r="I34" i="8" l="1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4" i="8"/>
  <c r="F34" i="11" l="1"/>
  <c r="F35" i="11"/>
  <c r="F24" i="11"/>
  <c r="G14" i="11"/>
  <c r="G15" i="11" s="1"/>
  <c r="G9" i="11"/>
  <c r="F26" i="11" l="1"/>
  <c r="E14" i="5"/>
  <c r="E12" i="5"/>
  <c r="E11" i="5"/>
  <c r="E10" i="5"/>
  <c r="AI15" i="10"/>
  <c r="AI14" i="10"/>
  <c r="AI13" i="10"/>
  <c r="AI12" i="10"/>
  <c r="AI16" i="10" l="1"/>
  <c r="H30" i="1" l="1"/>
  <c r="H27" i="1"/>
  <c r="H25" i="1"/>
  <c r="F26" i="1"/>
  <c r="I8" i="8" l="1"/>
  <c r="I9" i="8"/>
  <c r="I10" i="8"/>
  <c r="I11" i="8"/>
  <c r="I12" i="8"/>
  <c r="I13" i="8"/>
  <c r="I15" i="8"/>
  <c r="I16" i="8"/>
  <c r="I17" i="8"/>
  <c r="I18" i="8"/>
  <c r="I19" i="8"/>
  <c r="I7" i="8"/>
  <c r="L9" i="9"/>
  <c r="L10" i="9"/>
  <c r="L11" i="9"/>
  <c r="L12" i="9"/>
  <c r="L13" i="9"/>
  <c r="L14" i="9"/>
  <c r="L15" i="9"/>
  <c r="L16" i="9"/>
  <c r="L17" i="9"/>
  <c r="L18" i="9"/>
  <c r="L8" i="9"/>
  <c r="I9" i="9"/>
  <c r="I10" i="9"/>
  <c r="I11" i="9"/>
  <c r="I12" i="9"/>
  <c r="I13" i="9"/>
  <c r="I14" i="9"/>
  <c r="I15" i="9"/>
  <c r="I16" i="9"/>
  <c r="I17" i="9"/>
  <c r="I18" i="9"/>
  <c r="I8" i="9"/>
  <c r="G13" i="5" l="1"/>
  <c r="F7" i="1" l="1"/>
  <c r="L82" i="9" l="1"/>
  <c r="H13" i="5" l="1"/>
  <c r="I13" i="5"/>
  <c r="G9" i="5"/>
  <c r="H9" i="5"/>
  <c r="I9" i="5"/>
  <c r="H15" i="5" l="1"/>
  <c r="I15" i="5"/>
  <c r="C28" i="3"/>
  <c r="F75" i="1" l="1"/>
  <c r="G75" i="1"/>
  <c r="E75" i="1"/>
  <c r="D28" i="3" l="1"/>
  <c r="D29" i="3" s="1"/>
  <c r="G78" i="9"/>
  <c r="G79" i="9" s="1"/>
  <c r="C8" i="3" s="1"/>
  <c r="H75" i="1" l="1"/>
  <c r="F12" i="5" l="1"/>
  <c r="F14" i="5" l="1"/>
  <c r="F10" i="5"/>
  <c r="J12" i="5"/>
  <c r="F11" i="5"/>
  <c r="J11" i="5" s="1"/>
  <c r="F13" i="5" l="1"/>
  <c r="F9" i="5"/>
  <c r="J10" i="5"/>
  <c r="J9" i="5" s="1"/>
  <c r="F15" i="5" l="1"/>
  <c r="K35" i="8"/>
  <c r="D14" i="3" s="1"/>
  <c r="N35" i="8"/>
  <c r="I78" i="9"/>
  <c r="D8" i="3" s="1"/>
  <c r="L81" i="9"/>
  <c r="I35" i="8"/>
  <c r="D13" i="3" s="1"/>
  <c r="G35" i="8"/>
  <c r="L78" i="9" l="1"/>
  <c r="D11" i="3"/>
  <c r="L79" i="9" l="1"/>
  <c r="D9" i="3"/>
  <c r="L80" i="9"/>
  <c r="D10" i="3" s="1"/>
  <c r="J14" i="5"/>
  <c r="J13" i="5" s="1"/>
  <c r="J15" i="5" s="1"/>
  <c r="G15" i="5"/>
  <c r="D15" i="3" l="1"/>
  <c r="E10" i="3"/>
</calcChain>
</file>

<file path=xl/sharedStrings.xml><?xml version="1.0" encoding="utf-8"?>
<sst xmlns="http://schemas.openxmlformats.org/spreadsheetml/2006/main" count="456" uniqueCount="219">
  <si>
    <t>CÔNG TY CỔ PHẦN ĐT &amp; PT NANO MILK</t>
  </si>
  <si>
    <t>CỘNG HÒA XÃ HỘI CHỦ NGHĨA VIỆT NAM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</si>
  <si>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</si>
  <si>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</si>
  <si>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</si>
  <si>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</si>
  <si>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</si>
  <si>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</si>
  <si>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</si>
  <si>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</si>
  <si>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</si>
  <si>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</si>
  <si>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</si>
  <si>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</si>
  <si>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</si>
  <si>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</si>
  <si>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</si>
  <si>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</si>
  <si>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</si>
  <si>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</si>
  <si>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</si>
  <si>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</si>
  <si>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</si>
  <si>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</si>
  <si>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</si>
  <si>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</si>
  <si>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</si>
  <si>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</si>
  <si>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</si>
  <si>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</si>
  <si>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</si>
  <si>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</si>
  <si>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</si>
  <si>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</si>
  <si>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</si>
  <si>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</si>
  <si>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</si>
  <si>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</si>
  <si>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</si>
  <si>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</si>
  <si>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</si>
  <si>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</si>
  <si>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</si>
  <si>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</si>
  <si>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</si>
  <si>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</si>
  <si>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</si>
  <si>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</si>
  <si>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</si>
  <si>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</si>
  <si>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</si>
  <si>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</si>
  <si>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</si>
  <si>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</si>
  <si>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Chi phí tiếp khách</t>
  </si>
  <si>
    <t>TỔNG CỘNG</t>
  </si>
  <si>
    <t>Hàng hóa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</si>
  <si>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</si>
  <si>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</si>
  <si>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</si>
  <si>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</si>
  <si>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</si>
  <si>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</si>
  <si>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</si>
  <si>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</si>
  <si>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</si>
  <si>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</si>
  <si>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</si>
  <si>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</si>
  <si>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</si>
  <si>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</si>
  <si>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</si>
  <si>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</si>
  <si>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</si>
  <si>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Vũ Hoài Thanh</t>
  </si>
  <si>
    <t>Kế toán tổng hợp</t>
  </si>
  <si>
    <t>B. Bộ phận bán hàng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</si>
  <si>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</si>
  <si>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</si>
  <si>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</si>
  <si>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</si>
  <si>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</si>
  <si>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</si>
  <si>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</si>
  <si>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CTT</t>
  </si>
  <si>
    <t>Giảm giá</t>
  </si>
  <si>
    <t>Kế toán</t>
  </si>
  <si>
    <t>PT/PC</t>
  </si>
  <si>
    <t>Vay, trả</t>
  </si>
  <si>
    <t>Chi ứng công tác</t>
  </si>
  <si>
    <t>Kế toán trưởng</t>
  </si>
  <si>
    <t>Người lập biểu</t>
  </si>
  <si>
    <t xml:space="preserve">Giám đốc </t>
  </si>
  <si>
    <t>(Ký, ghi rõ họ tên)</t>
  </si>
  <si>
    <t>Tiền bán hàng thực tế thu về</t>
  </si>
  <si>
    <t>Doanh số Hàng khách trả</t>
  </si>
  <si>
    <t>Sau chiết khấu</t>
  </si>
  <si>
    <t>(8) = (2) - (3) - (4) - (5) - (7)</t>
  </si>
  <si>
    <t>Lắp điều hòa</t>
  </si>
  <si>
    <t>Anh Nam máy tính thanh toán tiền hàng</t>
  </si>
  <si>
    <t>Hằng kế toán ứng lương</t>
  </si>
  <si>
    <t>Vé máy bay anh lâm + chị thanh CT Huế</t>
  </si>
  <si>
    <t>Ăn trưa</t>
  </si>
  <si>
    <t>taxi</t>
  </si>
  <si>
    <t>ăn tối</t>
  </si>
  <si>
    <t>xe khách ra HN</t>
  </si>
  <si>
    <t>đổ xăng</t>
  </si>
  <si>
    <t>ăn sàng</t>
  </si>
  <si>
    <t>thay 2 lốp xe</t>
  </si>
  <si>
    <t xml:space="preserve">gạch lát </t>
  </si>
  <si>
    <t>Ăn tối công tác vĩnh phúc</t>
  </si>
  <si>
    <t>Tháng 10/2020</t>
  </si>
  <si>
    <t xml:space="preserve"> Số:102020/DT. MST: 0108806878</t>
  </si>
  <si>
    <t xml:space="preserve"> Số:102020/TC. MST: 0108806878</t>
  </si>
  <si>
    <t>BẢNG TỔNG HỢP THU CHI THÁNG 10/2020</t>
  </si>
  <si>
    <t>Tổng doanh số bán hàng toàn công ty tháng 10/2020</t>
  </si>
  <si>
    <t xml:space="preserve"> Số:102020/BC. MST: 0108806878</t>
  </si>
  <si>
    <t xml:space="preserve"> Số:102020/HKT. MST: 0108806878</t>
  </si>
  <si>
    <t>Tháng 10 /2020</t>
  </si>
  <si>
    <t xml:space="preserve">Tạm ứng lương </t>
  </si>
  <si>
    <t>Lương còn nợ nhận viên</t>
  </si>
  <si>
    <t xml:space="preserve"> Số:102020.BL/PKT. MST: 0108806878</t>
  </si>
  <si>
    <t>Chị Huệ</t>
  </si>
  <si>
    <t>GC90</t>
  </si>
  <si>
    <t xml:space="preserve">Chị Huệ </t>
  </si>
  <si>
    <t>Điện Biên</t>
  </si>
  <si>
    <t>1CX45</t>
  </si>
  <si>
    <t>1CX90</t>
  </si>
  <si>
    <t>GCX90</t>
  </si>
  <si>
    <t>Thanh Hà</t>
  </si>
  <si>
    <t>A Lâm</t>
  </si>
  <si>
    <t>Hàng mẫu</t>
  </si>
  <si>
    <t>Anh Lâm</t>
  </si>
  <si>
    <t>Anh Nam</t>
  </si>
  <si>
    <t>Máy tính</t>
  </si>
  <si>
    <t>TĐ90</t>
  </si>
  <si>
    <t>Chị trường</t>
  </si>
  <si>
    <t>Biển đỏ</t>
  </si>
  <si>
    <t>Hà Linh</t>
  </si>
  <si>
    <t>Thanh Hòa</t>
  </si>
  <si>
    <t>DEMO</t>
  </si>
  <si>
    <t>SN45</t>
  </si>
  <si>
    <t>3S</t>
  </si>
  <si>
    <t>Nhất Nhất</t>
  </si>
  <si>
    <t>Thủy Vy</t>
  </si>
  <si>
    <t>Khác</t>
  </si>
  <si>
    <t>Lương, thưởng</t>
  </si>
  <si>
    <t>Tiếp khách, Công tác</t>
  </si>
  <si>
    <t xml:space="preserve">          - Chi phí công tác Huế</t>
  </si>
  <si>
    <t>thu tiền hàng anh nam máy tính</t>
  </si>
  <si>
    <t>Chị Quân thanh toán tiền hàng</t>
  </si>
  <si>
    <t>Chị thơm thanh toán tiền hàng</t>
  </si>
  <si>
    <t>hằng kế toán thanh toán tiền hàng</t>
  </si>
  <si>
    <t>hoa hồng cho thơm</t>
  </si>
  <si>
    <t>hằng ứng lương</t>
  </si>
  <si>
    <t xml:space="preserve"> Số:………./PKD. MST: 0108806878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</si>
  <si>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</si>
  <si>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</si>
  <si>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</si>
  <si>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</si>
  <si>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</si>
  <si>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</si>
  <si>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</si>
  <si>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</si>
  <si>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</si>
  <si>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</si>
  <si>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</si>
  <si>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</si>
  <si>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</si>
  <si>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</si>
  <si>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</si>
  <si>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</si>
  <si>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T4</t>
  </si>
  <si>
    <t>T5</t>
  </si>
  <si>
    <t>T6</t>
  </si>
  <si>
    <t>T7</t>
  </si>
  <si>
    <t>CN</t>
  </si>
  <si>
    <t>T2</t>
  </si>
  <si>
    <t>T3</t>
  </si>
  <si>
    <t>Tổng số</t>
  </si>
  <si>
    <t xml:space="preserve">Kế toán </t>
  </si>
  <si>
    <t>Vũ Thị Thơm</t>
  </si>
  <si>
    <t>Hành chính</t>
  </si>
  <si>
    <t>BẢNG CHẤM CÔNG THÁNG 10 NĂM 2020</t>
  </si>
  <si>
    <t>Anh hùng sửa nhà</t>
  </si>
  <si>
    <t>Anh trang quảng cáo</t>
  </si>
  <si>
    <t>TIỀN CÔNG TY THANH TOÁN CHO EM HẰNG</t>
  </si>
  <si>
    <t>Nội dung</t>
  </si>
  <si>
    <t>Chi phí ăn uống</t>
  </si>
  <si>
    <t>Lương tháng 9</t>
  </si>
  <si>
    <t>Chi phí tháng 9</t>
  </si>
  <si>
    <t>Tháng 9</t>
  </si>
  <si>
    <t xml:space="preserve">Chi phí tháng 10 Hằng chi </t>
  </si>
  <si>
    <t>Chi phí hương hoa</t>
  </si>
  <si>
    <t>Chi phí điện nước, dịch vụ phòng</t>
  </si>
  <si>
    <t>Chi phí khác (Băng dính, đồ dùng VP mới, gửi xe ở tòa 18T1)</t>
  </si>
  <si>
    <t>Lương tháng 10</t>
  </si>
  <si>
    <t>Tình trạng thanh toán</t>
  </si>
  <si>
    <t>Như vậy công ty cần thanh toán cho em Hằng số tiền là</t>
  </si>
  <si>
    <t xml:space="preserve"> Số:H-NNM102020/PKT. MST: 0108806878</t>
  </si>
  <si>
    <t>Tiền hàng anh Nam máy tính</t>
  </si>
  <si>
    <t>Tiền hàng anh nam MT + chị quân</t>
  </si>
  <si>
    <t>Tiền hàng Hằng</t>
  </si>
  <si>
    <t>Tiền hàng chị Thơm (đã trừ hoa hồng cho chị thơm 50k)</t>
  </si>
  <si>
    <t>Ứng qua CK</t>
  </si>
  <si>
    <t>Nợ anh Sơn Hà</t>
  </si>
  <si>
    <t>Nợ trường</t>
  </si>
  <si>
    <t>Lãi nợ trường</t>
  </si>
  <si>
    <t>Hằng đang đi vay</t>
  </si>
  <si>
    <t>tiền cọc 316</t>
  </si>
  <si>
    <t>DT cửa hàng</t>
  </si>
  <si>
    <t>ngọc anh</t>
  </si>
  <si>
    <t>TB</t>
  </si>
  <si>
    <t>BCX90</t>
  </si>
  <si>
    <t>2CX90</t>
  </si>
  <si>
    <t>3CX90</t>
  </si>
  <si>
    <t>Chị Nhung</t>
  </si>
  <si>
    <t>Anh Minh</t>
  </si>
  <si>
    <t>2CX45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</si>
</sst>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i/>
      <sz val="9"/>
      <color theme="1"/>
      <name val="Times New Roman"/>
      <family val="1"/>
    </font>
    <font>
      <sz val="11"/>
      <color theme="1" tint="-0.499984740745262"/>
      <name val="Calibri"/>
      <family val="2"/>
      <scheme val="minor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0" fontId="18" fillId="0" borderId="0"/>
    <xf numFmtId="0" fontId="19" fillId="0" borderId="0"/>
  </cellStyleXfs>
  <cellXfs count="48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167" fontId="14" fillId="0" borderId="2" xfId="1" applyNumberFormat="1" applyFont="1" applyBorder="1" applyAlignment="1">
      <alignment horizontal="right" vertical="center"/>
    </xf>
    <xf numFmtId="167" fontId="14" fillId="0" borderId="2" xfId="1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167" fontId="14" fillId="0" borderId="3" xfId="1" applyNumberFormat="1" applyFont="1" applyBorder="1" applyAlignment="1">
      <alignment horizontal="right" vertical="center"/>
    </xf>
    <xf numFmtId="167" fontId="14" fillId="0" borderId="3" xfId="1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167" fontId="14" fillId="0" borderId="5" xfId="1" applyNumberFormat="1" applyFont="1" applyBorder="1" applyAlignment="1">
      <alignment horizontal="right" vertical="center"/>
    </xf>
    <xf numFmtId="167" fontId="14" fillId="0" borderId="5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67" fontId="3" fillId="0" borderId="4" xfId="1" applyNumberFormat="1" applyFont="1" applyBorder="1" applyAlignment="1">
      <alignment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2" fillId="0" borderId="0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7" fontId="14" fillId="0" borderId="10" xfId="1" applyNumberFormat="1" applyFont="1" applyBorder="1" applyAlignment="1">
      <alignment horizontal="left" vertical="center"/>
    </xf>
    <xf numFmtId="167" fontId="14" fillId="0" borderId="10" xfId="1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left" vertical="center"/>
    </xf>
    <xf numFmtId="167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64" fontId="14" fillId="0" borderId="2" xfId="1" applyFont="1" applyBorder="1" applyAlignment="1">
      <alignment horizontal="center" vertical="center"/>
    </xf>
    <xf numFmtId="164" fontId="14" fillId="0" borderId="1" xfId="1" applyFont="1" applyBorder="1" applyAlignment="1">
      <alignment horizontal="center" vertical="center"/>
    </xf>
    <xf numFmtId="164" fontId="14" fillId="0" borderId="1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6" fontId="24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/>
    <xf numFmtId="0" fontId="24" fillId="0" borderId="2" xfId="0" applyFont="1" applyFill="1" applyBorder="1" applyAlignment="1">
      <alignment horizontal="left" vertical="center"/>
    </xf>
    <xf numFmtId="167" fontId="24" fillId="0" borderId="2" xfId="1" applyNumberFormat="1" applyFont="1" applyFill="1" applyBorder="1"/>
    <xf numFmtId="0" fontId="24" fillId="0" borderId="0" xfId="0" applyFont="1" applyFill="1"/>
    <xf numFmtId="0" fontId="20" fillId="0" borderId="0" xfId="0" applyFont="1" applyFill="1" applyAlignment="1">
      <alignment vertical="center"/>
    </xf>
    <xf numFmtId="0" fontId="20" fillId="0" borderId="0" xfId="0" applyFont="1" applyFill="1" applyAlignment="1">
      <alignment horizontal="center" vertical="center"/>
    </xf>
    <xf numFmtId="167" fontId="20" fillId="0" borderId="0" xfId="1" applyNumberFormat="1" applyFont="1" applyFill="1" applyAlignment="1">
      <alignment horizontal="center" vertical="center" wrapText="1"/>
    </xf>
    <xf numFmtId="167" fontId="20" fillId="0" borderId="0" xfId="1" applyNumberFormat="1" applyFont="1" applyFill="1" applyAlignment="1"/>
    <xf numFmtId="167" fontId="24" fillId="0" borderId="0" xfId="1" applyNumberFormat="1" applyFont="1" applyFill="1"/>
    <xf numFmtId="0" fontId="20" fillId="0" borderId="0" xfId="0" applyFont="1" applyFill="1" applyAlignment="1"/>
    <xf numFmtId="0" fontId="25" fillId="0" borderId="0" xfId="0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167" fontId="25" fillId="0" borderId="0" xfId="1" applyNumberFormat="1" applyFont="1" applyFill="1" applyAlignment="1">
      <alignment horizontal="center" vertical="center" wrapText="1"/>
    </xf>
    <xf numFmtId="167" fontId="24" fillId="0" borderId="0" xfId="1" applyNumberFormat="1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7" fontId="24" fillId="0" borderId="2" xfId="1" applyNumberFormat="1" applyFont="1" applyFill="1" applyBorder="1" applyAlignment="1">
      <alignment horizontal="center" vertical="center"/>
    </xf>
    <xf numFmtId="1" fontId="24" fillId="0" borderId="2" xfId="0" applyNumberFormat="1" applyFont="1" applyFill="1" applyBorder="1" applyAlignment="1">
      <alignment horizontal="left" vertical="center" wrapText="1"/>
    </xf>
    <xf numFmtId="167" fontId="24" fillId="0" borderId="2" xfId="1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horizontal="left" vertical="center" wrapText="1"/>
    </xf>
    <xf numFmtId="167" fontId="20" fillId="0" borderId="1" xfId="1" applyNumberFormat="1" applyFont="1" applyFill="1" applyBorder="1"/>
    <xf numFmtId="0" fontId="20" fillId="0" borderId="0" xfId="0" applyFont="1" applyFill="1"/>
    <xf numFmtId="165" fontId="20" fillId="0" borderId="0" xfId="0" applyNumberFormat="1" applyFont="1" applyFill="1"/>
    <xf numFmtId="0" fontId="20" fillId="0" borderId="0" xfId="0" applyFont="1" applyFill="1" applyBorder="1" applyAlignment="1">
      <alignment horizontal="center"/>
    </xf>
    <xf numFmtId="167" fontId="20" fillId="0" borderId="0" xfId="1" applyNumberFormat="1" applyFont="1" applyFill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vertical="center"/>
    </xf>
    <xf numFmtId="167" fontId="28" fillId="3" borderId="0" xfId="1" applyNumberFormat="1" applyFont="1" applyFill="1" applyAlignment="1">
      <alignment horizontal="center" vertical="center"/>
    </xf>
    <xf numFmtId="9" fontId="28" fillId="3" borderId="0" xfId="2" applyFont="1" applyFill="1" applyAlignment="1">
      <alignment horizontal="center" vertical="center"/>
    </xf>
    <xf numFmtId="167" fontId="27" fillId="3" borderId="0" xfId="1" applyNumberFormat="1" applyFont="1" applyFill="1" applyAlignment="1">
      <alignment horizontal="center" vertical="center"/>
    </xf>
    <xf numFmtId="167" fontId="28" fillId="3" borderId="0" xfId="1" applyNumberFormat="1" applyFont="1" applyFill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9" fillId="3" borderId="0" xfId="0" applyFont="1" applyFill="1" applyAlignment="1">
      <alignment vertical="center"/>
    </xf>
    <xf numFmtId="167" fontId="29" fillId="3" borderId="0" xfId="1" applyNumberFormat="1" applyFont="1" applyFill="1" applyAlignment="1">
      <alignment horizontal="center" vertical="center"/>
    </xf>
    <xf numFmtId="1" fontId="30" fillId="3" borderId="1" xfId="0" applyNumberFormat="1" applyFont="1" applyFill="1" applyBorder="1"/>
    <xf numFmtId="165" fontId="30" fillId="3" borderId="1" xfId="3" applyNumberFormat="1" applyFont="1" applyFill="1" applyBorder="1"/>
    <xf numFmtId="165" fontId="30" fillId="3" borderId="1" xfId="0" applyNumberFormat="1" applyFont="1" applyFill="1" applyBorder="1"/>
    <xf numFmtId="167" fontId="30" fillId="3" borderId="1" xfId="0" applyNumberFormat="1" applyFont="1" applyFill="1" applyBorder="1"/>
    <xf numFmtId="0" fontId="30" fillId="3" borderId="0" xfId="0" applyFont="1" applyFill="1" applyAlignment="1">
      <alignment vertical="center"/>
    </xf>
    <xf numFmtId="0" fontId="30" fillId="3" borderId="1" xfId="0" applyFont="1" applyFill="1" applyBorder="1"/>
    <xf numFmtId="0" fontId="30" fillId="3" borderId="1" xfId="0" applyFont="1" applyFill="1" applyBorder="1" applyAlignment="1"/>
    <xf numFmtId="0" fontId="30" fillId="3" borderId="1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3" fillId="0" borderId="10" xfId="1" applyNumberFormat="1" applyFont="1" applyBorder="1" applyAlignment="1">
      <alignment vertical="center"/>
    </xf>
    <xf numFmtId="165" fontId="9" fillId="0" borderId="3" xfId="1" applyNumberFormat="1" applyFont="1" applyBorder="1"/>
    <xf numFmtId="165" fontId="0" fillId="0" borderId="0" xfId="0" applyNumberFormat="1"/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 wrapText="1"/>
    </xf>
    <xf numFmtId="167" fontId="13" fillId="0" borderId="1" xfId="0" applyNumberFormat="1" applyFont="1" applyBorder="1" applyAlignment="1">
      <alignment horizontal="left" vertical="center" wrapText="1"/>
    </xf>
    <xf numFmtId="167" fontId="13" fillId="0" borderId="1" xfId="1" applyNumberFormat="1" applyFont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168" fontId="28" fillId="3" borderId="1" xfId="0" applyNumberFormat="1" applyFont="1" applyFill="1" applyBorder="1" applyAlignment="1">
      <alignment horizontal="center" vertical="center"/>
    </xf>
    <xf numFmtId="0" fontId="28" fillId="3" borderId="1" xfId="0" applyFont="1" applyFill="1" applyBorder="1"/>
    <xf numFmtId="167" fontId="28" fillId="3" borderId="1" xfId="1" applyNumberFormat="1" applyFont="1" applyFill="1" applyBorder="1"/>
    <xf numFmtId="9" fontId="28" fillId="3" borderId="1" xfId="2" applyFont="1" applyFill="1" applyBorder="1"/>
    <xf numFmtId="167" fontId="28" fillId="3" borderId="0" xfId="1" applyNumberFormat="1" applyFont="1" applyFill="1"/>
    <xf numFmtId="0" fontId="28" fillId="3" borderId="0" xfId="0" applyFont="1" applyFill="1"/>
    <xf numFmtId="167" fontId="28" fillId="3" borderId="1" xfId="1" applyNumberFormat="1" applyFont="1" applyFill="1" applyBorder="1" applyAlignment="1"/>
    <xf numFmtId="0" fontId="28" fillId="3" borderId="4" xfId="0" applyFont="1" applyFill="1" applyBorder="1"/>
    <xf numFmtId="167" fontId="28" fillId="3" borderId="4" xfId="1" applyNumberFormat="1" applyFont="1" applyFill="1" applyBorder="1"/>
    <xf numFmtId="9" fontId="28" fillId="3" borderId="4" xfId="2" applyFont="1" applyFill="1" applyBorder="1"/>
    <xf numFmtId="167" fontId="28" fillId="3" borderId="4" xfId="1" applyNumberFormat="1" applyFont="1" applyFill="1" applyBorder="1" applyAlignment="1"/>
    <xf numFmtId="0" fontId="28" fillId="3" borderId="5" xfId="0" applyFont="1" applyFill="1" applyBorder="1"/>
    <xf numFmtId="167" fontId="28" fillId="3" borderId="5" xfId="1" applyNumberFormat="1" applyFont="1" applyFill="1" applyBorder="1"/>
    <xf numFmtId="9" fontId="28" fillId="3" borderId="5" xfId="2" applyFont="1" applyFill="1" applyBorder="1"/>
    <xf numFmtId="167" fontId="28" fillId="3" borderId="5" xfId="1" applyNumberFormat="1" applyFont="1" applyFill="1" applyBorder="1" applyAlignment="1"/>
    <xf numFmtId="0" fontId="28" fillId="3" borderId="1" xfId="0" applyFont="1" applyFill="1" applyBorder="1" applyAlignment="1">
      <alignment wrapText="1"/>
    </xf>
    <xf numFmtId="0" fontId="28" fillId="3" borderId="2" xfId="0" applyFont="1" applyFill="1" applyBorder="1" applyAlignment="1">
      <alignment vertical="center"/>
    </xf>
    <xf numFmtId="167" fontId="28" fillId="3" borderId="2" xfId="1" applyNumberFormat="1" applyFont="1" applyFill="1" applyBorder="1" applyAlignment="1">
      <alignment vertical="center"/>
    </xf>
    <xf numFmtId="9" fontId="28" fillId="3" borderId="2" xfId="2" applyFont="1" applyFill="1" applyBorder="1" applyAlignment="1">
      <alignment vertical="center"/>
    </xf>
    <xf numFmtId="0" fontId="28" fillId="3" borderId="5" xfId="0" applyFont="1" applyFill="1" applyBorder="1" applyAlignment="1">
      <alignment vertical="center"/>
    </xf>
    <xf numFmtId="0" fontId="28" fillId="3" borderId="2" xfId="0" applyFont="1" applyFill="1" applyBorder="1"/>
    <xf numFmtId="167" fontId="28" fillId="3" borderId="2" xfId="1" applyNumberFormat="1" applyFont="1" applyFill="1" applyBorder="1"/>
    <xf numFmtId="9" fontId="28" fillId="3" borderId="2" xfId="2" applyFont="1" applyFill="1" applyBorder="1"/>
    <xf numFmtId="0" fontId="31" fillId="3" borderId="0" xfId="0" applyFont="1" applyFill="1"/>
    <xf numFmtId="0" fontId="30" fillId="3" borderId="0" xfId="0" applyFont="1" applyFill="1" applyAlignment="1"/>
    <xf numFmtId="0" fontId="30" fillId="3" borderId="0" xfId="0" applyFont="1" applyFill="1" applyAlignment="1">
      <alignment horizontal="center"/>
    </xf>
    <xf numFmtId="0" fontId="32" fillId="3" borderId="0" xfId="0" applyFont="1" applyFill="1" applyAlignment="1"/>
    <xf numFmtId="0" fontId="32" fillId="3" borderId="0" xfId="0" applyFont="1" applyFill="1" applyAlignment="1">
      <alignment horizontal="center"/>
    </xf>
    <xf numFmtId="168" fontId="28" fillId="3" borderId="0" xfId="0" applyNumberFormat="1" applyFont="1" applyFill="1" applyAlignment="1">
      <alignment horizontal="center" vertical="center"/>
    </xf>
    <xf numFmtId="9" fontId="28" fillId="3" borderId="0" xfId="2" applyFont="1" applyFill="1"/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1" fontId="9" fillId="0" borderId="10" xfId="0" applyNumberFormat="1" applyFont="1" applyBorder="1" applyAlignment="1">
      <alignment horizontal="center"/>
    </xf>
    <xf numFmtId="165" fontId="9" fillId="0" borderId="10" xfId="1" applyNumberFormat="1" applyFont="1" applyBorder="1"/>
    <xf numFmtId="0" fontId="9" fillId="0" borderId="11" xfId="0" applyFont="1" applyBorder="1"/>
    <xf numFmtId="0" fontId="28" fillId="3" borderId="1" xfId="0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9" fontId="27" fillId="3" borderId="1" xfId="2" applyFont="1" applyFill="1" applyBorder="1" applyAlignment="1">
      <alignment horizontal="center" vertical="center" wrapText="1"/>
    </xf>
    <xf numFmtId="168" fontId="28" fillId="3" borderId="2" xfId="0" applyNumberFormat="1" applyFont="1" applyFill="1" applyBorder="1" applyAlignment="1">
      <alignment vertical="center"/>
    </xf>
    <xf numFmtId="168" fontId="28" fillId="3" borderId="5" xfId="0" applyNumberFormat="1" applyFont="1" applyFill="1" applyBorder="1" applyAlignment="1">
      <alignment vertical="center"/>
    </xf>
    <xf numFmtId="0" fontId="28" fillId="3" borderId="2" xfId="0" applyFont="1" applyFill="1" applyBorder="1" applyAlignment="1">
      <alignment vertical="center" wrapText="1"/>
    </xf>
    <xf numFmtId="0" fontId="28" fillId="3" borderId="2" xfId="0" applyFont="1" applyFill="1" applyBorder="1" applyAlignment="1">
      <alignment wrapText="1"/>
    </xf>
    <xf numFmtId="0" fontId="28" fillId="3" borderId="2" xfId="0" applyFont="1" applyFill="1" applyBorder="1" applyAlignment="1">
      <alignment horizontal="center"/>
    </xf>
    <xf numFmtId="166" fontId="24" fillId="0" borderId="10" xfId="0" applyNumberFormat="1" applyFont="1" applyFill="1" applyBorder="1" applyAlignment="1">
      <alignment horizontal="center" vertical="center"/>
    </xf>
    <xf numFmtId="0" fontId="24" fillId="0" borderId="10" xfId="0" applyFont="1" applyFill="1" applyBorder="1"/>
    <xf numFmtId="0" fontId="24" fillId="0" borderId="10" xfId="0" applyFont="1" applyFill="1" applyBorder="1" applyAlignment="1">
      <alignment horizontal="left" vertical="center"/>
    </xf>
    <xf numFmtId="167" fontId="24" fillId="0" borderId="10" xfId="1" applyNumberFormat="1" applyFont="1" applyFill="1" applyBorder="1"/>
    <xf numFmtId="167" fontId="24" fillId="0" borderId="10" xfId="1" applyNumberFormat="1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0" fontId="28" fillId="3" borderId="10" xfId="0" applyFont="1" applyFill="1" applyBorder="1" applyAlignment="1">
      <alignment horizontal="center" vertical="center"/>
    </xf>
    <xf numFmtId="168" fontId="28" fillId="3" borderId="10" xfId="0" applyNumberFormat="1" applyFont="1" applyFill="1" applyBorder="1" applyAlignment="1">
      <alignment horizontal="center" vertical="center"/>
    </xf>
    <xf numFmtId="0" fontId="28" fillId="3" borderId="10" xfId="0" applyFont="1" applyFill="1" applyBorder="1"/>
    <xf numFmtId="167" fontId="28" fillId="3" borderId="10" xfId="1" applyNumberFormat="1" applyFont="1" applyFill="1" applyBorder="1"/>
    <xf numFmtId="9" fontId="28" fillId="3" borderId="10" xfId="2" applyFont="1" applyFill="1" applyBorder="1"/>
    <xf numFmtId="167" fontId="28" fillId="3" borderId="1" xfId="1" applyNumberFormat="1" applyFont="1" applyFill="1" applyBorder="1" applyAlignment="1">
      <alignment wrapText="1"/>
    </xf>
    <xf numFmtId="0" fontId="25" fillId="0" borderId="2" xfId="0" applyFont="1" applyFill="1" applyBorder="1" applyAlignment="1">
      <alignment horizontal="left" vertical="center"/>
    </xf>
    <xf numFmtId="1" fontId="25" fillId="0" borderId="2" xfId="0" applyNumberFormat="1" applyFont="1" applyFill="1" applyBorder="1" applyAlignment="1">
      <alignment horizontal="left" vertical="center" wrapText="1"/>
    </xf>
    <xf numFmtId="167" fontId="24" fillId="0" borderId="0" xfId="0" applyNumberFormat="1" applyFont="1" applyFill="1"/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0" fontId="22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2" fillId="5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vertical="center" wrapText="1"/>
    </xf>
    <xf numFmtId="0" fontId="22" fillId="3" borderId="0" xfId="0" applyFont="1" applyFill="1" applyAlignment="1">
      <alignment vertical="center" wrapText="1"/>
    </xf>
    <xf numFmtId="0" fontId="22" fillId="3" borderId="0" xfId="0" applyFont="1" applyFill="1" applyAlignment="1">
      <alignment vertical="center"/>
    </xf>
    <xf numFmtId="0" fontId="39" fillId="3" borderId="13" xfId="0" applyFont="1" applyFill="1" applyBorder="1" applyAlignment="1">
      <alignment vertical="center"/>
    </xf>
    <xf numFmtId="0" fontId="39" fillId="3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 wrapText="1"/>
    </xf>
    <xf numFmtId="0" fontId="22" fillId="5" borderId="0" xfId="0" applyFont="1" applyFill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37" fillId="3" borderId="13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 wrapText="1"/>
    </xf>
    <xf numFmtId="0" fontId="42" fillId="3" borderId="1" xfId="0" applyFont="1" applyFill="1" applyBorder="1" applyAlignment="1">
      <alignment vertical="center"/>
    </xf>
    <xf numFmtId="0" fontId="41" fillId="4" borderId="1" xfId="0" applyFont="1" applyFill="1" applyBorder="1" applyAlignment="1">
      <alignment horizontal="center" vertical="center"/>
    </xf>
    <xf numFmtId="169" fontId="41" fillId="3" borderId="6" xfId="3" applyNumberFormat="1" applyFont="1" applyFill="1" applyBorder="1" applyAlignment="1">
      <alignment horizontal="center" vertical="center"/>
    </xf>
    <xf numFmtId="0" fontId="42" fillId="3" borderId="0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 wrapText="1"/>
    </xf>
    <xf numFmtId="169" fontId="41" fillId="0" borderId="8" xfId="0" applyNumberFormat="1" applyFont="1" applyBorder="1" applyAlignment="1">
      <alignment horizontal="center" vertical="center" wrapText="1" shrinkToFit="1"/>
    </xf>
    <xf numFmtId="169" fontId="41" fillId="0" borderId="1" xfId="3" applyNumberFormat="1" applyFont="1" applyFill="1" applyBorder="1" applyAlignment="1">
      <alignment vertical="center" shrinkToFit="1"/>
    </xf>
    <xf numFmtId="169" fontId="39" fillId="0" borderId="6" xfId="3" applyNumberFormat="1" applyFont="1" applyFill="1" applyBorder="1" applyAlignment="1">
      <alignment horizontal="center" vertical="center" shrinkToFit="1"/>
    </xf>
    <xf numFmtId="169" fontId="41" fillId="0" borderId="13" xfId="3" applyNumberFormat="1" applyFont="1" applyFill="1" applyBorder="1" applyAlignment="1">
      <alignment vertical="center" shrinkToFit="1"/>
    </xf>
    <xf numFmtId="169" fontId="41" fillId="0" borderId="0" xfId="3" applyNumberFormat="1" applyFont="1" applyFill="1" applyBorder="1" applyAlignment="1">
      <alignment vertical="center" shrinkToFit="1"/>
    </xf>
    <xf numFmtId="3" fontId="23" fillId="5" borderId="0" xfId="0" applyNumberFormat="1" applyFont="1" applyFill="1" applyBorder="1" applyAlignment="1">
      <alignment horizontal="right" vertical="center" wrapText="1"/>
    </xf>
    <xf numFmtId="3" fontId="37" fillId="0" borderId="0" xfId="0" applyNumberFormat="1" applyFont="1" applyBorder="1" applyAlignment="1">
      <alignment vertical="center"/>
    </xf>
    <xf numFmtId="3" fontId="23" fillId="5" borderId="0" xfId="0" applyNumberFormat="1" applyFont="1" applyFill="1" applyBorder="1" applyAlignment="1">
      <alignment horizontal="center" vertical="center" wrapText="1"/>
    </xf>
    <xf numFmtId="165" fontId="23" fillId="0" borderId="0" xfId="3" applyNumberFormat="1" applyFont="1" applyBorder="1" applyAlignment="1">
      <alignment vertical="center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 wrapText="1"/>
    </xf>
    <xf numFmtId="0" fontId="37" fillId="5" borderId="0" xfId="0" applyFont="1" applyFill="1" applyAlignment="1">
      <alignment vertical="center"/>
    </xf>
    <xf numFmtId="0" fontId="37" fillId="5" borderId="0" xfId="0" applyFont="1" applyFill="1" applyAlignment="1">
      <alignment vertical="center" wrapText="1"/>
    </xf>
    <xf numFmtId="0" fontId="41" fillId="3" borderId="8" xfId="0" applyFont="1" applyFill="1" applyBorder="1" applyAlignment="1">
      <alignment horizontal="center" vertical="center"/>
    </xf>
    <xf numFmtId="0" fontId="44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167" fontId="8" fillId="0" borderId="1" xfId="1" applyNumberFormat="1" applyFont="1" applyBorder="1" applyAlignment="1">
      <alignment vertical="center"/>
    </xf>
    <xf numFmtId="0" fontId="45" fillId="0" borderId="0" xfId="0" applyFont="1" applyAlignment="1">
      <alignment horizontal="center"/>
    </xf>
    <xf numFmtId="0" fontId="46" fillId="0" borderId="0" xfId="0" applyFont="1"/>
    <xf numFmtId="167" fontId="45" fillId="0" borderId="0" xfId="0" applyNumberFormat="1" applyFont="1" applyAlignment="1"/>
    <xf numFmtId="167" fontId="46" fillId="0" borderId="0" xfId="0" applyNumberFormat="1" applyFont="1"/>
    <xf numFmtId="0" fontId="47" fillId="0" borderId="0" xfId="0" applyFont="1" applyAlignment="1">
      <alignment horizontal="center"/>
    </xf>
    <xf numFmtId="167" fontId="47" fillId="0" borderId="0" xfId="0" applyNumberFormat="1" applyFont="1" applyAlignment="1"/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22" fillId="0" borderId="0" xfId="0" applyFont="1"/>
    <xf numFmtId="0" fontId="22" fillId="0" borderId="1" xfId="0" applyFont="1" applyBorder="1"/>
    <xf numFmtId="167" fontId="22" fillId="0" borderId="1" xfId="1" applyNumberFormat="1" applyFont="1" applyBorder="1"/>
    <xf numFmtId="0" fontId="16" fillId="0" borderId="0" xfId="0" applyFont="1" applyBorder="1" applyAlignment="1">
      <alignment horizontal="center"/>
    </xf>
    <xf numFmtId="0" fontId="48" fillId="0" borderId="0" xfId="0" applyFont="1" applyBorder="1"/>
    <xf numFmtId="167" fontId="16" fillId="0" borderId="0" xfId="0" applyNumberFormat="1" applyFont="1" applyBorder="1"/>
    <xf numFmtId="167" fontId="0" fillId="0" borderId="0" xfId="0" applyNumberFormat="1"/>
    <xf numFmtId="0" fontId="16" fillId="0" borderId="0" xfId="0" applyFont="1"/>
    <xf numFmtId="167" fontId="16" fillId="4" borderId="1" xfId="0" applyNumberFormat="1" applyFont="1" applyFill="1" applyBorder="1"/>
    <xf numFmtId="167" fontId="49" fillId="4" borderId="0" xfId="0" applyNumberFormat="1" applyFont="1" applyFill="1"/>
    <xf numFmtId="0" fontId="49" fillId="4" borderId="0" xfId="0" applyFont="1" applyFill="1" applyBorder="1" applyAlignment="1">
      <alignment horizontal="left"/>
    </xf>
    <xf numFmtId="0" fontId="49" fillId="4" borderId="0" xfId="0" applyFont="1" applyFill="1" applyBorder="1" applyAlignment="1">
      <alignment horizontal="center"/>
    </xf>
    <xf numFmtId="0" fontId="50" fillId="4" borderId="0" xfId="0" applyFont="1" applyFill="1" applyBorder="1"/>
    <xf numFmtId="167" fontId="49" fillId="4" borderId="0" xfId="0" applyNumberFormat="1" applyFont="1" applyFill="1" applyBorder="1"/>
    <xf numFmtId="167" fontId="16" fillId="0" borderId="1" xfId="1" applyNumberFormat="1" applyFont="1" applyBorder="1"/>
    <xf numFmtId="0" fontId="22" fillId="0" borderId="1" xfId="0" applyFont="1" applyBorder="1" applyAlignment="1">
      <alignment horizontal="left" wrapText="1"/>
    </xf>
    <xf numFmtId="167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6" fillId="4" borderId="0" xfId="0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horizontal="center" vertical="center"/>
    </xf>
    <xf numFmtId="0" fontId="24" fillId="0" borderId="3" xfId="0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166" fontId="24" fillId="0" borderId="3" xfId="0" applyNumberFormat="1" applyFont="1" applyFill="1" applyBorder="1" applyAlignment="1">
      <alignment horizontal="center" vertical="center"/>
    </xf>
    <xf numFmtId="166" fontId="24" fillId="0" borderId="11" xfId="0" applyNumberFormat="1" applyFont="1" applyFill="1" applyBorder="1" applyAlignment="1">
      <alignment horizontal="center" vertical="center"/>
    </xf>
    <xf numFmtId="166" fontId="24" fillId="0" borderId="10" xfId="0" applyNumberFormat="1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168" fontId="28" fillId="3" borderId="4" xfId="0" applyNumberFormat="1" applyFont="1" applyFill="1" applyBorder="1" applyAlignment="1">
      <alignment horizontal="center" vertical="center"/>
    </xf>
    <xf numFmtId="168" fontId="28" fillId="3" borderId="5" xfId="0" applyNumberFormat="1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0" applyNumberFormat="1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9" fontId="27" fillId="3" borderId="1" xfId="2" applyFont="1" applyFill="1" applyBorder="1" applyAlignment="1">
      <alignment horizontal="center" vertical="center" wrapText="1"/>
    </xf>
    <xf numFmtId="0" fontId="30" fillId="3" borderId="0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9" fillId="0" borderId="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66" fontId="23" fillId="3" borderId="1" xfId="0" applyNumberFormat="1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/>
    </xf>
    <xf numFmtId="167" fontId="2" fillId="0" borderId="6" xfId="1" applyNumberFormat="1" applyFont="1" applyBorder="1" applyAlignment="1">
      <alignment horizontal="center" vertical="center"/>
    </xf>
    <xf numFmtId="167" fontId="2" fillId="0" borderId="8" xfId="1" applyNumberFormat="1" applyFont="1" applyBorder="1" applyAlignment="1">
      <alignment horizontal="center" vertical="center"/>
    </xf>
    <xf numFmtId="0" fontId="16" fillId="4" borderId="6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0" fontId="16" fillId="4" borderId="8" xfId="0" applyFont="1" applyFill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167" fontId="2" fillId="0" borderId="1" xfId="1" applyNumberFormat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167" fontId="2" fillId="4" borderId="1" xfId="1" applyNumberFormat="1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167" fontId="2" fillId="0" borderId="15" xfId="1" applyNumberFormat="1" applyFont="1" applyBorder="1" applyAlignment="1">
      <alignment horizontal="center" vertical="center"/>
    </xf>
    <xf numFmtId="167" fontId="2" fillId="0" borderId="17" xfId="1" applyNumberFormat="1" applyFont="1" applyBorder="1" applyAlignment="1">
      <alignment horizontal="center" vertical="center"/>
    </xf>
    <xf numFmtId="167" fontId="2" fillId="0" borderId="13" xfId="1" applyNumberFormat="1" applyFont="1" applyBorder="1" applyAlignment="1">
      <alignment horizontal="center" vertical="center"/>
    </xf>
    <xf numFmtId="167" fontId="2" fillId="0" borderId="18" xfId="1" applyNumberFormat="1" applyFont="1" applyBorder="1" applyAlignment="1">
      <alignment horizontal="center" vertical="center"/>
    </xf>
    <xf numFmtId="0" fontId="37" fillId="5" borderId="6" xfId="0" applyFont="1" applyFill="1" applyBorder="1" applyAlignment="1">
      <alignment horizontal="center" vertical="center"/>
    </xf>
    <xf numFmtId="0" fontId="37" fillId="5" borderId="7" xfId="0" applyFont="1" applyFill="1" applyBorder="1" applyAlignment="1">
      <alignment horizontal="center" vertical="center"/>
    </xf>
    <xf numFmtId="0" fontId="37" fillId="5" borderId="8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43" fillId="5" borderId="0" xfId="0" applyFont="1" applyFill="1" applyAlignment="1">
      <alignment horizontal="center" vertical="center" wrapText="1"/>
    </xf>
    <xf numFmtId="0" fontId="38" fillId="3" borderId="0" xfId="0" applyFont="1" applyFill="1" applyAlignment="1">
      <alignment horizontal="center" vertical="center"/>
    </xf>
    <xf numFmtId="0" fontId="39" fillId="3" borderId="12" xfId="0" applyFont="1" applyFill="1" applyBorder="1" applyAlignment="1">
      <alignment horizontal="center" vertical="center" wrapText="1"/>
    </xf>
    <xf numFmtId="0" fontId="39" fillId="3" borderId="11" xfId="0" applyFont="1" applyFill="1" applyBorder="1" applyAlignment="1">
      <alignment horizontal="center" vertical="center" wrapText="1"/>
    </xf>
    <xf numFmtId="0" fontId="39" fillId="3" borderId="14" xfId="0" applyFont="1" applyFill="1" applyBorder="1" applyAlignment="1">
      <alignment horizontal="center" vertical="center" wrapText="1"/>
    </xf>
    <xf numFmtId="0" fontId="39" fillId="3" borderId="6" xfId="0" applyFont="1" applyFill="1" applyBorder="1" applyAlignment="1">
      <alignment horizontal="center" vertical="center"/>
    </xf>
    <xf numFmtId="0" fontId="39" fillId="3" borderId="7" xfId="0" applyFont="1" applyFill="1" applyBorder="1" applyAlignment="1">
      <alignment horizontal="center" vertical="center"/>
    </xf>
    <xf numFmtId="0" fontId="39" fillId="3" borderId="8" xfId="0" applyFont="1" applyFill="1" applyBorder="1" applyAlignment="1">
      <alignment horizontal="center" vertical="center"/>
    </xf>
    <xf numFmtId="0" fontId="39" fillId="3" borderId="6" xfId="0" applyFont="1" applyFill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shrinkToFit="1"/>
    </xf>
    <xf numFmtId="0" fontId="39" fillId="0" borderId="8" xfId="0" applyFont="1" applyBorder="1" applyAlignment="1">
      <alignment horizontal="center" vertical="center" shrinkToFit="1"/>
    </xf>
    <xf numFmtId="2" fontId="23" fillId="0" borderId="0" xfId="0" applyNumberFormat="1" applyFont="1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 wrapText="1"/>
    </xf>
    <xf numFmtId="0" fontId="3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7" fontId="0" fillId="3" borderId="0" xfId="1" applyNumberFormat="1" applyFont="1" applyFill="1" applyAlignment="1">
      <alignment vertical="center"/>
    </xf>
    <xf numFmtId="0" fontId="34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9" fontId="23" fillId="3" borderId="0" xfId="2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9" fontId="23" fillId="3" borderId="1" xfId="2" applyFont="1" applyFill="1" applyBorder="1" applyAlignment="1">
      <alignment horizontal="center" vertical="center"/>
    </xf>
    <xf numFmtId="167" fontId="16" fillId="3" borderId="1" xfId="1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vertical="center" wrapText="1"/>
    </xf>
    <xf numFmtId="0" fontId="23" fillId="3" borderId="1" xfId="0" applyFont="1" applyFill="1" applyBorder="1" applyAlignment="1">
      <alignment horizontal="center" vertical="center" wrapText="1"/>
    </xf>
    <xf numFmtId="165" fontId="23" fillId="3" borderId="1" xfId="1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9" fontId="23" fillId="3" borderId="1" xfId="2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vertical="center"/>
    </xf>
    <xf numFmtId="165" fontId="22" fillId="3" borderId="4" xfId="1" applyNumberFormat="1" applyFont="1" applyFill="1" applyBorder="1" applyAlignment="1">
      <alignment vertical="center"/>
    </xf>
    <xf numFmtId="9" fontId="22" fillId="3" borderId="4" xfId="2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65" fontId="3" fillId="3" borderId="4" xfId="0" applyNumberFormat="1" applyFont="1" applyFill="1" applyBorder="1" applyAlignment="1">
      <alignment vertical="center"/>
    </xf>
    <xf numFmtId="0" fontId="22" fillId="3" borderId="2" xfId="0" applyFont="1" applyFill="1" applyBorder="1" applyAlignment="1">
      <alignment vertical="center"/>
    </xf>
    <xf numFmtId="165" fontId="22" fillId="3" borderId="2" xfId="1" applyNumberFormat="1" applyFont="1" applyFill="1" applyBorder="1" applyAlignment="1">
      <alignment vertical="center"/>
    </xf>
    <xf numFmtId="9" fontId="22" fillId="3" borderId="2" xfId="2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165" fontId="3" fillId="3" borderId="2" xfId="0" applyNumberFormat="1" applyFont="1" applyFill="1" applyBorder="1" applyAlignment="1">
      <alignment vertical="center"/>
    </xf>
    <xf numFmtId="167" fontId="22" fillId="3" borderId="2" xfId="1" applyNumberFormat="1" applyFont="1" applyFill="1" applyBorder="1" applyAlignment="1">
      <alignment vertical="center"/>
    </xf>
    <xf numFmtId="0" fontId="22" fillId="3" borderId="3" xfId="0" applyFont="1" applyFill="1" applyBorder="1" applyAlignment="1">
      <alignment vertical="center"/>
    </xf>
    <xf numFmtId="165" fontId="22" fillId="3" borderId="3" xfId="1" applyNumberFormat="1" applyFont="1" applyFill="1" applyBorder="1" applyAlignment="1">
      <alignment vertical="center"/>
    </xf>
    <xf numFmtId="9" fontId="22" fillId="3" borderId="3" xfId="2" applyFont="1" applyFill="1" applyBorder="1" applyAlignment="1">
      <alignment vertical="center"/>
    </xf>
    <xf numFmtId="167" fontId="22" fillId="3" borderId="3" xfId="1" applyNumberFormat="1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165" fontId="3" fillId="3" borderId="3" xfId="0" applyNumberFormat="1" applyFont="1" applyFill="1" applyBorder="1" applyAlignment="1">
      <alignment vertical="center"/>
    </xf>
    <xf numFmtId="0" fontId="22" fillId="3" borderId="5" xfId="0" applyFont="1" applyFill="1" applyBorder="1" applyAlignment="1">
      <alignment vertical="center"/>
    </xf>
    <xf numFmtId="165" fontId="22" fillId="3" borderId="5" xfId="1" applyNumberFormat="1" applyFont="1" applyFill="1" applyBorder="1" applyAlignment="1">
      <alignment vertical="center"/>
    </xf>
    <xf numFmtId="9" fontId="22" fillId="3" borderId="5" xfId="2" applyFont="1" applyFill="1" applyBorder="1" applyAlignment="1">
      <alignment vertical="center"/>
    </xf>
    <xf numFmtId="167" fontId="22" fillId="3" borderId="5" xfId="1" applyNumberFormat="1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165" fontId="3" fillId="3" borderId="5" xfId="0" applyNumberFormat="1" applyFont="1" applyFill="1" applyBorder="1" applyAlignment="1">
      <alignment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vertical="center"/>
    </xf>
    <xf numFmtId="165" fontId="16" fillId="3" borderId="1" xfId="0" applyNumberFormat="1" applyFont="1" applyFill="1" applyBorder="1" applyAlignment="1">
      <alignment vertical="center"/>
    </xf>
    <xf numFmtId="9" fontId="16" fillId="3" borderId="1" xfId="2" applyFont="1" applyFill="1" applyBorder="1" applyAlignment="1">
      <alignment vertical="center"/>
    </xf>
    <xf numFmtId="167" fontId="16" fillId="3" borderId="1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65" fontId="2" fillId="3" borderId="1" xfId="0" applyNumberFormat="1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22" fillId="3" borderId="0" xfId="0" applyFont="1" applyFill="1" applyBorder="1" applyAlignment="1">
      <alignment vertical="center"/>
    </xf>
    <xf numFmtId="0" fontId="3" fillId="3" borderId="0" xfId="0" applyFont="1" applyFill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0" fontId="24" fillId="3" borderId="0" xfId="0" applyFont="1" applyFill="1"/>
    <xf numFmtId="167" fontId="24" fillId="3" borderId="0" xfId="1" applyNumberFormat="1" applyFont="1" applyFill="1"/>
    <xf numFmtId="165" fontId="2" fillId="3" borderId="0" xfId="1" applyNumberFormat="1" applyFont="1" applyFill="1" applyAlignment="1">
      <alignment horizontal="center"/>
    </xf>
    <xf numFmtId="0" fontId="22" fillId="3" borderId="11" xfId="0" applyFont="1" applyFill="1" applyBorder="1" applyAlignment="1">
      <alignment horizontal="center" vertical="center"/>
    </xf>
    <xf numFmtId="166" fontId="22" fillId="3" borderId="11" xfId="0" applyNumberFormat="1" applyFont="1" applyFill="1" applyBorder="1" applyAlignment="1">
      <alignment horizontal="center" vertical="center"/>
    </xf>
    <xf numFmtId="166" fontId="22" fillId="3" borderId="2" xfId="0" applyNumberFormat="1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166" fontId="22" fillId="3" borderId="14" xfId="0" applyNumberFormat="1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166" fontId="22" fillId="3" borderId="1" xfId="0" applyNumberFormat="1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vertical="center"/>
    </xf>
    <xf numFmtId="165" fontId="22" fillId="3" borderId="1" xfId="1" applyNumberFormat="1" applyFont="1" applyFill="1" applyBorder="1" applyAlignment="1">
      <alignment vertical="center"/>
    </xf>
    <xf numFmtId="9" fontId="22" fillId="3" borderId="1" xfId="2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65" fontId="3" fillId="3" borderId="1" xfId="0" applyNumberFormat="1" applyFont="1" applyFill="1" applyBorder="1" applyAlignment="1">
      <alignment vertical="center"/>
    </xf>
    <xf numFmtId="167" fontId="22" fillId="3" borderId="1" xfId="1" applyNumberFormat="1" applyFont="1" applyFill="1" applyBorder="1" applyAlignment="1">
      <alignment vertical="center"/>
    </xf>
    <xf numFmtId="0" fontId="22" fillId="3" borderId="11" xfId="0" applyFont="1" applyFill="1" applyBorder="1" applyAlignment="1">
      <alignment vertical="center"/>
    </xf>
    <xf numFmtId="165" fontId="22" fillId="3" borderId="11" xfId="1" applyNumberFormat="1" applyFont="1" applyFill="1" applyBorder="1" applyAlignment="1">
      <alignment vertical="center"/>
    </xf>
    <xf numFmtId="9" fontId="22" fillId="3" borderId="11" xfId="2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165" fontId="3" fillId="3" borderId="11" xfId="0" applyNumberFormat="1" applyFont="1" applyFill="1" applyBorder="1" applyAlignment="1">
      <alignment vertical="center"/>
    </xf>
    <xf numFmtId="0" fontId="22" fillId="3" borderId="4" xfId="0" applyFont="1" applyFill="1" applyBorder="1" applyAlignment="1">
      <alignment horizontal="center" vertical="center"/>
    </xf>
    <xf numFmtId="166" fontId="22" fillId="3" borderId="4" xfId="0" applyNumberFormat="1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166" fontId="22" fillId="3" borderId="5" xfId="0" applyNumberFormat="1" applyFont="1" applyFill="1" applyBorder="1" applyAlignment="1">
      <alignment horizontal="center" vertical="center"/>
    </xf>
    <xf numFmtId="167" fontId="22" fillId="3" borderId="11" xfId="1" applyNumberFormat="1" applyFont="1" applyFill="1" applyBorder="1" applyAlignment="1">
      <alignment vertical="center"/>
    </xf>
    <xf numFmtId="167" fontId="22" fillId="3" borderId="4" xfId="1" applyNumberFormat="1" applyFont="1" applyFill="1" applyBorder="1" applyAlignment="1">
      <alignment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zoomScale="85" zoomScaleNormal="85" workbookViewId="0">
      <pane ySplit="5" topLeftCell="A6" activePane="bottomLeft" state="frozen"/>
      <selection pane="bottomLeft" activeCell="D33" sqref="D33"/>
    </sheetView>
  </sheetViews>
  <sheetFormatPr defaultColWidth="9.140625" defaultRowHeight="15" x14ac:dyDescent="0.25"/>
  <cols>
    <col min="1" max="2" width="11.42578125" style="96" customWidth="1"/>
    <col min="3" max="3" width="18.7109375" style="96" bestFit="1" customWidth="1"/>
    <col min="4" max="4" width="37.42578125" style="96" bestFit="1" customWidth="1"/>
    <col min="5" max="5" width="13" style="101" customWidth="1"/>
    <col min="6" max="6" width="14.28515625" style="101" customWidth="1"/>
    <col min="7" max="7" width="15.42578125" style="101" bestFit="1" customWidth="1"/>
    <col min="8" max="8" width="17.5703125" style="101" bestFit="1" customWidth="1"/>
    <col min="9" max="9" width="9.140625" style="96"/>
    <col min="10" max="10" width="14" style="96" bestFit="1" customWidth="1"/>
    <col min="11" max="11" width="15.85546875" style="96" bestFit="1" customWidth="1"/>
    <col min="12" max="12" width="14.85546875" style="96" bestFit="1" customWidth="1"/>
    <col min="13" max="13" width="9.140625" style="96"/>
    <col min="14" max="14" width="13.42578125" style="96" bestFit="1" customWidth="1"/>
    <col min="15" max="16384" width="9.140625" style="96"/>
  </cols>
  <sheetData>
    <row r="1" spans="1:17" x14ac:dyDescent="0.25">
      <c r="A1" s="97" t="s">
        <v>0</v>
      </c>
      <c r="B1" s="97"/>
      <c r="C1" s="97"/>
      <c r="D1" s="98"/>
      <c r="E1" s="99"/>
      <c r="F1" s="100" t="s">
        <v>1</v>
      </c>
      <c r="H1" s="100"/>
      <c r="I1" s="102"/>
      <c r="J1" s="102"/>
      <c r="K1" s="102"/>
      <c r="L1" s="102"/>
      <c r="M1" s="102"/>
      <c r="N1" s="102"/>
      <c r="O1" s="102"/>
      <c r="P1" s="102"/>
      <c r="Q1" s="102"/>
    </row>
    <row r="2" spans="1:17" x14ac:dyDescent="0.25">
      <c r="A2" s="103" t="s">
        <v>113</v>
      </c>
      <c r="B2" s="103"/>
      <c r="C2" s="103"/>
      <c r="D2" s="104"/>
      <c r="E2" s="105"/>
      <c r="F2" s="106" t="s">
        <v>2</v>
      </c>
      <c r="H2" s="106"/>
      <c r="I2" s="107"/>
      <c r="J2" s="107"/>
      <c r="K2" s="107"/>
      <c r="L2" s="107"/>
      <c r="M2" s="107"/>
      <c r="N2" s="107"/>
      <c r="O2" s="107"/>
      <c r="P2" s="107"/>
      <c r="Q2" s="107"/>
    </row>
    <row r="3" spans="1:17" x14ac:dyDescent="0.25">
      <c r="A3" s="298" t="s">
        <v>114</v>
      </c>
      <c r="B3" s="298"/>
      <c r="C3" s="298"/>
      <c r="D3" s="298"/>
      <c r="E3" s="298"/>
      <c r="F3" s="298"/>
      <c r="G3" s="298"/>
      <c r="H3" s="298"/>
      <c r="I3" s="108"/>
      <c r="J3" s="108"/>
      <c r="K3" s="108"/>
      <c r="L3" s="108"/>
      <c r="M3" s="108"/>
      <c r="N3" s="108"/>
      <c r="O3" s="108"/>
      <c r="P3" s="108"/>
      <c r="Q3" s="108"/>
    </row>
    <row r="4" spans="1:17" s="107" customFormat="1" x14ac:dyDescent="0.25">
      <c r="A4" s="299" t="s">
        <v>3</v>
      </c>
      <c r="B4" s="299" t="s">
        <v>87</v>
      </c>
      <c r="C4" s="299" t="s">
        <v>4</v>
      </c>
      <c r="D4" s="300" t="s">
        <v>5</v>
      </c>
      <c r="E4" s="301" t="s">
        <v>6</v>
      </c>
      <c r="F4" s="301"/>
      <c r="G4" s="301" t="s">
        <v>7</v>
      </c>
      <c r="H4" s="301"/>
    </row>
    <row r="5" spans="1:17" s="107" customFormat="1" x14ac:dyDescent="0.25">
      <c r="A5" s="299"/>
      <c r="B5" s="299"/>
      <c r="C5" s="299"/>
      <c r="D5" s="300"/>
      <c r="E5" s="210" t="s">
        <v>82</v>
      </c>
      <c r="F5" s="210" t="s">
        <v>52</v>
      </c>
      <c r="G5" s="210" t="s">
        <v>82</v>
      </c>
      <c r="H5" s="210" t="s">
        <v>52</v>
      </c>
    </row>
    <row r="6" spans="1:17" x14ac:dyDescent="0.25">
      <c r="A6" s="205">
        <v>44105</v>
      </c>
      <c r="B6" s="205"/>
      <c r="C6" s="206" t="s">
        <v>145</v>
      </c>
      <c r="D6" s="207" t="s">
        <v>98</v>
      </c>
      <c r="E6" s="208"/>
      <c r="F6" s="209"/>
      <c r="G6" s="208"/>
      <c r="H6" s="209">
        <v>400000</v>
      </c>
    </row>
    <row r="7" spans="1:17" x14ac:dyDescent="0.25">
      <c r="A7" s="92">
        <v>44106</v>
      </c>
      <c r="B7" s="92"/>
      <c r="C7" s="93" t="s">
        <v>56</v>
      </c>
      <c r="D7" s="94" t="s">
        <v>99</v>
      </c>
      <c r="E7" s="95"/>
      <c r="F7" s="109">
        <f>455000*(1-41%)</f>
        <v>268450.00000000006</v>
      </c>
      <c r="G7" s="95"/>
      <c r="H7" s="109"/>
    </row>
    <row r="8" spans="1:17" x14ac:dyDescent="0.25">
      <c r="A8" s="92">
        <v>44106</v>
      </c>
      <c r="B8" s="92"/>
      <c r="C8" s="93" t="s">
        <v>146</v>
      </c>
      <c r="D8" s="94" t="s">
        <v>100</v>
      </c>
      <c r="E8" s="95"/>
      <c r="F8" s="109"/>
      <c r="G8" s="95"/>
      <c r="H8" s="109">
        <v>455000</v>
      </c>
    </row>
    <row r="9" spans="1:17" x14ac:dyDescent="0.25">
      <c r="A9" s="92">
        <v>44110</v>
      </c>
      <c r="B9" s="92"/>
      <c r="C9" s="93" t="s">
        <v>147</v>
      </c>
      <c r="D9" s="94" t="s">
        <v>101</v>
      </c>
      <c r="E9" s="95"/>
      <c r="F9" s="109"/>
      <c r="G9" s="95">
        <v>1629900</v>
      </c>
      <c r="H9" s="109"/>
    </row>
    <row r="10" spans="1:17" x14ac:dyDescent="0.25">
      <c r="A10" s="305">
        <v>44111</v>
      </c>
      <c r="B10" s="305"/>
      <c r="C10" s="302" t="s">
        <v>147</v>
      </c>
      <c r="D10" s="94" t="s">
        <v>148</v>
      </c>
      <c r="E10" s="95"/>
      <c r="F10" s="109"/>
      <c r="G10" s="95"/>
      <c r="H10" s="109"/>
    </row>
    <row r="11" spans="1:17" x14ac:dyDescent="0.25">
      <c r="A11" s="306"/>
      <c r="B11" s="306"/>
      <c r="C11" s="303"/>
      <c r="D11" s="218" t="s">
        <v>102</v>
      </c>
      <c r="E11" s="95"/>
      <c r="F11" s="109"/>
      <c r="G11" s="95"/>
      <c r="H11" s="109">
        <v>105000</v>
      </c>
    </row>
    <row r="12" spans="1:17" x14ac:dyDescent="0.25">
      <c r="A12" s="306"/>
      <c r="B12" s="306"/>
      <c r="C12" s="303"/>
      <c r="D12" s="218" t="s">
        <v>103</v>
      </c>
      <c r="E12" s="95"/>
      <c r="F12" s="109"/>
      <c r="G12" s="95"/>
      <c r="H12" s="109">
        <v>902000</v>
      </c>
    </row>
    <row r="13" spans="1:17" x14ac:dyDescent="0.25">
      <c r="A13" s="306"/>
      <c r="B13" s="306"/>
      <c r="C13" s="303"/>
      <c r="D13" s="218" t="s">
        <v>104</v>
      </c>
      <c r="E13" s="95"/>
      <c r="F13" s="109"/>
      <c r="G13" s="95"/>
      <c r="H13" s="109">
        <v>200000</v>
      </c>
    </row>
    <row r="14" spans="1:17" x14ac:dyDescent="0.25">
      <c r="A14" s="306"/>
      <c r="B14" s="306"/>
      <c r="C14" s="303"/>
      <c r="D14" s="219" t="s">
        <v>105</v>
      </c>
      <c r="E14" s="95"/>
      <c r="F14" s="109"/>
      <c r="G14" s="95"/>
      <c r="H14" s="109">
        <v>600000</v>
      </c>
    </row>
    <row r="15" spans="1:17" x14ac:dyDescent="0.25">
      <c r="A15" s="306"/>
      <c r="B15" s="306"/>
      <c r="C15" s="303"/>
      <c r="D15" s="218" t="s">
        <v>106</v>
      </c>
      <c r="E15" s="95"/>
      <c r="F15" s="109"/>
      <c r="G15" s="95"/>
      <c r="H15" s="111">
        <v>500000</v>
      </c>
    </row>
    <row r="16" spans="1:17" x14ac:dyDescent="0.25">
      <c r="A16" s="307"/>
      <c r="B16" s="307"/>
      <c r="C16" s="304"/>
      <c r="D16" s="218" t="s">
        <v>107</v>
      </c>
      <c r="E16" s="95"/>
      <c r="F16" s="109"/>
      <c r="G16" s="95"/>
      <c r="H16" s="111">
        <v>100000</v>
      </c>
      <c r="K16" s="101"/>
      <c r="L16" s="101"/>
    </row>
    <row r="17" spans="1:14" x14ac:dyDescent="0.25">
      <c r="A17" s="92">
        <v>44115</v>
      </c>
      <c r="B17" s="92"/>
      <c r="C17" s="93" t="s">
        <v>147</v>
      </c>
      <c r="D17" s="94" t="s">
        <v>110</v>
      </c>
      <c r="E17" s="95"/>
      <c r="F17" s="109"/>
      <c r="G17" s="95"/>
      <c r="H17" s="111">
        <v>700000</v>
      </c>
      <c r="K17" s="292"/>
      <c r="L17" s="293"/>
    </row>
    <row r="18" spans="1:14" x14ac:dyDescent="0.25">
      <c r="A18" s="92">
        <v>44116</v>
      </c>
      <c r="B18" s="92"/>
      <c r="C18" s="93" t="s">
        <v>146</v>
      </c>
      <c r="D18" s="94" t="s">
        <v>100</v>
      </c>
      <c r="E18" s="95"/>
      <c r="F18" s="109"/>
      <c r="G18" s="95">
        <v>2000000</v>
      </c>
      <c r="H18" s="111"/>
      <c r="N18" s="220"/>
    </row>
    <row r="19" spans="1:14" x14ac:dyDescent="0.25">
      <c r="A19" s="92">
        <v>44116</v>
      </c>
      <c r="B19" s="92"/>
      <c r="C19" s="93" t="s">
        <v>145</v>
      </c>
      <c r="D19" s="110" t="s">
        <v>108</v>
      </c>
      <c r="E19" s="95"/>
      <c r="F19" s="109"/>
      <c r="G19" s="95">
        <v>3100000</v>
      </c>
      <c r="H19" s="111"/>
      <c r="K19" s="220"/>
    </row>
    <row r="20" spans="1:14" x14ac:dyDescent="0.25">
      <c r="A20" s="92">
        <v>44117</v>
      </c>
      <c r="B20" s="92"/>
      <c r="C20" s="93" t="s">
        <v>145</v>
      </c>
      <c r="D20" s="94" t="s">
        <v>109</v>
      </c>
      <c r="E20" s="95"/>
      <c r="F20" s="109"/>
      <c r="G20" s="95">
        <v>1280000</v>
      </c>
      <c r="H20" s="111"/>
    </row>
    <row r="21" spans="1:14" x14ac:dyDescent="0.25">
      <c r="A21" s="92">
        <v>44120</v>
      </c>
      <c r="B21" s="92"/>
      <c r="C21" s="93"/>
      <c r="D21" s="94" t="s">
        <v>100</v>
      </c>
      <c r="E21" s="95"/>
      <c r="F21" s="109"/>
      <c r="G21" s="95">
        <v>2000000</v>
      </c>
      <c r="H21" s="111"/>
      <c r="J21" s="220"/>
    </row>
    <row r="22" spans="1:14" x14ac:dyDescent="0.25">
      <c r="A22" s="92">
        <v>44128</v>
      </c>
      <c r="B22" s="92"/>
      <c r="C22" s="93"/>
      <c r="D22" s="94" t="s">
        <v>149</v>
      </c>
      <c r="E22" s="95"/>
      <c r="F22" s="109">
        <v>900000</v>
      </c>
      <c r="G22" s="95"/>
      <c r="H22" s="111"/>
      <c r="K22" s="220"/>
    </row>
    <row r="23" spans="1:14" x14ac:dyDescent="0.25">
      <c r="A23" s="92">
        <v>44126</v>
      </c>
      <c r="B23" s="92"/>
      <c r="C23" s="93"/>
      <c r="D23" s="94" t="s">
        <v>150</v>
      </c>
      <c r="E23" s="95"/>
      <c r="F23" s="109">
        <v>900000</v>
      </c>
      <c r="G23" s="95"/>
      <c r="H23" s="111"/>
    </row>
    <row r="24" spans="1:14" x14ac:dyDescent="0.25">
      <c r="A24" s="92">
        <v>44128</v>
      </c>
      <c r="B24" s="92"/>
      <c r="C24" s="93"/>
      <c r="D24" s="94" t="s">
        <v>151</v>
      </c>
      <c r="F24" s="95">
        <v>400000</v>
      </c>
      <c r="G24" s="95"/>
      <c r="H24" s="111"/>
    </row>
    <row r="25" spans="1:14" x14ac:dyDescent="0.25">
      <c r="A25" s="92">
        <v>44128</v>
      </c>
      <c r="B25" s="92"/>
      <c r="C25" s="93"/>
      <c r="D25" s="94" t="s">
        <v>100</v>
      </c>
      <c r="E25" s="95"/>
      <c r="F25" s="109"/>
      <c r="G25" s="95"/>
      <c r="H25" s="111">
        <f>2200000</f>
        <v>2200000</v>
      </c>
      <c r="K25" s="101"/>
    </row>
    <row r="26" spans="1:14" x14ac:dyDescent="0.25">
      <c r="A26" s="92">
        <v>44128</v>
      </c>
      <c r="B26" s="92"/>
      <c r="C26" s="93"/>
      <c r="D26" s="94" t="s">
        <v>152</v>
      </c>
      <c r="E26" s="95"/>
      <c r="F26" s="109">
        <f>(255000+455000)*0.59</f>
        <v>418900</v>
      </c>
      <c r="G26" s="95"/>
      <c r="H26" s="111"/>
    </row>
    <row r="27" spans="1:14" x14ac:dyDescent="0.25">
      <c r="A27" s="92">
        <v>44128</v>
      </c>
      <c r="B27" s="92"/>
      <c r="C27" s="93"/>
      <c r="D27" s="94" t="s">
        <v>100</v>
      </c>
      <c r="E27" s="95"/>
      <c r="F27" s="95"/>
      <c r="G27" s="95"/>
      <c r="H27" s="111">
        <f>F26</f>
        <v>418900</v>
      </c>
    </row>
    <row r="28" spans="1:14" ht="17.25" customHeight="1" x14ac:dyDescent="0.25">
      <c r="A28" s="92">
        <v>44134</v>
      </c>
      <c r="B28" s="92"/>
      <c r="C28" s="93"/>
      <c r="D28" s="94" t="s">
        <v>210</v>
      </c>
      <c r="E28" s="95"/>
      <c r="F28" s="95">
        <v>485000</v>
      </c>
      <c r="G28" s="95"/>
      <c r="H28" s="111"/>
      <c r="K28" s="220"/>
    </row>
    <row r="29" spans="1:14" ht="17.25" customHeight="1" x14ac:dyDescent="0.25">
      <c r="A29" s="92">
        <v>44134</v>
      </c>
      <c r="B29" s="92"/>
      <c r="C29" s="93"/>
      <c r="D29" s="94" t="s">
        <v>153</v>
      </c>
      <c r="E29" s="95"/>
      <c r="F29" s="109"/>
      <c r="G29" s="95"/>
      <c r="H29" s="111">
        <v>50000</v>
      </c>
    </row>
    <row r="30" spans="1:14" ht="17.25" customHeight="1" x14ac:dyDescent="0.25">
      <c r="A30" s="92">
        <v>44134</v>
      </c>
      <c r="B30" s="92"/>
      <c r="C30" s="93"/>
      <c r="D30" s="94" t="s">
        <v>154</v>
      </c>
      <c r="E30" s="95"/>
      <c r="F30" s="109"/>
      <c r="G30" s="95"/>
      <c r="H30" s="111">
        <f>F28-H29</f>
        <v>435000</v>
      </c>
    </row>
    <row r="31" spans="1:14" x14ac:dyDescent="0.25">
      <c r="A31" s="92">
        <v>44132</v>
      </c>
      <c r="B31" s="92"/>
      <c r="C31" s="93"/>
      <c r="D31" s="94" t="s">
        <v>184</v>
      </c>
      <c r="E31" s="95"/>
      <c r="F31" s="109"/>
      <c r="G31" s="95">
        <v>10000000</v>
      </c>
      <c r="H31" s="111"/>
    </row>
    <row r="32" spans="1:14" x14ac:dyDescent="0.25">
      <c r="A32" s="92">
        <v>44133</v>
      </c>
      <c r="B32" s="92"/>
      <c r="C32" s="93"/>
      <c r="D32" s="94" t="s">
        <v>185</v>
      </c>
      <c r="F32" s="95"/>
      <c r="G32" s="95">
        <v>10000000</v>
      </c>
      <c r="H32" s="111"/>
    </row>
    <row r="33" spans="1:8" x14ac:dyDescent="0.25">
      <c r="A33" s="92">
        <v>44119</v>
      </c>
      <c r="B33" s="92"/>
      <c r="C33" s="93"/>
      <c r="D33" s="94" t="s">
        <v>209</v>
      </c>
      <c r="E33" s="95">
        <v>3500000</v>
      </c>
      <c r="F33" s="109"/>
      <c r="G33" s="95"/>
      <c r="H33" s="111"/>
    </row>
    <row r="34" spans="1:8" x14ac:dyDescent="0.25">
      <c r="A34" s="92"/>
      <c r="B34" s="92"/>
      <c r="C34" s="93"/>
      <c r="D34" s="94"/>
      <c r="E34" s="109"/>
      <c r="G34" s="95"/>
      <c r="H34" s="111"/>
    </row>
    <row r="35" spans="1:8" x14ac:dyDescent="0.25">
      <c r="A35" s="92"/>
      <c r="B35" s="92"/>
      <c r="C35" s="93"/>
      <c r="D35" s="94"/>
      <c r="E35" s="95"/>
      <c r="F35" s="109"/>
      <c r="G35" s="95"/>
      <c r="H35" s="111"/>
    </row>
    <row r="36" spans="1:8" x14ac:dyDescent="0.25">
      <c r="A36" s="92"/>
      <c r="B36" s="92"/>
      <c r="C36" s="93"/>
      <c r="D36" s="94"/>
      <c r="E36" s="95"/>
      <c r="F36" s="109"/>
      <c r="G36" s="95"/>
      <c r="H36" s="111"/>
    </row>
    <row r="37" spans="1:8" x14ac:dyDescent="0.25">
      <c r="A37" s="92"/>
      <c r="B37" s="92"/>
      <c r="C37" s="93"/>
      <c r="D37" s="94"/>
      <c r="F37" s="95"/>
      <c r="G37" s="95"/>
      <c r="H37" s="111"/>
    </row>
    <row r="38" spans="1:8" x14ac:dyDescent="0.25">
      <c r="A38" s="92"/>
      <c r="B38" s="92"/>
      <c r="C38" s="93"/>
      <c r="D38" s="94"/>
      <c r="E38" s="95"/>
      <c r="F38" s="109"/>
      <c r="G38" s="95"/>
      <c r="H38" s="111"/>
    </row>
    <row r="39" spans="1:8" x14ac:dyDescent="0.25">
      <c r="A39" s="92"/>
      <c r="B39" s="92"/>
      <c r="C39" s="93"/>
      <c r="D39" s="94"/>
      <c r="E39" s="95"/>
      <c r="F39" s="109"/>
      <c r="G39" s="95"/>
      <c r="H39" s="111"/>
    </row>
    <row r="40" spans="1:8" x14ac:dyDescent="0.25">
      <c r="A40" s="92"/>
      <c r="B40" s="92"/>
      <c r="C40" s="93"/>
      <c r="D40" s="94"/>
      <c r="E40" s="95"/>
      <c r="F40" s="109"/>
      <c r="G40" s="95"/>
      <c r="H40" s="111"/>
    </row>
    <row r="41" spans="1:8" x14ac:dyDescent="0.25">
      <c r="A41" s="92"/>
      <c r="B41" s="92"/>
      <c r="C41" s="93"/>
      <c r="D41" s="94"/>
      <c r="E41" s="95"/>
      <c r="F41" s="109"/>
      <c r="G41" s="95"/>
      <c r="H41" s="111"/>
    </row>
    <row r="42" spans="1:8" x14ac:dyDescent="0.25">
      <c r="A42" s="92"/>
      <c r="B42" s="92"/>
      <c r="C42" s="93"/>
      <c r="D42" s="94"/>
      <c r="E42" s="95"/>
      <c r="F42" s="109"/>
      <c r="G42" s="95"/>
      <c r="H42" s="111"/>
    </row>
    <row r="43" spans="1:8" x14ac:dyDescent="0.25">
      <c r="A43" s="92"/>
      <c r="B43" s="92"/>
      <c r="C43" s="93"/>
      <c r="D43" s="94"/>
      <c r="E43" s="95"/>
      <c r="F43" s="109"/>
      <c r="G43" s="95"/>
      <c r="H43" s="111"/>
    </row>
    <row r="44" spans="1:8" x14ac:dyDescent="0.25">
      <c r="A44" s="92"/>
      <c r="B44" s="92"/>
      <c r="C44" s="93"/>
      <c r="D44" s="94"/>
      <c r="E44" s="95"/>
      <c r="F44" s="109"/>
      <c r="G44" s="95"/>
      <c r="H44" s="111"/>
    </row>
    <row r="45" spans="1:8" x14ac:dyDescent="0.25">
      <c r="A45" s="92"/>
      <c r="B45" s="92"/>
      <c r="C45" s="93"/>
      <c r="D45" s="94"/>
      <c r="E45" s="95"/>
      <c r="F45" s="95"/>
      <c r="G45" s="95"/>
      <c r="H45" s="111"/>
    </row>
    <row r="46" spans="1:8" x14ac:dyDescent="0.25">
      <c r="A46" s="92"/>
      <c r="B46" s="92"/>
      <c r="C46" s="93"/>
      <c r="D46" s="94"/>
      <c r="E46" s="95"/>
      <c r="F46" s="95"/>
      <c r="G46" s="95"/>
      <c r="H46" s="111"/>
    </row>
    <row r="47" spans="1:8" x14ac:dyDescent="0.25">
      <c r="A47" s="92"/>
      <c r="B47" s="92"/>
      <c r="C47" s="93"/>
      <c r="D47" s="94"/>
      <c r="E47" s="95"/>
      <c r="F47" s="95"/>
      <c r="G47" s="95"/>
      <c r="H47" s="111"/>
    </row>
    <row r="48" spans="1:8" x14ac:dyDescent="0.25">
      <c r="A48" s="92"/>
      <c r="B48" s="92"/>
      <c r="C48" s="93"/>
      <c r="D48" s="94"/>
      <c r="E48" s="95"/>
      <c r="F48" s="109"/>
      <c r="G48" s="95"/>
      <c r="H48" s="111"/>
    </row>
    <row r="49" spans="1:8" x14ac:dyDescent="0.25">
      <c r="A49" s="92"/>
      <c r="B49" s="92"/>
      <c r="C49" s="93"/>
      <c r="D49" s="94"/>
      <c r="E49" s="95"/>
      <c r="F49" s="109"/>
      <c r="G49" s="95"/>
      <c r="H49" s="111"/>
    </row>
    <row r="50" spans="1:8" x14ac:dyDescent="0.25">
      <c r="A50" s="92"/>
      <c r="B50" s="92"/>
      <c r="C50" s="93"/>
      <c r="D50" s="94"/>
      <c r="E50" s="95"/>
      <c r="F50" s="109"/>
      <c r="G50" s="95"/>
      <c r="H50" s="111"/>
    </row>
    <row r="51" spans="1:8" x14ac:dyDescent="0.25">
      <c r="A51" s="92"/>
      <c r="B51" s="92"/>
      <c r="C51" s="93"/>
      <c r="D51" s="94"/>
      <c r="E51" s="95"/>
      <c r="F51" s="95"/>
      <c r="G51" s="95"/>
      <c r="H51" s="111"/>
    </row>
    <row r="52" spans="1:8" x14ac:dyDescent="0.25">
      <c r="A52" s="92"/>
      <c r="B52" s="92"/>
      <c r="C52" s="93"/>
      <c r="D52" s="94"/>
      <c r="E52" s="95"/>
      <c r="F52" s="95"/>
      <c r="G52" s="95"/>
      <c r="H52" s="111"/>
    </row>
    <row r="53" spans="1:8" x14ac:dyDescent="0.25">
      <c r="A53" s="92"/>
      <c r="B53" s="92"/>
      <c r="C53" s="93"/>
      <c r="D53" s="94"/>
      <c r="E53" s="95"/>
      <c r="F53" s="109"/>
      <c r="G53" s="95"/>
      <c r="H53" s="111"/>
    </row>
    <row r="54" spans="1:8" x14ac:dyDescent="0.25">
      <c r="A54" s="92"/>
      <c r="B54" s="92"/>
      <c r="C54" s="93"/>
      <c r="D54" s="94"/>
      <c r="E54" s="95"/>
      <c r="F54" s="109"/>
      <c r="G54" s="95"/>
      <c r="H54" s="111"/>
    </row>
    <row r="55" spans="1:8" x14ac:dyDescent="0.25">
      <c r="A55" s="92"/>
      <c r="B55" s="92"/>
      <c r="C55" s="93"/>
      <c r="D55" s="94"/>
      <c r="E55" s="95"/>
      <c r="F55" s="109"/>
      <c r="G55" s="95"/>
      <c r="H55" s="111"/>
    </row>
    <row r="56" spans="1:8" x14ac:dyDescent="0.25">
      <c r="A56" s="92"/>
      <c r="B56" s="92"/>
      <c r="C56" s="93"/>
      <c r="D56" s="94"/>
      <c r="E56" s="95"/>
      <c r="F56" s="109"/>
      <c r="G56" s="95"/>
      <c r="H56" s="111"/>
    </row>
    <row r="57" spans="1:8" x14ac:dyDescent="0.25">
      <c r="A57" s="92"/>
      <c r="B57" s="92"/>
      <c r="C57" s="93"/>
      <c r="D57" s="94"/>
      <c r="E57" s="95"/>
      <c r="F57" s="109"/>
      <c r="G57" s="95"/>
      <c r="H57" s="111"/>
    </row>
    <row r="58" spans="1:8" x14ac:dyDescent="0.25">
      <c r="A58" s="92"/>
      <c r="B58" s="92"/>
      <c r="C58" s="93"/>
      <c r="D58" s="94"/>
      <c r="E58" s="109"/>
      <c r="G58" s="95"/>
      <c r="H58" s="111"/>
    </row>
    <row r="59" spans="1:8" x14ac:dyDescent="0.25">
      <c r="A59" s="92"/>
      <c r="B59" s="92"/>
      <c r="C59" s="93"/>
      <c r="D59" s="94"/>
      <c r="E59" s="95"/>
      <c r="F59" s="109"/>
      <c r="G59" s="95"/>
      <c r="H59" s="111"/>
    </row>
    <row r="60" spans="1:8" ht="18.75" customHeight="1" x14ac:dyDescent="0.25">
      <c r="A60" s="92"/>
      <c r="B60" s="92"/>
      <c r="C60" s="93"/>
      <c r="D60" s="112"/>
      <c r="E60" s="95"/>
      <c r="F60" s="109"/>
      <c r="G60" s="95"/>
      <c r="H60" s="111"/>
    </row>
    <row r="61" spans="1:8" x14ac:dyDescent="0.25">
      <c r="A61" s="92"/>
      <c r="B61" s="92"/>
      <c r="C61" s="93"/>
      <c r="D61" s="112"/>
      <c r="E61" s="95"/>
      <c r="F61" s="109"/>
      <c r="G61" s="95"/>
      <c r="H61" s="111"/>
    </row>
    <row r="62" spans="1:8" x14ac:dyDescent="0.25">
      <c r="A62" s="92"/>
      <c r="B62" s="92"/>
      <c r="C62" s="93"/>
      <c r="D62" s="112"/>
      <c r="E62" s="109"/>
      <c r="G62" s="95"/>
      <c r="H62" s="111"/>
    </row>
    <row r="63" spans="1:8" ht="18" customHeight="1" x14ac:dyDescent="0.25">
      <c r="A63" s="92"/>
      <c r="B63" s="92"/>
      <c r="C63" s="93"/>
      <c r="D63" s="112"/>
      <c r="E63" s="95"/>
      <c r="F63" s="109"/>
      <c r="G63" s="95"/>
      <c r="H63" s="111"/>
    </row>
    <row r="64" spans="1:8" x14ac:dyDescent="0.25">
      <c r="A64" s="92"/>
      <c r="B64" s="92"/>
      <c r="C64" s="93"/>
      <c r="D64" s="112"/>
      <c r="E64" s="95"/>
      <c r="F64" s="109"/>
      <c r="G64" s="95"/>
      <c r="H64" s="111"/>
    </row>
    <row r="65" spans="1:10" x14ac:dyDescent="0.25">
      <c r="A65" s="92"/>
      <c r="B65" s="92"/>
      <c r="C65" s="93"/>
      <c r="D65" s="94"/>
      <c r="E65" s="95"/>
      <c r="F65" s="109"/>
      <c r="G65" s="95"/>
      <c r="H65" s="111"/>
    </row>
    <row r="66" spans="1:10" x14ac:dyDescent="0.25">
      <c r="A66" s="92"/>
      <c r="B66" s="92"/>
      <c r="C66" s="93"/>
      <c r="D66" s="94"/>
      <c r="E66" s="95"/>
      <c r="F66" s="109"/>
      <c r="G66" s="95"/>
      <c r="H66" s="111"/>
    </row>
    <row r="67" spans="1:10" x14ac:dyDescent="0.25">
      <c r="A67" s="92"/>
      <c r="B67" s="92"/>
      <c r="C67" s="93"/>
      <c r="D67" s="94"/>
      <c r="E67" s="95"/>
      <c r="F67" s="109"/>
      <c r="G67" s="95"/>
      <c r="H67" s="111"/>
    </row>
    <row r="68" spans="1:10" x14ac:dyDescent="0.25">
      <c r="A68" s="92"/>
      <c r="B68" s="92"/>
      <c r="C68" s="93"/>
      <c r="D68" s="94"/>
      <c r="E68" s="95"/>
      <c r="F68" s="109"/>
      <c r="G68" s="95"/>
      <c r="H68" s="111"/>
    </row>
    <row r="69" spans="1:10" x14ac:dyDescent="0.25">
      <c r="A69" s="92"/>
      <c r="B69" s="92"/>
      <c r="C69" s="93"/>
      <c r="D69" s="94"/>
      <c r="E69" s="95"/>
      <c r="F69" s="109"/>
      <c r="G69" s="95"/>
      <c r="H69" s="111"/>
    </row>
    <row r="70" spans="1:10" x14ac:dyDescent="0.25">
      <c r="A70" s="92"/>
      <c r="B70" s="92"/>
      <c r="C70" s="93"/>
      <c r="D70" s="94"/>
      <c r="E70" s="95"/>
      <c r="F70" s="109"/>
      <c r="G70" s="95"/>
      <c r="H70" s="111"/>
    </row>
    <row r="71" spans="1:10" x14ac:dyDescent="0.25">
      <c r="A71" s="92"/>
      <c r="B71" s="92"/>
      <c r="C71" s="93"/>
      <c r="D71" s="94"/>
      <c r="E71" s="95"/>
      <c r="F71" s="109"/>
      <c r="G71" s="95"/>
      <c r="H71" s="111"/>
    </row>
    <row r="72" spans="1:10" x14ac:dyDescent="0.25">
      <c r="A72" s="92"/>
      <c r="B72" s="92"/>
      <c r="C72" s="93"/>
      <c r="D72" s="94"/>
      <c r="E72" s="95"/>
      <c r="F72" s="109"/>
      <c r="G72" s="95"/>
      <c r="H72" s="111"/>
    </row>
    <row r="73" spans="1:10" x14ac:dyDescent="0.25">
      <c r="A73" s="92"/>
      <c r="B73" s="92"/>
      <c r="C73" s="93"/>
      <c r="D73" s="94"/>
      <c r="E73" s="95"/>
      <c r="F73" s="109"/>
      <c r="G73" s="95"/>
      <c r="H73" s="111"/>
    </row>
    <row r="74" spans="1:10" x14ac:dyDescent="0.25">
      <c r="A74" s="92"/>
      <c r="B74" s="92"/>
      <c r="C74" s="93"/>
      <c r="D74" s="94"/>
      <c r="E74" s="95"/>
      <c r="F74" s="109"/>
      <c r="G74" s="95"/>
      <c r="H74" s="111"/>
    </row>
    <row r="75" spans="1:10" s="114" customFormat="1" ht="14.25" x14ac:dyDescent="0.2">
      <c r="A75" s="295" t="s">
        <v>9</v>
      </c>
      <c r="B75" s="296"/>
      <c r="C75" s="296"/>
      <c r="D75" s="297"/>
      <c r="E75" s="113">
        <f>SUM(E7:E74)</f>
        <v>3500000</v>
      </c>
      <c r="F75" s="113">
        <f>SUM(F7:F74)</f>
        <v>3372350</v>
      </c>
      <c r="G75" s="113">
        <f>SUM(G7:G74)</f>
        <v>30009900</v>
      </c>
      <c r="H75" s="113">
        <f>SUM(H7:H74)</f>
        <v>6665900</v>
      </c>
      <c r="J75" s="115"/>
    </row>
    <row r="76" spans="1:10" s="114" customFormat="1" ht="14.25" x14ac:dyDescent="0.2">
      <c r="A76" s="116"/>
      <c r="B76" s="116"/>
      <c r="C76" s="116"/>
      <c r="D76" s="116"/>
      <c r="E76" s="117"/>
      <c r="F76" s="117"/>
      <c r="G76" s="117"/>
      <c r="H76" s="117"/>
      <c r="J76" s="115"/>
    </row>
    <row r="77" spans="1:10" s="114" customFormat="1" ht="18.75" x14ac:dyDescent="0.3">
      <c r="A77" s="294" t="s">
        <v>83</v>
      </c>
      <c r="B77" s="294"/>
      <c r="C77" s="294"/>
      <c r="D77" s="116"/>
      <c r="E77" s="117"/>
      <c r="F77" s="117"/>
      <c r="G77" s="117"/>
      <c r="H77" s="117"/>
      <c r="J77" s="115"/>
    </row>
    <row r="78" spans="1:10" s="62" customFormat="1" x14ac:dyDescent="0.25">
      <c r="C78" s="186" t="s">
        <v>86</v>
      </c>
      <c r="D78" s="64"/>
      <c r="F78" s="186" t="s">
        <v>13</v>
      </c>
      <c r="G78" s="64"/>
      <c r="H78" s="64"/>
    </row>
    <row r="79" spans="1:10" s="62" customFormat="1" x14ac:dyDescent="0.25">
      <c r="C79" s="4" t="s">
        <v>93</v>
      </c>
      <c r="D79" s="5"/>
      <c r="F79" s="4" t="s">
        <v>15</v>
      </c>
      <c r="G79" s="5"/>
      <c r="H79" s="5"/>
    </row>
    <row r="82" spans="3:5" x14ac:dyDescent="0.25">
      <c r="C82" s="91"/>
      <c r="D82" s="91"/>
      <c r="E82" s="123"/>
    </row>
  </sheetData>
  <autoFilter ref="A4:H75">
    <filterColumn colId="4" hiddenButton="1" showButton="0"/>
    <filterColumn colId="6" hiddenButton="1" showButton="0"/>
  </autoFilter>
  <mergeCells count="13">
    <mergeCell ref="K17:L17"/>
    <mergeCell ref="A77:C77"/>
    <mergeCell ref="A75:D75"/>
    <mergeCell ref="A3:H3"/>
    <mergeCell ref="A4:A5"/>
    <mergeCell ref="C4:C5"/>
    <mergeCell ref="D4:D5"/>
    <mergeCell ref="E4:F4"/>
    <mergeCell ref="G4:H4"/>
    <mergeCell ref="B4:B5"/>
    <mergeCell ref="C10:C16"/>
    <mergeCell ref="A10:A16"/>
    <mergeCell ref="B10:B16"/>
  </mergeCells>
  <pageMargins left="0.37" right="0.21" top="0.36" bottom="0.41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zoomScaleNormal="100" workbookViewId="0">
      <pane ySplit="7" topLeftCell="A8" activePane="bottomLeft" state="frozen"/>
      <selection pane="bottomLeft" activeCell="C24" sqref="C24"/>
    </sheetView>
  </sheetViews>
  <sheetFormatPr defaultColWidth="8.5703125" defaultRowHeight="12" x14ac:dyDescent="0.2"/>
  <cols>
    <col min="1" max="1" width="5.42578125" style="129" customWidth="1"/>
    <col min="2" max="2" width="8.5703125" style="184"/>
    <col min="3" max="3" width="7.5703125" style="129" customWidth="1"/>
    <col min="4" max="5" width="8.5703125" style="129"/>
    <col min="6" max="6" width="8.5703125" style="161"/>
    <col min="7" max="7" width="5.5703125" style="161" customWidth="1"/>
    <col min="8" max="8" width="9.7109375" style="160" customWidth="1"/>
    <col min="9" max="9" width="11.140625" style="160" bestFit="1" customWidth="1"/>
    <col min="10" max="10" width="9" style="160" bestFit="1" customWidth="1"/>
    <col min="11" max="11" width="8.5703125" style="185"/>
    <col min="12" max="12" width="16.42578125" style="160" bestFit="1" customWidth="1"/>
    <col min="13" max="13" width="10.85546875" style="160" customWidth="1"/>
    <col min="14" max="14" width="11.140625" style="160" customWidth="1"/>
    <col min="15" max="15" width="11.140625" style="160" bestFit="1" customWidth="1"/>
    <col min="16" max="16" width="14.140625" style="161" bestFit="1" customWidth="1"/>
    <col min="17" max="16384" width="8.5703125" style="161"/>
  </cols>
  <sheetData>
    <row r="1" spans="1:16" s="124" customFormat="1" x14ac:dyDescent="0.25">
      <c r="A1" s="322" t="s">
        <v>0</v>
      </c>
      <c r="B1" s="322"/>
      <c r="C1" s="322"/>
      <c r="D1" s="322"/>
      <c r="E1" s="322"/>
      <c r="H1" s="125"/>
      <c r="I1" s="125"/>
      <c r="J1" s="125"/>
      <c r="K1" s="126"/>
      <c r="L1" s="125"/>
      <c r="M1" s="125"/>
      <c r="N1" s="127"/>
      <c r="O1" s="128"/>
      <c r="P1" s="129"/>
    </row>
    <row r="2" spans="1:16" s="124" customFormat="1" x14ac:dyDescent="0.25">
      <c r="A2" s="130" t="s">
        <v>112</v>
      </c>
      <c r="B2" s="130"/>
      <c r="C2" s="130"/>
      <c r="D2" s="130"/>
      <c r="E2" s="130"/>
      <c r="H2" s="125"/>
      <c r="I2" s="125"/>
      <c r="J2" s="125"/>
      <c r="K2" s="126"/>
      <c r="L2" s="125"/>
      <c r="M2" s="125"/>
      <c r="N2" s="131"/>
      <c r="O2" s="128"/>
      <c r="P2" s="129"/>
    </row>
    <row r="3" spans="1:16" s="124" customFormat="1" x14ac:dyDescent="0.25">
      <c r="A3" s="323" t="s">
        <v>38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</row>
    <row r="4" spans="1:16" s="124" customFormat="1" x14ac:dyDescent="0.25">
      <c r="A4" s="323" t="s">
        <v>111</v>
      </c>
      <c r="B4" s="323"/>
      <c r="C4" s="323"/>
      <c r="D4" s="323"/>
      <c r="E4" s="323"/>
      <c r="F4" s="323"/>
      <c r="G4" s="323"/>
      <c r="H4" s="323"/>
      <c r="I4" s="323"/>
      <c r="J4" s="323"/>
      <c r="K4" s="323"/>
      <c r="L4" s="323"/>
      <c r="M4" s="323"/>
      <c r="N4" s="323"/>
      <c r="O4" s="323"/>
      <c r="P4" s="323"/>
    </row>
    <row r="5" spans="1:16" s="124" customFormat="1" ht="25.5" customHeight="1" x14ac:dyDescent="0.25">
      <c r="A5" s="316" t="s">
        <v>77</v>
      </c>
      <c r="B5" s="317" t="s">
        <v>26</v>
      </c>
      <c r="C5" s="316" t="s">
        <v>27</v>
      </c>
      <c r="D5" s="316" t="s">
        <v>39</v>
      </c>
      <c r="E5" s="316"/>
      <c r="F5" s="318" t="s">
        <v>28</v>
      </c>
      <c r="G5" s="318"/>
      <c r="H5" s="318"/>
      <c r="I5" s="318"/>
      <c r="J5" s="318"/>
      <c r="K5" s="318"/>
      <c r="L5" s="318"/>
      <c r="M5" s="324"/>
      <c r="N5" s="324"/>
      <c r="O5" s="324"/>
      <c r="P5" s="318" t="s">
        <v>19</v>
      </c>
    </row>
    <row r="6" spans="1:16" s="124" customFormat="1" ht="22.5" customHeight="1" x14ac:dyDescent="0.25">
      <c r="A6" s="316"/>
      <c r="B6" s="317"/>
      <c r="C6" s="316"/>
      <c r="D6" s="316" t="s">
        <v>40</v>
      </c>
      <c r="E6" s="316" t="s">
        <v>41</v>
      </c>
      <c r="F6" s="316" t="s">
        <v>30</v>
      </c>
      <c r="G6" s="316" t="s">
        <v>31</v>
      </c>
      <c r="H6" s="319" t="s">
        <v>32</v>
      </c>
      <c r="I6" s="319" t="s">
        <v>42</v>
      </c>
      <c r="J6" s="320" t="s">
        <v>34</v>
      </c>
      <c r="K6" s="320"/>
      <c r="L6" s="319" t="s">
        <v>43</v>
      </c>
      <c r="M6" s="319" t="s">
        <v>52</v>
      </c>
      <c r="N6" s="319" t="s">
        <v>82</v>
      </c>
      <c r="O6" s="319" t="s">
        <v>84</v>
      </c>
      <c r="P6" s="318"/>
    </row>
    <row r="7" spans="1:16" s="124" customFormat="1" x14ac:dyDescent="0.25">
      <c r="A7" s="316"/>
      <c r="B7" s="317"/>
      <c r="C7" s="316"/>
      <c r="D7" s="316"/>
      <c r="E7" s="316"/>
      <c r="F7" s="316"/>
      <c r="G7" s="316"/>
      <c r="H7" s="319"/>
      <c r="I7" s="319"/>
      <c r="J7" s="211" t="s">
        <v>85</v>
      </c>
      <c r="K7" s="199" t="s">
        <v>44</v>
      </c>
      <c r="L7" s="319"/>
      <c r="M7" s="319"/>
      <c r="N7" s="319"/>
      <c r="O7" s="319"/>
      <c r="P7" s="318"/>
    </row>
    <row r="8" spans="1:16" x14ac:dyDescent="0.2">
      <c r="A8" s="308">
        <v>808</v>
      </c>
      <c r="B8" s="310">
        <v>44107</v>
      </c>
      <c r="C8" s="308"/>
      <c r="D8" s="308" t="s">
        <v>124</v>
      </c>
      <c r="E8" s="308" t="s">
        <v>125</v>
      </c>
      <c r="F8" s="163" t="s">
        <v>126</v>
      </c>
      <c r="G8" s="163">
        <v>24</v>
      </c>
      <c r="H8" s="164">
        <v>225000</v>
      </c>
      <c r="I8" s="164">
        <f>G8*H8</f>
        <v>5400000</v>
      </c>
      <c r="J8" s="164">
        <v>200000</v>
      </c>
      <c r="K8" s="165">
        <v>0.41</v>
      </c>
      <c r="L8" s="164">
        <f>I8*(1-K8)</f>
        <v>3186000.0000000005</v>
      </c>
      <c r="M8" s="164"/>
      <c r="N8" s="164"/>
      <c r="O8" s="164"/>
      <c r="P8" s="163"/>
    </row>
    <row r="9" spans="1:16" ht="14.25" customHeight="1" x14ac:dyDescent="0.2">
      <c r="A9" s="312"/>
      <c r="B9" s="313"/>
      <c r="C9" s="312"/>
      <c r="D9" s="312"/>
      <c r="E9" s="312"/>
      <c r="F9" s="176" t="s">
        <v>127</v>
      </c>
      <c r="G9" s="176">
        <v>24</v>
      </c>
      <c r="H9" s="177">
        <v>455000</v>
      </c>
      <c r="I9" s="177">
        <f t="shared" ref="I9:I18" si="0">G9*H9</f>
        <v>10920000</v>
      </c>
      <c r="J9" s="177"/>
      <c r="K9" s="178">
        <v>0.41</v>
      </c>
      <c r="L9" s="177">
        <f t="shared" ref="L9:L18" si="1">I9*(1-K9)</f>
        <v>6442800.0000000009</v>
      </c>
      <c r="M9" s="177"/>
      <c r="N9" s="177"/>
      <c r="O9" s="177"/>
      <c r="P9" s="176"/>
    </row>
    <row r="10" spans="1:16" ht="15" customHeight="1" x14ac:dyDescent="0.2">
      <c r="A10" s="309"/>
      <c r="B10" s="311"/>
      <c r="C10" s="309"/>
      <c r="D10" s="309"/>
      <c r="E10" s="309"/>
      <c r="F10" s="167" t="s">
        <v>128</v>
      </c>
      <c r="G10" s="167">
        <v>12</v>
      </c>
      <c r="H10" s="168">
        <v>485000</v>
      </c>
      <c r="I10" s="168">
        <f t="shared" si="0"/>
        <v>5820000</v>
      </c>
      <c r="J10" s="168"/>
      <c r="K10" s="169">
        <v>0.41</v>
      </c>
      <c r="L10" s="168">
        <f t="shared" si="1"/>
        <v>3433800.0000000005</v>
      </c>
      <c r="M10" s="168"/>
      <c r="N10" s="168"/>
      <c r="O10" s="168"/>
      <c r="P10" s="167"/>
    </row>
    <row r="11" spans="1:16" x14ac:dyDescent="0.2">
      <c r="A11" s="196">
        <v>813</v>
      </c>
      <c r="B11" s="156">
        <v>44106</v>
      </c>
      <c r="C11" s="196" t="s">
        <v>132</v>
      </c>
      <c r="D11" s="196" t="s">
        <v>133</v>
      </c>
      <c r="E11" s="196" t="s">
        <v>134</v>
      </c>
      <c r="F11" s="157" t="s">
        <v>135</v>
      </c>
      <c r="G11" s="157">
        <v>1</v>
      </c>
      <c r="H11" s="158">
        <v>455000</v>
      </c>
      <c r="I11" s="164">
        <f t="shared" si="0"/>
        <v>455000</v>
      </c>
      <c r="J11" s="158"/>
      <c r="K11" s="159">
        <v>0.41</v>
      </c>
      <c r="L11" s="164">
        <f t="shared" si="1"/>
        <v>268450.00000000006</v>
      </c>
      <c r="M11" s="162"/>
      <c r="N11" s="162"/>
      <c r="O11" s="162"/>
      <c r="P11" s="157"/>
    </row>
    <row r="12" spans="1:16" x14ac:dyDescent="0.2">
      <c r="A12" s="196">
        <v>814</v>
      </c>
      <c r="B12" s="156">
        <v>44111</v>
      </c>
      <c r="C12" s="196"/>
      <c r="D12" s="196" t="s">
        <v>136</v>
      </c>
      <c r="E12" s="196" t="s">
        <v>137</v>
      </c>
      <c r="F12" s="157" t="s">
        <v>128</v>
      </c>
      <c r="G12" s="157">
        <v>36</v>
      </c>
      <c r="H12" s="158">
        <v>485000</v>
      </c>
      <c r="I12" s="164">
        <f t="shared" si="0"/>
        <v>17460000</v>
      </c>
      <c r="J12" s="217"/>
      <c r="K12" s="159">
        <v>0.41</v>
      </c>
      <c r="L12" s="164">
        <f t="shared" si="1"/>
        <v>10301400.000000002</v>
      </c>
      <c r="M12" s="162"/>
      <c r="N12" s="162"/>
      <c r="O12" s="162"/>
      <c r="P12" s="162"/>
    </row>
    <row r="13" spans="1:16" x14ac:dyDescent="0.2">
      <c r="A13" s="308">
        <v>816</v>
      </c>
      <c r="B13" s="310">
        <v>44112</v>
      </c>
      <c r="C13" s="308"/>
      <c r="D13" s="308" t="s">
        <v>129</v>
      </c>
      <c r="E13" s="308"/>
      <c r="F13" s="163" t="s">
        <v>126</v>
      </c>
      <c r="G13" s="163">
        <v>4</v>
      </c>
      <c r="H13" s="164">
        <v>225000</v>
      </c>
      <c r="I13" s="164">
        <f t="shared" si="0"/>
        <v>900000</v>
      </c>
      <c r="J13" s="164"/>
      <c r="K13" s="165">
        <v>0.5</v>
      </c>
      <c r="L13" s="164">
        <f t="shared" si="1"/>
        <v>450000</v>
      </c>
      <c r="M13" s="166"/>
      <c r="N13" s="166"/>
      <c r="O13" s="166"/>
      <c r="P13" s="166"/>
    </row>
    <row r="14" spans="1:16" ht="15" customHeight="1" x14ac:dyDescent="0.2">
      <c r="A14" s="309"/>
      <c r="B14" s="311"/>
      <c r="C14" s="309"/>
      <c r="D14" s="309"/>
      <c r="E14" s="309"/>
      <c r="F14" s="167" t="s">
        <v>127</v>
      </c>
      <c r="G14" s="167">
        <v>12</v>
      </c>
      <c r="H14" s="168">
        <v>455000</v>
      </c>
      <c r="I14" s="168">
        <f t="shared" si="0"/>
        <v>5460000</v>
      </c>
      <c r="J14" s="168"/>
      <c r="K14" s="169">
        <v>0.5</v>
      </c>
      <c r="L14" s="168">
        <f t="shared" si="1"/>
        <v>2730000</v>
      </c>
      <c r="M14" s="170"/>
      <c r="N14" s="170"/>
      <c r="O14" s="170"/>
      <c r="P14" s="167"/>
    </row>
    <row r="15" spans="1:16" x14ac:dyDescent="0.2">
      <c r="A15" s="196">
        <v>819</v>
      </c>
      <c r="B15" s="156">
        <v>44116</v>
      </c>
      <c r="C15" s="196" t="s">
        <v>132</v>
      </c>
      <c r="D15" s="196" t="s">
        <v>140</v>
      </c>
      <c r="E15" s="196"/>
      <c r="F15" s="157" t="s">
        <v>141</v>
      </c>
      <c r="G15" s="157">
        <v>2</v>
      </c>
      <c r="H15" s="158">
        <v>550000</v>
      </c>
      <c r="I15" s="164">
        <f t="shared" si="0"/>
        <v>1100000</v>
      </c>
      <c r="J15" s="158"/>
      <c r="K15" s="159">
        <v>1</v>
      </c>
      <c r="L15" s="164">
        <f t="shared" si="1"/>
        <v>0</v>
      </c>
      <c r="M15" s="162"/>
      <c r="N15" s="162"/>
      <c r="O15" s="162"/>
      <c r="P15" s="171"/>
    </row>
    <row r="16" spans="1:16" x14ac:dyDescent="0.2">
      <c r="A16" s="196">
        <v>821</v>
      </c>
      <c r="B16" s="156">
        <v>44113</v>
      </c>
      <c r="C16" s="196"/>
      <c r="D16" s="196" t="s">
        <v>143</v>
      </c>
      <c r="E16" s="196"/>
      <c r="F16" s="157" t="s">
        <v>127</v>
      </c>
      <c r="G16" s="157">
        <v>48</v>
      </c>
      <c r="H16" s="158">
        <v>455000</v>
      </c>
      <c r="I16" s="164">
        <f t="shared" si="0"/>
        <v>21840000</v>
      </c>
      <c r="J16" s="158"/>
      <c r="K16" s="159">
        <v>0.5</v>
      </c>
      <c r="L16" s="164">
        <f t="shared" si="1"/>
        <v>10920000</v>
      </c>
      <c r="M16" s="158"/>
      <c r="N16" s="158"/>
      <c r="O16" s="158"/>
      <c r="P16" s="157"/>
    </row>
    <row r="17" spans="1:16" x14ac:dyDescent="0.2">
      <c r="A17" s="308">
        <v>822</v>
      </c>
      <c r="B17" s="310">
        <v>44113</v>
      </c>
      <c r="C17" s="308"/>
      <c r="D17" s="308" t="s">
        <v>144</v>
      </c>
      <c r="E17" s="308"/>
      <c r="F17" s="163" t="s">
        <v>126</v>
      </c>
      <c r="G17" s="163">
        <v>12</v>
      </c>
      <c r="H17" s="164">
        <v>225000</v>
      </c>
      <c r="I17" s="164">
        <f t="shared" si="0"/>
        <v>2700000</v>
      </c>
      <c r="J17" s="164"/>
      <c r="K17" s="165">
        <v>0.5</v>
      </c>
      <c r="L17" s="164">
        <f t="shared" si="1"/>
        <v>1350000</v>
      </c>
      <c r="M17" s="164"/>
      <c r="N17" s="164"/>
      <c r="O17" s="164"/>
      <c r="P17" s="163"/>
    </row>
    <row r="18" spans="1:16" ht="15" customHeight="1" x14ac:dyDescent="0.2">
      <c r="A18" s="309"/>
      <c r="B18" s="311"/>
      <c r="C18" s="309"/>
      <c r="D18" s="309"/>
      <c r="E18" s="309"/>
      <c r="F18" s="167" t="s">
        <v>127</v>
      </c>
      <c r="G18" s="167">
        <v>12</v>
      </c>
      <c r="H18" s="168">
        <v>455000</v>
      </c>
      <c r="I18" s="168">
        <f t="shared" si="0"/>
        <v>5460000</v>
      </c>
      <c r="J18" s="168"/>
      <c r="K18" s="169">
        <v>0.5</v>
      </c>
      <c r="L18" s="168">
        <f t="shared" si="1"/>
        <v>2730000</v>
      </c>
      <c r="M18" s="168"/>
      <c r="N18" s="168"/>
      <c r="O18" s="168"/>
      <c r="P18" s="167"/>
    </row>
    <row r="19" spans="1:16" x14ac:dyDescent="0.2">
      <c r="A19" s="212"/>
      <c r="B19" s="213"/>
      <c r="C19" s="212"/>
      <c r="D19" s="212"/>
      <c r="E19" s="212"/>
      <c r="F19" s="214"/>
      <c r="G19" s="214"/>
      <c r="H19" s="215"/>
      <c r="I19" s="215"/>
      <c r="J19" s="215"/>
      <c r="K19" s="216"/>
      <c r="L19" s="215"/>
      <c r="M19" s="215"/>
      <c r="N19" s="215"/>
      <c r="O19" s="215"/>
      <c r="P19" s="214"/>
    </row>
    <row r="20" spans="1:16" x14ac:dyDescent="0.2">
      <c r="A20" s="198"/>
      <c r="B20" s="197"/>
      <c r="C20" s="198"/>
      <c r="D20" s="198"/>
      <c r="E20" s="198"/>
      <c r="F20" s="176"/>
      <c r="G20" s="176"/>
      <c r="H20" s="177"/>
      <c r="I20" s="177"/>
      <c r="J20" s="177"/>
      <c r="K20" s="178"/>
      <c r="L20" s="177"/>
      <c r="M20" s="177"/>
      <c r="N20" s="177"/>
      <c r="O20" s="177"/>
      <c r="P20" s="176"/>
    </row>
    <row r="21" spans="1:16" x14ac:dyDescent="0.2">
      <c r="A21" s="172"/>
      <c r="B21" s="200"/>
      <c r="C21" s="172"/>
      <c r="D21" s="202"/>
      <c r="E21" s="172"/>
      <c r="F21" s="172"/>
      <c r="G21" s="172"/>
      <c r="H21" s="173"/>
      <c r="I21" s="173"/>
      <c r="J21" s="173"/>
      <c r="K21" s="174"/>
      <c r="L21" s="173"/>
      <c r="M21" s="173"/>
      <c r="N21" s="173"/>
      <c r="O21" s="173"/>
      <c r="P21" s="172"/>
    </row>
    <row r="22" spans="1:16" x14ac:dyDescent="0.2">
      <c r="A22" s="172"/>
      <c r="B22" s="200"/>
      <c r="C22" s="172"/>
      <c r="D22" s="202"/>
      <c r="E22" s="172"/>
      <c r="F22" s="172"/>
      <c r="G22" s="172"/>
      <c r="H22" s="173"/>
      <c r="I22" s="173"/>
      <c r="J22" s="173"/>
      <c r="K22" s="174"/>
      <c r="L22" s="173"/>
      <c r="M22" s="173"/>
      <c r="N22" s="173"/>
      <c r="O22" s="173"/>
      <c r="P22" s="172"/>
    </row>
    <row r="23" spans="1:16" x14ac:dyDescent="0.2">
      <c r="A23" s="172"/>
      <c r="B23" s="200"/>
      <c r="C23" s="172"/>
      <c r="D23" s="202"/>
      <c r="E23" s="172"/>
      <c r="F23" s="172"/>
      <c r="G23" s="172"/>
      <c r="H23" s="173"/>
      <c r="I23" s="173"/>
      <c r="J23" s="173"/>
      <c r="K23" s="174"/>
      <c r="L23" s="173"/>
      <c r="M23" s="173"/>
      <c r="N23" s="173"/>
      <c r="O23" s="173"/>
      <c r="P23" s="172"/>
    </row>
    <row r="24" spans="1:16" x14ac:dyDescent="0.2">
      <c r="A24" s="172"/>
      <c r="B24" s="200"/>
      <c r="C24" s="172"/>
      <c r="D24" s="202"/>
      <c r="E24" s="172"/>
      <c r="F24" s="172"/>
      <c r="G24" s="172"/>
      <c r="H24" s="173"/>
      <c r="I24" s="173"/>
      <c r="J24" s="173"/>
      <c r="K24" s="174"/>
      <c r="L24" s="173"/>
      <c r="M24" s="173"/>
      <c r="N24" s="173"/>
      <c r="O24" s="173"/>
      <c r="P24" s="172"/>
    </row>
    <row r="25" spans="1:16" x14ac:dyDescent="0.2">
      <c r="A25" s="172"/>
      <c r="B25" s="200"/>
      <c r="C25" s="172"/>
      <c r="D25" s="202"/>
      <c r="E25" s="172"/>
      <c r="F25" s="172"/>
      <c r="G25" s="172"/>
      <c r="H25" s="173"/>
      <c r="I25" s="173"/>
      <c r="J25" s="173"/>
      <c r="K25" s="174"/>
      <c r="L25" s="173"/>
      <c r="M25" s="173"/>
      <c r="N25" s="173"/>
      <c r="O25" s="173"/>
      <c r="P25" s="172"/>
    </row>
    <row r="26" spans="1:16" x14ac:dyDescent="0.2">
      <c r="A26" s="172"/>
      <c r="B26" s="200"/>
      <c r="C26" s="172"/>
      <c r="D26" s="202"/>
      <c r="E26" s="172"/>
      <c r="F26" s="172"/>
      <c r="G26" s="172"/>
      <c r="H26" s="173"/>
      <c r="I26" s="173"/>
      <c r="J26" s="173"/>
      <c r="K26" s="174"/>
      <c r="L26" s="173"/>
      <c r="M26" s="173"/>
      <c r="N26" s="173"/>
      <c r="O26" s="173"/>
      <c r="P26" s="172"/>
    </row>
    <row r="27" spans="1:16" x14ac:dyDescent="0.2">
      <c r="A27" s="172"/>
      <c r="B27" s="200"/>
      <c r="C27" s="172"/>
      <c r="D27" s="202"/>
      <c r="E27" s="172"/>
      <c r="F27" s="172"/>
      <c r="G27" s="172"/>
      <c r="H27" s="173"/>
      <c r="I27" s="173"/>
      <c r="J27" s="173"/>
      <c r="K27" s="174"/>
      <c r="L27" s="173"/>
      <c r="M27" s="173"/>
      <c r="N27" s="173"/>
      <c r="O27" s="173"/>
      <c r="P27" s="172"/>
    </row>
    <row r="28" spans="1:16" x14ac:dyDescent="0.2">
      <c r="A28" s="204"/>
      <c r="B28" s="197"/>
      <c r="C28" s="198"/>
      <c r="D28" s="198"/>
      <c r="E28" s="198"/>
      <c r="F28" s="176"/>
      <c r="G28" s="176"/>
      <c r="H28" s="177"/>
      <c r="I28" s="177"/>
      <c r="J28" s="177"/>
      <c r="K28" s="178"/>
      <c r="L28" s="177"/>
      <c r="M28" s="177"/>
      <c r="N28" s="177"/>
      <c r="O28" s="177"/>
      <c r="P28" s="176"/>
    </row>
    <row r="29" spans="1:16" x14ac:dyDescent="0.2">
      <c r="A29" s="172"/>
      <c r="B29" s="200"/>
      <c r="C29" s="172"/>
      <c r="D29" s="172"/>
      <c r="E29" s="172"/>
      <c r="F29" s="176"/>
      <c r="G29" s="176"/>
      <c r="H29" s="177"/>
      <c r="I29" s="177"/>
      <c r="J29" s="177"/>
      <c r="K29" s="178"/>
      <c r="L29" s="177"/>
      <c r="M29" s="177"/>
      <c r="N29" s="177"/>
      <c r="O29" s="177"/>
      <c r="P29" s="176"/>
    </row>
    <row r="30" spans="1:16" x14ac:dyDescent="0.2">
      <c r="A30" s="172"/>
      <c r="B30" s="200"/>
      <c r="C30" s="172"/>
      <c r="D30" s="172"/>
      <c r="E30" s="172"/>
      <c r="F30" s="176"/>
      <c r="G30" s="176"/>
      <c r="H30" s="177"/>
      <c r="I30" s="177"/>
      <c r="J30" s="177"/>
      <c r="K30" s="178"/>
      <c r="L30" s="177"/>
      <c r="M30" s="177"/>
      <c r="N30" s="177"/>
      <c r="O30" s="177"/>
      <c r="P30" s="176"/>
    </row>
    <row r="31" spans="1:16" x14ac:dyDescent="0.2">
      <c r="A31" s="172"/>
      <c r="B31" s="200"/>
      <c r="C31" s="172"/>
      <c r="D31" s="172"/>
      <c r="E31" s="172"/>
      <c r="F31" s="176"/>
      <c r="G31" s="176"/>
      <c r="H31" s="177"/>
      <c r="I31" s="177"/>
      <c r="J31" s="177"/>
      <c r="K31" s="178"/>
      <c r="L31" s="177"/>
      <c r="M31" s="177"/>
      <c r="N31" s="177"/>
      <c r="O31" s="177"/>
      <c r="P31" s="176"/>
    </row>
    <row r="32" spans="1:16" x14ac:dyDescent="0.2">
      <c r="A32" s="172"/>
      <c r="B32" s="200"/>
      <c r="C32" s="172"/>
      <c r="D32" s="172"/>
      <c r="E32" s="172"/>
      <c r="F32" s="176"/>
      <c r="G32" s="176"/>
      <c r="H32" s="177"/>
      <c r="I32" s="177"/>
      <c r="J32" s="177"/>
      <c r="K32" s="178"/>
      <c r="L32" s="177"/>
      <c r="M32" s="177"/>
      <c r="N32" s="177"/>
      <c r="O32" s="177"/>
      <c r="P32" s="176"/>
    </row>
    <row r="33" spans="1:16" x14ac:dyDescent="0.2">
      <c r="A33" s="198"/>
      <c r="B33" s="197"/>
      <c r="C33" s="198"/>
      <c r="D33" s="198"/>
      <c r="E33" s="198"/>
      <c r="F33" s="176"/>
      <c r="G33" s="176"/>
      <c r="H33" s="177"/>
      <c r="I33" s="177"/>
      <c r="J33" s="177"/>
      <c r="K33" s="178"/>
      <c r="L33" s="177"/>
      <c r="M33" s="177"/>
      <c r="N33" s="177"/>
      <c r="O33" s="177"/>
      <c r="P33" s="176"/>
    </row>
    <row r="34" spans="1:16" x14ac:dyDescent="0.2">
      <c r="A34" s="198"/>
      <c r="B34" s="197"/>
      <c r="C34" s="198"/>
      <c r="D34" s="198"/>
      <c r="E34" s="198"/>
      <c r="F34" s="176"/>
      <c r="G34" s="176"/>
      <c r="H34" s="177"/>
      <c r="I34" s="177"/>
      <c r="J34" s="177"/>
      <c r="K34" s="178"/>
      <c r="L34" s="177"/>
      <c r="M34" s="177"/>
      <c r="N34" s="177"/>
      <c r="O34" s="177"/>
      <c r="P34" s="176"/>
    </row>
    <row r="35" spans="1:16" x14ac:dyDescent="0.2">
      <c r="A35" s="198"/>
      <c r="B35" s="197"/>
      <c r="C35" s="198"/>
      <c r="D35" s="198"/>
      <c r="E35" s="198"/>
      <c r="F35" s="176"/>
      <c r="G35" s="176"/>
      <c r="H35" s="177"/>
      <c r="I35" s="177"/>
      <c r="J35" s="177"/>
      <c r="K35" s="178"/>
      <c r="L35" s="177"/>
      <c r="M35" s="177"/>
      <c r="N35" s="177"/>
      <c r="O35" s="177"/>
      <c r="P35" s="176"/>
    </row>
    <row r="36" spans="1:16" x14ac:dyDescent="0.2">
      <c r="A36" s="198"/>
      <c r="B36" s="197"/>
      <c r="C36" s="198"/>
      <c r="D36" s="198"/>
      <c r="E36" s="198"/>
      <c r="F36" s="176"/>
      <c r="G36" s="176"/>
      <c r="H36" s="177"/>
      <c r="I36" s="177"/>
      <c r="J36" s="177"/>
      <c r="K36" s="178"/>
      <c r="L36" s="177"/>
      <c r="M36" s="177"/>
      <c r="N36" s="177"/>
      <c r="O36" s="177"/>
      <c r="P36" s="176"/>
    </row>
    <row r="37" spans="1:16" x14ac:dyDescent="0.2">
      <c r="A37" s="172"/>
      <c r="B37" s="200"/>
      <c r="C37" s="172"/>
      <c r="D37" s="172"/>
      <c r="E37" s="172"/>
      <c r="F37" s="176"/>
      <c r="G37" s="176"/>
      <c r="H37" s="177"/>
      <c r="I37" s="177"/>
      <c r="J37" s="177"/>
      <c r="K37" s="178"/>
      <c r="L37" s="177"/>
      <c r="M37" s="177"/>
      <c r="N37" s="177"/>
      <c r="O37" s="177"/>
      <c r="P37" s="176"/>
    </row>
    <row r="38" spans="1:16" x14ac:dyDescent="0.2">
      <c r="A38" s="172"/>
      <c r="B38" s="200"/>
      <c r="C38" s="172"/>
      <c r="D38" s="172"/>
      <c r="E38" s="172"/>
      <c r="F38" s="176"/>
      <c r="G38" s="176"/>
      <c r="H38" s="177"/>
      <c r="I38" s="177"/>
      <c r="J38" s="177"/>
      <c r="K38" s="178"/>
      <c r="L38" s="177"/>
      <c r="M38" s="177"/>
      <c r="N38" s="177"/>
      <c r="O38" s="177"/>
      <c r="P38" s="176"/>
    </row>
    <row r="39" spans="1:16" x14ac:dyDescent="0.2">
      <c r="A39" s="172"/>
      <c r="B39" s="200"/>
      <c r="C39" s="172"/>
      <c r="D39" s="172"/>
      <c r="E39" s="172"/>
      <c r="F39" s="176"/>
      <c r="G39" s="176"/>
      <c r="H39" s="177"/>
      <c r="I39" s="177"/>
      <c r="J39" s="177"/>
      <c r="K39" s="178"/>
      <c r="L39" s="177"/>
      <c r="M39" s="177"/>
      <c r="N39" s="177"/>
      <c r="O39" s="177"/>
      <c r="P39" s="176"/>
    </row>
    <row r="40" spans="1:16" x14ac:dyDescent="0.2">
      <c r="A40" s="172"/>
      <c r="B40" s="200"/>
      <c r="C40" s="172"/>
      <c r="D40" s="172"/>
      <c r="E40" s="172"/>
      <c r="F40" s="176"/>
      <c r="G40" s="176"/>
      <c r="H40" s="177"/>
      <c r="I40" s="177"/>
      <c r="J40" s="177"/>
      <c r="K40" s="178"/>
      <c r="L40" s="177"/>
      <c r="M40" s="177"/>
      <c r="N40" s="177"/>
      <c r="O40" s="177"/>
      <c r="P40" s="176"/>
    </row>
    <row r="41" spans="1:16" x14ac:dyDescent="0.2">
      <c r="A41" s="172"/>
      <c r="B41" s="200"/>
      <c r="C41" s="172"/>
      <c r="D41" s="172"/>
      <c r="E41" s="172"/>
      <c r="F41" s="176"/>
      <c r="G41" s="176"/>
      <c r="H41" s="177"/>
      <c r="I41" s="177"/>
      <c r="J41" s="177"/>
      <c r="K41" s="178"/>
      <c r="L41" s="177"/>
      <c r="M41" s="177"/>
      <c r="N41" s="177"/>
      <c r="O41" s="177"/>
      <c r="P41" s="325"/>
    </row>
    <row r="42" spans="1:16" x14ac:dyDescent="0.2">
      <c r="A42" s="172"/>
      <c r="B42" s="200"/>
      <c r="C42" s="172"/>
      <c r="D42" s="172"/>
      <c r="E42" s="172"/>
      <c r="F42" s="176"/>
      <c r="G42" s="176"/>
      <c r="H42" s="177"/>
      <c r="I42" s="177"/>
      <c r="J42" s="177"/>
      <c r="K42" s="178"/>
      <c r="L42" s="177"/>
      <c r="M42" s="177"/>
      <c r="N42" s="177"/>
      <c r="O42" s="177"/>
      <c r="P42" s="325"/>
    </row>
    <row r="43" spans="1:16" x14ac:dyDescent="0.2">
      <c r="A43" s="172"/>
      <c r="B43" s="200"/>
      <c r="C43" s="172"/>
      <c r="D43" s="172"/>
      <c r="E43" s="172"/>
      <c r="F43" s="176"/>
      <c r="G43" s="176"/>
      <c r="H43" s="177"/>
      <c r="I43" s="177"/>
      <c r="J43" s="177"/>
      <c r="K43" s="178"/>
      <c r="L43" s="177"/>
      <c r="M43" s="177"/>
      <c r="N43" s="177"/>
      <c r="O43" s="177"/>
      <c r="P43" s="325"/>
    </row>
    <row r="44" spans="1:16" x14ac:dyDescent="0.2">
      <c r="A44" s="172"/>
      <c r="B44" s="200"/>
      <c r="C44" s="172"/>
      <c r="D44" s="172"/>
      <c r="E44" s="172"/>
      <c r="F44" s="176"/>
      <c r="G44" s="176"/>
      <c r="H44" s="177"/>
      <c r="I44" s="177"/>
      <c r="J44" s="177"/>
      <c r="K44" s="178"/>
      <c r="L44" s="177"/>
      <c r="M44" s="177"/>
      <c r="N44" s="177"/>
      <c r="O44" s="177"/>
      <c r="P44" s="325"/>
    </row>
    <row r="45" spans="1:16" ht="15" customHeight="1" x14ac:dyDescent="0.2">
      <c r="A45" s="172"/>
      <c r="B45" s="200"/>
      <c r="C45" s="172"/>
      <c r="D45" s="172"/>
      <c r="E45" s="172"/>
      <c r="F45" s="176"/>
      <c r="G45" s="176"/>
      <c r="H45" s="177"/>
      <c r="I45" s="177"/>
      <c r="J45" s="177"/>
      <c r="K45" s="178"/>
      <c r="L45" s="177"/>
      <c r="M45" s="177"/>
      <c r="N45" s="177"/>
      <c r="O45" s="177"/>
      <c r="P45" s="325"/>
    </row>
    <row r="46" spans="1:16" ht="15" customHeight="1" x14ac:dyDescent="0.2">
      <c r="A46" s="172"/>
      <c r="B46" s="200"/>
      <c r="C46" s="172"/>
      <c r="D46" s="172"/>
      <c r="E46" s="172"/>
      <c r="F46" s="176"/>
      <c r="G46" s="176"/>
      <c r="H46" s="177"/>
      <c r="I46" s="177"/>
      <c r="J46" s="177"/>
      <c r="K46" s="178"/>
      <c r="L46" s="177"/>
      <c r="M46" s="177"/>
      <c r="N46" s="177"/>
      <c r="O46" s="177"/>
      <c r="P46" s="325"/>
    </row>
    <row r="47" spans="1:16" x14ac:dyDescent="0.2">
      <c r="A47" s="198"/>
      <c r="B47" s="197"/>
      <c r="C47" s="198"/>
      <c r="D47" s="198"/>
      <c r="E47" s="198"/>
      <c r="F47" s="176"/>
      <c r="G47" s="176"/>
      <c r="H47" s="177"/>
      <c r="I47" s="177"/>
      <c r="J47" s="177"/>
      <c r="K47" s="178"/>
      <c r="L47" s="177"/>
      <c r="M47" s="177"/>
      <c r="N47" s="177"/>
      <c r="O47" s="177"/>
      <c r="P47" s="203"/>
    </row>
    <row r="48" spans="1:16" x14ac:dyDescent="0.2">
      <c r="A48" s="198"/>
      <c r="B48" s="197"/>
      <c r="C48" s="198"/>
      <c r="D48" s="198"/>
      <c r="E48" s="198"/>
      <c r="F48" s="176"/>
      <c r="G48" s="176"/>
      <c r="H48" s="177"/>
      <c r="I48" s="177"/>
      <c r="J48" s="177"/>
      <c r="K48" s="178"/>
      <c r="L48" s="177"/>
      <c r="M48" s="177"/>
      <c r="N48" s="177"/>
      <c r="O48" s="177"/>
      <c r="P48" s="176"/>
    </row>
    <row r="49" spans="1:16" x14ac:dyDescent="0.2">
      <c r="A49" s="172"/>
      <c r="B49" s="200"/>
      <c r="C49" s="172"/>
      <c r="D49" s="172"/>
      <c r="E49" s="172"/>
      <c r="F49" s="176"/>
      <c r="G49" s="176"/>
      <c r="H49" s="177"/>
      <c r="I49" s="177"/>
      <c r="J49" s="177"/>
      <c r="K49" s="178"/>
      <c r="L49" s="177"/>
      <c r="M49" s="177"/>
      <c r="N49" s="177"/>
      <c r="O49" s="177"/>
      <c r="P49" s="325"/>
    </row>
    <row r="50" spans="1:16" x14ac:dyDescent="0.2">
      <c r="A50" s="172"/>
      <c r="B50" s="200"/>
      <c r="C50" s="172"/>
      <c r="D50" s="172"/>
      <c r="E50" s="172"/>
      <c r="F50" s="176"/>
      <c r="G50" s="176"/>
      <c r="H50" s="177"/>
      <c r="I50" s="177"/>
      <c r="J50" s="177"/>
      <c r="K50" s="178"/>
      <c r="L50" s="177"/>
      <c r="M50" s="177"/>
      <c r="N50" s="177"/>
      <c r="O50" s="177"/>
      <c r="P50" s="325"/>
    </row>
    <row r="51" spans="1:16" x14ac:dyDescent="0.2">
      <c r="A51" s="172"/>
      <c r="B51" s="200"/>
      <c r="C51" s="172"/>
      <c r="D51" s="172"/>
      <c r="E51" s="172"/>
      <c r="F51" s="176"/>
      <c r="G51" s="176"/>
      <c r="H51" s="177"/>
      <c r="I51" s="177"/>
      <c r="J51" s="177"/>
      <c r="K51" s="178"/>
      <c r="L51" s="177"/>
      <c r="M51" s="177"/>
      <c r="N51" s="177"/>
      <c r="O51" s="177"/>
      <c r="P51" s="325"/>
    </row>
    <row r="52" spans="1:16" x14ac:dyDescent="0.2">
      <c r="A52" s="198"/>
      <c r="B52" s="197"/>
      <c r="C52" s="198"/>
      <c r="D52" s="198"/>
      <c r="E52" s="198"/>
      <c r="F52" s="176"/>
      <c r="G52" s="176"/>
      <c r="H52" s="177"/>
      <c r="I52" s="177"/>
      <c r="J52" s="177"/>
      <c r="K52" s="178"/>
      <c r="L52" s="177"/>
      <c r="M52" s="177"/>
      <c r="N52" s="177"/>
      <c r="O52" s="177"/>
      <c r="P52" s="203"/>
    </row>
    <row r="53" spans="1:16" x14ac:dyDescent="0.2">
      <c r="A53" s="198"/>
      <c r="B53" s="197"/>
      <c r="C53" s="198"/>
      <c r="D53" s="198"/>
      <c r="E53" s="198"/>
      <c r="F53" s="176"/>
      <c r="G53" s="176"/>
      <c r="H53" s="177"/>
      <c r="I53" s="177"/>
      <c r="J53" s="177"/>
      <c r="K53" s="178"/>
      <c r="L53" s="177"/>
      <c r="M53" s="177"/>
      <c r="N53" s="177"/>
      <c r="O53" s="177"/>
      <c r="P53" s="176"/>
    </row>
    <row r="54" spans="1:16" x14ac:dyDescent="0.2">
      <c r="A54" s="198"/>
      <c r="B54" s="197"/>
      <c r="C54" s="198"/>
      <c r="D54" s="198"/>
      <c r="E54" s="198"/>
      <c r="F54" s="176"/>
      <c r="G54" s="176"/>
      <c r="H54" s="177"/>
      <c r="I54" s="177"/>
      <c r="J54" s="177"/>
      <c r="K54" s="178"/>
      <c r="L54" s="177"/>
      <c r="M54" s="177"/>
      <c r="N54" s="177"/>
      <c r="O54" s="177"/>
      <c r="P54" s="176"/>
    </row>
    <row r="55" spans="1:16" x14ac:dyDescent="0.2">
      <c r="A55" s="198"/>
      <c r="B55" s="197"/>
      <c r="C55" s="198"/>
      <c r="D55" s="198"/>
      <c r="E55" s="198"/>
      <c r="F55" s="176"/>
      <c r="G55" s="176"/>
      <c r="H55" s="177"/>
      <c r="I55" s="177"/>
      <c r="J55" s="177"/>
      <c r="K55" s="178"/>
      <c r="L55" s="177"/>
      <c r="M55" s="177"/>
      <c r="N55" s="177"/>
      <c r="O55" s="177"/>
      <c r="P55" s="176"/>
    </row>
    <row r="56" spans="1:16" x14ac:dyDescent="0.2">
      <c r="A56" s="198"/>
      <c r="B56" s="197"/>
      <c r="C56" s="198"/>
      <c r="D56" s="198"/>
      <c r="E56" s="198"/>
      <c r="F56" s="176"/>
      <c r="G56" s="176"/>
      <c r="H56" s="177"/>
      <c r="I56" s="177"/>
      <c r="J56" s="177"/>
      <c r="K56" s="178"/>
      <c r="L56" s="177"/>
      <c r="M56" s="177"/>
      <c r="N56" s="177"/>
      <c r="O56" s="177"/>
      <c r="P56" s="176"/>
    </row>
    <row r="57" spans="1:16" x14ac:dyDescent="0.2">
      <c r="A57" s="198"/>
      <c r="B57" s="197"/>
      <c r="C57" s="198"/>
      <c r="D57" s="198"/>
      <c r="E57" s="198"/>
      <c r="F57" s="176"/>
      <c r="G57" s="176"/>
      <c r="H57" s="177"/>
      <c r="I57" s="177"/>
      <c r="J57" s="177"/>
      <c r="K57" s="178"/>
      <c r="L57" s="177"/>
      <c r="M57" s="177"/>
      <c r="N57" s="177"/>
      <c r="O57" s="177"/>
      <c r="P57" s="176"/>
    </row>
    <row r="58" spans="1:16" x14ac:dyDescent="0.2">
      <c r="A58" s="198"/>
      <c r="B58" s="197"/>
      <c r="C58" s="198"/>
      <c r="D58" s="198"/>
      <c r="E58" s="198"/>
      <c r="F58" s="176"/>
      <c r="G58" s="176"/>
      <c r="H58" s="177"/>
      <c r="I58" s="177"/>
      <c r="J58" s="177"/>
      <c r="K58" s="178"/>
      <c r="L58" s="177"/>
      <c r="M58" s="177"/>
      <c r="N58" s="177"/>
      <c r="O58" s="177"/>
      <c r="P58" s="176"/>
    </row>
    <row r="59" spans="1:16" x14ac:dyDescent="0.2">
      <c r="A59" s="172"/>
      <c r="B59" s="200"/>
      <c r="C59" s="172"/>
      <c r="D59" s="172"/>
      <c r="E59" s="172"/>
      <c r="F59" s="176"/>
      <c r="G59" s="176"/>
      <c r="H59" s="177"/>
      <c r="I59" s="177"/>
      <c r="J59" s="177"/>
      <c r="K59" s="178"/>
      <c r="L59" s="177"/>
      <c r="M59" s="177"/>
      <c r="N59" s="177"/>
      <c r="O59" s="177"/>
      <c r="P59" s="176"/>
    </row>
    <row r="60" spans="1:16" x14ac:dyDescent="0.2">
      <c r="A60" s="172"/>
      <c r="B60" s="200"/>
      <c r="C60" s="172"/>
      <c r="D60" s="172"/>
      <c r="E60" s="172"/>
      <c r="F60" s="176"/>
      <c r="G60" s="176"/>
      <c r="H60" s="177"/>
      <c r="I60" s="177"/>
      <c r="J60" s="177"/>
      <c r="K60" s="178"/>
      <c r="L60" s="177"/>
      <c r="M60" s="177"/>
      <c r="N60" s="177"/>
      <c r="O60" s="177"/>
      <c r="P60" s="176"/>
    </row>
    <row r="61" spans="1:16" x14ac:dyDescent="0.2">
      <c r="A61" s="172"/>
      <c r="B61" s="200"/>
      <c r="C61" s="172"/>
      <c r="D61" s="172"/>
      <c r="E61" s="172"/>
      <c r="F61" s="176"/>
      <c r="G61" s="176"/>
      <c r="H61" s="177"/>
      <c r="I61" s="177"/>
      <c r="J61" s="177"/>
      <c r="K61" s="178"/>
      <c r="L61" s="177"/>
      <c r="M61" s="177"/>
      <c r="N61" s="177"/>
      <c r="O61" s="177"/>
      <c r="P61" s="176"/>
    </row>
    <row r="62" spans="1:16" x14ac:dyDescent="0.2">
      <c r="A62" s="172"/>
      <c r="B62" s="200"/>
      <c r="C62" s="172"/>
      <c r="D62" s="172"/>
      <c r="E62" s="172"/>
      <c r="F62" s="176"/>
      <c r="G62" s="176"/>
      <c r="H62" s="177"/>
      <c r="I62" s="177"/>
      <c r="J62" s="177"/>
      <c r="K62" s="178"/>
      <c r="L62" s="177"/>
      <c r="M62" s="177"/>
      <c r="N62" s="177"/>
      <c r="O62" s="177"/>
      <c r="P62" s="176"/>
    </row>
    <row r="63" spans="1:16" x14ac:dyDescent="0.2">
      <c r="A63" s="172"/>
      <c r="B63" s="200"/>
      <c r="C63" s="172"/>
      <c r="D63" s="172"/>
      <c r="E63" s="172"/>
      <c r="F63" s="176"/>
      <c r="G63" s="176"/>
      <c r="H63" s="177"/>
      <c r="I63" s="177"/>
      <c r="J63" s="177"/>
      <c r="K63" s="178"/>
      <c r="L63" s="177"/>
      <c r="M63" s="177"/>
      <c r="N63" s="177"/>
      <c r="O63" s="177"/>
      <c r="P63" s="176"/>
    </row>
    <row r="64" spans="1:16" x14ac:dyDescent="0.2">
      <c r="A64" s="172"/>
      <c r="B64" s="200"/>
      <c r="C64" s="172"/>
      <c r="D64" s="172"/>
      <c r="E64" s="172"/>
      <c r="F64" s="176"/>
      <c r="G64" s="176"/>
      <c r="H64" s="177"/>
      <c r="I64" s="177"/>
      <c r="J64" s="177"/>
      <c r="K64" s="178"/>
      <c r="L64" s="177"/>
      <c r="M64" s="177"/>
      <c r="N64" s="177"/>
      <c r="O64" s="177"/>
      <c r="P64" s="176"/>
    </row>
    <row r="65" spans="1:17" x14ac:dyDescent="0.2">
      <c r="A65" s="172"/>
      <c r="B65" s="200"/>
      <c r="C65" s="172"/>
      <c r="D65" s="172"/>
      <c r="E65" s="172"/>
      <c r="F65" s="176"/>
      <c r="G65" s="176"/>
      <c r="H65" s="177"/>
      <c r="I65" s="177"/>
      <c r="J65" s="177"/>
      <c r="K65" s="178"/>
      <c r="L65" s="177"/>
      <c r="M65" s="177"/>
      <c r="N65" s="177"/>
      <c r="O65" s="177"/>
      <c r="P65" s="176"/>
    </row>
    <row r="66" spans="1:17" x14ac:dyDescent="0.2">
      <c r="A66" s="172"/>
      <c r="B66" s="200"/>
      <c r="C66" s="172"/>
      <c r="D66" s="172"/>
      <c r="E66" s="172"/>
      <c r="F66" s="176"/>
      <c r="G66" s="176"/>
      <c r="H66" s="177"/>
      <c r="I66" s="177"/>
      <c r="J66" s="177"/>
      <c r="K66" s="178"/>
      <c r="L66" s="177"/>
      <c r="M66" s="177"/>
      <c r="N66" s="177"/>
      <c r="O66" s="177"/>
      <c r="P66" s="176"/>
    </row>
    <row r="67" spans="1:17" x14ac:dyDescent="0.2">
      <c r="A67" s="172"/>
      <c r="B67" s="200"/>
      <c r="C67" s="172"/>
      <c r="D67" s="172"/>
      <c r="E67" s="172"/>
      <c r="F67" s="176"/>
      <c r="G67" s="176"/>
      <c r="H67" s="177"/>
      <c r="I67" s="177"/>
      <c r="J67" s="177"/>
      <c r="K67" s="178"/>
      <c r="L67" s="177"/>
      <c r="M67" s="177"/>
      <c r="N67" s="177"/>
      <c r="O67" s="177"/>
      <c r="P67" s="176"/>
    </row>
    <row r="68" spans="1:17" x14ac:dyDescent="0.2">
      <c r="A68" s="172"/>
      <c r="B68" s="200"/>
      <c r="C68" s="172"/>
      <c r="D68" s="172"/>
      <c r="E68" s="172"/>
      <c r="F68" s="176"/>
      <c r="G68" s="176"/>
      <c r="H68" s="177"/>
      <c r="I68" s="177"/>
      <c r="J68" s="177"/>
      <c r="K68" s="178"/>
      <c r="L68" s="177"/>
      <c r="M68" s="177"/>
      <c r="N68" s="177"/>
      <c r="O68" s="177"/>
      <c r="P68" s="176"/>
    </row>
    <row r="69" spans="1:17" x14ac:dyDescent="0.2">
      <c r="A69" s="172"/>
      <c r="B69" s="200"/>
      <c r="C69" s="172"/>
      <c r="D69" s="172"/>
      <c r="E69" s="172"/>
      <c r="F69" s="176"/>
      <c r="G69" s="176"/>
      <c r="H69" s="177"/>
      <c r="I69" s="177"/>
      <c r="J69" s="177"/>
      <c r="K69" s="178"/>
      <c r="L69" s="177"/>
      <c r="M69" s="177"/>
      <c r="N69" s="177"/>
      <c r="O69" s="177"/>
      <c r="P69" s="176"/>
    </row>
    <row r="70" spans="1:17" x14ac:dyDescent="0.2">
      <c r="A70" s="198"/>
      <c r="B70" s="197"/>
      <c r="C70" s="198"/>
      <c r="D70" s="198"/>
      <c r="E70" s="198"/>
      <c r="F70" s="176"/>
      <c r="G70" s="176"/>
      <c r="H70" s="177"/>
      <c r="I70" s="177"/>
      <c r="J70" s="177"/>
      <c r="K70" s="178"/>
      <c r="L70" s="177"/>
      <c r="M70" s="177"/>
      <c r="N70" s="177"/>
      <c r="O70" s="177"/>
      <c r="P70" s="176"/>
    </row>
    <row r="71" spans="1:17" x14ac:dyDescent="0.2">
      <c r="A71" s="172"/>
      <c r="B71" s="200"/>
      <c r="C71" s="172"/>
      <c r="D71" s="172"/>
      <c r="E71" s="172"/>
      <c r="F71" s="176"/>
      <c r="G71" s="176"/>
      <c r="H71" s="177"/>
      <c r="I71" s="177"/>
      <c r="J71" s="177"/>
      <c r="K71" s="178"/>
      <c r="L71" s="177"/>
      <c r="M71" s="177"/>
      <c r="N71" s="177"/>
      <c r="O71" s="177"/>
      <c r="P71" s="176"/>
    </row>
    <row r="72" spans="1:17" x14ac:dyDescent="0.2">
      <c r="A72" s="172"/>
      <c r="B72" s="200"/>
      <c r="C72" s="172"/>
      <c r="D72" s="172"/>
      <c r="E72" s="172"/>
      <c r="F72" s="176"/>
      <c r="G72" s="176"/>
      <c r="H72" s="177"/>
      <c r="I72" s="177"/>
      <c r="J72" s="177"/>
      <c r="K72" s="178"/>
      <c r="L72" s="177"/>
      <c r="M72" s="177"/>
      <c r="N72" s="177"/>
      <c r="O72" s="177"/>
      <c r="P72" s="176"/>
    </row>
    <row r="73" spans="1:17" x14ac:dyDescent="0.2">
      <c r="A73" s="172"/>
      <c r="B73" s="200"/>
      <c r="C73" s="172"/>
      <c r="D73" s="172"/>
      <c r="E73" s="172"/>
      <c r="F73" s="176"/>
      <c r="G73" s="176"/>
      <c r="H73" s="177"/>
      <c r="I73" s="177"/>
      <c r="J73" s="177"/>
      <c r="K73" s="178"/>
      <c r="L73" s="177"/>
      <c r="M73" s="177"/>
      <c r="N73" s="177"/>
      <c r="O73" s="177"/>
      <c r="P73" s="176"/>
    </row>
    <row r="74" spans="1:17" x14ac:dyDescent="0.2">
      <c r="A74" s="198"/>
      <c r="B74" s="197"/>
      <c r="C74" s="198"/>
      <c r="D74" s="198"/>
      <c r="E74" s="198"/>
      <c r="F74" s="176"/>
      <c r="G74" s="176"/>
      <c r="H74" s="177"/>
      <c r="I74" s="177"/>
      <c r="J74" s="177"/>
      <c r="K74" s="178"/>
      <c r="L74" s="177"/>
      <c r="M74" s="177"/>
      <c r="N74" s="177"/>
      <c r="O74" s="177"/>
      <c r="P74" s="203"/>
    </row>
    <row r="75" spans="1:17" x14ac:dyDescent="0.2">
      <c r="A75" s="198"/>
      <c r="B75" s="197"/>
      <c r="C75" s="198"/>
      <c r="D75" s="198"/>
      <c r="E75" s="198"/>
      <c r="F75" s="176"/>
      <c r="G75" s="176"/>
      <c r="H75" s="177"/>
      <c r="I75" s="177"/>
      <c r="J75" s="177"/>
      <c r="K75" s="178"/>
      <c r="L75" s="177"/>
      <c r="M75" s="177"/>
      <c r="N75" s="177"/>
      <c r="O75" s="177"/>
      <c r="P75" s="176"/>
    </row>
    <row r="76" spans="1:17" x14ac:dyDescent="0.2">
      <c r="A76" s="172"/>
      <c r="B76" s="200"/>
      <c r="C76" s="172"/>
      <c r="D76" s="172"/>
      <c r="E76" s="172"/>
      <c r="F76" s="176"/>
      <c r="G76" s="176"/>
      <c r="H76" s="177"/>
      <c r="I76" s="177"/>
      <c r="J76" s="177"/>
      <c r="K76" s="178"/>
      <c r="L76" s="177"/>
      <c r="M76" s="177"/>
      <c r="N76" s="177"/>
      <c r="O76" s="177"/>
      <c r="P76" s="176"/>
    </row>
    <row r="77" spans="1:17" x14ac:dyDescent="0.2">
      <c r="A77" s="175"/>
      <c r="B77" s="201"/>
      <c r="C77" s="175"/>
      <c r="D77" s="175"/>
      <c r="E77" s="175"/>
      <c r="F77" s="167"/>
      <c r="G77" s="167"/>
      <c r="H77" s="168"/>
      <c r="I77" s="168"/>
      <c r="J77" s="168"/>
      <c r="K77" s="169"/>
      <c r="L77" s="168"/>
      <c r="M77" s="168"/>
      <c r="N77" s="168"/>
      <c r="O77" s="168"/>
      <c r="P77" s="167"/>
    </row>
    <row r="78" spans="1:17" s="136" customFormat="1" x14ac:dyDescent="0.2">
      <c r="A78" s="315" t="s">
        <v>78</v>
      </c>
      <c r="B78" s="315"/>
      <c r="C78" s="315"/>
      <c r="D78" s="315"/>
      <c r="E78" s="315"/>
      <c r="F78" s="315"/>
      <c r="G78" s="132">
        <f>SUM(G8:G77)</f>
        <v>187</v>
      </c>
      <c r="H78" s="133"/>
      <c r="I78" s="134">
        <f>SUM(I8:I77)</f>
        <v>77515000</v>
      </c>
      <c r="J78" s="155"/>
      <c r="K78" s="134"/>
      <c r="L78" s="135">
        <f>SUM(L8:L77)</f>
        <v>41812450</v>
      </c>
      <c r="M78" s="133"/>
      <c r="N78" s="133"/>
      <c r="O78" s="133"/>
      <c r="P78" s="133"/>
      <c r="Q78" s="321"/>
    </row>
    <row r="79" spans="1:17" s="136" customFormat="1" x14ac:dyDescent="0.2">
      <c r="A79" s="314" t="s">
        <v>115</v>
      </c>
      <c r="B79" s="314"/>
      <c r="C79" s="314"/>
      <c r="D79" s="314"/>
      <c r="E79" s="314"/>
      <c r="F79" s="314"/>
      <c r="G79" s="132">
        <f>G78</f>
        <v>187</v>
      </c>
      <c r="H79" s="137"/>
      <c r="I79" s="134"/>
      <c r="J79" s="137"/>
      <c r="K79" s="134"/>
      <c r="L79" s="135">
        <f>L78</f>
        <v>41812450</v>
      </c>
      <c r="M79" s="137"/>
      <c r="N79" s="137"/>
      <c r="O79" s="137"/>
      <c r="P79" s="137"/>
      <c r="Q79" s="321"/>
    </row>
    <row r="80" spans="1:17" s="136" customFormat="1" x14ac:dyDescent="0.2">
      <c r="A80" s="314" t="s">
        <v>79</v>
      </c>
      <c r="B80" s="314"/>
      <c r="C80" s="314"/>
      <c r="D80" s="314"/>
      <c r="E80" s="314"/>
      <c r="F80" s="314"/>
      <c r="G80" s="138" t="s">
        <v>45</v>
      </c>
      <c r="H80" s="138"/>
      <c r="I80" s="138"/>
      <c r="J80" s="138"/>
      <c r="K80" s="138"/>
      <c r="L80" s="135">
        <f>SUM(M8:M77)</f>
        <v>0</v>
      </c>
      <c r="M80" s="137"/>
      <c r="N80" s="137"/>
      <c r="O80" s="137"/>
      <c r="P80" s="139"/>
    </row>
    <row r="81" spans="1:16" s="136" customFormat="1" x14ac:dyDescent="0.2">
      <c r="A81" s="314" t="s">
        <v>80</v>
      </c>
      <c r="B81" s="314"/>
      <c r="C81" s="314"/>
      <c r="D81" s="314"/>
      <c r="E81" s="314"/>
      <c r="F81" s="314"/>
      <c r="G81" s="137"/>
      <c r="H81" s="137"/>
      <c r="I81" s="133"/>
      <c r="J81" s="137"/>
      <c r="K81" s="134"/>
      <c r="L81" s="135">
        <f>SUM(N8:N77)</f>
        <v>0</v>
      </c>
      <c r="M81" s="137"/>
      <c r="N81" s="137"/>
      <c r="O81" s="137"/>
      <c r="P81" s="139"/>
    </row>
    <row r="82" spans="1:16" s="136" customFormat="1" x14ac:dyDescent="0.2">
      <c r="A82" s="314" t="s">
        <v>81</v>
      </c>
      <c r="B82" s="314"/>
      <c r="C82" s="314"/>
      <c r="D82" s="314"/>
      <c r="E82" s="314"/>
      <c r="F82" s="314"/>
      <c r="G82" s="137"/>
      <c r="H82" s="137"/>
      <c r="I82" s="133"/>
      <c r="J82" s="137"/>
      <c r="K82" s="134"/>
      <c r="L82" s="135">
        <f>SUM(O8:O77)</f>
        <v>0</v>
      </c>
      <c r="M82" s="137"/>
      <c r="N82" s="137"/>
      <c r="O82" s="137"/>
      <c r="P82" s="139"/>
    </row>
    <row r="85" spans="1:16" s="179" customFormat="1" x14ac:dyDescent="0.2">
      <c r="C85" s="180"/>
      <c r="E85" s="181" t="s">
        <v>86</v>
      </c>
      <c r="F85" s="180"/>
      <c r="G85" s="180"/>
      <c r="H85" s="180"/>
      <c r="I85" s="180"/>
      <c r="L85" s="181" t="s">
        <v>13</v>
      </c>
    </row>
    <row r="86" spans="1:16" s="179" customFormat="1" x14ac:dyDescent="0.2">
      <c r="C86" s="182"/>
      <c r="E86" s="183" t="s">
        <v>14</v>
      </c>
      <c r="F86" s="182"/>
      <c r="G86" s="182"/>
      <c r="H86" s="182"/>
      <c r="I86" s="182"/>
      <c r="L86" s="183" t="s">
        <v>15</v>
      </c>
    </row>
    <row r="89" spans="1:16" x14ac:dyDescent="0.2">
      <c r="A89" s="161"/>
      <c r="B89" s="161"/>
      <c r="C89" s="181"/>
      <c r="D89" s="161"/>
      <c r="E89" s="181"/>
      <c r="F89" s="160"/>
      <c r="G89" s="160"/>
      <c r="H89" s="161"/>
      <c r="I89" s="161"/>
      <c r="J89" s="161"/>
      <c r="K89" s="161"/>
      <c r="L89" s="161"/>
      <c r="M89" s="161"/>
      <c r="N89" s="161"/>
      <c r="O89" s="161"/>
    </row>
  </sheetData>
  <autoFilter ref="A5:P82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45">
    <mergeCell ref="Q78:Q79"/>
    <mergeCell ref="A79:F79"/>
    <mergeCell ref="A80:F80"/>
    <mergeCell ref="A1:E1"/>
    <mergeCell ref="A3:P3"/>
    <mergeCell ref="A4:P4"/>
    <mergeCell ref="M5:O5"/>
    <mergeCell ref="P5:P7"/>
    <mergeCell ref="O6:O7"/>
    <mergeCell ref="N6:N7"/>
    <mergeCell ref="M6:M7"/>
    <mergeCell ref="P45:P46"/>
    <mergeCell ref="P41:P44"/>
    <mergeCell ref="P49:P51"/>
    <mergeCell ref="D13:D14"/>
    <mergeCell ref="E13:E14"/>
    <mergeCell ref="A81:F81"/>
    <mergeCell ref="A82:F82"/>
    <mergeCell ref="A78:F78"/>
    <mergeCell ref="A5:A7"/>
    <mergeCell ref="B5:B7"/>
    <mergeCell ref="C5:C7"/>
    <mergeCell ref="D5:E5"/>
    <mergeCell ref="F5:L5"/>
    <mergeCell ref="D6:D7"/>
    <mergeCell ref="H6:H7"/>
    <mergeCell ref="E6:E7"/>
    <mergeCell ref="I6:I7"/>
    <mergeCell ref="J6:K6"/>
    <mergeCell ref="F6:F7"/>
    <mergeCell ref="G6:G7"/>
    <mergeCell ref="L6:L7"/>
    <mergeCell ref="E8:E10"/>
    <mergeCell ref="D8:D10"/>
    <mergeCell ref="C8:C10"/>
    <mergeCell ref="B8:B10"/>
    <mergeCell ref="A8:A10"/>
    <mergeCell ref="C13:C14"/>
    <mergeCell ref="B13:B14"/>
    <mergeCell ref="A13:A14"/>
    <mergeCell ref="D17:D18"/>
    <mergeCell ref="E17:E18"/>
    <mergeCell ref="C17:C18"/>
    <mergeCell ref="B17:B18"/>
    <mergeCell ref="A17:A18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topLeftCell="A16" workbookViewId="0">
      <selection activeCell="K36" sqref="K36"/>
    </sheetView>
  </sheetViews>
  <sheetFormatPr defaultRowHeight="15" x14ac:dyDescent="0.25"/>
  <cols>
    <col min="1" max="1" width="9.140625" style="400"/>
    <col min="2" max="2" width="12" style="400" bestFit="1" customWidth="1"/>
    <col min="3" max="3" width="6.42578125" style="400" customWidth="1"/>
    <col min="4" max="4" width="12.140625" style="400" customWidth="1"/>
    <col min="5" max="5" width="6.7109375" style="400" customWidth="1"/>
    <col min="6" max="6" width="9.140625" style="400"/>
    <col min="7" max="7" width="6.28515625" style="400" customWidth="1"/>
    <col min="8" max="8" width="13.140625" style="400" customWidth="1"/>
    <col min="9" max="9" width="14" style="400" bestFit="1" customWidth="1"/>
    <col min="10" max="10" width="6.42578125" style="401" customWidth="1"/>
    <col min="11" max="11" width="15.7109375" style="402" customWidth="1"/>
    <col min="12" max="12" width="4.42578125" style="403" customWidth="1"/>
    <col min="13" max="13" width="4" style="403" customWidth="1"/>
    <col min="14" max="14" width="12.7109375" style="403" bestFit="1" customWidth="1"/>
    <col min="15" max="16384" width="9.140625" style="400"/>
  </cols>
  <sheetData>
    <row r="1" spans="1:14" x14ac:dyDescent="0.25">
      <c r="A1" s="399" t="s">
        <v>0</v>
      </c>
    </row>
    <row r="2" spans="1:14" x14ac:dyDescent="0.25">
      <c r="A2" s="404" t="s">
        <v>117</v>
      </c>
    </row>
    <row r="3" spans="1:14" x14ac:dyDescent="0.25">
      <c r="A3" s="405" t="s">
        <v>53</v>
      </c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6"/>
      <c r="M3" s="406"/>
      <c r="N3" s="406"/>
    </row>
    <row r="4" spans="1:14" x14ac:dyDescent="0.25">
      <c r="A4" s="407" t="s">
        <v>111</v>
      </c>
      <c r="B4" s="407"/>
      <c r="C4" s="407"/>
      <c r="D4" s="407"/>
      <c r="E4" s="407"/>
      <c r="F4" s="407"/>
      <c r="G4" s="407"/>
      <c r="H4" s="407"/>
      <c r="I4" s="407"/>
      <c r="J4" s="408"/>
      <c r="K4" s="407"/>
      <c r="L4" s="409"/>
      <c r="M4" s="409"/>
      <c r="N4" s="409"/>
    </row>
    <row r="5" spans="1:14" x14ac:dyDescent="0.25">
      <c r="A5" s="410" t="s">
        <v>17</v>
      </c>
      <c r="B5" s="333" t="s">
        <v>26</v>
      </c>
      <c r="C5" s="410" t="s">
        <v>27</v>
      </c>
      <c r="D5" s="410" t="s">
        <v>39</v>
      </c>
      <c r="E5" s="410"/>
      <c r="F5" s="411" t="s">
        <v>28</v>
      </c>
      <c r="G5" s="411"/>
      <c r="H5" s="411"/>
      <c r="I5" s="411"/>
      <c r="J5" s="412"/>
      <c r="K5" s="413" t="s">
        <v>29</v>
      </c>
      <c r="L5" s="414" t="s">
        <v>94</v>
      </c>
      <c r="M5" s="414"/>
      <c r="N5" s="414"/>
    </row>
    <row r="6" spans="1:14" ht="42.75" x14ac:dyDescent="0.25">
      <c r="A6" s="410"/>
      <c r="B6" s="333"/>
      <c r="C6" s="410"/>
      <c r="D6" s="415" t="s">
        <v>40</v>
      </c>
      <c r="E6" s="416" t="s">
        <v>41</v>
      </c>
      <c r="F6" s="416" t="s">
        <v>30</v>
      </c>
      <c r="G6" s="416" t="s">
        <v>31</v>
      </c>
      <c r="H6" s="417" t="s">
        <v>32</v>
      </c>
      <c r="I6" s="418" t="s">
        <v>33</v>
      </c>
      <c r="J6" s="419" t="s">
        <v>34</v>
      </c>
      <c r="K6" s="413"/>
      <c r="L6" s="420" t="s">
        <v>52</v>
      </c>
      <c r="M6" s="420" t="s">
        <v>82</v>
      </c>
      <c r="N6" s="420" t="s">
        <v>84</v>
      </c>
    </row>
    <row r="7" spans="1:14" ht="15" customHeight="1" x14ac:dyDescent="0.25">
      <c r="A7" s="467">
        <v>806</v>
      </c>
      <c r="B7" s="468">
        <v>44107</v>
      </c>
      <c r="C7" s="467"/>
      <c r="D7" s="467" t="s">
        <v>122</v>
      </c>
      <c r="E7" s="467"/>
      <c r="F7" s="469" t="s">
        <v>123</v>
      </c>
      <c r="G7" s="469">
        <v>11</v>
      </c>
      <c r="H7" s="470">
        <v>455000</v>
      </c>
      <c r="I7" s="470">
        <f>H7*G7</f>
        <v>5005000</v>
      </c>
      <c r="J7" s="471">
        <v>0.41</v>
      </c>
      <c r="K7" s="470"/>
      <c r="L7" s="472"/>
      <c r="M7" s="472"/>
      <c r="N7" s="473"/>
    </row>
    <row r="8" spans="1:14" ht="15" customHeight="1" x14ac:dyDescent="0.25">
      <c r="A8" s="480">
        <v>811</v>
      </c>
      <c r="B8" s="481">
        <v>44107</v>
      </c>
      <c r="C8" s="480" t="s">
        <v>130</v>
      </c>
      <c r="D8" s="480" t="s">
        <v>131</v>
      </c>
      <c r="E8" s="480"/>
      <c r="F8" s="421" t="s">
        <v>126</v>
      </c>
      <c r="G8" s="421">
        <v>1</v>
      </c>
      <c r="H8" s="422">
        <v>225000</v>
      </c>
      <c r="I8" s="422">
        <f t="shared" ref="I8:I34" si="0">H8*G8</f>
        <v>225000</v>
      </c>
      <c r="J8" s="423">
        <v>1</v>
      </c>
      <c r="K8" s="422"/>
      <c r="L8" s="424"/>
      <c r="M8" s="424"/>
      <c r="N8" s="425"/>
    </row>
    <row r="9" spans="1:14" ht="15" customHeight="1" x14ac:dyDescent="0.25">
      <c r="A9" s="482"/>
      <c r="B9" s="483"/>
      <c r="C9" s="482"/>
      <c r="D9" s="482"/>
      <c r="E9" s="482"/>
      <c r="F9" s="438" t="s">
        <v>127</v>
      </c>
      <c r="G9" s="438">
        <v>2</v>
      </c>
      <c r="H9" s="439">
        <v>455000</v>
      </c>
      <c r="I9" s="439">
        <f t="shared" si="0"/>
        <v>910000</v>
      </c>
      <c r="J9" s="440">
        <v>1</v>
      </c>
      <c r="K9" s="439"/>
      <c r="L9" s="442"/>
      <c r="M9" s="442"/>
      <c r="N9" s="443"/>
    </row>
    <row r="10" spans="1:14" ht="15" customHeight="1" x14ac:dyDescent="0.25">
      <c r="A10" s="480">
        <v>817</v>
      </c>
      <c r="B10" s="481">
        <v>44107</v>
      </c>
      <c r="C10" s="480"/>
      <c r="D10" s="480" t="s">
        <v>129</v>
      </c>
      <c r="E10" s="480"/>
      <c r="F10" s="421" t="s">
        <v>126</v>
      </c>
      <c r="G10" s="421">
        <v>21</v>
      </c>
      <c r="H10" s="422">
        <v>225000</v>
      </c>
      <c r="I10" s="422">
        <f t="shared" si="0"/>
        <v>4725000</v>
      </c>
      <c r="J10" s="423">
        <v>0.5</v>
      </c>
      <c r="K10" s="422"/>
      <c r="L10" s="424"/>
      <c r="M10" s="424"/>
      <c r="N10" s="425"/>
    </row>
    <row r="11" spans="1:14" ht="15" customHeight="1" x14ac:dyDescent="0.25">
      <c r="A11" s="464"/>
      <c r="B11" s="463"/>
      <c r="C11" s="464"/>
      <c r="D11" s="464"/>
      <c r="E11" s="464"/>
      <c r="F11" s="426" t="s">
        <v>127</v>
      </c>
      <c r="G11" s="426">
        <v>8</v>
      </c>
      <c r="H11" s="427">
        <v>455000</v>
      </c>
      <c r="I11" s="427">
        <f t="shared" si="0"/>
        <v>3640000</v>
      </c>
      <c r="J11" s="428">
        <v>0.5</v>
      </c>
      <c r="K11" s="427"/>
      <c r="L11" s="429"/>
      <c r="M11" s="429"/>
      <c r="N11" s="430"/>
    </row>
    <row r="12" spans="1:14" ht="15" customHeight="1" x14ac:dyDescent="0.25">
      <c r="A12" s="482"/>
      <c r="B12" s="483"/>
      <c r="C12" s="482"/>
      <c r="D12" s="482"/>
      <c r="E12" s="482"/>
      <c r="F12" s="438" t="s">
        <v>128</v>
      </c>
      <c r="G12" s="438">
        <v>12</v>
      </c>
      <c r="H12" s="439">
        <v>485000</v>
      </c>
      <c r="I12" s="439">
        <f t="shared" si="0"/>
        <v>5820000</v>
      </c>
      <c r="J12" s="440">
        <v>0.5</v>
      </c>
      <c r="K12" s="439"/>
      <c r="L12" s="442"/>
      <c r="M12" s="442"/>
      <c r="N12" s="443"/>
    </row>
    <row r="13" spans="1:14" ht="15" customHeight="1" x14ac:dyDescent="0.25">
      <c r="A13" s="467">
        <v>818</v>
      </c>
      <c r="B13" s="468">
        <v>44107</v>
      </c>
      <c r="C13" s="467"/>
      <c r="D13" s="467" t="s">
        <v>139</v>
      </c>
      <c r="E13" s="467"/>
      <c r="F13" s="469" t="s">
        <v>126</v>
      </c>
      <c r="G13" s="469">
        <v>2</v>
      </c>
      <c r="H13" s="470">
        <v>225000</v>
      </c>
      <c r="I13" s="470">
        <f t="shared" si="0"/>
        <v>450000</v>
      </c>
      <c r="J13" s="471">
        <v>0.35</v>
      </c>
      <c r="K13" s="470"/>
      <c r="L13" s="472"/>
      <c r="M13" s="472"/>
      <c r="N13" s="473"/>
    </row>
    <row r="14" spans="1:14" ht="15" customHeight="1" x14ac:dyDescent="0.25">
      <c r="A14" s="467">
        <v>679</v>
      </c>
      <c r="B14" s="468">
        <v>44108</v>
      </c>
      <c r="C14" s="467"/>
      <c r="D14" s="467" t="s">
        <v>144</v>
      </c>
      <c r="E14" s="467"/>
      <c r="F14" s="469" t="s">
        <v>127</v>
      </c>
      <c r="G14" s="469">
        <v>14</v>
      </c>
      <c r="H14" s="470">
        <v>455000</v>
      </c>
      <c r="I14" s="470">
        <f t="shared" si="0"/>
        <v>6370000</v>
      </c>
      <c r="J14" s="471">
        <v>0.5</v>
      </c>
      <c r="K14" s="470"/>
      <c r="L14" s="472"/>
      <c r="M14" s="472"/>
      <c r="N14" s="473"/>
    </row>
    <row r="15" spans="1:14" x14ac:dyDescent="0.25">
      <c r="A15" s="467">
        <v>810</v>
      </c>
      <c r="B15" s="468">
        <v>44109</v>
      </c>
      <c r="C15" s="467"/>
      <c r="D15" s="467" t="s">
        <v>129</v>
      </c>
      <c r="E15" s="467"/>
      <c r="F15" s="469" t="s">
        <v>128</v>
      </c>
      <c r="G15" s="469">
        <v>36</v>
      </c>
      <c r="H15" s="470">
        <v>485000</v>
      </c>
      <c r="I15" s="470">
        <f t="shared" si="0"/>
        <v>17460000</v>
      </c>
      <c r="J15" s="471">
        <v>0.5</v>
      </c>
      <c r="K15" s="470"/>
      <c r="L15" s="472"/>
      <c r="M15" s="472"/>
      <c r="N15" s="473"/>
    </row>
    <row r="16" spans="1:14" x14ac:dyDescent="0.25">
      <c r="A16" s="480">
        <v>815</v>
      </c>
      <c r="B16" s="481">
        <v>44112</v>
      </c>
      <c r="C16" s="480"/>
      <c r="D16" s="480" t="s">
        <v>138</v>
      </c>
      <c r="E16" s="480"/>
      <c r="F16" s="421" t="s">
        <v>126</v>
      </c>
      <c r="G16" s="421">
        <v>4</v>
      </c>
      <c r="H16" s="422">
        <v>225000</v>
      </c>
      <c r="I16" s="422">
        <f t="shared" si="0"/>
        <v>900000</v>
      </c>
      <c r="J16" s="423">
        <v>0.38</v>
      </c>
      <c r="K16" s="422"/>
      <c r="L16" s="424"/>
      <c r="M16" s="424"/>
      <c r="N16" s="425"/>
    </row>
    <row r="17" spans="1:14" x14ac:dyDescent="0.25">
      <c r="A17" s="482"/>
      <c r="B17" s="483"/>
      <c r="C17" s="482"/>
      <c r="D17" s="482"/>
      <c r="E17" s="482"/>
      <c r="F17" s="438" t="s">
        <v>127</v>
      </c>
      <c r="G17" s="438">
        <v>12</v>
      </c>
      <c r="H17" s="439">
        <v>455000</v>
      </c>
      <c r="I17" s="439">
        <f t="shared" si="0"/>
        <v>5460000</v>
      </c>
      <c r="J17" s="440">
        <v>0.38</v>
      </c>
      <c r="K17" s="439"/>
      <c r="L17" s="442"/>
      <c r="M17" s="442"/>
      <c r="N17" s="443"/>
    </row>
    <row r="18" spans="1:14" x14ac:dyDescent="0.25">
      <c r="A18" s="480">
        <v>820</v>
      </c>
      <c r="B18" s="481">
        <v>44113</v>
      </c>
      <c r="C18" s="480"/>
      <c r="D18" s="480" t="s">
        <v>142</v>
      </c>
      <c r="E18" s="480"/>
      <c r="F18" s="421" t="s">
        <v>126</v>
      </c>
      <c r="G18" s="421">
        <v>12</v>
      </c>
      <c r="H18" s="422">
        <v>225000</v>
      </c>
      <c r="I18" s="422">
        <f t="shared" si="0"/>
        <v>2700000</v>
      </c>
      <c r="J18" s="423">
        <v>0.38</v>
      </c>
      <c r="K18" s="422"/>
      <c r="L18" s="424"/>
      <c r="M18" s="424"/>
      <c r="N18" s="425"/>
    </row>
    <row r="19" spans="1:14" x14ac:dyDescent="0.25">
      <c r="A19" s="482"/>
      <c r="B19" s="483"/>
      <c r="C19" s="482"/>
      <c r="D19" s="482"/>
      <c r="E19" s="482"/>
      <c r="F19" s="438" t="s">
        <v>127</v>
      </c>
      <c r="G19" s="438">
        <v>60</v>
      </c>
      <c r="H19" s="439">
        <v>455000</v>
      </c>
      <c r="I19" s="439">
        <f t="shared" si="0"/>
        <v>27300000</v>
      </c>
      <c r="J19" s="440">
        <v>0.38</v>
      </c>
      <c r="K19" s="439"/>
      <c r="L19" s="442"/>
      <c r="M19" s="442"/>
      <c r="N19" s="443"/>
    </row>
    <row r="20" spans="1:14" x14ac:dyDescent="0.25">
      <c r="A20" s="467">
        <v>823</v>
      </c>
      <c r="B20" s="468">
        <v>44121</v>
      </c>
      <c r="C20" s="467" t="s">
        <v>130</v>
      </c>
      <c r="D20" s="467" t="s">
        <v>211</v>
      </c>
      <c r="E20" s="467" t="s">
        <v>212</v>
      </c>
      <c r="F20" s="469" t="s">
        <v>123</v>
      </c>
      <c r="G20" s="469">
        <v>3</v>
      </c>
      <c r="H20" s="470">
        <v>455000</v>
      </c>
      <c r="I20" s="470">
        <f t="shared" si="0"/>
        <v>1365000</v>
      </c>
      <c r="J20" s="471">
        <v>0.41</v>
      </c>
      <c r="K20" s="470"/>
      <c r="L20" s="472"/>
      <c r="M20" s="472"/>
      <c r="N20" s="473"/>
    </row>
    <row r="21" spans="1:14" x14ac:dyDescent="0.25">
      <c r="A21" s="467">
        <v>827</v>
      </c>
      <c r="B21" s="468">
        <v>44124</v>
      </c>
      <c r="C21" s="467"/>
      <c r="D21" s="467" t="s">
        <v>129</v>
      </c>
      <c r="E21" s="467"/>
      <c r="F21" s="469" t="s">
        <v>128</v>
      </c>
      <c r="G21" s="469">
        <v>6</v>
      </c>
      <c r="H21" s="470">
        <v>485000</v>
      </c>
      <c r="I21" s="470">
        <f t="shared" si="0"/>
        <v>2910000</v>
      </c>
      <c r="J21" s="471">
        <v>0.5</v>
      </c>
      <c r="K21" s="470"/>
      <c r="L21" s="472"/>
      <c r="M21" s="472"/>
      <c r="N21" s="473"/>
    </row>
    <row r="22" spans="1:14" x14ac:dyDescent="0.25">
      <c r="A22" s="467">
        <v>828</v>
      </c>
      <c r="B22" s="468">
        <v>44124</v>
      </c>
      <c r="C22" s="467"/>
      <c r="D22" s="467" t="s">
        <v>142</v>
      </c>
      <c r="E22" s="467"/>
      <c r="F22" s="469" t="s">
        <v>127</v>
      </c>
      <c r="G22" s="469">
        <v>24</v>
      </c>
      <c r="H22" s="470">
        <v>455000</v>
      </c>
      <c r="I22" s="470">
        <f t="shared" si="0"/>
        <v>10920000</v>
      </c>
      <c r="J22" s="471">
        <v>0.38</v>
      </c>
      <c r="K22" s="474"/>
      <c r="L22" s="472"/>
      <c r="M22" s="472"/>
      <c r="N22" s="473"/>
    </row>
    <row r="23" spans="1:14" ht="15" customHeight="1" x14ac:dyDescent="0.25">
      <c r="A23" s="467">
        <v>829</v>
      </c>
      <c r="B23" s="468">
        <v>44124</v>
      </c>
      <c r="C23" s="467"/>
      <c r="D23" s="467" t="s">
        <v>144</v>
      </c>
      <c r="E23" s="467"/>
      <c r="F23" s="469" t="s">
        <v>213</v>
      </c>
      <c r="G23" s="469">
        <v>12</v>
      </c>
      <c r="H23" s="470">
        <v>485000</v>
      </c>
      <c r="I23" s="470">
        <f t="shared" si="0"/>
        <v>5820000</v>
      </c>
      <c r="J23" s="471">
        <v>0.5</v>
      </c>
      <c r="K23" s="474"/>
      <c r="L23" s="472"/>
      <c r="M23" s="472"/>
      <c r="N23" s="473"/>
    </row>
    <row r="24" spans="1:14" x14ac:dyDescent="0.25">
      <c r="A24" s="480">
        <v>845</v>
      </c>
      <c r="B24" s="481">
        <v>44127</v>
      </c>
      <c r="C24" s="480" t="s">
        <v>130</v>
      </c>
      <c r="D24" s="480" t="s">
        <v>216</v>
      </c>
      <c r="E24" s="480"/>
      <c r="F24" s="421" t="s">
        <v>127</v>
      </c>
      <c r="G24" s="421">
        <v>1</v>
      </c>
      <c r="H24" s="422">
        <v>455000</v>
      </c>
      <c r="I24" s="422">
        <f t="shared" si="0"/>
        <v>455000</v>
      </c>
      <c r="J24" s="423">
        <v>0.41</v>
      </c>
      <c r="K24" s="485"/>
      <c r="L24" s="424"/>
      <c r="M24" s="424"/>
      <c r="N24" s="425"/>
    </row>
    <row r="25" spans="1:14" x14ac:dyDescent="0.25">
      <c r="A25" s="464"/>
      <c r="B25" s="463"/>
      <c r="C25" s="464"/>
      <c r="D25" s="464"/>
      <c r="E25" s="464"/>
      <c r="F25" s="426" t="s">
        <v>214</v>
      </c>
      <c r="G25" s="426">
        <v>1</v>
      </c>
      <c r="H25" s="427">
        <v>465000</v>
      </c>
      <c r="I25" s="427">
        <f t="shared" si="0"/>
        <v>465000</v>
      </c>
      <c r="J25" s="428">
        <v>0.41</v>
      </c>
      <c r="K25" s="431"/>
      <c r="L25" s="429"/>
      <c r="M25" s="429"/>
      <c r="N25" s="430"/>
    </row>
    <row r="26" spans="1:14" x14ac:dyDescent="0.25">
      <c r="A26" s="464"/>
      <c r="B26" s="463"/>
      <c r="C26" s="464"/>
      <c r="D26" s="464"/>
      <c r="E26" s="464"/>
      <c r="F26" s="426" t="s">
        <v>215</v>
      </c>
      <c r="G26" s="426">
        <v>1</v>
      </c>
      <c r="H26" s="427">
        <v>475000</v>
      </c>
      <c r="I26" s="427">
        <f t="shared" si="0"/>
        <v>475000</v>
      </c>
      <c r="J26" s="428">
        <v>0.41</v>
      </c>
      <c r="K26" s="431"/>
      <c r="L26" s="429"/>
      <c r="M26" s="429"/>
      <c r="N26" s="430"/>
    </row>
    <row r="27" spans="1:14" x14ac:dyDescent="0.25">
      <c r="A27" s="464"/>
      <c r="B27" s="463"/>
      <c r="C27" s="464"/>
      <c r="D27" s="464"/>
      <c r="E27" s="464"/>
      <c r="F27" s="426" t="s">
        <v>128</v>
      </c>
      <c r="G27" s="426">
        <v>1</v>
      </c>
      <c r="H27" s="427">
        <v>485000</v>
      </c>
      <c r="I27" s="427">
        <f t="shared" si="0"/>
        <v>485000</v>
      </c>
      <c r="J27" s="428">
        <v>0.41</v>
      </c>
      <c r="K27" s="431"/>
      <c r="L27" s="429"/>
      <c r="M27" s="429"/>
      <c r="N27" s="430"/>
    </row>
    <row r="28" spans="1:14" x14ac:dyDescent="0.25">
      <c r="A28" s="464"/>
      <c r="B28" s="463"/>
      <c r="C28" s="464"/>
      <c r="D28" s="464"/>
      <c r="E28" s="464"/>
      <c r="F28" s="426" t="s">
        <v>213</v>
      </c>
      <c r="G28" s="426">
        <v>1</v>
      </c>
      <c r="H28" s="427">
        <v>485000</v>
      </c>
      <c r="I28" s="427">
        <f t="shared" si="0"/>
        <v>485000</v>
      </c>
      <c r="J28" s="428">
        <v>0.41</v>
      </c>
      <c r="K28" s="431"/>
      <c r="L28" s="429"/>
      <c r="M28" s="429"/>
      <c r="N28" s="430"/>
    </row>
    <row r="29" spans="1:14" x14ac:dyDescent="0.25">
      <c r="A29" s="464"/>
      <c r="B29" s="463"/>
      <c r="C29" s="464"/>
      <c r="D29" s="464"/>
      <c r="E29" s="464"/>
      <c r="F29" s="426" t="s">
        <v>123</v>
      </c>
      <c r="G29" s="426">
        <v>1</v>
      </c>
      <c r="H29" s="427">
        <v>455000</v>
      </c>
      <c r="I29" s="427">
        <f t="shared" si="0"/>
        <v>455000</v>
      </c>
      <c r="J29" s="428">
        <v>0.41</v>
      </c>
      <c r="K29" s="431"/>
      <c r="L29" s="429"/>
      <c r="M29" s="429"/>
      <c r="N29" s="430"/>
    </row>
    <row r="30" spans="1:14" x14ac:dyDescent="0.25">
      <c r="A30" s="482"/>
      <c r="B30" s="483"/>
      <c r="C30" s="482"/>
      <c r="D30" s="482"/>
      <c r="E30" s="482"/>
      <c r="F30" s="438" t="s">
        <v>135</v>
      </c>
      <c r="G30" s="438">
        <v>1</v>
      </c>
      <c r="H30" s="439">
        <v>455000</v>
      </c>
      <c r="I30" s="439">
        <f t="shared" si="0"/>
        <v>455000</v>
      </c>
      <c r="J30" s="440">
        <v>0.41</v>
      </c>
      <c r="K30" s="441"/>
      <c r="L30" s="442"/>
      <c r="M30" s="442"/>
      <c r="N30" s="443"/>
    </row>
    <row r="31" spans="1:14" x14ac:dyDescent="0.25">
      <c r="A31" s="461">
        <v>1203</v>
      </c>
      <c r="B31" s="462">
        <v>44130</v>
      </c>
      <c r="C31" s="461"/>
      <c r="D31" s="461" t="s">
        <v>217</v>
      </c>
      <c r="E31" s="461"/>
      <c r="F31" s="475" t="s">
        <v>218</v>
      </c>
      <c r="G31" s="475">
        <v>60</v>
      </c>
      <c r="H31" s="476">
        <v>235000</v>
      </c>
      <c r="I31" s="476">
        <f t="shared" si="0"/>
        <v>14100000</v>
      </c>
      <c r="J31" s="477">
        <v>0.38</v>
      </c>
      <c r="K31" s="484"/>
      <c r="L31" s="478"/>
      <c r="M31" s="478"/>
      <c r="N31" s="479"/>
    </row>
    <row r="32" spans="1:14" x14ac:dyDescent="0.25">
      <c r="A32" s="461"/>
      <c r="B32" s="462"/>
      <c r="C32" s="461"/>
      <c r="D32" s="461"/>
      <c r="E32" s="461"/>
      <c r="F32" s="432" t="s">
        <v>214</v>
      </c>
      <c r="G32" s="432">
        <v>11</v>
      </c>
      <c r="H32" s="433">
        <v>465000</v>
      </c>
      <c r="I32" s="433">
        <f t="shared" si="0"/>
        <v>5115000</v>
      </c>
      <c r="J32" s="434">
        <v>0.38</v>
      </c>
      <c r="K32" s="435"/>
      <c r="L32" s="436"/>
      <c r="M32" s="436"/>
      <c r="N32" s="437"/>
    </row>
    <row r="33" spans="1:14" x14ac:dyDescent="0.25">
      <c r="A33" s="461"/>
      <c r="B33" s="462"/>
      <c r="C33" s="461"/>
      <c r="D33" s="461"/>
      <c r="E33" s="461"/>
      <c r="F33" s="432" t="s">
        <v>141</v>
      </c>
      <c r="G33" s="432">
        <v>25</v>
      </c>
      <c r="H33" s="433">
        <v>550000</v>
      </c>
      <c r="I33" s="433">
        <f t="shared" si="0"/>
        <v>13750000</v>
      </c>
      <c r="J33" s="434">
        <v>0.38</v>
      </c>
      <c r="K33" s="435"/>
      <c r="L33" s="436"/>
      <c r="M33" s="436"/>
      <c r="N33" s="437"/>
    </row>
    <row r="34" spans="1:14" x14ac:dyDescent="0.25">
      <c r="A34" s="465"/>
      <c r="B34" s="466"/>
      <c r="C34" s="465"/>
      <c r="D34" s="465"/>
      <c r="E34" s="465"/>
      <c r="F34" s="438" t="s">
        <v>123</v>
      </c>
      <c r="G34" s="438">
        <v>23</v>
      </c>
      <c r="H34" s="439">
        <v>455000</v>
      </c>
      <c r="I34" s="439">
        <f t="shared" si="0"/>
        <v>10465000</v>
      </c>
      <c r="J34" s="440">
        <v>0.38</v>
      </c>
      <c r="K34" s="441"/>
      <c r="L34" s="442"/>
      <c r="M34" s="442"/>
      <c r="N34" s="443"/>
    </row>
    <row r="35" spans="1:14" s="451" customFormat="1" ht="30" customHeight="1" x14ac:dyDescent="0.25">
      <c r="A35" s="444" t="s">
        <v>55</v>
      </c>
      <c r="B35" s="444"/>
      <c r="C35" s="444"/>
      <c r="D35" s="444"/>
      <c r="E35" s="444"/>
      <c r="F35" s="445"/>
      <c r="G35" s="445">
        <f>SUM(G7:G34)</f>
        <v>366</v>
      </c>
      <c r="H35" s="446"/>
      <c r="I35" s="446">
        <f>SUM(I7:I34)</f>
        <v>148685000</v>
      </c>
      <c r="J35" s="447"/>
      <c r="K35" s="448">
        <f>SUM(K7:K34)</f>
        <v>0</v>
      </c>
      <c r="L35" s="449"/>
      <c r="M35" s="449"/>
      <c r="N35" s="450">
        <f>SUM(N7:N34)</f>
        <v>0</v>
      </c>
    </row>
    <row r="36" spans="1:14" x14ac:dyDescent="0.25">
      <c r="G36" s="452"/>
      <c r="H36" s="452"/>
    </row>
    <row r="37" spans="1:14" x14ac:dyDescent="0.25">
      <c r="G37" s="452"/>
      <c r="H37" s="452"/>
    </row>
    <row r="38" spans="1:14" s="453" customFormat="1" x14ac:dyDescent="0.25">
      <c r="C38" s="454"/>
      <c r="E38" s="455" t="s">
        <v>86</v>
      </c>
      <c r="F38" s="454"/>
      <c r="G38" s="454"/>
      <c r="H38" s="454"/>
      <c r="K38" s="455"/>
      <c r="L38" s="455" t="s">
        <v>13</v>
      </c>
    </row>
    <row r="39" spans="1:14" s="453" customFormat="1" x14ac:dyDescent="0.25">
      <c r="C39" s="456"/>
      <c r="E39" s="457" t="s">
        <v>14</v>
      </c>
      <c r="F39" s="456"/>
      <c r="G39" s="456"/>
      <c r="H39" s="456"/>
      <c r="K39" s="457"/>
      <c r="L39" s="457" t="s">
        <v>15</v>
      </c>
    </row>
    <row r="40" spans="1:14" x14ac:dyDescent="0.25">
      <c r="G40" s="452"/>
      <c r="H40" s="452"/>
    </row>
    <row r="41" spans="1:14" x14ac:dyDescent="0.25">
      <c r="G41" s="452"/>
      <c r="H41" s="452"/>
    </row>
    <row r="42" spans="1:14" s="458" customFormat="1" x14ac:dyDescent="0.25">
      <c r="C42" s="455"/>
      <c r="E42" s="455"/>
      <c r="F42" s="459"/>
      <c r="K42" s="460"/>
      <c r="L42" s="403"/>
      <c r="M42" s="403"/>
      <c r="N42" s="403"/>
    </row>
    <row r="43" spans="1:14" x14ac:dyDescent="0.25">
      <c r="G43" s="452"/>
      <c r="H43" s="452"/>
    </row>
    <row r="44" spans="1:14" x14ac:dyDescent="0.25">
      <c r="G44" s="452"/>
      <c r="H44" s="452"/>
    </row>
    <row r="45" spans="1:14" x14ac:dyDescent="0.25">
      <c r="G45" s="452"/>
      <c r="H45" s="452"/>
    </row>
  </sheetData>
  <mergeCells count="40">
    <mergeCell ref="D31:D34"/>
    <mergeCell ref="E31:E34"/>
    <mergeCell ref="C31:C34"/>
    <mergeCell ref="B31:B34"/>
    <mergeCell ref="A31:A34"/>
    <mergeCell ref="D24:D30"/>
    <mergeCell ref="E24:E30"/>
    <mergeCell ref="C24:C30"/>
    <mergeCell ref="B24:B30"/>
    <mergeCell ref="A24:A30"/>
    <mergeCell ref="D18:D19"/>
    <mergeCell ref="E18:E19"/>
    <mergeCell ref="C18:C19"/>
    <mergeCell ref="B18:B19"/>
    <mergeCell ref="A18:A19"/>
    <mergeCell ref="E10:E12"/>
    <mergeCell ref="C10:C12"/>
    <mergeCell ref="B10:B12"/>
    <mergeCell ref="A10:A12"/>
    <mergeCell ref="B16:B17"/>
    <mergeCell ref="A16:A17"/>
    <mergeCell ref="C16:C17"/>
    <mergeCell ref="D16:D17"/>
    <mergeCell ref="E16:E17"/>
    <mergeCell ref="A35:E35"/>
    <mergeCell ref="L5:N5"/>
    <mergeCell ref="A3:K3"/>
    <mergeCell ref="A4:K4"/>
    <mergeCell ref="A5:A6"/>
    <mergeCell ref="B5:B6"/>
    <mergeCell ref="C5:C6"/>
    <mergeCell ref="D5:E5"/>
    <mergeCell ref="F5:J5"/>
    <mergeCell ref="K5:K6"/>
    <mergeCell ref="D8:D9"/>
    <mergeCell ref="E8:E9"/>
    <mergeCell ref="C8:C9"/>
    <mergeCell ref="B8:B9"/>
    <mergeCell ref="A8:A9"/>
    <mergeCell ref="D10:D12"/>
  </mergeCells>
  <pageMargins left="0.24" right="0.28000000000000003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C19" sqref="C19:D27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116</v>
      </c>
      <c r="B2" s="12"/>
      <c r="C2" s="13"/>
      <c r="D2" s="14" t="s">
        <v>2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326" t="s">
        <v>16</v>
      </c>
      <c r="B4" s="326"/>
      <c r="C4" s="326"/>
      <c r="D4" s="326"/>
      <c r="E4" s="326"/>
      <c r="F4" s="18"/>
      <c r="G4" s="18"/>
    </row>
    <row r="5" spans="1:7" x14ac:dyDescent="0.25">
      <c r="A5" s="327" t="s">
        <v>111</v>
      </c>
      <c r="B5" s="327"/>
      <c r="C5" s="327"/>
      <c r="D5" s="327"/>
      <c r="E5" s="327"/>
      <c r="F5" s="3"/>
      <c r="G5" s="3"/>
    </row>
    <row r="6" spans="1:7" s="62" customFormat="1" x14ac:dyDescent="0.25">
      <c r="A6" s="67"/>
      <c r="B6" s="67"/>
      <c r="C6" s="67"/>
      <c r="D6" s="67"/>
      <c r="E6" s="67"/>
      <c r="F6" s="64"/>
      <c r="G6" s="64"/>
    </row>
    <row r="7" spans="1:7" ht="15.75" x14ac:dyDescent="0.25">
      <c r="A7" s="65" t="s">
        <v>17</v>
      </c>
      <c r="B7" s="65" t="s">
        <v>18</v>
      </c>
      <c r="C7" s="65" t="s">
        <v>47</v>
      </c>
      <c r="D7" s="66" t="s">
        <v>46</v>
      </c>
      <c r="E7" s="65" t="s">
        <v>19</v>
      </c>
      <c r="F7" s="63"/>
      <c r="G7" s="63"/>
    </row>
    <row r="8" spans="1:7" ht="15.75" x14ac:dyDescent="0.25">
      <c r="A8" s="68">
        <v>1</v>
      </c>
      <c r="B8" s="69" t="s">
        <v>48</v>
      </c>
      <c r="C8" s="60">
        <f>'DOANH THU'!G79</f>
        <v>187</v>
      </c>
      <c r="D8" s="70">
        <f>'DOANH THU'!I78</f>
        <v>77515000</v>
      </c>
      <c r="E8" s="69"/>
      <c r="F8" s="61"/>
      <c r="G8" s="61"/>
    </row>
    <row r="9" spans="1:7" s="62" customFormat="1" ht="15.75" x14ac:dyDescent="0.25">
      <c r="A9" s="191">
        <v>2</v>
      </c>
      <c r="B9" s="192" t="s">
        <v>96</v>
      </c>
      <c r="C9" s="193"/>
      <c r="D9" s="194">
        <f>'DOANH THU'!L78</f>
        <v>41812450</v>
      </c>
      <c r="E9" s="195"/>
      <c r="F9" s="61"/>
      <c r="G9" s="61"/>
    </row>
    <row r="10" spans="1:7" ht="15.75" x14ac:dyDescent="0.25">
      <c r="A10" s="71">
        <v>3</v>
      </c>
      <c r="B10" s="72" t="s">
        <v>49</v>
      </c>
      <c r="C10" s="72"/>
      <c r="D10" s="73">
        <f>'DOANH THU'!L80</f>
        <v>0</v>
      </c>
      <c r="E10" s="328">
        <f>D10+D11+D12</f>
        <v>0</v>
      </c>
      <c r="F10" s="61"/>
      <c r="G10" s="61"/>
    </row>
    <row r="11" spans="1:7" ht="15.75" x14ac:dyDescent="0.25">
      <c r="A11" s="71">
        <v>4</v>
      </c>
      <c r="B11" s="72" t="s">
        <v>50</v>
      </c>
      <c r="C11" s="72"/>
      <c r="D11" s="73">
        <f>'DOANH THU'!L81</f>
        <v>0</v>
      </c>
      <c r="E11" s="329"/>
      <c r="F11" s="61"/>
      <c r="G11" s="61"/>
    </row>
    <row r="12" spans="1:7" s="62" customFormat="1" ht="15.75" x14ac:dyDescent="0.25">
      <c r="A12" s="118">
        <v>5</v>
      </c>
      <c r="B12" s="119"/>
      <c r="C12" s="119"/>
      <c r="D12" s="142"/>
      <c r="E12" s="330"/>
      <c r="F12" s="61"/>
      <c r="G12" s="61"/>
    </row>
    <row r="13" spans="1:7" s="62" customFormat="1" ht="15.75" x14ac:dyDescent="0.25">
      <c r="A13" s="118">
        <v>6</v>
      </c>
      <c r="B13" s="120" t="s">
        <v>95</v>
      </c>
      <c r="C13" s="122"/>
      <c r="D13" s="121">
        <f>'Hàng khách trả'!I35</f>
        <v>148685000</v>
      </c>
      <c r="E13" s="119"/>
      <c r="F13" s="61"/>
      <c r="G13" s="61"/>
    </row>
    <row r="14" spans="1:7" s="62" customFormat="1" ht="15.75" x14ac:dyDescent="0.25">
      <c r="A14" s="118">
        <v>7</v>
      </c>
      <c r="B14" s="120" t="s">
        <v>96</v>
      </c>
      <c r="C14" s="122"/>
      <c r="D14" s="121">
        <f>'Hàng khách trả'!K35</f>
        <v>0</v>
      </c>
      <c r="E14" s="119"/>
      <c r="F14" s="61"/>
      <c r="G14" s="61"/>
    </row>
    <row r="15" spans="1:7" s="62" customFormat="1" ht="15.75" x14ac:dyDescent="0.25">
      <c r="A15" s="74">
        <v>8</v>
      </c>
      <c r="B15" s="76" t="s">
        <v>51</v>
      </c>
      <c r="C15" s="77"/>
      <c r="D15" s="78">
        <f>D9-D10-D11-D12-D14</f>
        <v>41812450</v>
      </c>
      <c r="E15" s="75" t="s">
        <v>97</v>
      </c>
      <c r="F15" s="61"/>
      <c r="G15" s="143"/>
    </row>
    <row r="16" spans="1:7" x14ac:dyDescent="0.25">
      <c r="A16" s="38"/>
      <c r="B16" s="38"/>
      <c r="C16" s="38"/>
      <c r="D16" s="1"/>
      <c r="E16" s="38"/>
      <c r="F16" s="3"/>
      <c r="G16" s="3"/>
    </row>
    <row r="17" spans="1:7" x14ac:dyDescent="0.25">
      <c r="A17" s="38"/>
      <c r="B17" s="38"/>
      <c r="C17" s="38"/>
      <c r="D17" s="38"/>
      <c r="E17" s="38"/>
      <c r="F17" s="3"/>
      <c r="G17" s="3"/>
    </row>
    <row r="18" spans="1:7" s="28" customFormat="1" x14ac:dyDescent="0.25">
      <c r="A18" s="19" t="s">
        <v>17</v>
      </c>
      <c r="B18" s="19" t="s">
        <v>18</v>
      </c>
      <c r="C18" s="25" t="s">
        <v>20</v>
      </c>
      <c r="D18" s="27" t="s">
        <v>21</v>
      </c>
      <c r="E18" s="25" t="s">
        <v>19</v>
      </c>
    </row>
    <row r="19" spans="1:7" x14ac:dyDescent="0.25">
      <c r="A19" s="29">
        <v>1</v>
      </c>
      <c r="B19" s="30" t="s">
        <v>22</v>
      </c>
      <c r="C19" s="31"/>
      <c r="D19" s="59"/>
      <c r="E19" s="189"/>
    </row>
    <row r="20" spans="1:7" s="62" customFormat="1" x14ac:dyDescent="0.25">
      <c r="A20" s="187">
        <v>2</v>
      </c>
      <c r="B20" s="140" t="s">
        <v>88</v>
      </c>
      <c r="C20" s="141"/>
      <c r="D20" s="22"/>
      <c r="E20" s="190"/>
    </row>
    <row r="21" spans="1:7" x14ac:dyDescent="0.25">
      <c r="A21" s="187">
        <v>3</v>
      </c>
      <c r="B21" s="21" t="s">
        <v>8</v>
      </c>
      <c r="C21" s="21"/>
      <c r="D21" s="22"/>
      <c r="E21" s="36"/>
    </row>
    <row r="22" spans="1:7" x14ac:dyDescent="0.25">
      <c r="A22" s="20">
        <v>4</v>
      </c>
      <c r="B22" s="21" t="s">
        <v>10</v>
      </c>
      <c r="C22" s="21"/>
      <c r="D22" s="22"/>
      <c r="E22" s="36"/>
    </row>
    <row r="23" spans="1:7" x14ac:dyDescent="0.25">
      <c r="A23" s="187">
        <v>5</v>
      </c>
      <c r="B23" s="21" t="s">
        <v>89</v>
      </c>
      <c r="C23" s="21"/>
      <c r="D23" s="22"/>
      <c r="E23" s="36"/>
    </row>
    <row r="24" spans="1:7" x14ac:dyDescent="0.25">
      <c r="A24" s="20">
        <v>6</v>
      </c>
      <c r="B24" s="21" t="s">
        <v>54</v>
      </c>
      <c r="C24" s="21"/>
      <c r="D24" s="22"/>
      <c r="E24" s="36"/>
    </row>
    <row r="25" spans="1:7" x14ac:dyDescent="0.25">
      <c r="A25" s="187">
        <v>7</v>
      </c>
      <c r="B25" s="21" t="s">
        <v>11</v>
      </c>
      <c r="C25" s="21"/>
      <c r="D25" s="22"/>
      <c r="E25" s="36"/>
    </row>
    <row r="26" spans="1:7" x14ac:dyDescent="0.25">
      <c r="A26" s="20">
        <v>8</v>
      </c>
      <c r="B26" s="21" t="s">
        <v>12</v>
      </c>
      <c r="C26" s="21"/>
      <c r="D26" s="22"/>
      <c r="E26" s="36"/>
    </row>
    <row r="27" spans="1:7" x14ac:dyDescent="0.25">
      <c r="A27" s="188">
        <v>9</v>
      </c>
      <c r="B27" s="23" t="s">
        <v>23</v>
      </c>
      <c r="C27" s="23"/>
      <c r="D27" s="24"/>
      <c r="E27" s="37"/>
    </row>
    <row r="28" spans="1:7" ht="15.75" x14ac:dyDescent="0.25">
      <c r="A28" s="32"/>
      <c r="B28" s="33" t="s">
        <v>24</v>
      </c>
      <c r="C28" s="34">
        <f>SUM(C19:C27)</f>
        <v>0</v>
      </c>
      <c r="D28" s="26">
        <f>SUM(D19:D27)</f>
        <v>0</v>
      </c>
      <c r="E28" s="32"/>
    </row>
    <row r="29" spans="1:7" x14ac:dyDescent="0.25">
      <c r="A29" s="32"/>
      <c r="B29" s="19" t="s">
        <v>25</v>
      </c>
      <c r="C29" s="32"/>
      <c r="D29" s="26">
        <f>C28-D28</f>
        <v>0</v>
      </c>
      <c r="E29" s="32"/>
    </row>
    <row r="32" spans="1:7" x14ac:dyDescent="0.25">
      <c r="B32" s="2" t="s">
        <v>86</v>
      </c>
      <c r="C32" s="3"/>
      <c r="D32" s="2" t="s">
        <v>13</v>
      </c>
      <c r="E32" s="3"/>
    </row>
    <row r="33" spans="2:5" x14ac:dyDescent="0.25">
      <c r="B33" s="4" t="s">
        <v>14</v>
      </c>
      <c r="C33" s="5"/>
      <c r="D33" s="4" t="s">
        <v>15</v>
      </c>
      <c r="E33" s="5"/>
    </row>
    <row r="36" spans="2:5" s="28" customFormat="1" x14ac:dyDescent="0.25">
      <c r="B36" s="91"/>
      <c r="C36" s="91"/>
      <c r="D36" s="123"/>
    </row>
  </sheetData>
  <mergeCells count="3">
    <mergeCell ref="A4:E4"/>
    <mergeCell ref="A5:E5"/>
    <mergeCell ref="E10:E12"/>
  </mergeCells>
  <pageMargins left="0.7" right="0.7" top="0.45" bottom="0.44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8" workbookViewId="0">
      <selection activeCell="H33" sqref="H33"/>
    </sheetView>
  </sheetViews>
  <sheetFormatPr defaultRowHeight="15" x14ac:dyDescent="0.25"/>
  <cols>
    <col min="1" max="1" width="10.7109375" style="61" bestFit="1" customWidth="1"/>
    <col min="2" max="2" width="7.42578125" style="61" customWidth="1"/>
    <col min="3" max="4" width="9.140625" style="61" hidden="1" customWidth="1"/>
    <col min="5" max="5" width="31.7109375" style="61" bestFit="1" customWidth="1"/>
    <col min="6" max="6" width="16.28515625" style="61" bestFit="1" customWidth="1"/>
    <col min="7" max="10" width="9.140625" style="61"/>
    <col min="11" max="11" width="12.140625" style="61" bestFit="1" customWidth="1"/>
    <col min="12" max="13" width="9.140625" style="61"/>
    <col min="14" max="14" width="14.140625" style="61" bestFit="1" customWidth="1"/>
    <col min="15" max="15" width="14.85546875" style="61" bestFit="1" customWidth="1"/>
    <col min="16" max="16384" width="9.140625" style="61"/>
  </cols>
  <sheetData>
    <row r="1" spans="1:9" s="14" customFormat="1" ht="15.75" x14ac:dyDescent="0.25">
      <c r="A1" s="348" t="s">
        <v>0</v>
      </c>
      <c r="B1" s="348"/>
      <c r="C1" s="348"/>
      <c r="D1" s="348"/>
      <c r="E1" s="348"/>
      <c r="F1" s="63"/>
      <c r="G1" s="63"/>
      <c r="H1" s="63"/>
      <c r="I1" s="63"/>
    </row>
    <row r="2" spans="1:9" s="14" customFormat="1" ht="15.75" x14ac:dyDescent="0.25">
      <c r="A2" s="264" t="s">
        <v>199</v>
      </c>
      <c r="B2" s="264"/>
      <c r="C2" s="264"/>
      <c r="D2" s="264"/>
      <c r="E2" s="264"/>
      <c r="F2" s="63"/>
      <c r="G2" s="63"/>
      <c r="H2" s="63"/>
      <c r="I2" s="63"/>
    </row>
    <row r="4" spans="1:9" x14ac:dyDescent="0.25">
      <c r="A4" s="349" t="s">
        <v>186</v>
      </c>
      <c r="B4" s="349"/>
      <c r="C4" s="349"/>
      <c r="D4" s="349"/>
      <c r="E4" s="349"/>
      <c r="F4" s="349"/>
      <c r="G4" s="349"/>
      <c r="H4" s="349"/>
    </row>
    <row r="6" spans="1:9" ht="15.75" x14ac:dyDescent="0.25">
      <c r="A6" s="350" t="s">
        <v>187</v>
      </c>
      <c r="B6" s="350"/>
      <c r="C6" s="350"/>
      <c r="D6" s="350"/>
      <c r="E6" s="350"/>
      <c r="F6" s="350"/>
      <c r="G6" s="331" t="s">
        <v>46</v>
      </c>
      <c r="H6" s="331"/>
    </row>
    <row r="7" spans="1:9" ht="15.75" x14ac:dyDescent="0.25">
      <c r="A7" s="344" t="s">
        <v>191</v>
      </c>
      <c r="B7" s="345"/>
      <c r="C7" s="273"/>
      <c r="D7" s="274"/>
      <c r="E7" s="65" t="s">
        <v>189</v>
      </c>
      <c r="F7" s="65"/>
      <c r="G7" s="335">
        <v>4744538</v>
      </c>
      <c r="H7" s="336"/>
    </row>
    <row r="8" spans="1:9" ht="15.75" x14ac:dyDescent="0.25">
      <c r="A8" s="346"/>
      <c r="B8" s="347"/>
      <c r="C8" s="273"/>
      <c r="D8" s="274"/>
      <c r="E8" s="65" t="s">
        <v>190</v>
      </c>
      <c r="F8" s="65"/>
      <c r="G8" s="335">
        <v>6713000</v>
      </c>
      <c r="H8" s="336"/>
    </row>
    <row r="9" spans="1:9" ht="15.75" x14ac:dyDescent="0.25">
      <c r="A9" s="351" t="s">
        <v>192</v>
      </c>
      <c r="B9" s="352"/>
      <c r="C9" s="352"/>
      <c r="D9" s="353"/>
      <c r="E9" s="265" t="s">
        <v>193</v>
      </c>
      <c r="F9" s="266">
        <v>260000</v>
      </c>
      <c r="G9" s="357">
        <f>SUM(F9:F13)</f>
        <v>3477000</v>
      </c>
      <c r="H9" s="358"/>
    </row>
    <row r="10" spans="1:9" ht="15.75" x14ac:dyDescent="0.25">
      <c r="A10" s="354"/>
      <c r="B10" s="355"/>
      <c r="C10" s="355"/>
      <c r="D10" s="356"/>
      <c r="E10" s="265" t="s">
        <v>194</v>
      </c>
      <c r="F10" s="266">
        <v>877000</v>
      </c>
      <c r="G10" s="359"/>
      <c r="H10" s="360"/>
    </row>
    <row r="11" spans="1:9" ht="15.75" x14ac:dyDescent="0.25">
      <c r="A11" s="354"/>
      <c r="B11" s="355"/>
      <c r="C11" s="355"/>
      <c r="D11" s="356"/>
      <c r="E11" s="265" t="s">
        <v>12</v>
      </c>
      <c r="F11" s="266">
        <v>441000</v>
      </c>
      <c r="G11" s="359"/>
      <c r="H11" s="360"/>
    </row>
    <row r="12" spans="1:9" ht="15.75" x14ac:dyDescent="0.25">
      <c r="A12" s="354"/>
      <c r="B12" s="355"/>
      <c r="C12" s="355"/>
      <c r="D12" s="356"/>
      <c r="E12" s="265" t="s">
        <v>188</v>
      </c>
      <c r="F12" s="266">
        <v>892000</v>
      </c>
      <c r="G12" s="359"/>
      <c r="H12" s="360"/>
    </row>
    <row r="13" spans="1:9" ht="47.25" x14ac:dyDescent="0.25">
      <c r="A13" s="354"/>
      <c r="B13" s="355"/>
      <c r="C13" s="355"/>
      <c r="D13" s="356"/>
      <c r="E13" s="275" t="s">
        <v>195</v>
      </c>
      <c r="F13" s="266">
        <v>1007000</v>
      </c>
      <c r="G13" s="359"/>
      <c r="H13" s="360"/>
    </row>
    <row r="14" spans="1:9" ht="15.75" x14ac:dyDescent="0.25">
      <c r="A14" s="340" t="s">
        <v>196</v>
      </c>
      <c r="B14" s="340"/>
      <c r="C14" s="340"/>
      <c r="D14" s="340"/>
      <c r="E14" s="340"/>
      <c r="F14" s="340"/>
      <c r="G14" s="341">
        <f>'Bảng lương'!J12</f>
        <v>6576923.076923077</v>
      </c>
      <c r="H14" s="341"/>
    </row>
    <row r="15" spans="1:9" ht="15.75" x14ac:dyDescent="0.25">
      <c r="A15" s="342" t="s">
        <v>35</v>
      </c>
      <c r="B15" s="342"/>
      <c r="C15" s="342"/>
      <c r="D15" s="342"/>
      <c r="E15" s="342"/>
      <c r="F15" s="342"/>
      <c r="G15" s="343">
        <f>G7+G8+G9+G14</f>
        <v>21511461.076923076</v>
      </c>
      <c r="H15" s="343"/>
    </row>
    <row r="17" spans="1:11" x14ac:dyDescent="0.25">
      <c r="A17" s="283" t="s">
        <v>197</v>
      </c>
      <c r="B17" s="276"/>
      <c r="C17" s="276"/>
      <c r="D17" s="276"/>
      <c r="E17" s="276"/>
    </row>
    <row r="18" spans="1:11" x14ac:dyDescent="0.25">
      <c r="A18" s="334">
        <v>44106</v>
      </c>
      <c r="B18" s="334"/>
      <c r="C18" s="277"/>
      <c r="D18" s="277"/>
      <c r="E18" s="277" t="s">
        <v>200</v>
      </c>
      <c r="F18" s="278">
        <v>455000</v>
      </c>
    </row>
    <row r="19" spans="1:11" x14ac:dyDescent="0.25">
      <c r="A19" s="334">
        <v>44116</v>
      </c>
      <c r="B19" s="334"/>
      <c r="C19" s="277"/>
      <c r="D19" s="277"/>
      <c r="E19" s="277" t="s">
        <v>204</v>
      </c>
      <c r="F19" s="278">
        <v>2000000</v>
      </c>
      <c r="K19" s="282"/>
    </row>
    <row r="20" spans="1:11" x14ac:dyDescent="0.25">
      <c r="A20" s="334">
        <v>44120</v>
      </c>
      <c r="B20" s="334"/>
      <c r="C20" s="277"/>
      <c r="D20" s="277"/>
      <c r="E20" s="277" t="s">
        <v>204</v>
      </c>
      <c r="F20" s="278">
        <v>2000000</v>
      </c>
    </row>
    <row r="21" spans="1:11" x14ac:dyDescent="0.25">
      <c r="A21" s="334">
        <v>44128</v>
      </c>
      <c r="B21" s="334"/>
      <c r="C21" s="277"/>
      <c r="D21" s="277"/>
      <c r="E21" s="277" t="s">
        <v>201</v>
      </c>
      <c r="F21" s="278">
        <v>2200000</v>
      </c>
      <c r="K21" s="282"/>
    </row>
    <row r="22" spans="1:11" x14ac:dyDescent="0.25">
      <c r="A22" s="334">
        <v>44129</v>
      </c>
      <c r="B22" s="334"/>
      <c r="C22" s="277"/>
      <c r="D22" s="277"/>
      <c r="E22" s="277" t="s">
        <v>202</v>
      </c>
      <c r="F22" s="278">
        <v>418900</v>
      </c>
      <c r="K22" s="282"/>
    </row>
    <row r="23" spans="1:11" ht="30" x14ac:dyDescent="0.25">
      <c r="A23" s="334">
        <v>44131</v>
      </c>
      <c r="B23" s="334"/>
      <c r="C23" s="277"/>
      <c r="D23" s="277"/>
      <c r="E23" s="291" t="s">
        <v>203</v>
      </c>
      <c r="F23" s="278">
        <v>435000</v>
      </c>
    </row>
    <row r="24" spans="1:11" x14ac:dyDescent="0.25">
      <c r="A24" s="337" t="s">
        <v>35</v>
      </c>
      <c r="B24" s="338"/>
      <c r="C24" s="338"/>
      <c r="D24" s="338"/>
      <c r="E24" s="339"/>
      <c r="F24" s="284">
        <f>SUM(F18:F23)</f>
        <v>7508900</v>
      </c>
    </row>
    <row r="25" spans="1:11" x14ac:dyDescent="0.25">
      <c r="A25" s="279"/>
      <c r="B25" s="279"/>
      <c r="C25" s="280"/>
      <c r="D25" s="280"/>
      <c r="E25" s="281"/>
    </row>
    <row r="26" spans="1:11" x14ac:dyDescent="0.25">
      <c r="A26" s="286" t="s">
        <v>198</v>
      </c>
      <c r="B26" s="287"/>
      <c r="C26" s="288"/>
      <c r="D26" s="288"/>
      <c r="E26" s="289"/>
      <c r="F26" s="285">
        <f>G15-F24</f>
        <v>14002561.076923076</v>
      </c>
    </row>
    <row r="27" spans="1:11" x14ac:dyDescent="0.25">
      <c r="A27" s="279"/>
      <c r="B27" s="279"/>
      <c r="C27" s="280"/>
      <c r="D27" s="280"/>
      <c r="E27" s="281"/>
    </row>
    <row r="29" spans="1:11" s="268" customFormat="1" ht="12.75" x14ac:dyDescent="0.2">
      <c r="B29" s="267" t="s">
        <v>86</v>
      </c>
      <c r="C29" s="267" t="s">
        <v>86</v>
      </c>
      <c r="F29" s="269"/>
      <c r="G29" s="267" t="s">
        <v>13</v>
      </c>
      <c r="K29" s="270"/>
    </row>
    <row r="30" spans="1:11" s="268" customFormat="1" ht="12.75" x14ac:dyDescent="0.2">
      <c r="B30" s="271" t="s">
        <v>14</v>
      </c>
      <c r="C30" s="271" t="s">
        <v>14</v>
      </c>
      <c r="F30" s="272"/>
      <c r="G30" s="271" t="s">
        <v>15</v>
      </c>
    </row>
    <row r="31" spans="1:11" x14ac:dyDescent="0.25">
      <c r="A31" s="61" t="s">
        <v>208</v>
      </c>
    </row>
    <row r="32" spans="1:11" x14ac:dyDescent="0.25">
      <c r="E32" s="277" t="s">
        <v>205</v>
      </c>
      <c r="F32" s="278">
        <v>3000000</v>
      </c>
    </row>
    <row r="33" spans="5:6" x14ac:dyDescent="0.25">
      <c r="E33" s="277" t="s">
        <v>206</v>
      </c>
      <c r="F33" s="278">
        <v>5000000</v>
      </c>
    </row>
    <row r="34" spans="5:6" x14ac:dyDescent="0.25">
      <c r="E34" s="277" t="s">
        <v>207</v>
      </c>
      <c r="F34" s="278">
        <f>23*2000*5</f>
        <v>230000</v>
      </c>
    </row>
    <row r="35" spans="5:6" x14ac:dyDescent="0.25">
      <c r="E35" s="277"/>
      <c r="F35" s="290">
        <f>SUM(F32:F34)</f>
        <v>8230000</v>
      </c>
    </row>
  </sheetData>
  <mergeCells count="20">
    <mergeCell ref="A1:E1"/>
    <mergeCell ref="A4:H4"/>
    <mergeCell ref="A6:F6"/>
    <mergeCell ref="G6:H6"/>
    <mergeCell ref="A9:D13"/>
    <mergeCell ref="G9:H13"/>
    <mergeCell ref="A24:E24"/>
    <mergeCell ref="A14:F14"/>
    <mergeCell ref="G14:H14"/>
    <mergeCell ref="A15:F15"/>
    <mergeCell ref="G15:H15"/>
    <mergeCell ref="A18:B18"/>
    <mergeCell ref="A19:B19"/>
    <mergeCell ref="A20:B20"/>
    <mergeCell ref="A21:B21"/>
    <mergeCell ref="A23:B23"/>
    <mergeCell ref="G7:H7"/>
    <mergeCell ref="G8:H8"/>
    <mergeCell ref="A22:B22"/>
    <mergeCell ref="A7:B8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workbookViewId="0">
      <selection activeCell="AH13" sqref="AH13"/>
    </sheetView>
  </sheetViews>
  <sheetFormatPr defaultColWidth="9" defaultRowHeight="15" x14ac:dyDescent="0.25"/>
  <cols>
    <col min="1" max="1" width="2.5703125" style="223" customWidth="1"/>
    <col min="2" max="2" width="17.7109375" style="223" customWidth="1"/>
    <col min="3" max="3" width="10.28515625" style="224" customWidth="1"/>
    <col min="4" max="4" width="3.28515625" style="224" customWidth="1"/>
    <col min="5" max="34" width="2.5703125" style="223" customWidth="1"/>
    <col min="35" max="35" width="7.42578125" style="223" customWidth="1"/>
    <col min="36" max="38" width="2.5703125" style="223" customWidth="1"/>
    <col min="39" max="39" width="4.42578125" style="223" customWidth="1"/>
    <col min="40" max="40" width="19.42578125" style="224" customWidth="1"/>
    <col min="41" max="260" width="9" style="223"/>
    <col min="261" max="261" width="3.28515625" style="223" customWidth="1"/>
    <col min="262" max="262" width="20" style="223" customWidth="1"/>
    <col min="263" max="263" width="24.5703125" style="223" customWidth="1"/>
    <col min="264" max="293" width="4.42578125" style="223" customWidth="1"/>
    <col min="294" max="294" width="2.5703125" style="223" customWidth="1"/>
    <col min="295" max="295" width="6.140625" style="223" customWidth="1"/>
    <col min="296" max="296" width="19.42578125" style="223" customWidth="1"/>
    <col min="297" max="516" width="9" style="223"/>
    <col min="517" max="517" width="3.28515625" style="223" customWidth="1"/>
    <col min="518" max="518" width="20" style="223" customWidth="1"/>
    <col min="519" max="519" width="24.5703125" style="223" customWidth="1"/>
    <col min="520" max="549" width="4.42578125" style="223" customWidth="1"/>
    <col min="550" max="550" width="2.5703125" style="223" customWidth="1"/>
    <col min="551" max="551" width="6.140625" style="223" customWidth="1"/>
    <col min="552" max="552" width="19.42578125" style="223" customWidth="1"/>
    <col min="553" max="772" width="9" style="223"/>
    <col min="773" max="773" width="3.28515625" style="223" customWidth="1"/>
    <col min="774" max="774" width="20" style="223" customWidth="1"/>
    <col min="775" max="775" width="24.5703125" style="223" customWidth="1"/>
    <col min="776" max="805" width="4.42578125" style="223" customWidth="1"/>
    <col min="806" max="806" width="2.5703125" style="223" customWidth="1"/>
    <col min="807" max="807" width="6.140625" style="223" customWidth="1"/>
    <col min="808" max="808" width="19.42578125" style="223" customWidth="1"/>
    <col min="809" max="1028" width="9" style="223"/>
    <col min="1029" max="1029" width="3.28515625" style="223" customWidth="1"/>
    <col min="1030" max="1030" width="20" style="223" customWidth="1"/>
    <col min="1031" max="1031" width="24.5703125" style="223" customWidth="1"/>
    <col min="1032" max="1061" width="4.42578125" style="223" customWidth="1"/>
    <col min="1062" max="1062" width="2.5703125" style="223" customWidth="1"/>
    <col min="1063" max="1063" width="6.140625" style="223" customWidth="1"/>
    <col min="1064" max="1064" width="19.42578125" style="223" customWidth="1"/>
    <col min="1065" max="1284" width="9" style="223"/>
    <col min="1285" max="1285" width="3.28515625" style="223" customWidth="1"/>
    <col min="1286" max="1286" width="20" style="223" customWidth="1"/>
    <col min="1287" max="1287" width="24.5703125" style="223" customWidth="1"/>
    <col min="1288" max="1317" width="4.42578125" style="223" customWidth="1"/>
    <col min="1318" max="1318" width="2.5703125" style="223" customWidth="1"/>
    <col min="1319" max="1319" width="6.140625" style="223" customWidth="1"/>
    <col min="1320" max="1320" width="19.42578125" style="223" customWidth="1"/>
    <col min="1321" max="1540" width="9" style="223"/>
    <col min="1541" max="1541" width="3.28515625" style="223" customWidth="1"/>
    <col min="1542" max="1542" width="20" style="223" customWidth="1"/>
    <col min="1543" max="1543" width="24.5703125" style="223" customWidth="1"/>
    <col min="1544" max="1573" width="4.42578125" style="223" customWidth="1"/>
    <col min="1574" max="1574" width="2.5703125" style="223" customWidth="1"/>
    <col min="1575" max="1575" width="6.140625" style="223" customWidth="1"/>
    <col min="1576" max="1576" width="19.42578125" style="223" customWidth="1"/>
    <col min="1577" max="1796" width="9" style="223"/>
    <col min="1797" max="1797" width="3.28515625" style="223" customWidth="1"/>
    <col min="1798" max="1798" width="20" style="223" customWidth="1"/>
    <col min="1799" max="1799" width="24.5703125" style="223" customWidth="1"/>
    <col min="1800" max="1829" width="4.42578125" style="223" customWidth="1"/>
    <col min="1830" max="1830" width="2.5703125" style="223" customWidth="1"/>
    <col min="1831" max="1831" width="6.140625" style="223" customWidth="1"/>
    <col min="1832" max="1832" width="19.42578125" style="223" customWidth="1"/>
    <col min="1833" max="2052" width="9" style="223"/>
    <col min="2053" max="2053" width="3.28515625" style="223" customWidth="1"/>
    <col min="2054" max="2054" width="20" style="223" customWidth="1"/>
    <col min="2055" max="2055" width="24.5703125" style="223" customWidth="1"/>
    <col min="2056" max="2085" width="4.42578125" style="223" customWidth="1"/>
    <col min="2086" max="2086" width="2.5703125" style="223" customWidth="1"/>
    <col min="2087" max="2087" width="6.140625" style="223" customWidth="1"/>
    <col min="2088" max="2088" width="19.42578125" style="223" customWidth="1"/>
    <col min="2089" max="2308" width="9" style="223"/>
    <col min="2309" max="2309" width="3.28515625" style="223" customWidth="1"/>
    <col min="2310" max="2310" width="20" style="223" customWidth="1"/>
    <col min="2311" max="2311" width="24.5703125" style="223" customWidth="1"/>
    <col min="2312" max="2341" width="4.42578125" style="223" customWidth="1"/>
    <col min="2342" max="2342" width="2.5703125" style="223" customWidth="1"/>
    <col min="2343" max="2343" width="6.140625" style="223" customWidth="1"/>
    <col min="2344" max="2344" width="19.42578125" style="223" customWidth="1"/>
    <col min="2345" max="2564" width="9" style="223"/>
    <col min="2565" max="2565" width="3.28515625" style="223" customWidth="1"/>
    <col min="2566" max="2566" width="20" style="223" customWidth="1"/>
    <col min="2567" max="2567" width="24.5703125" style="223" customWidth="1"/>
    <col min="2568" max="2597" width="4.42578125" style="223" customWidth="1"/>
    <col min="2598" max="2598" width="2.5703125" style="223" customWidth="1"/>
    <col min="2599" max="2599" width="6.140625" style="223" customWidth="1"/>
    <col min="2600" max="2600" width="19.42578125" style="223" customWidth="1"/>
    <col min="2601" max="2820" width="9" style="223"/>
    <col min="2821" max="2821" width="3.28515625" style="223" customWidth="1"/>
    <col min="2822" max="2822" width="20" style="223" customWidth="1"/>
    <col min="2823" max="2823" width="24.5703125" style="223" customWidth="1"/>
    <col min="2824" max="2853" width="4.42578125" style="223" customWidth="1"/>
    <col min="2854" max="2854" width="2.5703125" style="223" customWidth="1"/>
    <col min="2855" max="2855" width="6.140625" style="223" customWidth="1"/>
    <col min="2856" max="2856" width="19.42578125" style="223" customWidth="1"/>
    <col min="2857" max="3076" width="9" style="223"/>
    <col min="3077" max="3077" width="3.28515625" style="223" customWidth="1"/>
    <col min="3078" max="3078" width="20" style="223" customWidth="1"/>
    <col min="3079" max="3079" width="24.5703125" style="223" customWidth="1"/>
    <col min="3080" max="3109" width="4.42578125" style="223" customWidth="1"/>
    <col min="3110" max="3110" width="2.5703125" style="223" customWidth="1"/>
    <col min="3111" max="3111" width="6.140625" style="223" customWidth="1"/>
    <col min="3112" max="3112" width="19.42578125" style="223" customWidth="1"/>
    <col min="3113" max="3332" width="9" style="223"/>
    <col min="3333" max="3333" width="3.28515625" style="223" customWidth="1"/>
    <col min="3334" max="3334" width="20" style="223" customWidth="1"/>
    <col min="3335" max="3335" width="24.5703125" style="223" customWidth="1"/>
    <col min="3336" max="3365" width="4.42578125" style="223" customWidth="1"/>
    <col min="3366" max="3366" width="2.5703125" style="223" customWidth="1"/>
    <col min="3367" max="3367" width="6.140625" style="223" customWidth="1"/>
    <col min="3368" max="3368" width="19.42578125" style="223" customWidth="1"/>
    <col min="3369" max="3588" width="9" style="223"/>
    <col min="3589" max="3589" width="3.28515625" style="223" customWidth="1"/>
    <col min="3590" max="3590" width="20" style="223" customWidth="1"/>
    <col min="3591" max="3591" width="24.5703125" style="223" customWidth="1"/>
    <col min="3592" max="3621" width="4.42578125" style="223" customWidth="1"/>
    <col min="3622" max="3622" width="2.5703125" style="223" customWidth="1"/>
    <col min="3623" max="3623" width="6.140625" style="223" customWidth="1"/>
    <col min="3624" max="3624" width="19.42578125" style="223" customWidth="1"/>
    <col min="3625" max="3844" width="9" style="223"/>
    <col min="3845" max="3845" width="3.28515625" style="223" customWidth="1"/>
    <col min="3846" max="3846" width="20" style="223" customWidth="1"/>
    <col min="3847" max="3847" width="24.5703125" style="223" customWidth="1"/>
    <col min="3848" max="3877" width="4.42578125" style="223" customWidth="1"/>
    <col min="3878" max="3878" width="2.5703125" style="223" customWidth="1"/>
    <col min="3879" max="3879" width="6.140625" style="223" customWidth="1"/>
    <col min="3880" max="3880" width="19.42578125" style="223" customWidth="1"/>
    <col min="3881" max="4100" width="9" style="223"/>
    <col min="4101" max="4101" width="3.28515625" style="223" customWidth="1"/>
    <col min="4102" max="4102" width="20" style="223" customWidth="1"/>
    <col min="4103" max="4103" width="24.5703125" style="223" customWidth="1"/>
    <col min="4104" max="4133" width="4.42578125" style="223" customWidth="1"/>
    <col min="4134" max="4134" width="2.5703125" style="223" customWidth="1"/>
    <col min="4135" max="4135" width="6.140625" style="223" customWidth="1"/>
    <col min="4136" max="4136" width="19.42578125" style="223" customWidth="1"/>
    <col min="4137" max="4356" width="9" style="223"/>
    <col min="4357" max="4357" width="3.28515625" style="223" customWidth="1"/>
    <col min="4358" max="4358" width="20" style="223" customWidth="1"/>
    <col min="4359" max="4359" width="24.5703125" style="223" customWidth="1"/>
    <col min="4360" max="4389" width="4.42578125" style="223" customWidth="1"/>
    <col min="4390" max="4390" width="2.5703125" style="223" customWidth="1"/>
    <col min="4391" max="4391" width="6.140625" style="223" customWidth="1"/>
    <col min="4392" max="4392" width="19.42578125" style="223" customWidth="1"/>
    <col min="4393" max="4612" width="9" style="223"/>
    <col min="4613" max="4613" width="3.28515625" style="223" customWidth="1"/>
    <col min="4614" max="4614" width="20" style="223" customWidth="1"/>
    <col min="4615" max="4615" width="24.5703125" style="223" customWidth="1"/>
    <col min="4616" max="4645" width="4.42578125" style="223" customWidth="1"/>
    <col min="4646" max="4646" width="2.5703125" style="223" customWidth="1"/>
    <col min="4647" max="4647" width="6.140625" style="223" customWidth="1"/>
    <col min="4648" max="4648" width="19.42578125" style="223" customWidth="1"/>
    <col min="4649" max="4868" width="9" style="223"/>
    <col min="4869" max="4869" width="3.28515625" style="223" customWidth="1"/>
    <col min="4870" max="4870" width="20" style="223" customWidth="1"/>
    <col min="4871" max="4871" width="24.5703125" style="223" customWidth="1"/>
    <col min="4872" max="4901" width="4.42578125" style="223" customWidth="1"/>
    <col min="4902" max="4902" width="2.5703125" style="223" customWidth="1"/>
    <col min="4903" max="4903" width="6.140625" style="223" customWidth="1"/>
    <col min="4904" max="4904" width="19.42578125" style="223" customWidth="1"/>
    <col min="4905" max="5124" width="9" style="223"/>
    <col min="5125" max="5125" width="3.28515625" style="223" customWidth="1"/>
    <col min="5126" max="5126" width="20" style="223" customWidth="1"/>
    <col min="5127" max="5127" width="24.5703125" style="223" customWidth="1"/>
    <col min="5128" max="5157" width="4.42578125" style="223" customWidth="1"/>
    <col min="5158" max="5158" width="2.5703125" style="223" customWidth="1"/>
    <col min="5159" max="5159" width="6.140625" style="223" customWidth="1"/>
    <col min="5160" max="5160" width="19.42578125" style="223" customWidth="1"/>
    <col min="5161" max="5380" width="9" style="223"/>
    <col min="5381" max="5381" width="3.28515625" style="223" customWidth="1"/>
    <col min="5382" max="5382" width="20" style="223" customWidth="1"/>
    <col min="5383" max="5383" width="24.5703125" style="223" customWidth="1"/>
    <col min="5384" max="5413" width="4.42578125" style="223" customWidth="1"/>
    <col min="5414" max="5414" width="2.5703125" style="223" customWidth="1"/>
    <col min="5415" max="5415" width="6.140625" style="223" customWidth="1"/>
    <col min="5416" max="5416" width="19.42578125" style="223" customWidth="1"/>
    <col min="5417" max="5636" width="9" style="223"/>
    <col min="5637" max="5637" width="3.28515625" style="223" customWidth="1"/>
    <col min="5638" max="5638" width="20" style="223" customWidth="1"/>
    <col min="5639" max="5639" width="24.5703125" style="223" customWidth="1"/>
    <col min="5640" max="5669" width="4.42578125" style="223" customWidth="1"/>
    <col min="5670" max="5670" width="2.5703125" style="223" customWidth="1"/>
    <col min="5671" max="5671" width="6.140625" style="223" customWidth="1"/>
    <col min="5672" max="5672" width="19.42578125" style="223" customWidth="1"/>
    <col min="5673" max="5892" width="9" style="223"/>
    <col min="5893" max="5893" width="3.28515625" style="223" customWidth="1"/>
    <col min="5894" max="5894" width="20" style="223" customWidth="1"/>
    <col min="5895" max="5895" width="24.5703125" style="223" customWidth="1"/>
    <col min="5896" max="5925" width="4.42578125" style="223" customWidth="1"/>
    <col min="5926" max="5926" width="2.5703125" style="223" customWidth="1"/>
    <col min="5927" max="5927" width="6.140625" style="223" customWidth="1"/>
    <col min="5928" max="5928" width="19.42578125" style="223" customWidth="1"/>
    <col min="5929" max="6148" width="9" style="223"/>
    <col min="6149" max="6149" width="3.28515625" style="223" customWidth="1"/>
    <col min="6150" max="6150" width="20" style="223" customWidth="1"/>
    <col min="6151" max="6151" width="24.5703125" style="223" customWidth="1"/>
    <col min="6152" max="6181" width="4.42578125" style="223" customWidth="1"/>
    <col min="6182" max="6182" width="2.5703125" style="223" customWidth="1"/>
    <col min="6183" max="6183" width="6.140625" style="223" customWidth="1"/>
    <col min="6184" max="6184" width="19.42578125" style="223" customWidth="1"/>
    <col min="6185" max="6404" width="9" style="223"/>
    <col min="6405" max="6405" width="3.28515625" style="223" customWidth="1"/>
    <col min="6406" max="6406" width="20" style="223" customWidth="1"/>
    <col min="6407" max="6407" width="24.5703125" style="223" customWidth="1"/>
    <col min="6408" max="6437" width="4.42578125" style="223" customWidth="1"/>
    <col min="6438" max="6438" width="2.5703125" style="223" customWidth="1"/>
    <col min="6439" max="6439" width="6.140625" style="223" customWidth="1"/>
    <col min="6440" max="6440" width="19.42578125" style="223" customWidth="1"/>
    <col min="6441" max="6660" width="9" style="223"/>
    <col min="6661" max="6661" width="3.28515625" style="223" customWidth="1"/>
    <col min="6662" max="6662" width="20" style="223" customWidth="1"/>
    <col min="6663" max="6663" width="24.5703125" style="223" customWidth="1"/>
    <col min="6664" max="6693" width="4.42578125" style="223" customWidth="1"/>
    <col min="6694" max="6694" width="2.5703125" style="223" customWidth="1"/>
    <col min="6695" max="6695" width="6.140625" style="223" customWidth="1"/>
    <col min="6696" max="6696" width="19.42578125" style="223" customWidth="1"/>
    <col min="6697" max="6916" width="9" style="223"/>
    <col min="6917" max="6917" width="3.28515625" style="223" customWidth="1"/>
    <col min="6918" max="6918" width="20" style="223" customWidth="1"/>
    <col min="6919" max="6919" width="24.5703125" style="223" customWidth="1"/>
    <col min="6920" max="6949" width="4.42578125" style="223" customWidth="1"/>
    <col min="6950" max="6950" width="2.5703125" style="223" customWidth="1"/>
    <col min="6951" max="6951" width="6.140625" style="223" customWidth="1"/>
    <col min="6952" max="6952" width="19.42578125" style="223" customWidth="1"/>
    <col min="6953" max="7172" width="9" style="223"/>
    <col min="7173" max="7173" width="3.28515625" style="223" customWidth="1"/>
    <col min="7174" max="7174" width="20" style="223" customWidth="1"/>
    <col min="7175" max="7175" width="24.5703125" style="223" customWidth="1"/>
    <col min="7176" max="7205" width="4.42578125" style="223" customWidth="1"/>
    <col min="7206" max="7206" width="2.5703125" style="223" customWidth="1"/>
    <col min="7207" max="7207" width="6.140625" style="223" customWidth="1"/>
    <col min="7208" max="7208" width="19.42578125" style="223" customWidth="1"/>
    <col min="7209" max="7428" width="9" style="223"/>
    <col min="7429" max="7429" width="3.28515625" style="223" customWidth="1"/>
    <col min="7430" max="7430" width="20" style="223" customWidth="1"/>
    <col min="7431" max="7431" width="24.5703125" style="223" customWidth="1"/>
    <col min="7432" max="7461" width="4.42578125" style="223" customWidth="1"/>
    <col min="7462" max="7462" width="2.5703125" style="223" customWidth="1"/>
    <col min="7463" max="7463" width="6.140625" style="223" customWidth="1"/>
    <col min="7464" max="7464" width="19.42578125" style="223" customWidth="1"/>
    <col min="7465" max="7684" width="9" style="223"/>
    <col min="7685" max="7685" width="3.28515625" style="223" customWidth="1"/>
    <col min="7686" max="7686" width="20" style="223" customWidth="1"/>
    <col min="7687" max="7687" width="24.5703125" style="223" customWidth="1"/>
    <col min="7688" max="7717" width="4.42578125" style="223" customWidth="1"/>
    <col min="7718" max="7718" width="2.5703125" style="223" customWidth="1"/>
    <col min="7719" max="7719" width="6.140625" style="223" customWidth="1"/>
    <col min="7720" max="7720" width="19.42578125" style="223" customWidth="1"/>
    <col min="7721" max="7940" width="9" style="223"/>
    <col min="7941" max="7941" width="3.28515625" style="223" customWidth="1"/>
    <col min="7942" max="7942" width="20" style="223" customWidth="1"/>
    <col min="7943" max="7943" width="24.5703125" style="223" customWidth="1"/>
    <col min="7944" max="7973" width="4.42578125" style="223" customWidth="1"/>
    <col min="7974" max="7974" width="2.5703125" style="223" customWidth="1"/>
    <col min="7975" max="7975" width="6.140625" style="223" customWidth="1"/>
    <col min="7976" max="7976" width="19.42578125" style="223" customWidth="1"/>
    <col min="7977" max="8196" width="9" style="223"/>
    <col min="8197" max="8197" width="3.28515625" style="223" customWidth="1"/>
    <col min="8198" max="8198" width="20" style="223" customWidth="1"/>
    <col min="8199" max="8199" width="24.5703125" style="223" customWidth="1"/>
    <col min="8200" max="8229" width="4.42578125" style="223" customWidth="1"/>
    <col min="8230" max="8230" width="2.5703125" style="223" customWidth="1"/>
    <col min="8231" max="8231" width="6.140625" style="223" customWidth="1"/>
    <col min="8232" max="8232" width="19.42578125" style="223" customWidth="1"/>
    <col min="8233" max="8452" width="9" style="223"/>
    <col min="8453" max="8453" width="3.28515625" style="223" customWidth="1"/>
    <col min="8454" max="8454" width="20" style="223" customWidth="1"/>
    <col min="8455" max="8455" width="24.5703125" style="223" customWidth="1"/>
    <col min="8456" max="8485" width="4.42578125" style="223" customWidth="1"/>
    <col min="8486" max="8486" width="2.5703125" style="223" customWidth="1"/>
    <col min="8487" max="8487" width="6.140625" style="223" customWidth="1"/>
    <col min="8488" max="8488" width="19.42578125" style="223" customWidth="1"/>
    <col min="8489" max="8708" width="9" style="223"/>
    <col min="8709" max="8709" width="3.28515625" style="223" customWidth="1"/>
    <col min="8710" max="8710" width="20" style="223" customWidth="1"/>
    <col min="8711" max="8711" width="24.5703125" style="223" customWidth="1"/>
    <col min="8712" max="8741" width="4.42578125" style="223" customWidth="1"/>
    <col min="8742" max="8742" width="2.5703125" style="223" customWidth="1"/>
    <col min="8743" max="8743" width="6.140625" style="223" customWidth="1"/>
    <col min="8744" max="8744" width="19.42578125" style="223" customWidth="1"/>
    <col min="8745" max="8964" width="9" style="223"/>
    <col min="8965" max="8965" width="3.28515625" style="223" customWidth="1"/>
    <col min="8966" max="8966" width="20" style="223" customWidth="1"/>
    <col min="8967" max="8967" width="24.5703125" style="223" customWidth="1"/>
    <col min="8968" max="8997" width="4.42578125" style="223" customWidth="1"/>
    <col min="8998" max="8998" width="2.5703125" style="223" customWidth="1"/>
    <col min="8999" max="8999" width="6.140625" style="223" customWidth="1"/>
    <col min="9000" max="9000" width="19.42578125" style="223" customWidth="1"/>
    <col min="9001" max="9220" width="9" style="223"/>
    <col min="9221" max="9221" width="3.28515625" style="223" customWidth="1"/>
    <col min="9222" max="9222" width="20" style="223" customWidth="1"/>
    <col min="9223" max="9223" width="24.5703125" style="223" customWidth="1"/>
    <col min="9224" max="9253" width="4.42578125" style="223" customWidth="1"/>
    <col min="9254" max="9254" width="2.5703125" style="223" customWidth="1"/>
    <col min="9255" max="9255" width="6.140625" style="223" customWidth="1"/>
    <col min="9256" max="9256" width="19.42578125" style="223" customWidth="1"/>
    <col min="9257" max="9476" width="9" style="223"/>
    <col min="9477" max="9477" width="3.28515625" style="223" customWidth="1"/>
    <col min="9478" max="9478" width="20" style="223" customWidth="1"/>
    <col min="9479" max="9479" width="24.5703125" style="223" customWidth="1"/>
    <col min="9480" max="9509" width="4.42578125" style="223" customWidth="1"/>
    <col min="9510" max="9510" width="2.5703125" style="223" customWidth="1"/>
    <col min="9511" max="9511" width="6.140625" style="223" customWidth="1"/>
    <col min="9512" max="9512" width="19.42578125" style="223" customWidth="1"/>
    <col min="9513" max="9732" width="9" style="223"/>
    <col min="9733" max="9733" width="3.28515625" style="223" customWidth="1"/>
    <col min="9734" max="9734" width="20" style="223" customWidth="1"/>
    <col min="9735" max="9735" width="24.5703125" style="223" customWidth="1"/>
    <col min="9736" max="9765" width="4.42578125" style="223" customWidth="1"/>
    <col min="9766" max="9766" width="2.5703125" style="223" customWidth="1"/>
    <col min="9767" max="9767" width="6.140625" style="223" customWidth="1"/>
    <col min="9768" max="9768" width="19.42578125" style="223" customWidth="1"/>
    <col min="9769" max="9988" width="9" style="223"/>
    <col min="9989" max="9989" width="3.28515625" style="223" customWidth="1"/>
    <col min="9990" max="9990" width="20" style="223" customWidth="1"/>
    <col min="9991" max="9991" width="24.5703125" style="223" customWidth="1"/>
    <col min="9992" max="10021" width="4.42578125" style="223" customWidth="1"/>
    <col min="10022" max="10022" width="2.5703125" style="223" customWidth="1"/>
    <col min="10023" max="10023" width="6.140625" style="223" customWidth="1"/>
    <col min="10024" max="10024" width="19.42578125" style="223" customWidth="1"/>
    <col min="10025" max="10244" width="9" style="223"/>
    <col min="10245" max="10245" width="3.28515625" style="223" customWidth="1"/>
    <col min="10246" max="10246" width="20" style="223" customWidth="1"/>
    <col min="10247" max="10247" width="24.5703125" style="223" customWidth="1"/>
    <col min="10248" max="10277" width="4.42578125" style="223" customWidth="1"/>
    <col min="10278" max="10278" width="2.5703125" style="223" customWidth="1"/>
    <col min="10279" max="10279" width="6.140625" style="223" customWidth="1"/>
    <col min="10280" max="10280" width="19.42578125" style="223" customWidth="1"/>
    <col min="10281" max="10500" width="9" style="223"/>
    <col min="10501" max="10501" width="3.28515625" style="223" customWidth="1"/>
    <col min="10502" max="10502" width="20" style="223" customWidth="1"/>
    <col min="10503" max="10503" width="24.5703125" style="223" customWidth="1"/>
    <col min="10504" max="10533" width="4.42578125" style="223" customWidth="1"/>
    <col min="10534" max="10534" width="2.5703125" style="223" customWidth="1"/>
    <col min="10535" max="10535" width="6.140625" style="223" customWidth="1"/>
    <col min="10536" max="10536" width="19.42578125" style="223" customWidth="1"/>
    <col min="10537" max="10756" width="9" style="223"/>
    <col min="10757" max="10757" width="3.28515625" style="223" customWidth="1"/>
    <col min="10758" max="10758" width="20" style="223" customWidth="1"/>
    <col min="10759" max="10759" width="24.5703125" style="223" customWidth="1"/>
    <col min="10760" max="10789" width="4.42578125" style="223" customWidth="1"/>
    <col min="10790" max="10790" width="2.5703125" style="223" customWidth="1"/>
    <col min="10791" max="10791" width="6.140625" style="223" customWidth="1"/>
    <col min="10792" max="10792" width="19.42578125" style="223" customWidth="1"/>
    <col min="10793" max="11012" width="9" style="223"/>
    <col min="11013" max="11013" width="3.28515625" style="223" customWidth="1"/>
    <col min="11014" max="11014" width="20" style="223" customWidth="1"/>
    <col min="11015" max="11015" width="24.5703125" style="223" customWidth="1"/>
    <col min="11016" max="11045" width="4.42578125" style="223" customWidth="1"/>
    <col min="11046" max="11046" width="2.5703125" style="223" customWidth="1"/>
    <col min="11047" max="11047" width="6.140625" style="223" customWidth="1"/>
    <col min="11048" max="11048" width="19.42578125" style="223" customWidth="1"/>
    <col min="11049" max="11268" width="9" style="223"/>
    <col min="11269" max="11269" width="3.28515625" style="223" customWidth="1"/>
    <col min="11270" max="11270" width="20" style="223" customWidth="1"/>
    <col min="11271" max="11271" width="24.5703125" style="223" customWidth="1"/>
    <col min="11272" max="11301" width="4.42578125" style="223" customWidth="1"/>
    <col min="11302" max="11302" width="2.5703125" style="223" customWidth="1"/>
    <col min="11303" max="11303" width="6.140625" style="223" customWidth="1"/>
    <col min="11304" max="11304" width="19.42578125" style="223" customWidth="1"/>
    <col min="11305" max="11524" width="9" style="223"/>
    <col min="11525" max="11525" width="3.28515625" style="223" customWidth="1"/>
    <col min="11526" max="11526" width="20" style="223" customWidth="1"/>
    <col min="11527" max="11527" width="24.5703125" style="223" customWidth="1"/>
    <col min="11528" max="11557" width="4.42578125" style="223" customWidth="1"/>
    <col min="11558" max="11558" width="2.5703125" style="223" customWidth="1"/>
    <col min="11559" max="11559" width="6.140625" style="223" customWidth="1"/>
    <col min="11560" max="11560" width="19.42578125" style="223" customWidth="1"/>
    <col min="11561" max="11780" width="9" style="223"/>
    <col min="11781" max="11781" width="3.28515625" style="223" customWidth="1"/>
    <col min="11782" max="11782" width="20" style="223" customWidth="1"/>
    <col min="11783" max="11783" width="24.5703125" style="223" customWidth="1"/>
    <col min="11784" max="11813" width="4.42578125" style="223" customWidth="1"/>
    <col min="11814" max="11814" width="2.5703125" style="223" customWidth="1"/>
    <col min="11815" max="11815" width="6.140625" style="223" customWidth="1"/>
    <col min="11816" max="11816" width="19.42578125" style="223" customWidth="1"/>
    <col min="11817" max="12036" width="9" style="223"/>
    <col min="12037" max="12037" width="3.28515625" style="223" customWidth="1"/>
    <col min="12038" max="12038" width="20" style="223" customWidth="1"/>
    <col min="12039" max="12039" width="24.5703125" style="223" customWidth="1"/>
    <col min="12040" max="12069" width="4.42578125" style="223" customWidth="1"/>
    <col min="12070" max="12070" width="2.5703125" style="223" customWidth="1"/>
    <col min="12071" max="12071" width="6.140625" style="223" customWidth="1"/>
    <col min="12072" max="12072" width="19.42578125" style="223" customWidth="1"/>
    <col min="12073" max="12292" width="9" style="223"/>
    <col min="12293" max="12293" width="3.28515625" style="223" customWidth="1"/>
    <col min="12294" max="12294" width="20" style="223" customWidth="1"/>
    <col min="12295" max="12295" width="24.5703125" style="223" customWidth="1"/>
    <col min="12296" max="12325" width="4.42578125" style="223" customWidth="1"/>
    <col min="12326" max="12326" width="2.5703125" style="223" customWidth="1"/>
    <col min="12327" max="12327" width="6.140625" style="223" customWidth="1"/>
    <col min="12328" max="12328" width="19.42578125" style="223" customWidth="1"/>
    <col min="12329" max="12548" width="9" style="223"/>
    <col min="12549" max="12549" width="3.28515625" style="223" customWidth="1"/>
    <col min="12550" max="12550" width="20" style="223" customWidth="1"/>
    <col min="12551" max="12551" width="24.5703125" style="223" customWidth="1"/>
    <col min="12552" max="12581" width="4.42578125" style="223" customWidth="1"/>
    <col min="12582" max="12582" width="2.5703125" style="223" customWidth="1"/>
    <col min="12583" max="12583" width="6.140625" style="223" customWidth="1"/>
    <col min="12584" max="12584" width="19.42578125" style="223" customWidth="1"/>
    <col min="12585" max="12804" width="9" style="223"/>
    <col min="12805" max="12805" width="3.28515625" style="223" customWidth="1"/>
    <col min="12806" max="12806" width="20" style="223" customWidth="1"/>
    <col min="12807" max="12807" width="24.5703125" style="223" customWidth="1"/>
    <col min="12808" max="12837" width="4.42578125" style="223" customWidth="1"/>
    <col min="12838" max="12838" width="2.5703125" style="223" customWidth="1"/>
    <col min="12839" max="12839" width="6.140625" style="223" customWidth="1"/>
    <col min="12840" max="12840" width="19.42578125" style="223" customWidth="1"/>
    <col min="12841" max="13060" width="9" style="223"/>
    <col min="13061" max="13061" width="3.28515625" style="223" customWidth="1"/>
    <col min="13062" max="13062" width="20" style="223" customWidth="1"/>
    <col min="13063" max="13063" width="24.5703125" style="223" customWidth="1"/>
    <col min="13064" max="13093" width="4.42578125" style="223" customWidth="1"/>
    <col min="13094" max="13094" width="2.5703125" style="223" customWidth="1"/>
    <col min="13095" max="13095" width="6.140625" style="223" customWidth="1"/>
    <col min="13096" max="13096" width="19.42578125" style="223" customWidth="1"/>
    <col min="13097" max="13316" width="9" style="223"/>
    <col min="13317" max="13317" width="3.28515625" style="223" customWidth="1"/>
    <col min="13318" max="13318" width="20" style="223" customWidth="1"/>
    <col min="13319" max="13319" width="24.5703125" style="223" customWidth="1"/>
    <col min="13320" max="13349" width="4.42578125" style="223" customWidth="1"/>
    <col min="13350" max="13350" width="2.5703125" style="223" customWidth="1"/>
    <col min="13351" max="13351" width="6.140625" style="223" customWidth="1"/>
    <col min="13352" max="13352" width="19.42578125" style="223" customWidth="1"/>
    <col min="13353" max="13572" width="9" style="223"/>
    <col min="13573" max="13573" width="3.28515625" style="223" customWidth="1"/>
    <col min="13574" max="13574" width="20" style="223" customWidth="1"/>
    <col min="13575" max="13575" width="24.5703125" style="223" customWidth="1"/>
    <col min="13576" max="13605" width="4.42578125" style="223" customWidth="1"/>
    <col min="13606" max="13606" width="2.5703125" style="223" customWidth="1"/>
    <col min="13607" max="13607" width="6.140625" style="223" customWidth="1"/>
    <col min="13608" max="13608" width="19.42578125" style="223" customWidth="1"/>
    <col min="13609" max="13828" width="9" style="223"/>
    <col min="13829" max="13829" width="3.28515625" style="223" customWidth="1"/>
    <col min="13830" max="13830" width="20" style="223" customWidth="1"/>
    <col min="13831" max="13831" width="24.5703125" style="223" customWidth="1"/>
    <col min="13832" max="13861" width="4.42578125" style="223" customWidth="1"/>
    <col min="13862" max="13862" width="2.5703125" style="223" customWidth="1"/>
    <col min="13863" max="13863" width="6.140625" style="223" customWidth="1"/>
    <col min="13864" max="13864" width="19.42578125" style="223" customWidth="1"/>
    <col min="13865" max="14084" width="9" style="223"/>
    <col min="14085" max="14085" width="3.28515625" style="223" customWidth="1"/>
    <col min="14086" max="14086" width="20" style="223" customWidth="1"/>
    <col min="14087" max="14087" width="24.5703125" style="223" customWidth="1"/>
    <col min="14088" max="14117" width="4.42578125" style="223" customWidth="1"/>
    <col min="14118" max="14118" width="2.5703125" style="223" customWidth="1"/>
    <col min="14119" max="14119" width="6.140625" style="223" customWidth="1"/>
    <col min="14120" max="14120" width="19.42578125" style="223" customWidth="1"/>
    <col min="14121" max="14340" width="9" style="223"/>
    <col min="14341" max="14341" width="3.28515625" style="223" customWidth="1"/>
    <col min="14342" max="14342" width="20" style="223" customWidth="1"/>
    <col min="14343" max="14343" width="24.5703125" style="223" customWidth="1"/>
    <col min="14344" max="14373" width="4.42578125" style="223" customWidth="1"/>
    <col min="14374" max="14374" width="2.5703125" style="223" customWidth="1"/>
    <col min="14375" max="14375" width="6.140625" style="223" customWidth="1"/>
    <col min="14376" max="14376" width="19.42578125" style="223" customWidth="1"/>
    <col min="14377" max="14596" width="9" style="223"/>
    <col min="14597" max="14597" width="3.28515625" style="223" customWidth="1"/>
    <col min="14598" max="14598" width="20" style="223" customWidth="1"/>
    <col min="14599" max="14599" width="24.5703125" style="223" customWidth="1"/>
    <col min="14600" max="14629" width="4.42578125" style="223" customWidth="1"/>
    <col min="14630" max="14630" width="2.5703125" style="223" customWidth="1"/>
    <col min="14631" max="14631" width="6.140625" style="223" customWidth="1"/>
    <col min="14632" max="14632" width="19.42578125" style="223" customWidth="1"/>
    <col min="14633" max="14852" width="9" style="223"/>
    <col min="14853" max="14853" width="3.28515625" style="223" customWidth="1"/>
    <col min="14854" max="14854" width="20" style="223" customWidth="1"/>
    <col min="14855" max="14855" width="24.5703125" style="223" customWidth="1"/>
    <col min="14856" max="14885" width="4.42578125" style="223" customWidth="1"/>
    <col min="14886" max="14886" width="2.5703125" style="223" customWidth="1"/>
    <col min="14887" max="14887" width="6.140625" style="223" customWidth="1"/>
    <col min="14888" max="14888" width="19.42578125" style="223" customWidth="1"/>
    <col min="14889" max="15108" width="9" style="223"/>
    <col min="15109" max="15109" width="3.28515625" style="223" customWidth="1"/>
    <col min="15110" max="15110" width="20" style="223" customWidth="1"/>
    <col min="15111" max="15111" width="24.5703125" style="223" customWidth="1"/>
    <col min="15112" max="15141" width="4.42578125" style="223" customWidth="1"/>
    <col min="15142" max="15142" width="2.5703125" style="223" customWidth="1"/>
    <col min="15143" max="15143" width="6.140625" style="223" customWidth="1"/>
    <col min="15144" max="15144" width="19.42578125" style="223" customWidth="1"/>
    <col min="15145" max="15364" width="9" style="223"/>
    <col min="15365" max="15365" width="3.28515625" style="223" customWidth="1"/>
    <col min="15366" max="15366" width="20" style="223" customWidth="1"/>
    <col min="15367" max="15367" width="24.5703125" style="223" customWidth="1"/>
    <col min="15368" max="15397" width="4.42578125" style="223" customWidth="1"/>
    <col min="15398" max="15398" width="2.5703125" style="223" customWidth="1"/>
    <col min="15399" max="15399" width="6.140625" style="223" customWidth="1"/>
    <col min="15400" max="15400" width="19.42578125" style="223" customWidth="1"/>
    <col min="15401" max="15620" width="9" style="223"/>
    <col min="15621" max="15621" width="3.28515625" style="223" customWidth="1"/>
    <col min="15622" max="15622" width="20" style="223" customWidth="1"/>
    <col min="15623" max="15623" width="24.5703125" style="223" customWidth="1"/>
    <col min="15624" max="15653" width="4.42578125" style="223" customWidth="1"/>
    <col min="15654" max="15654" width="2.5703125" style="223" customWidth="1"/>
    <col min="15655" max="15655" width="6.140625" style="223" customWidth="1"/>
    <col min="15656" max="15656" width="19.42578125" style="223" customWidth="1"/>
    <col min="15657" max="15876" width="9" style="223"/>
    <col min="15877" max="15877" width="3.28515625" style="223" customWidth="1"/>
    <col min="15878" max="15878" width="20" style="223" customWidth="1"/>
    <col min="15879" max="15879" width="24.5703125" style="223" customWidth="1"/>
    <col min="15880" max="15909" width="4.42578125" style="223" customWidth="1"/>
    <col min="15910" max="15910" width="2.5703125" style="223" customWidth="1"/>
    <col min="15911" max="15911" width="6.140625" style="223" customWidth="1"/>
    <col min="15912" max="15912" width="19.42578125" style="223" customWidth="1"/>
    <col min="15913" max="16132" width="9" style="223"/>
    <col min="16133" max="16133" width="3.28515625" style="223" customWidth="1"/>
    <col min="16134" max="16134" width="20" style="223" customWidth="1"/>
    <col min="16135" max="16135" width="24.5703125" style="223" customWidth="1"/>
    <col min="16136" max="16165" width="4.42578125" style="223" customWidth="1"/>
    <col min="16166" max="16166" width="2.5703125" style="223" customWidth="1"/>
    <col min="16167" max="16167" width="6.140625" style="223" customWidth="1"/>
    <col min="16168" max="16168" width="19.42578125" style="223" customWidth="1"/>
    <col min="16169" max="16384" width="9" style="223"/>
  </cols>
  <sheetData>
    <row r="1" spans="1:40" ht="16.5" x14ac:dyDescent="0.25">
      <c r="A1" s="221" t="s">
        <v>0</v>
      </c>
      <c r="B1" s="221"/>
      <c r="C1" s="222"/>
      <c r="D1" s="222"/>
      <c r="E1" s="222"/>
      <c r="Z1" s="366" t="s">
        <v>19</v>
      </c>
      <c r="AA1" s="367"/>
      <c r="AB1" s="367"/>
      <c r="AC1" s="367"/>
      <c r="AD1" s="367"/>
      <c r="AE1" s="367"/>
      <c r="AF1" s="367"/>
      <c r="AG1" s="368"/>
    </row>
    <row r="2" spans="1:40" x14ac:dyDescent="0.25">
      <c r="A2" s="225" t="s">
        <v>155</v>
      </c>
      <c r="B2" s="225"/>
      <c r="C2" s="226"/>
      <c r="D2" s="226"/>
      <c r="E2" s="226"/>
      <c r="Z2" s="361" t="s">
        <v>156</v>
      </c>
      <c r="AA2" s="362"/>
      <c r="AB2" s="362"/>
      <c r="AC2" s="362"/>
      <c r="AD2" s="362"/>
      <c r="AE2" s="363"/>
      <c r="AF2" s="364" t="s">
        <v>157</v>
      </c>
      <c r="AG2" s="365"/>
    </row>
    <row r="3" spans="1:40" x14ac:dyDescent="0.25">
      <c r="A3" s="225" t="s">
        <v>158</v>
      </c>
      <c r="B3" s="79"/>
      <c r="C3" s="79"/>
      <c r="D3" s="79"/>
      <c r="E3" s="79"/>
      <c r="Z3" s="361" t="s">
        <v>159</v>
      </c>
      <c r="AA3" s="362"/>
      <c r="AB3" s="362"/>
      <c r="AC3" s="362"/>
      <c r="AD3" s="362"/>
      <c r="AE3" s="363"/>
      <c r="AF3" s="364" t="s">
        <v>160</v>
      </c>
      <c r="AG3" s="365"/>
    </row>
    <row r="4" spans="1:40" x14ac:dyDescent="0.25">
      <c r="A4" s="225" t="s">
        <v>161</v>
      </c>
      <c r="B4" s="79"/>
      <c r="C4" s="79"/>
      <c r="D4" s="79"/>
      <c r="E4" s="79"/>
      <c r="T4" s="223" t="s">
        <v>45</v>
      </c>
      <c r="Z4" s="361" t="s">
        <v>162</v>
      </c>
      <c r="AA4" s="362"/>
      <c r="AB4" s="362"/>
      <c r="AC4" s="362"/>
      <c r="AD4" s="362"/>
      <c r="AE4" s="363"/>
      <c r="AF4" s="364" t="s">
        <v>163</v>
      </c>
      <c r="AG4" s="365"/>
    </row>
    <row r="5" spans="1:40" x14ac:dyDescent="0.25">
      <c r="A5" s="225" t="s">
        <v>164</v>
      </c>
      <c r="B5" s="79"/>
      <c r="C5" s="79"/>
      <c r="D5" s="79"/>
      <c r="E5" s="79"/>
      <c r="Z5" s="361" t="s">
        <v>165</v>
      </c>
      <c r="AA5" s="362"/>
      <c r="AB5" s="362"/>
      <c r="AC5" s="362"/>
      <c r="AD5" s="362"/>
      <c r="AE5" s="363"/>
      <c r="AF5" s="364" t="s">
        <v>166</v>
      </c>
      <c r="AG5" s="365"/>
    </row>
    <row r="6" spans="1:40" x14ac:dyDescent="0.25">
      <c r="A6" s="227"/>
      <c r="B6" s="227"/>
      <c r="C6" s="228"/>
      <c r="D6" s="228"/>
      <c r="E6" s="227"/>
    </row>
    <row r="7" spans="1:40" s="230" customFormat="1" ht="18.75" x14ac:dyDescent="0.25">
      <c r="A7" s="370" t="s">
        <v>183</v>
      </c>
      <c r="B7" s="370"/>
      <c r="C7" s="370"/>
      <c r="D7" s="370"/>
      <c r="E7" s="370"/>
      <c r="F7" s="370"/>
      <c r="G7" s="370"/>
      <c r="H7" s="370"/>
      <c r="I7" s="370"/>
      <c r="J7" s="370"/>
      <c r="K7" s="370"/>
      <c r="L7" s="370"/>
      <c r="M7" s="370"/>
      <c r="N7" s="370"/>
      <c r="O7" s="370"/>
      <c r="P7" s="370"/>
      <c r="Q7" s="370"/>
      <c r="R7" s="370"/>
      <c r="S7" s="370"/>
      <c r="T7" s="370"/>
      <c r="U7" s="370"/>
      <c r="V7" s="370"/>
      <c r="W7" s="370"/>
      <c r="X7" s="370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229"/>
    </row>
    <row r="9" spans="1:40" s="235" customFormat="1" x14ac:dyDescent="0.25">
      <c r="A9" s="371" t="s">
        <v>167</v>
      </c>
      <c r="B9" s="371" t="s">
        <v>168</v>
      </c>
      <c r="C9" s="371" t="s">
        <v>169</v>
      </c>
      <c r="D9" s="374" t="s">
        <v>170</v>
      </c>
      <c r="E9" s="375"/>
      <c r="F9" s="375"/>
      <c r="G9" s="375"/>
      <c r="H9" s="375"/>
      <c r="I9" s="375"/>
      <c r="J9" s="375"/>
      <c r="K9" s="375"/>
      <c r="L9" s="375"/>
      <c r="M9" s="375"/>
      <c r="N9" s="375"/>
      <c r="O9" s="375"/>
      <c r="P9" s="375"/>
      <c r="Q9" s="375"/>
      <c r="R9" s="375"/>
      <c r="S9" s="375"/>
      <c r="T9" s="375"/>
      <c r="U9" s="375"/>
      <c r="V9" s="375"/>
      <c r="W9" s="375"/>
      <c r="X9" s="375"/>
      <c r="Y9" s="375"/>
      <c r="Z9" s="375"/>
      <c r="AA9" s="375"/>
      <c r="AB9" s="375"/>
      <c r="AC9" s="375"/>
      <c r="AD9" s="375"/>
      <c r="AE9" s="375"/>
      <c r="AF9" s="375"/>
      <c r="AG9" s="375"/>
      <c r="AH9" s="376"/>
      <c r="AI9" s="377" t="s">
        <v>171</v>
      </c>
      <c r="AJ9" s="231"/>
      <c r="AK9" s="232"/>
      <c r="AL9" s="232"/>
      <c r="AM9" s="233"/>
      <c r="AN9" s="234"/>
    </row>
    <row r="10" spans="1:40" s="235" customFormat="1" x14ac:dyDescent="0.25">
      <c r="A10" s="372"/>
      <c r="B10" s="372"/>
      <c r="C10" s="372"/>
      <c r="D10" s="236">
        <v>1</v>
      </c>
      <c r="E10" s="236">
        <v>2</v>
      </c>
      <c r="F10" s="236">
        <v>3</v>
      </c>
      <c r="G10" s="236">
        <v>4</v>
      </c>
      <c r="H10" s="236">
        <v>5</v>
      </c>
      <c r="I10" s="236">
        <v>6</v>
      </c>
      <c r="J10" s="236">
        <v>7</v>
      </c>
      <c r="K10" s="236">
        <v>8</v>
      </c>
      <c r="L10" s="236">
        <v>9</v>
      </c>
      <c r="M10" s="236">
        <v>10</v>
      </c>
      <c r="N10" s="236">
        <v>11</v>
      </c>
      <c r="O10" s="236">
        <v>12</v>
      </c>
      <c r="P10" s="236">
        <v>13</v>
      </c>
      <c r="Q10" s="236">
        <v>14</v>
      </c>
      <c r="R10" s="236">
        <v>15</v>
      </c>
      <c r="S10" s="236">
        <v>16</v>
      </c>
      <c r="T10" s="236">
        <v>17</v>
      </c>
      <c r="U10" s="236">
        <v>18</v>
      </c>
      <c r="V10" s="236">
        <v>19</v>
      </c>
      <c r="W10" s="236">
        <v>20</v>
      </c>
      <c r="X10" s="236">
        <v>21</v>
      </c>
      <c r="Y10" s="236">
        <v>22</v>
      </c>
      <c r="Z10" s="236">
        <v>23</v>
      </c>
      <c r="AA10" s="236">
        <v>24</v>
      </c>
      <c r="AB10" s="236">
        <v>25</v>
      </c>
      <c r="AC10" s="236">
        <v>26</v>
      </c>
      <c r="AD10" s="236">
        <v>27</v>
      </c>
      <c r="AE10" s="236">
        <v>28</v>
      </c>
      <c r="AF10" s="236">
        <v>29</v>
      </c>
      <c r="AG10" s="236">
        <v>30</v>
      </c>
      <c r="AH10" s="236">
        <v>31</v>
      </c>
      <c r="AI10" s="377"/>
      <c r="AJ10" s="237"/>
      <c r="AK10" s="233"/>
      <c r="AL10" s="233"/>
      <c r="AM10" s="233"/>
      <c r="AN10" s="234"/>
    </row>
    <row r="11" spans="1:40" s="241" customFormat="1" x14ac:dyDescent="0.25">
      <c r="A11" s="373"/>
      <c r="B11" s="373"/>
      <c r="C11" s="373"/>
      <c r="D11" s="236" t="s">
        <v>173</v>
      </c>
      <c r="E11" s="236" t="s">
        <v>174</v>
      </c>
      <c r="F11" s="238" t="s">
        <v>175</v>
      </c>
      <c r="G11" s="239" t="s">
        <v>176</v>
      </c>
      <c r="H11" s="238" t="s">
        <v>177</v>
      </c>
      <c r="I11" s="238" t="s">
        <v>178</v>
      </c>
      <c r="J11" s="236" t="s">
        <v>172</v>
      </c>
      <c r="K11" s="238" t="s">
        <v>173</v>
      </c>
      <c r="L11" s="236" t="s">
        <v>174</v>
      </c>
      <c r="M11" s="238" t="s">
        <v>175</v>
      </c>
      <c r="N11" s="239" t="s">
        <v>176</v>
      </c>
      <c r="O11" s="238" t="s">
        <v>177</v>
      </c>
      <c r="P11" s="238" t="s">
        <v>178</v>
      </c>
      <c r="Q11" s="236" t="s">
        <v>172</v>
      </c>
      <c r="R11" s="238" t="s">
        <v>173</v>
      </c>
      <c r="S11" s="236" t="s">
        <v>174</v>
      </c>
      <c r="T11" s="238" t="s">
        <v>175</v>
      </c>
      <c r="U11" s="239" t="s">
        <v>176</v>
      </c>
      <c r="V11" s="238" t="s">
        <v>177</v>
      </c>
      <c r="W11" s="236" t="s">
        <v>178</v>
      </c>
      <c r="X11" s="238" t="s">
        <v>172</v>
      </c>
      <c r="Y11" s="238" t="s">
        <v>173</v>
      </c>
      <c r="Z11" s="238" t="s">
        <v>174</v>
      </c>
      <c r="AA11" s="238" t="s">
        <v>175</v>
      </c>
      <c r="AB11" s="239" t="s">
        <v>176</v>
      </c>
      <c r="AC11" s="238" t="s">
        <v>177</v>
      </c>
      <c r="AD11" s="236" t="s">
        <v>178</v>
      </c>
      <c r="AE11" s="238" t="s">
        <v>172</v>
      </c>
      <c r="AF11" s="238" t="s">
        <v>173</v>
      </c>
      <c r="AG11" s="238" t="s">
        <v>174</v>
      </c>
      <c r="AH11" s="238" t="s">
        <v>175</v>
      </c>
      <c r="AI11" s="377"/>
      <c r="AJ11" s="240"/>
      <c r="AN11" s="242"/>
    </row>
    <row r="12" spans="1:40" s="241" customFormat="1" x14ac:dyDescent="0.25">
      <c r="A12" s="243">
        <v>1</v>
      </c>
      <c r="B12" s="243" t="s">
        <v>37</v>
      </c>
      <c r="C12" s="243" t="s">
        <v>13</v>
      </c>
      <c r="D12" s="238" t="s">
        <v>157</v>
      </c>
      <c r="E12" s="238" t="s">
        <v>157</v>
      </c>
      <c r="F12" s="238" t="s">
        <v>160</v>
      </c>
      <c r="G12" s="244" t="s">
        <v>157</v>
      </c>
      <c r="H12" s="238" t="s">
        <v>157</v>
      </c>
      <c r="I12" s="238" t="s">
        <v>157</v>
      </c>
      <c r="J12" s="238" t="s">
        <v>157</v>
      </c>
      <c r="K12" s="238" t="s">
        <v>157</v>
      </c>
      <c r="L12" s="238" t="s">
        <v>157</v>
      </c>
      <c r="M12" s="238" t="s">
        <v>160</v>
      </c>
      <c r="N12" s="244" t="s">
        <v>157</v>
      </c>
      <c r="O12" s="238" t="s">
        <v>157</v>
      </c>
      <c r="P12" s="238" t="s">
        <v>157</v>
      </c>
      <c r="Q12" s="238" t="s">
        <v>157</v>
      </c>
      <c r="R12" s="238" t="s">
        <v>157</v>
      </c>
      <c r="S12" s="238" t="s">
        <v>157</v>
      </c>
      <c r="T12" s="238" t="s">
        <v>157</v>
      </c>
      <c r="U12" s="244"/>
      <c r="V12" s="238" t="s">
        <v>157</v>
      </c>
      <c r="W12" s="238" t="s">
        <v>157</v>
      </c>
      <c r="X12" s="238" t="s">
        <v>157</v>
      </c>
      <c r="Y12" s="238" t="s">
        <v>157</v>
      </c>
      <c r="Z12" s="238" t="s">
        <v>157</v>
      </c>
      <c r="AA12" s="238" t="s">
        <v>157</v>
      </c>
      <c r="AB12" s="244"/>
      <c r="AC12" s="238" t="s">
        <v>157</v>
      </c>
      <c r="AD12" s="238" t="s">
        <v>157</v>
      </c>
      <c r="AE12" s="238" t="s">
        <v>157</v>
      </c>
      <c r="AF12" s="238" t="s">
        <v>157</v>
      </c>
      <c r="AG12" s="238" t="s">
        <v>157</v>
      </c>
      <c r="AH12" s="238" t="s">
        <v>157</v>
      </c>
      <c r="AI12" s="245">
        <f>COUNTIF(D12:AH12,"x")+ COUNTIF(D12:AH12,"x/2")/2+COUNTIF(D12:AH12,"CT")+COUNTIF(D12:AH12,"TT")</f>
        <v>28</v>
      </c>
      <c r="AJ12" s="240"/>
      <c r="AN12" s="242"/>
    </row>
    <row r="13" spans="1:40" s="241" customFormat="1" x14ac:dyDescent="0.25">
      <c r="A13" s="243">
        <v>2</v>
      </c>
      <c r="B13" s="246" t="s">
        <v>36</v>
      </c>
      <c r="C13" s="247" t="s">
        <v>86</v>
      </c>
      <c r="D13" s="238" t="s">
        <v>157</v>
      </c>
      <c r="E13" s="238" t="s">
        <v>157</v>
      </c>
      <c r="F13" s="238" t="s">
        <v>160</v>
      </c>
      <c r="G13" s="244" t="s">
        <v>157</v>
      </c>
      <c r="H13" s="238" t="s">
        <v>157</v>
      </c>
      <c r="I13" s="238" t="s">
        <v>157</v>
      </c>
      <c r="J13" s="238" t="s">
        <v>157</v>
      </c>
      <c r="K13" s="238" t="s">
        <v>157</v>
      </c>
      <c r="L13" s="238" t="s">
        <v>157</v>
      </c>
      <c r="M13" s="238" t="s">
        <v>160</v>
      </c>
      <c r="N13" s="244" t="s">
        <v>157</v>
      </c>
      <c r="O13" s="238" t="s">
        <v>157</v>
      </c>
      <c r="P13" s="238" t="s">
        <v>157</v>
      </c>
      <c r="Q13" s="238" t="s">
        <v>157</v>
      </c>
      <c r="R13" s="238" t="s">
        <v>157</v>
      </c>
      <c r="S13" s="238" t="s">
        <v>157</v>
      </c>
      <c r="T13" s="238" t="s">
        <v>157</v>
      </c>
      <c r="U13" s="244" t="s">
        <v>160</v>
      </c>
      <c r="V13" s="238" t="s">
        <v>157</v>
      </c>
      <c r="W13" s="238" t="s">
        <v>157</v>
      </c>
      <c r="X13" s="238" t="s">
        <v>157</v>
      </c>
      <c r="Y13" s="238" t="s">
        <v>157</v>
      </c>
      <c r="Z13" s="238" t="s">
        <v>157</v>
      </c>
      <c r="AA13" s="238" t="s">
        <v>157</v>
      </c>
      <c r="AB13" s="244"/>
      <c r="AC13" s="238" t="s">
        <v>157</v>
      </c>
      <c r="AD13" s="238" t="s">
        <v>157</v>
      </c>
      <c r="AE13" s="238" t="s">
        <v>157</v>
      </c>
      <c r="AF13" s="238" t="s">
        <v>157</v>
      </c>
      <c r="AG13" s="238" t="s">
        <v>157</v>
      </c>
      <c r="AH13" s="238" t="s">
        <v>157</v>
      </c>
      <c r="AI13" s="245">
        <f t="shared" ref="AI13:AI15" si="0">COUNTIF(D13:AH13,"x")+ COUNTIF(D13:AH13,"x/2")/2+COUNTIF(D13:AH13,"CT")+COUNTIF(D13:AH13,"TT")</f>
        <v>28.5</v>
      </c>
      <c r="AJ13" s="240"/>
      <c r="AN13" s="242"/>
    </row>
    <row r="14" spans="1:40" s="241" customFormat="1" x14ac:dyDescent="0.25">
      <c r="A14" s="243">
        <v>3</v>
      </c>
      <c r="B14" s="243" t="s">
        <v>74</v>
      </c>
      <c r="C14" s="247" t="s">
        <v>86</v>
      </c>
      <c r="D14" s="238" t="s">
        <v>157</v>
      </c>
      <c r="E14" s="238" t="s">
        <v>157</v>
      </c>
      <c r="F14" s="238" t="s">
        <v>160</v>
      </c>
      <c r="G14" s="244"/>
      <c r="H14" s="238" t="s">
        <v>157</v>
      </c>
      <c r="I14" s="238" t="s">
        <v>157</v>
      </c>
      <c r="J14" s="238" t="s">
        <v>157</v>
      </c>
      <c r="K14" s="238" t="s">
        <v>157</v>
      </c>
      <c r="L14" s="238" t="s">
        <v>157</v>
      </c>
      <c r="M14" s="238" t="s">
        <v>160</v>
      </c>
      <c r="N14" s="244"/>
      <c r="O14" s="238" t="s">
        <v>157</v>
      </c>
      <c r="P14" s="238" t="s">
        <v>157</v>
      </c>
      <c r="Q14" s="238" t="s">
        <v>157</v>
      </c>
      <c r="R14" s="238" t="s">
        <v>157</v>
      </c>
      <c r="S14" s="238" t="s">
        <v>157</v>
      </c>
      <c r="T14" s="238" t="s">
        <v>157</v>
      </c>
      <c r="U14" s="244"/>
      <c r="V14" s="238" t="s">
        <v>157</v>
      </c>
      <c r="W14" s="238" t="s">
        <v>157</v>
      </c>
      <c r="X14" s="238" t="s">
        <v>157</v>
      </c>
      <c r="Y14" s="238" t="s">
        <v>157</v>
      </c>
      <c r="Z14" s="238" t="s">
        <v>157</v>
      </c>
      <c r="AA14" s="238" t="s">
        <v>157</v>
      </c>
      <c r="AB14" s="244"/>
      <c r="AC14" s="238" t="s">
        <v>157</v>
      </c>
      <c r="AD14" s="238" t="s">
        <v>157</v>
      </c>
      <c r="AE14" s="238" t="s">
        <v>157</v>
      </c>
      <c r="AF14" s="238" t="s">
        <v>157</v>
      </c>
      <c r="AG14" s="238" t="s">
        <v>157</v>
      </c>
      <c r="AH14" s="238" t="s">
        <v>157</v>
      </c>
      <c r="AI14" s="245">
        <f t="shared" si="0"/>
        <v>26</v>
      </c>
      <c r="AJ14" s="240"/>
      <c r="AN14" s="242"/>
    </row>
    <row r="15" spans="1:40" s="241" customFormat="1" x14ac:dyDescent="0.25">
      <c r="A15" s="243">
        <v>4</v>
      </c>
      <c r="B15" s="243" t="s">
        <v>181</v>
      </c>
      <c r="C15" s="247" t="s">
        <v>182</v>
      </c>
      <c r="D15" s="263"/>
      <c r="E15" s="238"/>
      <c r="F15" s="238"/>
      <c r="G15" s="244"/>
      <c r="H15" s="238"/>
      <c r="I15" s="238"/>
      <c r="J15" s="238"/>
      <c r="K15" s="238"/>
      <c r="L15" s="238"/>
      <c r="M15" s="238"/>
      <c r="N15" s="244"/>
      <c r="O15" s="238"/>
      <c r="P15" s="238"/>
      <c r="Q15" s="238"/>
      <c r="R15" s="238"/>
      <c r="S15" s="238"/>
      <c r="T15" s="238"/>
      <c r="U15" s="244"/>
      <c r="V15" s="238"/>
      <c r="W15" s="238"/>
      <c r="X15" s="238"/>
      <c r="Y15" s="238"/>
      <c r="Z15" s="238"/>
      <c r="AA15" s="238"/>
      <c r="AB15" s="244"/>
      <c r="AC15" s="238" t="s">
        <v>157</v>
      </c>
      <c r="AD15" s="238" t="s">
        <v>157</v>
      </c>
      <c r="AE15" s="238" t="s">
        <v>157</v>
      </c>
      <c r="AF15" s="238" t="s">
        <v>157</v>
      </c>
      <c r="AG15" s="238" t="s">
        <v>157</v>
      </c>
      <c r="AH15" s="238" t="s">
        <v>157</v>
      </c>
      <c r="AI15" s="245">
        <f t="shared" si="0"/>
        <v>6</v>
      </c>
      <c r="AJ15" s="240"/>
      <c r="AN15" s="242"/>
    </row>
    <row r="16" spans="1:40" s="241" customFormat="1" x14ac:dyDescent="0.25">
      <c r="A16" s="378" t="s">
        <v>179</v>
      </c>
      <c r="B16" s="379"/>
      <c r="C16" s="248"/>
      <c r="D16" s="248"/>
      <c r="E16" s="249"/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49"/>
      <c r="R16" s="249"/>
      <c r="S16" s="249"/>
      <c r="T16" s="249"/>
      <c r="U16" s="249"/>
      <c r="V16" s="249"/>
      <c r="W16" s="249"/>
      <c r="X16" s="249"/>
      <c r="Y16" s="249"/>
      <c r="Z16" s="249"/>
      <c r="AA16" s="249"/>
      <c r="AB16" s="249"/>
      <c r="AC16" s="249"/>
      <c r="AD16" s="249"/>
      <c r="AE16" s="249"/>
      <c r="AF16" s="249"/>
      <c r="AG16" s="249"/>
      <c r="AH16" s="249"/>
      <c r="AI16" s="250">
        <f>SUM(AI12:AI14)</f>
        <v>82.5</v>
      </c>
      <c r="AJ16" s="251"/>
      <c r="AK16" s="252"/>
      <c r="AL16" s="252"/>
      <c r="AN16" s="242"/>
    </row>
    <row r="18" spans="1:40" s="258" customFormat="1" x14ac:dyDescent="0.25">
      <c r="A18" s="380" t="s">
        <v>13</v>
      </c>
      <c r="B18" s="380"/>
      <c r="C18" s="380"/>
      <c r="D18" s="380"/>
      <c r="E18" s="380"/>
      <c r="F18" s="380"/>
      <c r="G18" s="380"/>
      <c r="H18" s="253"/>
      <c r="I18" s="381"/>
      <c r="J18" s="381"/>
      <c r="K18" s="381"/>
      <c r="L18" s="381"/>
      <c r="M18" s="381"/>
      <c r="N18" s="254"/>
      <c r="O18" s="381" t="s">
        <v>180</v>
      </c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255"/>
      <c r="AA18" s="255"/>
      <c r="AB18" s="256"/>
      <c r="AC18" s="381"/>
      <c r="AD18" s="381"/>
      <c r="AE18" s="381"/>
      <c r="AF18" s="381"/>
      <c r="AG18" s="381"/>
      <c r="AH18" s="381"/>
      <c r="AI18" s="381"/>
      <c r="AJ18" s="381"/>
      <c r="AK18" s="381"/>
      <c r="AL18" s="381"/>
      <c r="AM18" s="381"/>
      <c r="AN18" s="257"/>
    </row>
    <row r="25" spans="1:40" x14ac:dyDescent="0.25">
      <c r="A25" s="259"/>
      <c r="B25" s="260"/>
      <c r="C25" s="259"/>
      <c r="D25" s="259"/>
    </row>
    <row r="26" spans="1:40" x14ac:dyDescent="0.25">
      <c r="A26" s="259"/>
      <c r="B26" s="260"/>
      <c r="C26" s="259"/>
      <c r="D26" s="259"/>
    </row>
    <row r="27" spans="1:40" x14ac:dyDescent="0.25">
      <c r="A27" s="227"/>
      <c r="B27" s="228"/>
      <c r="C27" s="227"/>
      <c r="D27" s="227"/>
    </row>
    <row r="28" spans="1:40" x14ac:dyDescent="0.25">
      <c r="A28" s="227"/>
      <c r="B28" s="228"/>
      <c r="C28" s="227"/>
      <c r="D28" s="227"/>
    </row>
    <row r="32" spans="1:40" s="261" customFormat="1" x14ac:dyDescent="0.25">
      <c r="AN32" s="262"/>
    </row>
    <row r="33" spans="3:40" s="261" customFormat="1" x14ac:dyDescent="0.25">
      <c r="AN33" s="262"/>
    </row>
    <row r="34" spans="3:40" s="261" customFormat="1" x14ac:dyDescent="0.25">
      <c r="G34" s="369"/>
      <c r="H34" s="369"/>
      <c r="I34" s="369"/>
      <c r="J34" s="369"/>
      <c r="K34" s="369"/>
      <c r="L34" s="369"/>
      <c r="M34" s="369"/>
      <c r="N34" s="369"/>
      <c r="O34" s="369"/>
      <c r="P34" s="369"/>
      <c r="Q34" s="369"/>
      <c r="R34" s="369"/>
      <c r="S34" s="369"/>
      <c r="T34" s="369"/>
      <c r="U34" s="369"/>
      <c r="V34" s="369"/>
      <c r="W34" s="369"/>
      <c r="X34" s="369"/>
      <c r="AN34" s="262"/>
    </row>
    <row r="35" spans="3:40" s="261" customFormat="1" x14ac:dyDescent="0.25">
      <c r="G35" s="369"/>
      <c r="H35" s="369"/>
      <c r="I35" s="369"/>
      <c r="J35" s="369"/>
      <c r="K35" s="369"/>
      <c r="L35" s="369"/>
      <c r="M35" s="369"/>
      <c r="N35" s="369"/>
      <c r="O35" s="369"/>
      <c r="P35" s="369"/>
      <c r="Q35" s="369"/>
      <c r="R35" s="369"/>
      <c r="S35" s="369"/>
      <c r="T35" s="369"/>
      <c r="U35" s="369"/>
      <c r="V35" s="369"/>
      <c r="W35" s="369"/>
      <c r="X35" s="369"/>
      <c r="AN35" s="262"/>
    </row>
    <row r="36" spans="3:40" s="261" customFormat="1" x14ac:dyDescent="0.25">
      <c r="G36" s="369"/>
      <c r="H36" s="369"/>
      <c r="I36" s="369"/>
      <c r="J36" s="369"/>
      <c r="K36" s="369"/>
      <c r="L36" s="369"/>
      <c r="M36" s="369"/>
      <c r="N36" s="369"/>
      <c r="O36" s="369"/>
      <c r="P36" s="369"/>
      <c r="Q36" s="369"/>
      <c r="R36" s="369"/>
      <c r="S36" s="369"/>
      <c r="T36" s="369"/>
      <c r="U36" s="369"/>
      <c r="V36" s="369"/>
      <c r="W36" s="369"/>
      <c r="X36" s="369"/>
      <c r="AN36" s="262"/>
    </row>
    <row r="37" spans="3:40" s="261" customFormat="1" x14ac:dyDescent="0.25">
      <c r="G37" s="369"/>
      <c r="H37" s="369"/>
      <c r="I37" s="369"/>
      <c r="J37" s="369"/>
      <c r="K37" s="369"/>
      <c r="L37" s="369"/>
      <c r="M37" s="369"/>
      <c r="N37" s="369"/>
      <c r="O37" s="369"/>
      <c r="P37" s="369"/>
      <c r="Q37" s="369"/>
      <c r="R37" s="369"/>
      <c r="S37" s="369"/>
      <c r="T37" s="369"/>
      <c r="U37" s="369"/>
      <c r="V37" s="369"/>
      <c r="W37" s="369"/>
      <c r="X37" s="369"/>
      <c r="AN37" s="262"/>
    </row>
    <row r="38" spans="3:40" s="261" customFormat="1" x14ac:dyDescent="0.25">
      <c r="G38" s="369"/>
      <c r="H38" s="369"/>
      <c r="I38" s="369"/>
      <c r="J38" s="369"/>
      <c r="K38" s="369"/>
      <c r="L38" s="369"/>
      <c r="M38" s="369"/>
      <c r="N38" s="369"/>
      <c r="O38" s="369"/>
      <c r="P38" s="369"/>
      <c r="Q38" s="369"/>
      <c r="R38" s="369"/>
      <c r="S38" s="369"/>
      <c r="T38" s="369"/>
      <c r="U38" s="369"/>
      <c r="V38" s="369"/>
      <c r="W38" s="369"/>
      <c r="X38" s="369"/>
      <c r="AN38" s="262"/>
    </row>
    <row r="39" spans="3:40" x14ac:dyDescent="0.25">
      <c r="C39" s="223"/>
      <c r="D39" s="223"/>
      <c r="G39" s="369"/>
      <c r="H39" s="369"/>
      <c r="I39" s="369"/>
      <c r="J39" s="369"/>
      <c r="K39" s="369"/>
      <c r="L39" s="369"/>
      <c r="M39" s="369"/>
      <c r="N39" s="369"/>
      <c r="O39" s="369"/>
      <c r="P39" s="369"/>
      <c r="Q39" s="369"/>
      <c r="R39" s="369"/>
      <c r="S39" s="369"/>
      <c r="T39" s="369"/>
      <c r="U39" s="369"/>
      <c r="V39" s="369"/>
      <c r="W39" s="369"/>
      <c r="X39" s="369"/>
      <c r="AN39" s="223"/>
    </row>
    <row r="40" spans="3:40" x14ac:dyDescent="0.25">
      <c r="C40" s="223"/>
      <c r="D40" s="223"/>
      <c r="AN40" s="223"/>
    </row>
  </sheetData>
  <mergeCells count="21">
    <mergeCell ref="G34:X39"/>
    <mergeCell ref="Z5:AE5"/>
    <mergeCell ref="AF5:AG5"/>
    <mergeCell ref="A7:AM7"/>
    <mergeCell ref="A9:A11"/>
    <mergeCell ref="B9:B11"/>
    <mergeCell ref="C9:C11"/>
    <mergeCell ref="D9:AH9"/>
    <mergeCell ref="AI9:AI11"/>
    <mergeCell ref="A16:B16"/>
    <mergeCell ref="A18:G18"/>
    <mergeCell ref="I18:M18"/>
    <mergeCell ref="O18:Y18"/>
    <mergeCell ref="AC18:AM18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7" workbookViewId="0">
      <selection activeCell="J12" sqref="J12"/>
    </sheetView>
  </sheetViews>
  <sheetFormatPr defaultColWidth="9" defaultRowHeight="12.75" x14ac:dyDescent="0.25"/>
  <cols>
    <col min="1" max="1" width="3.140625" style="44" customWidth="1"/>
    <col min="2" max="2" width="14.85546875" style="44" customWidth="1"/>
    <col min="3" max="3" width="10.5703125" style="44" customWidth="1"/>
    <col min="4" max="4" width="12.28515625" style="44" customWidth="1"/>
    <col min="5" max="5" width="11.28515625" style="43" customWidth="1"/>
    <col min="6" max="6" width="15.85546875" style="44" customWidth="1"/>
    <col min="7" max="7" width="11.42578125" style="44" customWidth="1"/>
    <col min="8" max="8" width="12.140625" style="44" customWidth="1"/>
    <col min="9" max="9" width="14.7109375" style="44" customWidth="1"/>
    <col min="10" max="10" width="14.5703125" style="44" bestFit="1" customWidth="1"/>
    <col min="11" max="11" width="6" style="44" customWidth="1"/>
    <col min="12" max="12" width="7.140625" style="44" customWidth="1"/>
    <col min="13" max="256" width="9" style="44"/>
    <col min="257" max="257" width="5.28515625" style="44" customWidth="1"/>
    <col min="258" max="258" width="14.28515625" style="44" customWidth="1"/>
    <col min="259" max="259" width="9.7109375" style="44" customWidth="1"/>
    <col min="260" max="260" width="12.7109375" style="44" bestFit="1" customWidth="1"/>
    <col min="261" max="261" width="6" style="44" customWidth="1"/>
    <col min="262" max="262" width="12.85546875" style="44" customWidth="1"/>
    <col min="263" max="263" width="11.7109375" style="44" bestFit="1" customWidth="1"/>
    <col min="264" max="264" width="12.7109375" style="44" bestFit="1" customWidth="1"/>
    <col min="265" max="265" width="12.140625" style="44" customWidth="1"/>
    <col min="266" max="266" width="12.7109375" style="44" bestFit="1" customWidth="1"/>
    <col min="267" max="267" width="10.42578125" style="44" customWidth="1"/>
    <col min="268" max="268" width="5.140625" style="44" customWidth="1"/>
    <col min="269" max="512" width="9" style="44"/>
    <col min="513" max="513" width="5.28515625" style="44" customWidth="1"/>
    <col min="514" max="514" width="14.28515625" style="44" customWidth="1"/>
    <col min="515" max="515" width="9.7109375" style="44" customWidth="1"/>
    <col min="516" max="516" width="12.7109375" style="44" bestFit="1" customWidth="1"/>
    <col min="517" max="517" width="6" style="44" customWidth="1"/>
    <col min="518" max="518" width="12.85546875" style="44" customWidth="1"/>
    <col min="519" max="519" width="11.7109375" style="44" bestFit="1" customWidth="1"/>
    <col min="520" max="520" width="12.7109375" style="44" bestFit="1" customWidth="1"/>
    <col min="521" max="521" width="12.140625" style="44" customWidth="1"/>
    <col min="522" max="522" width="12.7109375" style="44" bestFit="1" customWidth="1"/>
    <col min="523" max="523" width="10.42578125" style="44" customWidth="1"/>
    <col min="524" max="524" width="5.140625" style="44" customWidth="1"/>
    <col min="525" max="768" width="9" style="44"/>
    <col min="769" max="769" width="5.28515625" style="44" customWidth="1"/>
    <col min="770" max="770" width="14.28515625" style="44" customWidth="1"/>
    <col min="771" max="771" width="9.7109375" style="44" customWidth="1"/>
    <col min="772" max="772" width="12.7109375" style="44" bestFit="1" customWidth="1"/>
    <col min="773" max="773" width="6" style="44" customWidth="1"/>
    <col min="774" max="774" width="12.85546875" style="44" customWidth="1"/>
    <col min="775" max="775" width="11.7109375" style="44" bestFit="1" customWidth="1"/>
    <col min="776" max="776" width="12.7109375" style="44" bestFit="1" customWidth="1"/>
    <col min="777" max="777" width="12.140625" style="44" customWidth="1"/>
    <col min="778" max="778" width="12.7109375" style="44" bestFit="1" customWidth="1"/>
    <col min="779" max="779" width="10.42578125" style="44" customWidth="1"/>
    <col min="780" max="780" width="5.140625" style="44" customWidth="1"/>
    <col min="781" max="1024" width="9" style="44"/>
    <col min="1025" max="1025" width="5.28515625" style="44" customWidth="1"/>
    <col min="1026" max="1026" width="14.28515625" style="44" customWidth="1"/>
    <col min="1027" max="1027" width="9.7109375" style="44" customWidth="1"/>
    <col min="1028" max="1028" width="12.7109375" style="44" bestFit="1" customWidth="1"/>
    <col min="1029" max="1029" width="6" style="44" customWidth="1"/>
    <col min="1030" max="1030" width="12.85546875" style="44" customWidth="1"/>
    <col min="1031" max="1031" width="11.7109375" style="44" bestFit="1" customWidth="1"/>
    <col min="1032" max="1032" width="12.7109375" style="44" bestFit="1" customWidth="1"/>
    <col min="1033" max="1033" width="12.140625" style="44" customWidth="1"/>
    <col min="1034" max="1034" width="12.7109375" style="44" bestFit="1" customWidth="1"/>
    <col min="1035" max="1035" width="10.42578125" style="44" customWidth="1"/>
    <col min="1036" max="1036" width="5.140625" style="44" customWidth="1"/>
    <col min="1037" max="1280" width="9" style="44"/>
    <col min="1281" max="1281" width="5.28515625" style="44" customWidth="1"/>
    <col min="1282" max="1282" width="14.28515625" style="44" customWidth="1"/>
    <col min="1283" max="1283" width="9.7109375" style="44" customWidth="1"/>
    <col min="1284" max="1284" width="12.7109375" style="44" bestFit="1" customWidth="1"/>
    <col min="1285" max="1285" width="6" style="44" customWidth="1"/>
    <col min="1286" max="1286" width="12.85546875" style="44" customWidth="1"/>
    <col min="1287" max="1287" width="11.7109375" style="44" bestFit="1" customWidth="1"/>
    <col min="1288" max="1288" width="12.7109375" style="44" bestFit="1" customWidth="1"/>
    <col min="1289" max="1289" width="12.140625" style="44" customWidth="1"/>
    <col min="1290" max="1290" width="12.7109375" style="44" bestFit="1" customWidth="1"/>
    <col min="1291" max="1291" width="10.42578125" style="44" customWidth="1"/>
    <col min="1292" max="1292" width="5.140625" style="44" customWidth="1"/>
    <col min="1293" max="1536" width="9" style="44"/>
    <col min="1537" max="1537" width="5.28515625" style="44" customWidth="1"/>
    <col min="1538" max="1538" width="14.28515625" style="44" customWidth="1"/>
    <col min="1539" max="1539" width="9.7109375" style="44" customWidth="1"/>
    <col min="1540" max="1540" width="12.7109375" style="44" bestFit="1" customWidth="1"/>
    <col min="1541" max="1541" width="6" style="44" customWidth="1"/>
    <col min="1542" max="1542" width="12.85546875" style="44" customWidth="1"/>
    <col min="1543" max="1543" width="11.7109375" style="44" bestFit="1" customWidth="1"/>
    <col min="1544" max="1544" width="12.7109375" style="44" bestFit="1" customWidth="1"/>
    <col min="1545" max="1545" width="12.140625" style="44" customWidth="1"/>
    <col min="1546" max="1546" width="12.7109375" style="44" bestFit="1" customWidth="1"/>
    <col min="1547" max="1547" width="10.42578125" style="44" customWidth="1"/>
    <col min="1548" max="1548" width="5.140625" style="44" customWidth="1"/>
    <col min="1549" max="1792" width="9" style="44"/>
    <col min="1793" max="1793" width="5.28515625" style="44" customWidth="1"/>
    <col min="1794" max="1794" width="14.28515625" style="44" customWidth="1"/>
    <col min="1795" max="1795" width="9.7109375" style="44" customWidth="1"/>
    <col min="1796" max="1796" width="12.7109375" style="44" bestFit="1" customWidth="1"/>
    <col min="1797" max="1797" width="6" style="44" customWidth="1"/>
    <col min="1798" max="1798" width="12.85546875" style="44" customWidth="1"/>
    <col min="1799" max="1799" width="11.7109375" style="44" bestFit="1" customWidth="1"/>
    <col min="1800" max="1800" width="12.7109375" style="44" bestFit="1" customWidth="1"/>
    <col min="1801" max="1801" width="12.140625" style="44" customWidth="1"/>
    <col min="1802" max="1802" width="12.7109375" style="44" bestFit="1" customWidth="1"/>
    <col min="1803" max="1803" width="10.42578125" style="44" customWidth="1"/>
    <col min="1804" max="1804" width="5.140625" style="44" customWidth="1"/>
    <col min="1805" max="2048" width="9" style="44"/>
    <col min="2049" max="2049" width="5.28515625" style="44" customWidth="1"/>
    <col min="2050" max="2050" width="14.28515625" style="44" customWidth="1"/>
    <col min="2051" max="2051" width="9.7109375" style="44" customWidth="1"/>
    <col min="2052" max="2052" width="12.7109375" style="44" bestFit="1" customWidth="1"/>
    <col min="2053" max="2053" width="6" style="44" customWidth="1"/>
    <col min="2054" max="2054" width="12.85546875" style="44" customWidth="1"/>
    <col min="2055" max="2055" width="11.7109375" style="44" bestFit="1" customWidth="1"/>
    <col min="2056" max="2056" width="12.7109375" style="44" bestFit="1" customWidth="1"/>
    <col min="2057" max="2057" width="12.140625" style="44" customWidth="1"/>
    <col min="2058" max="2058" width="12.7109375" style="44" bestFit="1" customWidth="1"/>
    <col min="2059" max="2059" width="10.42578125" style="44" customWidth="1"/>
    <col min="2060" max="2060" width="5.140625" style="44" customWidth="1"/>
    <col min="2061" max="2304" width="9" style="44"/>
    <col min="2305" max="2305" width="5.28515625" style="44" customWidth="1"/>
    <col min="2306" max="2306" width="14.28515625" style="44" customWidth="1"/>
    <col min="2307" max="2307" width="9.7109375" style="44" customWidth="1"/>
    <col min="2308" max="2308" width="12.7109375" style="44" bestFit="1" customWidth="1"/>
    <col min="2309" max="2309" width="6" style="44" customWidth="1"/>
    <col min="2310" max="2310" width="12.85546875" style="44" customWidth="1"/>
    <col min="2311" max="2311" width="11.7109375" style="44" bestFit="1" customWidth="1"/>
    <col min="2312" max="2312" width="12.7109375" style="44" bestFit="1" customWidth="1"/>
    <col min="2313" max="2313" width="12.140625" style="44" customWidth="1"/>
    <col min="2314" max="2314" width="12.7109375" style="44" bestFit="1" customWidth="1"/>
    <col min="2315" max="2315" width="10.42578125" style="44" customWidth="1"/>
    <col min="2316" max="2316" width="5.140625" style="44" customWidth="1"/>
    <col min="2317" max="2560" width="9" style="44"/>
    <col min="2561" max="2561" width="5.28515625" style="44" customWidth="1"/>
    <col min="2562" max="2562" width="14.28515625" style="44" customWidth="1"/>
    <col min="2563" max="2563" width="9.7109375" style="44" customWidth="1"/>
    <col min="2564" max="2564" width="12.7109375" style="44" bestFit="1" customWidth="1"/>
    <col min="2565" max="2565" width="6" style="44" customWidth="1"/>
    <col min="2566" max="2566" width="12.85546875" style="44" customWidth="1"/>
    <col min="2567" max="2567" width="11.7109375" style="44" bestFit="1" customWidth="1"/>
    <col min="2568" max="2568" width="12.7109375" style="44" bestFit="1" customWidth="1"/>
    <col min="2569" max="2569" width="12.140625" style="44" customWidth="1"/>
    <col min="2570" max="2570" width="12.7109375" style="44" bestFit="1" customWidth="1"/>
    <col min="2571" max="2571" width="10.42578125" style="44" customWidth="1"/>
    <col min="2572" max="2572" width="5.140625" style="44" customWidth="1"/>
    <col min="2573" max="2816" width="9" style="44"/>
    <col min="2817" max="2817" width="5.28515625" style="44" customWidth="1"/>
    <col min="2818" max="2818" width="14.28515625" style="44" customWidth="1"/>
    <col min="2819" max="2819" width="9.7109375" style="44" customWidth="1"/>
    <col min="2820" max="2820" width="12.7109375" style="44" bestFit="1" customWidth="1"/>
    <col min="2821" max="2821" width="6" style="44" customWidth="1"/>
    <col min="2822" max="2822" width="12.85546875" style="44" customWidth="1"/>
    <col min="2823" max="2823" width="11.7109375" style="44" bestFit="1" customWidth="1"/>
    <col min="2824" max="2824" width="12.7109375" style="44" bestFit="1" customWidth="1"/>
    <col min="2825" max="2825" width="12.140625" style="44" customWidth="1"/>
    <col min="2826" max="2826" width="12.7109375" style="44" bestFit="1" customWidth="1"/>
    <col min="2827" max="2827" width="10.42578125" style="44" customWidth="1"/>
    <col min="2828" max="2828" width="5.140625" style="44" customWidth="1"/>
    <col min="2829" max="3072" width="9" style="44"/>
    <col min="3073" max="3073" width="5.28515625" style="44" customWidth="1"/>
    <col min="3074" max="3074" width="14.28515625" style="44" customWidth="1"/>
    <col min="3075" max="3075" width="9.7109375" style="44" customWidth="1"/>
    <col min="3076" max="3076" width="12.7109375" style="44" bestFit="1" customWidth="1"/>
    <col min="3077" max="3077" width="6" style="44" customWidth="1"/>
    <col min="3078" max="3078" width="12.85546875" style="44" customWidth="1"/>
    <col min="3079" max="3079" width="11.7109375" style="44" bestFit="1" customWidth="1"/>
    <col min="3080" max="3080" width="12.7109375" style="44" bestFit="1" customWidth="1"/>
    <col min="3081" max="3081" width="12.140625" style="44" customWidth="1"/>
    <col min="3082" max="3082" width="12.7109375" style="44" bestFit="1" customWidth="1"/>
    <col min="3083" max="3083" width="10.42578125" style="44" customWidth="1"/>
    <col min="3084" max="3084" width="5.140625" style="44" customWidth="1"/>
    <col min="3085" max="3328" width="9" style="44"/>
    <col min="3329" max="3329" width="5.28515625" style="44" customWidth="1"/>
    <col min="3330" max="3330" width="14.28515625" style="44" customWidth="1"/>
    <col min="3331" max="3331" width="9.7109375" style="44" customWidth="1"/>
    <col min="3332" max="3332" width="12.7109375" style="44" bestFit="1" customWidth="1"/>
    <col min="3333" max="3333" width="6" style="44" customWidth="1"/>
    <col min="3334" max="3334" width="12.85546875" style="44" customWidth="1"/>
    <col min="3335" max="3335" width="11.7109375" style="44" bestFit="1" customWidth="1"/>
    <col min="3336" max="3336" width="12.7109375" style="44" bestFit="1" customWidth="1"/>
    <col min="3337" max="3337" width="12.140625" style="44" customWidth="1"/>
    <col min="3338" max="3338" width="12.7109375" style="44" bestFit="1" customWidth="1"/>
    <col min="3339" max="3339" width="10.42578125" style="44" customWidth="1"/>
    <col min="3340" max="3340" width="5.140625" style="44" customWidth="1"/>
    <col min="3341" max="3584" width="9" style="44"/>
    <col min="3585" max="3585" width="5.28515625" style="44" customWidth="1"/>
    <col min="3586" max="3586" width="14.28515625" style="44" customWidth="1"/>
    <col min="3587" max="3587" width="9.7109375" style="44" customWidth="1"/>
    <col min="3588" max="3588" width="12.7109375" style="44" bestFit="1" customWidth="1"/>
    <col min="3589" max="3589" width="6" style="44" customWidth="1"/>
    <col min="3590" max="3590" width="12.85546875" style="44" customWidth="1"/>
    <col min="3591" max="3591" width="11.7109375" style="44" bestFit="1" customWidth="1"/>
    <col min="3592" max="3592" width="12.7109375" style="44" bestFit="1" customWidth="1"/>
    <col min="3593" max="3593" width="12.140625" style="44" customWidth="1"/>
    <col min="3594" max="3594" width="12.7109375" style="44" bestFit="1" customWidth="1"/>
    <col min="3595" max="3595" width="10.42578125" style="44" customWidth="1"/>
    <col min="3596" max="3596" width="5.140625" style="44" customWidth="1"/>
    <col min="3597" max="3840" width="9" style="44"/>
    <col min="3841" max="3841" width="5.28515625" style="44" customWidth="1"/>
    <col min="3842" max="3842" width="14.28515625" style="44" customWidth="1"/>
    <col min="3843" max="3843" width="9.7109375" style="44" customWidth="1"/>
    <col min="3844" max="3844" width="12.7109375" style="44" bestFit="1" customWidth="1"/>
    <col min="3845" max="3845" width="6" style="44" customWidth="1"/>
    <col min="3846" max="3846" width="12.85546875" style="44" customWidth="1"/>
    <col min="3847" max="3847" width="11.7109375" style="44" bestFit="1" customWidth="1"/>
    <col min="3848" max="3848" width="12.7109375" style="44" bestFit="1" customWidth="1"/>
    <col min="3849" max="3849" width="12.140625" style="44" customWidth="1"/>
    <col min="3850" max="3850" width="12.7109375" style="44" bestFit="1" customWidth="1"/>
    <col min="3851" max="3851" width="10.42578125" style="44" customWidth="1"/>
    <col min="3852" max="3852" width="5.140625" style="44" customWidth="1"/>
    <col min="3853" max="4096" width="9" style="44"/>
    <col min="4097" max="4097" width="5.28515625" style="44" customWidth="1"/>
    <col min="4098" max="4098" width="14.28515625" style="44" customWidth="1"/>
    <col min="4099" max="4099" width="9.7109375" style="44" customWidth="1"/>
    <col min="4100" max="4100" width="12.7109375" style="44" bestFit="1" customWidth="1"/>
    <col min="4101" max="4101" width="6" style="44" customWidth="1"/>
    <col min="4102" max="4102" width="12.85546875" style="44" customWidth="1"/>
    <col min="4103" max="4103" width="11.7109375" style="44" bestFit="1" customWidth="1"/>
    <col min="4104" max="4104" width="12.7109375" style="44" bestFit="1" customWidth="1"/>
    <col min="4105" max="4105" width="12.140625" style="44" customWidth="1"/>
    <col min="4106" max="4106" width="12.7109375" style="44" bestFit="1" customWidth="1"/>
    <col min="4107" max="4107" width="10.42578125" style="44" customWidth="1"/>
    <col min="4108" max="4108" width="5.140625" style="44" customWidth="1"/>
    <col min="4109" max="4352" width="9" style="44"/>
    <col min="4353" max="4353" width="5.28515625" style="44" customWidth="1"/>
    <col min="4354" max="4354" width="14.28515625" style="44" customWidth="1"/>
    <col min="4355" max="4355" width="9.7109375" style="44" customWidth="1"/>
    <col min="4356" max="4356" width="12.7109375" style="44" bestFit="1" customWidth="1"/>
    <col min="4357" max="4357" width="6" style="44" customWidth="1"/>
    <col min="4358" max="4358" width="12.85546875" style="44" customWidth="1"/>
    <col min="4359" max="4359" width="11.7109375" style="44" bestFit="1" customWidth="1"/>
    <col min="4360" max="4360" width="12.7109375" style="44" bestFit="1" customWidth="1"/>
    <col min="4361" max="4361" width="12.140625" style="44" customWidth="1"/>
    <col min="4362" max="4362" width="12.7109375" style="44" bestFit="1" customWidth="1"/>
    <col min="4363" max="4363" width="10.42578125" style="44" customWidth="1"/>
    <col min="4364" max="4364" width="5.140625" style="44" customWidth="1"/>
    <col min="4365" max="4608" width="9" style="44"/>
    <col min="4609" max="4609" width="5.28515625" style="44" customWidth="1"/>
    <col min="4610" max="4610" width="14.28515625" style="44" customWidth="1"/>
    <col min="4611" max="4611" width="9.7109375" style="44" customWidth="1"/>
    <col min="4612" max="4612" width="12.7109375" style="44" bestFit="1" customWidth="1"/>
    <col min="4613" max="4613" width="6" style="44" customWidth="1"/>
    <col min="4614" max="4614" width="12.85546875" style="44" customWidth="1"/>
    <col min="4615" max="4615" width="11.7109375" style="44" bestFit="1" customWidth="1"/>
    <col min="4616" max="4616" width="12.7109375" style="44" bestFit="1" customWidth="1"/>
    <col min="4617" max="4617" width="12.140625" style="44" customWidth="1"/>
    <col min="4618" max="4618" width="12.7109375" style="44" bestFit="1" customWidth="1"/>
    <col min="4619" max="4619" width="10.42578125" style="44" customWidth="1"/>
    <col min="4620" max="4620" width="5.140625" style="44" customWidth="1"/>
    <col min="4621" max="4864" width="9" style="44"/>
    <col min="4865" max="4865" width="5.28515625" style="44" customWidth="1"/>
    <col min="4866" max="4866" width="14.28515625" style="44" customWidth="1"/>
    <col min="4867" max="4867" width="9.7109375" style="44" customWidth="1"/>
    <col min="4868" max="4868" width="12.7109375" style="44" bestFit="1" customWidth="1"/>
    <col min="4869" max="4869" width="6" style="44" customWidth="1"/>
    <col min="4870" max="4870" width="12.85546875" style="44" customWidth="1"/>
    <col min="4871" max="4871" width="11.7109375" style="44" bestFit="1" customWidth="1"/>
    <col min="4872" max="4872" width="12.7109375" style="44" bestFit="1" customWidth="1"/>
    <col min="4873" max="4873" width="12.140625" style="44" customWidth="1"/>
    <col min="4874" max="4874" width="12.7109375" style="44" bestFit="1" customWidth="1"/>
    <col min="4875" max="4875" width="10.42578125" style="44" customWidth="1"/>
    <col min="4876" max="4876" width="5.140625" style="44" customWidth="1"/>
    <col min="4877" max="5120" width="9" style="44"/>
    <col min="5121" max="5121" width="5.28515625" style="44" customWidth="1"/>
    <col min="5122" max="5122" width="14.28515625" style="44" customWidth="1"/>
    <col min="5123" max="5123" width="9.7109375" style="44" customWidth="1"/>
    <col min="5124" max="5124" width="12.7109375" style="44" bestFit="1" customWidth="1"/>
    <col min="5125" max="5125" width="6" style="44" customWidth="1"/>
    <col min="5126" max="5126" width="12.85546875" style="44" customWidth="1"/>
    <col min="5127" max="5127" width="11.7109375" style="44" bestFit="1" customWidth="1"/>
    <col min="5128" max="5128" width="12.7109375" style="44" bestFit="1" customWidth="1"/>
    <col min="5129" max="5129" width="12.140625" style="44" customWidth="1"/>
    <col min="5130" max="5130" width="12.7109375" style="44" bestFit="1" customWidth="1"/>
    <col min="5131" max="5131" width="10.42578125" style="44" customWidth="1"/>
    <col min="5132" max="5132" width="5.140625" style="44" customWidth="1"/>
    <col min="5133" max="5376" width="9" style="44"/>
    <col min="5377" max="5377" width="5.28515625" style="44" customWidth="1"/>
    <col min="5378" max="5378" width="14.28515625" style="44" customWidth="1"/>
    <col min="5379" max="5379" width="9.7109375" style="44" customWidth="1"/>
    <col min="5380" max="5380" width="12.7109375" style="44" bestFit="1" customWidth="1"/>
    <col min="5381" max="5381" width="6" style="44" customWidth="1"/>
    <col min="5382" max="5382" width="12.85546875" style="44" customWidth="1"/>
    <col min="5383" max="5383" width="11.7109375" style="44" bestFit="1" customWidth="1"/>
    <col min="5384" max="5384" width="12.7109375" style="44" bestFit="1" customWidth="1"/>
    <col min="5385" max="5385" width="12.140625" style="44" customWidth="1"/>
    <col min="5386" max="5386" width="12.7109375" style="44" bestFit="1" customWidth="1"/>
    <col min="5387" max="5387" width="10.42578125" style="44" customWidth="1"/>
    <col min="5388" max="5388" width="5.140625" style="44" customWidth="1"/>
    <col min="5389" max="5632" width="9" style="44"/>
    <col min="5633" max="5633" width="5.28515625" style="44" customWidth="1"/>
    <col min="5634" max="5634" width="14.28515625" style="44" customWidth="1"/>
    <col min="5635" max="5635" width="9.7109375" style="44" customWidth="1"/>
    <col min="5636" max="5636" width="12.7109375" style="44" bestFit="1" customWidth="1"/>
    <col min="5637" max="5637" width="6" style="44" customWidth="1"/>
    <col min="5638" max="5638" width="12.85546875" style="44" customWidth="1"/>
    <col min="5639" max="5639" width="11.7109375" style="44" bestFit="1" customWidth="1"/>
    <col min="5640" max="5640" width="12.7109375" style="44" bestFit="1" customWidth="1"/>
    <col min="5641" max="5641" width="12.140625" style="44" customWidth="1"/>
    <col min="5642" max="5642" width="12.7109375" style="44" bestFit="1" customWidth="1"/>
    <col min="5643" max="5643" width="10.42578125" style="44" customWidth="1"/>
    <col min="5644" max="5644" width="5.140625" style="44" customWidth="1"/>
    <col min="5645" max="5888" width="9" style="44"/>
    <col min="5889" max="5889" width="5.28515625" style="44" customWidth="1"/>
    <col min="5890" max="5890" width="14.28515625" style="44" customWidth="1"/>
    <col min="5891" max="5891" width="9.7109375" style="44" customWidth="1"/>
    <col min="5892" max="5892" width="12.7109375" style="44" bestFit="1" customWidth="1"/>
    <col min="5893" max="5893" width="6" style="44" customWidth="1"/>
    <col min="5894" max="5894" width="12.85546875" style="44" customWidth="1"/>
    <col min="5895" max="5895" width="11.7109375" style="44" bestFit="1" customWidth="1"/>
    <col min="5896" max="5896" width="12.7109375" style="44" bestFit="1" customWidth="1"/>
    <col min="5897" max="5897" width="12.140625" style="44" customWidth="1"/>
    <col min="5898" max="5898" width="12.7109375" style="44" bestFit="1" customWidth="1"/>
    <col min="5899" max="5899" width="10.42578125" style="44" customWidth="1"/>
    <col min="5900" max="5900" width="5.140625" style="44" customWidth="1"/>
    <col min="5901" max="6144" width="9" style="44"/>
    <col min="6145" max="6145" width="5.28515625" style="44" customWidth="1"/>
    <col min="6146" max="6146" width="14.28515625" style="44" customWidth="1"/>
    <col min="6147" max="6147" width="9.7109375" style="44" customWidth="1"/>
    <col min="6148" max="6148" width="12.7109375" style="44" bestFit="1" customWidth="1"/>
    <col min="6149" max="6149" width="6" style="44" customWidth="1"/>
    <col min="6150" max="6150" width="12.85546875" style="44" customWidth="1"/>
    <col min="6151" max="6151" width="11.7109375" style="44" bestFit="1" customWidth="1"/>
    <col min="6152" max="6152" width="12.7109375" style="44" bestFit="1" customWidth="1"/>
    <col min="6153" max="6153" width="12.140625" style="44" customWidth="1"/>
    <col min="6154" max="6154" width="12.7109375" style="44" bestFit="1" customWidth="1"/>
    <col min="6155" max="6155" width="10.42578125" style="44" customWidth="1"/>
    <col min="6156" max="6156" width="5.140625" style="44" customWidth="1"/>
    <col min="6157" max="6400" width="9" style="44"/>
    <col min="6401" max="6401" width="5.28515625" style="44" customWidth="1"/>
    <col min="6402" max="6402" width="14.28515625" style="44" customWidth="1"/>
    <col min="6403" max="6403" width="9.7109375" style="44" customWidth="1"/>
    <col min="6404" max="6404" width="12.7109375" style="44" bestFit="1" customWidth="1"/>
    <col min="6405" max="6405" width="6" style="44" customWidth="1"/>
    <col min="6406" max="6406" width="12.85546875" style="44" customWidth="1"/>
    <col min="6407" max="6407" width="11.7109375" style="44" bestFit="1" customWidth="1"/>
    <col min="6408" max="6408" width="12.7109375" style="44" bestFit="1" customWidth="1"/>
    <col min="6409" max="6409" width="12.140625" style="44" customWidth="1"/>
    <col min="6410" max="6410" width="12.7109375" style="44" bestFit="1" customWidth="1"/>
    <col min="6411" max="6411" width="10.42578125" style="44" customWidth="1"/>
    <col min="6412" max="6412" width="5.140625" style="44" customWidth="1"/>
    <col min="6413" max="6656" width="9" style="44"/>
    <col min="6657" max="6657" width="5.28515625" style="44" customWidth="1"/>
    <col min="6658" max="6658" width="14.28515625" style="44" customWidth="1"/>
    <col min="6659" max="6659" width="9.7109375" style="44" customWidth="1"/>
    <col min="6660" max="6660" width="12.7109375" style="44" bestFit="1" customWidth="1"/>
    <col min="6661" max="6661" width="6" style="44" customWidth="1"/>
    <col min="6662" max="6662" width="12.85546875" style="44" customWidth="1"/>
    <col min="6663" max="6663" width="11.7109375" style="44" bestFit="1" customWidth="1"/>
    <col min="6664" max="6664" width="12.7109375" style="44" bestFit="1" customWidth="1"/>
    <col min="6665" max="6665" width="12.140625" style="44" customWidth="1"/>
    <col min="6666" max="6666" width="12.7109375" style="44" bestFit="1" customWidth="1"/>
    <col min="6667" max="6667" width="10.42578125" style="44" customWidth="1"/>
    <col min="6668" max="6668" width="5.140625" style="44" customWidth="1"/>
    <col min="6669" max="6912" width="9" style="44"/>
    <col min="6913" max="6913" width="5.28515625" style="44" customWidth="1"/>
    <col min="6914" max="6914" width="14.28515625" style="44" customWidth="1"/>
    <col min="6915" max="6915" width="9.7109375" style="44" customWidth="1"/>
    <col min="6916" max="6916" width="12.7109375" style="44" bestFit="1" customWidth="1"/>
    <col min="6917" max="6917" width="6" style="44" customWidth="1"/>
    <col min="6918" max="6918" width="12.85546875" style="44" customWidth="1"/>
    <col min="6919" max="6919" width="11.7109375" style="44" bestFit="1" customWidth="1"/>
    <col min="6920" max="6920" width="12.7109375" style="44" bestFit="1" customWidth="1"/>
    <col min="6921" max="6921" width="12.140625" style="44" customWidth="1"/>
    <col min="6922" max="6922" width="12.7109375" style="44" bestFit="1" customWidth="1"/>
    <col min="6923" max="6923" width="10.42578125" style="44" customWidth="1"/>
    <col min="6924" max="6924" width="5.140625" style="44" customWidth="1"/>
    <col min="6925" max="7168" width="9" style="44"/>
    <col min="7169" max="7169" width="5.28515625" style="44" customWidth="1"/>
    <col min="7170" max="7170" width="14.28515625" style="44" customWidth="1"/>
    <col min="7171" max="7171" width="9.7109375" style="44" customWidth="1"/>
    <col min="7172" max="7172" width="12.7109375" style="44" bestFit="1" customWidth="1"/>
    <col min="7173" max="7173" width="6" style="44" customWidth="1"/>
    <col min="7174" max="7174" width="12.85546875" style="44" customWidth="1"/>
    <col min="7175" max="7175" width="11.7109375" style="44" bestFit="1" customWidth="1"/>
    <col min="7176" max="7176" width="12.7109375" style="44" bestFit="1" customWidth="1"/>
    <col min="7177" max="7177" width="12.140625" style="44" customWidth="1"/>
    <col min="7178" max="7178" width="12.7109375" style="44" bestFit="1" customWidth="1"/>
    <col min="7179" max="7179" width="10.42578125" style="44" customWidth="1"/>
    <col min="7180" max="7180" width="5.140625" style="44" customWidth="1"/>
    <col min="7181" max="7424" width="9" style="44"/>
    <col min="7425" max="7425" width="5.28515625" style="44" customWidth="1"/>
    <col min="7426" max="7426" width="14.28515625" style="44" customWidth="1"/>
    <col min="7427" max="7427" width="9.7109375" style="44" customWidth="1"/>
    <col min="7428" max="7428" width="12.7109375" style="44" bestFit="1" customWidth="1"/>
    <col min="7429" max="7429" width="6" style="44" customWidth="1"/>
    <col min="7430" max="7430" width="12.85546875" style="44" customWidth="1"/>
    <col min="7431" max="7431" width="11.7109375" style="44" bestFit="1" customWidth="1"/>
    <col min="7432" max="7432" width="12.7109375" style="44" bestFit="1" customWidth="1"/>
    <col min="7433" max="7433" width="12.140625" style="44" customWidth="1"/>
    <col min="7434" max="7434" width="12.7109375" style="44" bestFit="1" customWidth="1"/>
    <col min="7435" max="7435" width="10.42578125" style="44" customWidth="1"/>
    <col min="7436" max="7436" width="5.140625" style="44" customWidth="1"/>
    <col min="7437" max="7680" width="9" style="44"/>
    <col min="7681" max="7681" width="5.28515625" style="44" customWidth="1"/>
    <col min="7682" max="7682" width="14.28515625" style="44" customWidth="1"/>
    <col min="7683" max="7683" width="9.7109375" style="44" customWidth="1"/>
    <col min="7684" max="7684" width="12.7109375" style="44" bestFit="1" customWidth="1"/>
    <col min="7685" max="7685" width="6" style="44" customWidth="1"/>
    <col min="7686" max="7686" width="12.85546875" style="44" customWidth="1"/>
    <col min="7687" max="7687" width="11.7109375" style="44" bestFit="1" customWidth="1"/>
    <col min="7688" max="7688" width="12.7109375" style="44" bestFit="1" customWidth="1"/>
    <col min="7689" max="7689" width="12.140625" style="44" customWidth="1"/>
    <col min="7690" max="7690" width="12.7109375" style="44" bestFit="1" customWidth="1"/>
    <col min="7691" max="7691" width="10.42578125" style="44" customWidth="1"/>
    <col min="7692" max="7692" width="5.140625" style="44" customWidth="1"/>
    <col min="7693" max="7936" width="9" style="44"/>
    <col min="7937" max="7937" width="5.28515625" style="44" customWidth="1"/>
    <col min="7938" max="7938" width="14.28515625" style="44" customWidth="1"/>
    <col min="7939" max="7939" width="9.7109375" style="44" customWidth="1"/>
    <col min="7940" max="7940" width="12.7109375" style="44" bestFit="1" customWidth="1"/>
    <col min="7941" max="7941" width="6" style="44" customWidth="1"/>
    <col min="7942" max="7942" width="12.85546875" style="44" customWidth="1"/>
    <col min="7943" max="7943" width="11.7109375" style="44" bestFit="1" customWidth="1"/>
    <col min="7944" max="7944" width="12.7109375" style="44" bestFit="1" customWidth="1"/>
    <col min="7945" max="7945" width="12.140625" style="44" customWidth="1"/>
    <col min="7946" max="7946" width="12.7109375" style="44" bestFit="1" customWidth="1"/>
    <col min="7947" max="7947" width="10.42578125" style="44" customWidth="1"/>
    <col min="7948" max="7948" width="5.140625" style="44" customWidth="1"/>
    <col min="7949" max="8192" width="9" style="44"/>
    <col min="8193" max="8193" width="5.28515625" style="44" customWidth="1"/>
    <col min="8194" max="8194" width="14.28515625" style="44" customWidth="1"/>
    <col min="8195" max="8195" width="9.7109375" style="44" customWidth="1"/>
    <col min="8196" max="8196" width="12.7109375" style="44" bestFit="1" customWidth="1"/>
    <col min="8197" max="8197" width="6" style="44" customWidth="1"/>
    <col min="8198" max="8198" width="12.85546875" style="44" customWidth="1"/>
    <col min="8199" max="8199" width="11.7109375" style="44" bestFit="1" customWidth="1"/>
    <col min="8200" max="8200" width="12.7109375" style="44" bestFit="1" customWidth="1"/>
    <col min="8201" max="8201" width="12.140625" style="44" customWidth="1"/>
    <col min="8202" max="8202" width="12.7109375" style="44" bestFit="1" customWidth="1"/>
    <col min="8203" max="8203" width="10.42578125" style="44" customWidth="1"/>
    <col min="8204" max="8204" width="5.140625" style="44" customWidth="1"/>
    <col min="8205" max="8448" width="9" style="44"/>
    <col min="8449" max="8449" width="5.28515625" style="44" customWidth="1"/>
    <col min="8450" max="8450" width="14.28515625" style="44" customWidth="1"/>
    <col min="8451" max="8451" width="9.7109375" style="44" customWidth="1"/>
    <col min="8452" max="8452" width="12.7109375" style="44" bestFit="1" customWidth="1"/>
    <col min="8453" max="8453" width="6" style="44" customWidth="1"/>
    <col min="8454" max="8454" width="12.85546875" style="44" customWidth="1"/>
    <col min="8455" max="8455" width="11.7109375" style="44" bestFit="1" customWidth="1"/>
    <col min="8456" max="8456" width="12.7109375" style="44" bestFit="1" customWidth="1"/>
    <col min="8457" max="8457" width="12.140625" style="44" customWidth="1"/>
    <col min="8458" max="8458" width="12.7109375" style="44" bestFit="1" customWidth="1"/>
    <col min="8459" max="8459" width="10.42578125" style="44" customWidth="1"/>
    <col min="8460" max="8460" width="5.140625" style="44" customWidth="1"/>
    <col min="8461" max="8704" width="9" style="44"/>
    <col min="8705" max="8705" width="5.28515625" style="44" customWidth="1"/>
    <col min="8706" max="8706" width="14.28515625" style="44" customWidth="1"/>
    <col min="8707" max="8707" width="9.7109375" style="44" customWidth="1"/>
    <col min="8708" max="8708" width="12.7109375" style="44" bestFit="1" customWidth="1"/>
    <col min="8709" max="8709" width="6" style="44" customWidth="1"/>
    <col min="8710" max="8710" width="12.85546875" style="44" customWidth="1"/>
    <col min="8711" max="8711" width="11.7109375" style="44" bestFit="1" customWidth="1"/>
    <col min="8712" max="8712" width="12.7109375" style="44" bestFit="1" customWidth="1"/>
    <col min="8713" max="8713" width="12.140625" style="44" customWidth="1"/>
    <col min="8714" max="8714" width="12.7109375" style="44" bestFit="1" customWidth="1"/>
    <col min="8715" max="8715" width="10.42578125" style="44" customWidth="1"/>
    <col min="8716" max="8716" width="5.140625" style="44" customWidth="1"/>
    <col min="8717" max="8960" width="9" style="44"/>
    <col min="8961" max="8961" width="5.28515625" style="44" customWidth="1"/>
    <col min="8962" max="8962" width="14.28515625" style="44" customWidth="1"/>
    <col min="8963" max="8963" width="9.7109375" style="44" customWidth="1"/>
    <col min="8964" max="8964" width="12.7109375" style="44" bestFit="1" customWidth="1"/>
    <col min="8965" max="8965" width="6" style="44" customWidth="1"/>
    <col min="8966" max="8966" width="12.85546875" style="44" customWidth="1"/>
    <col min="8967" max="8967" width="11.7109375" style="44" bestFit="1" customWidth="1"/>
    <col min="8968" max="8968" width="12.7109375" style="44" bestFit="1" customWidth="1"/>
    <col min="8969" max="8969" width="12.140625" style="44" customWidth="1"/>
    <col min="8970" max="8970" width="12.7109375" style="44" bestFit="1" customWidth="1"/>
    <col min="8971" max="8971" width="10.42578125" style="44" customWidth="1"/>
    <col min="8972" max="8972" width="5.140625" style="44" customWidth="1"/>
    <col min="8973" max="9216" width="9" style="44"/>
    <col min="9217" max="9217" width="5.28515625" style="44" customWidth="1"/>
    <col min="9218" max="9218" width="14.28515625" style="44" customWidth="1"/>
    <col min="9219" max="9219" width="9.7109375" style="44" customWidth="1"/>
    <col min="9220" max="9220" width="12.7109375" style="44" bestFit="1" customWidth="1"/>
    <col min="9221" max="9221" width="6" style="44" customWidth="1"/>
    <col min="9222" max="9222" width="12.85546875" style="44" customWidth="1"/>
    <col min="9223" max="9223" width="11.7109375" style="44" bestFit="1" customWidth="1"/>
    <col min="9224" max="9224" width="12.7109375" style="44" bestFit="1" customWidth="1"/>
    <col min="9225" max="9225" width="12.140625" style="44" customWidth="1"/>
    <col min="9226" max="9226" width="12.7109375" style="44" bestFit="1" customWidth="1"/>
    <col min="9227" max="9227" width="10.42578125" style="44" customWidth="1"/>
    <col min="9228" max="9228" width="5.140625" style="44" customWidth="1"/>
    <col min="9229" max="9472" width="9" style="44"/>
    <col min="9473" max="9473" width="5.28515625" style="44" customWidth="1"/>
    <col min="9474" max="9474" width="14.28515625" style="44" customWidth="1"/>
    <col min="9475" max="9475" width="9.7109375" style="44" customWidth="1"/>
    <col min="9476" max="9476" width="12.7109375" style="44" bestFit="1" customWidth="1"/>
    <col min="9477" max="9477" width="6" style="44" customWidth="1"/>
    <col min="9478" max="9478" width="12.85546875" style="44" customWidth="1"/>
    <col min="9479" max="9479" width="11.7109375" style="44" bestFit="1" customWidth="1"/>
    <col min="9480" max="9480" width="12.7109375" style="44" bestFit="1" customWidth="1"/>
    <col min="9481" max="9481" width="12.140625" style="44" customWidth="1"/>
    <col min="9482" max="9482" width="12.7109375" style="44" bestFit="1" customWidth="1"/>
    <col min="9483" max="9483" width="10.42578125" style="44" customWidth="1"/>
    <col min="9484" max="9484" width="5.140625" style="44" customWidth="1"/>
    <col min="9485" max="9728" width="9" style="44"/>
    <col min="9729" max="9729" width="5.28515625" style="44" customWidth="1"/>
    <col min="9730" max="9730" width="14.28515625" style="44" customWidth="1"/>
    <col min="9731" max="9731" width="9.7109375" style="44" customWidth="1"/>
    <col min="9732" max="9732" width="12.7109375" style="44" bestFit="1" customWidth="1"/>
    <col min="9733" max="9733" width="6" style="44" customWidth="1"/>
    <col min="9734" max="9734" width="12.85546875" style="44" customWidth="1"/>
    <col min="9735" max="9735" width="11.7109375" style="44" bestFit="1" customWidth="1"/>
    <col min="9736" max="9736" width="12.7109375" style="44" bestFit="1" customWidth="1"/>
    <col min="9737" max="9737" width="12.140625" style="44" customWidth="1"/>
    <col min="9738" max="9738" width="12.7109375" style="44" bestFit="1" customWidth="1"/>
    <col min="9739" max="9739" width="10.42578125" style="44" customWidth="1"/>
    <col min="9740" max="9740" width="5.140625" style="44" customWidth="1"/>
    <col min="9741" max="9984" width="9" style="44"/>
    <col min="9985" max="9985" width="5.28515625" style="44" customWidth="1"/>
    <col min="9986" max="9986" width="14.28515625" style="44" customWidth="1"/>
    <col min="9987" max="9987" width="9.7109375" style="44" customWidth="1"/>
    <col min="9988" max="9988" width="12.7109375" style="44" bestFit="1" customWidth="1"/>
    <col min="9989" max="9989" width="6" style="44" customWidth="1"/>
    <col min="9990" max="9990" width="12.85546875" style="44" customWidth="1"/>
    <col min="9991" max="9991" width="11.7109375" style="44" bestFit="1" customWidth="1"/>
    <col min="9992" max="9992" width="12.7109375" style="44" bestFit="1" customWidth="1"/>
    <col min="9993" max="9993" width="12.140625" style="44" customWidth="1"/>
    <col min="9994" max="9994" width="12.7109375" style="44" bestFit="1" customWidth="1"/>
    <col min="9995" max="9995" width="10.42578125" style="44" customWidth="1"/>
    <col min="9996" max="9996" width="5.140625" style="44" customWidth="1"/>
    <col min="9997" max="10240" width="9" style="44"/>
    <col min="10241" max="10241" width="5.28515625" style="44" customWidth="1"/>
    <col min="10242" max="10242" width="14.28515625" style="44" customWidth="1"/>
    <col min="10243" max="10243" width="9.7109375" style="44" customWidth="1"/>
    <col min="10244" max="10244" width="12.7109375" style="44" bestFit="1" customWidth="1"/>
    <col min="10245" max="10245" width="6" style="44" customWidth="1"/>
    <col min="10246" max="10246" width="12.85546875" style="44" customWidth="1"/>
    <col min="10247" max="10247" width="11.7109375" style="44" bestFit="1" customWidth="1"/>
    <col min="10248" max="10248" width="12.7109375" style="44" bestFit="1" customWidth="1"/>
    <col min="10249" max="10249" width="12.140625" style="44" customWidth="1"/>
    <col min="10250" max="10250" width="12.7109375" style="44" bestFit="1" customWidth="1"/>
    <col min="10251" max="10251" width="10.42578125" style="44" customWidth="1"/>
    <col min="10252" max="10252" width="5.140625" style="44" customWidth="1"/>
    <col min="10253" max="10496" width="9" style="44"/>
    <col min="10497" max="10497" width="5.28515625" style="44" customWidth="1"/>
    <col min="10498" max="10498" width="14.28515625" style="44" customWidth="1"/>
    <col min="10499" max="10499" width="9.7109375" style="44" customWidth="1"/>
    <col min="10500" max="10500" width="12.7109375" style="44" bestFit="1" customWidth="1"/>
    <col min="10501" max="10501" width="6" style="44" customWidth="1"/>
    <col min="10502" max="10502" width="12.85546875" style="44" customWidth="1"/>
    <col min="10503" max="10503" width="11.7109375" style="44" bestFit="1" customWidth="1"/>
    <col min="10504" max="10504" width="12.7109375" style="44" bestFit="1" customWidth="1"/>
    <col min="10505" max="10505" width="12.140625" style="44" customWidth="1"/>
    <col min="10506" max="10506" width="12.7109375" style="44" bestFit="1" customWidth="1"/>
    <col min="10507" max="10507" width="10.42578125" style="44" customWidth="1"/>
    <col min="10508" max="10508" width="5.140625" style="44" customWidth="1"/>
    <col min="10509" max="10752" width="9" style="44"/>
    <col min="10753" max="10753" width="5.28515625" style="44" customWidth="1"/>
    <col min="10754" max="10754" width="14.28515625" style="44" customWidth="1"/>
    <col min="10755" max="10755" width="9.7109375" style="44" customWidth="1"/>
    <col min="10756" max="10756" width="12.7109375" style="44" bestFit="1" customWidth="1"/>
    <col min="10757" max="10757" width="6" style="44" customWidth="1"/>
    <col min="10758" max="10758" width="12.85546875" style="44" customWidth="1"/>
    <col min="10759" max="10759" width="11.7109375" style="44" bestFit="1" customWidth="1"/>
    <col min="10760" max="10760" width="12.7109375" style="44" bestFit="1" customWidth="1"/>
    <col min="10761" max="10761" width="12.140625" style="44" customWidth="1"/>
    <col min="10762" max="10762" width="12.7109375" style="44" bestFit="1" customWidth="1"/>
    <col min="10763" max="10763" width="10.42578125" style="44" customWidth="1"/>
    <col min="10764" max="10764" width="5.140625" style="44" customWidth="1"/>
    <col min="10765" max="11008" width="9" style="44"/>
    <col min="11009" max="11009" width="5.28515625" style="44" customWidth="1"/>
    <col min="11010" max="11010" width="14.28515625" style="44" customWidth="1"/>
    <col min="11011" max="11011" width="9.7109375" style="44" customWidth="1"/>
    <col min="11012" max="11012" width="12.7109375" style="44" bestFit="1" customWidth="1"/>
    <col min="11013" max="11013" width="6" style="44" customWidth="1"/>
    <col min="11014" max="11014" width="12.85546875" style="44" customWidth="1"/>
    <col min="11015" max="11015" width="11.7109375" style="44" bestFit="1" customWidth="1"/>
    <col min="11016" max="11016" width="12.7109375" style="44" bestFit="1" customWidth="1"/>
    <col min="11017" max="11017" width="12.140625" style="44" customWidth="1"/>
    <col min="11018" max="11018" width="12.7109375" style="44" bestFit="1" customWidth="1"/>
    <col min="11019" max="11019" width="10.42578125" style="44" customWidth="1"/>
    <col min="11020" max="11020" width="5.140625" style="44" customWidth="1"/>
    <col min="11021" max="11264" width="9" style="44"/>
    <col min="11265" max="11265" width="5.28515625" style="44" customWidth="1"/>
    <col min="11266" max="11266" width="14.28515625" style="44" customWidth="1"/>
    <col min="11267" max="11267" width="9.7109375" style="44" customWidth="1"/>
    <col min="11268" max="11268" width="12.7109375" style="44" bestFit="1" customWidth="1"/>
    <col min="11269" max="11269" width="6" style="44" customWidth="1"/>
    <col min="11270" max="11270" width="12.85546875" style="44" customWidth="1"/>
    <col min="11271" max="11271" width="11.7109375" style="44" bestFit="1" customWidth="1"/>
    <col min="11272" max="11272" width="12.7109375" style="44" bestFit="1" customWidth="1"/>
    <col min="11273" max="11273" width="12.140625" style="44" customWidth="1"/>
    <col min="11274" max="11274" width="12.7109375" style="44" bestFit="1" customWidth="1"/>
    <col min="11275" max="11275" width="10.42578125" style="44" customWidth="1"/>
    <col min="11276" max="11276" width="5.140625" style="44" customWidth="1"/>
    <col min="11277" max="11520" width="9" style="44"/>
    <col min="11521" max="11521" width="5.28515625" style="44" customWidth="1"/>
    <col min="11522" max="11522" width="14.28515625" style="44" customWidth="1"/>
    <col min="11523" max="11523" width="9.7109375" style="44" customWidth="1"/>
    <col min="11524" max="11524" width="12.7109375" style="44" bestFit="1" customWidth="1"/>
    <col min="11525" max="11525" width="6" style="44" customWidth="1"/>
    <col min="11526" max="11526" width="12.85546875" style="44" customWidth="1"/>
    <col min="11527" max="11527" width="11.7109375" style="44" bestFit="1" customWidth="1"/>
    <col min="11528" max="11528" width="12.7109375" style="44" bestFit="1" customWidth="1"/>
    <col min="11529" max="11529" width="12.140625" style="44" customWidth="1"/>
    <col min="11530" max="11530" width="12.7109375" style="44" bestFit="1" customWidth="1"/>
    <col min="11531" max="11531" width="10.42578125" style="44" customWidth="1"/>
    <col min="11532" max="11532" width="5.140625" style="44" customWidth="1"/>
    <col min="11533" max="11776" width="9" style="44"/>
    <col min="11777" max="11777" width="5.28515625" style="44" customWidth="1"/>
    <col min="11778" max="11778" width="14.28515625" style="44" customWidth="1"/>
    <col min="11779" max="11779" width="9.7109375" style="44" customWidth="1"/>
    <col min="11780" max="11780" width="12.7109375" style="44" bestFit="1" customWidth="1"/>
    <col min="11781" max="11781" width="6" style="44" customWidth="1"/>
    <col min="11782" max="11782" width="12.85546875" style="44" customWidth="1"/>
    <col min="11783" max="11783" width="11.7109375" style="44" bestFit="1" customWidth="1"/>
    <col min="11784" max="11784" width="12.7109375" style="44" bestFit="1" customWidth="1"/>
    <col min="11785" max="11785" width="12.140625" style="44" customWidth="1"/>
    <col min="11786" max="11786" width="12.7109375" style="44" bestFit="1" customWidth="1"/>
    <col min="11787" max="11787" width="10.42578125" style="44" customWidth="1"/>
    <col min="11788" max="11788" width="5.140625" style="44" customWidth="1"/>
    <col min="11789" max="12032" width="9" style="44"/>
    <col min="12033" max="12033" width="5.28515625" style="44" customWidth="1"/>
    <col min="12034" max="12034" width="14.28515625" style="44" customWidth="1"/>
    <col min="12035" max="12035" width="9.7109375" style="44" customWidth="1"/>
    <col min="12036" max="12036" width="12.7109375" style="44" bestFit="1" customWidth="1"/>
    <col min="12037" max="12037" width="6" style="44" customWidth="1"/>
    <col min="12038" max="12038" width="12.85546875" style="44" customWidth="1"/>
    <col min="12039" max="12039" width="11.7109375" style="44" bestFit="1" customWidth="1"/>
    <col min="12040" max="12040" width="12.7109375" style="44" bestFit="1" customWidth="1"/>
    <col min="12041" max="12041" width="12.140625" style="44" customWidth="1"/>
    <col min="12042" max="12042" width="12.7109375" style="44" bestFit="1" customWidth="1"/>
    <col min="12043" max="12043" width="10.42578125" style="44" customWidth="1"/>
    <col min="12044" max="12044" width="5.140625" style="44" customWidth="1"/>
    <col min="12045" max="12288" width="9" style="44"/>
    <col min="12289" max="12289" width="5.28515625" style="44" customWidth="1"/>
    <col min="12290" max="12290" width="14.28515625" style="44" customWidth="1"/>
    <col min="12291" max="12291" width="9.7109375" style="44" customWidth="1"/>
    <col min="12292" max="12292" width="12.7109375" style="44" bestFit="1" customWidth="1"/>
    <col min="12293" max="12293" width="6" style="44" customWidth="1"/>
    <col min="12294" max="12294" width="12.85546875" style="44" customWidth="1"/>
    <col min="12295" max="12295" width="11.7109375" style="44" bestFit="1" customWidth="1"/>
    <col min="12296" max="12296" width="12.7109375" style="44" bestFit="1" customWidth="1"/>
    <col min="12297" max="12297" width="12.140625" style="44" customWidth="1"/>
    <col min="12298" max="12298" width="12.7109375" style="44" bestFit="1" customWidth="1"/>
    <col min="12299" max="12299" width="10.42578125" style="44" customWidth="1"/>
    <col min="12300" max="12300" width="5.140625" style="44" customWidth="1"/>
    <col min="12301" max="12544" width="9" style="44"/>
    <col min="12545" max="12545" width="5.28515625" style="44" customWidth="1"/>
    <col min="12546" max="12546" width="14.28515625" style="44" customWidth="1"/>
    <col min="12547" max="12547" width="9.7109375" style="44" customWidth="1"/>
    <col min="12548" max="12548" width="12.7109375" style="44" bestFit="1" customWidth="1"/>
    <col min="12549" max="12549" width="6" style="44" customWidth="1"/>
    <col min="12550" max="12550" width="12.85546875" style="44" customWidth="1"/>
    <col min="12551" max="12551" width="11.7109375" style="44" bestFit="1" customWidth="1"/>
    <col min="12552" max="12552" width="12.7109375" style="44" bestFit="1" customWidth="1"/>
    <col min="12553" max="12553" width="12.140625" style="44" customWidth="1"/>
    <col min="12554" max="12554" width="12.7109375" style="44" bestFit="1" customWidth="1"/>
    <col min="12555" max="12555" width="10.42578125" style="44" customWidth="1"/>
    <col min="12556" max="12556" width="5.140625" style="44" customWidth="1"/>
    <col min="12557" max="12800" width="9" style="44"/>
    <col min="12801" max="12801" width="5.28515625" style="44" customWidth="1"/>
    <col min="12802" max="12802" width="14.28515625" style="44" customWidth="1"/>
    <col min="12803" max="12803" width="9.7109375" style="44" customWidth="1"/>
    <col min="12804" max="12804" width="12.7109375" style="44" bestFit="1" customWidth="1"/>
    <col min="12805" max="12805" width="6" style="44" customWidth="1"/>
    <col min="12806" max="12806" width="12.85546875" style="44" customWidth="1"/>
    <col min="12807" max="12807" width="11.7109375" style="44" bestFit="1" customWidth="1"/>
    <col min="12808" max="12808" width="12.7109375" style="44" bestFit="1" customWidth="1"/>
    <col min="12809" max="12809" width="12.140625" style="44" customWidth="1"/>
    <col min="12810" max="12810" width="12.7109375" style="44" bestFit="1" customWidth="1"/>
    <col min="12811" max="12811" width="10.42578125" style="44" customWidth="1"/>
    <col min="12812" max="12812" width="5.140625" style="44" customWidth="1"/>
    <col min="12813" max="13056" width="9" style="44"/>
    <col min="13057" max="13057" width="5.28515625" style="44" customWidth="1"/>
    <col min="13058" max="13058" width="14.28515625" style="44" customWidth="1"/>
    <col min="13059" max="13059" width="9.7109375" style="44" customWidth="1"/>
    <col min="13060" max="13060" width="12.7109375" style="44" bestFit="1" customWidth="1"/>
    <col min="13061" max="13061" width="6" style="44" customWidth="1"/>
    <col min="13062" max="13062" width="12.85546875" style="44" customWidth="1"/>
    <col min="13063" max="13063" width="11.7109375" style="44" bestFit="1" customWidth="1"/>
    <col min="13064" max="13064" width="12.7109375" style="44" bestFit="1" customWidth="1"/>
    <col min="13065" max="13065" width="12.140625" style="44" customWidth="1"/>
    <col min="13066" max="13066" width="12.7109375" style="44" bestFit="1" customWidth="1"/>
    <col min="13067" max="13067" width="10.42578125" style="44" customWidth="1"/>
    <col min="13068" max="13068" width="5.140625" style="44" customWidth="1"/>
    <col min="13069" max="13312" width="9" style="44"/>
    <col min="13313" max="13313" width="5.28515625" style="44" customWidth="1"/>
    <col min="13314" max="13314" width="14.28515625" style="44" customWidth="1"/>
    <col min="13315" max="13315" width="9.7109375" style="44" customWidth="1"/>
    <col min="13316" max="13316" width="12.7109375" style="44" bestFit="1" customWidth="1"/>
    <col min="13317" max="13317" width="6" style="44" customWidth="1"/>
    <col min="13318" max="13318" width="12.85546875" style="44" customWidth="1"/>
    <col min="13319" max="13319" width="11.7109375" style="44" bestFit="1" customWidth="1"/>
    <col min="13320" max="13320" width="12.7109375" style="44" bestFit="1" customWidth="1"/>
    <col min="13321" max="13321" width="12.140625" style="44" customWidth="1"/>
    <col min="13322" max="13322" width="12.7109375" style="44" bestFit="1" customWidth="1"/>
    <col min="13323" max="13323" width="10.42578125" style="44" customWidth="1"/>
    <col min="13324" max="13324" width="5.140625" style="44" customWidth="1"/>
    <col min="13325" max="13568" width="9" style="44"/>
    <col min="13569" max="13569" width="5.28515625" style="44" customWidth="1"/>
    <col min="13570" max="13570" width="14.28515625" style="44" customWidth="1"/>
    <col min="13571" max="13571" width="9.7109375" style="44" customWidth="1"/>
    <col min="13572" max="13572" width="12.7109375" style="44" bestFit="1" customWidth="1"/>
    <col min="13573" max="13573" width="6" style="44" customWidth="1"/>
    <col min="13574" max="13574" width="12.85546875" style="44" customWidth="1"/>
    <col min="13575" max="13575" width="11.7109375" style="44" bestFit="1" customWidth="1"/>
    <col min="13576" max="13576" width="12.7109375" style="44" bestFit="1" customWidth="1"/>
    <col min="13577" max="13577" width="12.140625" style="44" customWidth="1"/>
    <col min="13578" max="13578" width="12.7109375" style="44" bestFit="1" customWidth="1"/>
    <col min="13579" max="13579" width="10.42578125" style="44" customWidth="1"/>
    <col min="13580" max="13580" width="5.140625" style="44" customWidth="1"/>
    <col min="13581" max="13824" width="9" style="44"/>
    <col min="13825" max="13825" width="5.28515625" style="44" customWidth="1"/>
    <col min="13826" max="13826" width="14.28515625" style="44" customWidth="1"/>
    <col min="13827" max="13827" width="9.7109375" style="44" customWidth="1"/>
    <col min="13828" max="13828" width="12.7109375" style="44" bestFit="1" customWidth="1"/>
    <col min="13829" max="13829" width="6" style="44" customWidth="1"/>
    <col min="13830" max="13830" width="12.85546875" style="44" customWidth="1"/>
    <col min="13831" max="13831" width="11.7109375" style="44" bestFit="1" customWidth="1"/>
    <col min="13832" max="13832" width="12.7109375" style="44" bestFit="1" customWidth="1"/>
    <col min="13833" max="13833" width="12.140625" style="44" customWidth="1"/>
    <col min="13834" max="13834" width="12.7109375" style="44" bestFit="1" customWidth="1"/>
    <col min="13835" max="13835" width="10.42578125" style="44" customWidth="1"/>
    <col min="13836" max="13836" width="5.140625" style="44" customWidth="1"/>
    <col min="13837" max="14080" width="9" style="44"/>
    <col min="14081" max="14081" width="5.28515625" style="44" customWidth="1"/>
    <col min="14082" max="14082" width="14.28515625" style="44" customWidth="1"/>
    <col min="14083" max="14083" width="9.7109375" style="44" customWidth="1"/>
    <col min="14084" max="14084" width="12.7109375" style="44" bestFit="1" customWidth="1"/>
    <col min="14085" max="14085" width="6" style="44" customWidth="1"/>
    <col min="14086" max="14086" width="12.85546875" style="44" customWidth="1"/>
    <col min="14087" max="14087" width="11.7109375" style="44" bestFit="1" customWidth="1"/>
    <col min="14088" max="14088" width="12.7109375" style="44" bestFit="1" customWidth="1"/>
    <col min="14089" max="14089" width="12.140625" style="44" customWidth="1"/>
    <col min="14090" max="14090" width="12.7109375" style="44" bestFit="1" customWidth="1"/>
    <col min="14091" max="14091" width="10.42578125" style="44" customWidth="1"/>
    <col min="14092" max="14092" width="5.140625" style="44" customWidth="1"/>
    <col min="14093" max="14336" width="9" style="44"/>
    <col min="14337" max="14337" width="5.28515625" style="44" customWidth="1"/>
    <col min="14338" max="14338" width="14.28515625" style="44" customWidth="1"/>
    <col min="14339" max="14339" width="9.7109375" style="44" customWidth="1"/>
    <col min="14340" max="14340" width="12.7109375" style="44" bestFit="1" customWidth="1"/>
    <col min="14341" max="14341" width="6" style="44" customWidth="1"/>
    <col min="14342" max="14342" width="12.85546875" style="44" customWidth="1"/>
    <col min="14343" max="14343" width="11.7109375" style="44" bestFit="1" customWidth="1"/>
    <col min="14344" max="14344" width="12.7109375" style="44" bestFit="1" customWidth="1"/>
    <col min="14345" max="14345" width="12.140625" style="44" customWidth="1"/>
    <col min="14346" max="14346" width="12.7109375" style="44" bestFit="1" customWidth="1"/>
    <col min="14347" max="14347" width="10.42578125" style="44" customWidth="1"/>
    <col min="14348" max="14348" width="5.140625" style="44" customWidth="1"/>
    <col min="14349" max="14592" width="9" style="44"/>
    <col min="14593" max="14593" width="5.28515625" style="44" customWidth="1"/>
    <col min="14594" max="14594" width="14.28515625" style="44" customWidth="1"/>
    <col min="14595" max="14595" width="9.7109375" style="44" customWidth="1"/>
    <col min="14596" max="14596" width="12.7109375" style="44" bestFit="1" customWidth="1"/>
    <col min="14597" max="14597" width="6" style="44" customWidth="1"/>
    <col min="14598" max="14598" width="12.85546875" style="44" customWidth="1"/>
    <col min="14599" max="14599" width="11.7109375" style="44" bestFit="1" customWidth="1"/>
    <col min="14600" max="14600" width="12.7109375" style="44" bestFit="1" customWidth="1"/>
    <col min="14601" max="14601" width="12.140625" style="44" customWidth="1"/>
    <col min="14602" max="14602" width="12.7109375" style="44" bestFit="1" customWidth="1"/>
    <col min="14603" max="14603" width="10.42578125" style="44" customWidth="1"/>
    <col min="14604" max="14604" width="5.140625" style="44" customWidth="1"/>
    <col min="14605" max="14848" width="9" style="44"/>
    <col min="14849" max="14849" width="5.28515625" style="44" customWidth="1"/>
    <col min="14850" max="14850" width="14.28515625" style="44" customWidth="1"/>
    <col min="14851" max="14851" width="9.7109375" style="44" customWidth="1"/>
    <col min="14852" max="14852" width="12.7109375" style="44" bestFit="1" customWidth="1"/>
    <col min="14853" max="14853" width="6" style="44" customWidth="1"/>
    <col min="14854" max="14854" width="12.85546875" style="44" customWidth="1"/>
    <col min="14855" max="14855" width="11.7109375" style="44" bestFit="1" customWidth="1"/>
    <col min="14856" max="14856" width="12.7109375" style="44" bestFit="1" customWidth="1"/>
    <col min="14857" max="14857" width="12.140625" style="44" customWidth="1"/>
    <col min="14858" max="14858" width="12.7109375" style="44" bestFit="1" customWidth="1"/>
    <col min="14859" max="14859" width="10.42578125" style="44" customWidth="1"/>
    <col min="14860" max="14860" width="5.140625" style="44" customWidth="1"/>
    <col min="14861" max="15104" width="9" style="44"/>
    <col min="15105" max="15105" width="5.28515625" style="44" customWidth="1"/>
    <col min="15106" max="15106" width="14.28515625" style="44" customWidth="1"/>
    <col min="15107" max="15107" width="9.7109375" style="44" customWidth="1"/>
    <col min="15108" max="15108" width="12.7109375" style="44" bestFit="1" customWidth="1"/>
    <col min="15109" max="15109" width="6" style="44" customWidth="1"/>
    <col min="15110" max="15110" width="12.85546875" style="44" customWidth="1"/>
    <col min="15111" max="15111" width="11.7109375" style="44" bestFit="1" customWidth="1"/>
    <col min="15112" max="15112" width="12.7109375" style="44" bestFit="1" customWidth="1"/>
    <col min="15113" max="15113" width="12.140625" style="44" customWidth="1"/>
    <col min="15114" max="15114" width="12.7109375" style="44" bestFit="1" customWidth="1"/>
    <col min="15115" max="15115" width="10.42578125" style="44" customWidth="1"/>
    <col min="15116" max="15116" width="5.140625" style="44" customWidth="1"/>
    <col min="15117" max="15360" width="9" style="44"/>
    <col min="15361" max="15361" width="5.28515625" style="44" customWidth="1"/>
    <col min="15362" max="15362" width="14.28515625" style="44" customWidth="1"/>
    <col min="15363" max="15363" width="9.7109375" style="44" customWidth="1"/>
    <col min="15364" max="15364" width="12.7109375" style="44" bestFit="1" customWidth="1"/>
    <col min="15365" max="15365" width="6" style="44" customWidth="1"/>
    <col min="15366" max="15366" width="12.85546875" style="44" customWidth="1"/>
    <col min="15367" max="15367" width="11.7109375" style="44" bestFit="1" customWidth="1"/>
    <col min="15368" max="15368" width="12.7109375" style="44" bestFit="1" customWidth="1"/>
    <col min="15369" max="15369" width="12.140625" style="44" customWidth="1"/>
    <col min="15370" max="15370" width="12.7109375" style="44" bestFit="1" customWidth="1"/>
    <col min="15371" max="15371" width="10.42578125" style="44" customWidth="1"/>
    <col min="15372" max="15372" width="5.140625" style="44" customWidth="1"/>
    <col min="15373" max="15616" width="9" style="44"/>
    <col min="15617" max="15617" width="5.28515625" style="44" customWidth="1"/>
    <col min="15618" max="15618" width="14.28515625" style="44" customWidth="1"/>
    <col min="15619" max="15619" width="9.7109375" style="44" customWidth="1"/>
    <col min="15620" max="15620" width="12.7109375" style="44" bestFit="1" customWidth="1"/>
    <col min="15621" max="15621" width="6" style="44" customWidth="1"/>
    <col min="15622" max="15622" width="12.85546875" style="44" customWidth="1"/>
    <col min="15623" max="15623" width="11.7109375" style="44" bestFit="1" customWidth="1"/>
    <col min="15624" max="15624" width="12.7109375" style="44" bestFit="1" customWidth="1"/>
    <col min="15625" max="15625" width="12.140625" style="44" customWidth="1"/>
    <col min="15626" max="15626" width="12.7109375" style="44" bestFit="1" customWidth="1"/>
    <col min="15627" max="15627" width="10.42578125" style="44" customWidth="1"/>
    <col min="15628" max="15628" width="5.140625" style="44" customWidth="1"/>
    <col min="15629" max="15872" width="9" style="44"/>
    <col min="15873" max="15873" width="5.28515625" style="44" customWidth="1"/>
    <col min="15874" max="15874" width="14.28515625" style="44" customWidth="1"/>
    <col min="15875" max="15875" width="9.7109375" style="44" customWidth="1"/>
    <col min="15876" max="15876" width="12.7109375" style="44" bestFit="1" customWidth="1"/>
    <col min="15877" max="15877" width="6" style="44" customWidth="1"/>
    <col min="15878" max="15878" width="12.85546875" style="44" customWidth="1"/>
    <col min="15879" max="15879" width="11.7109375" style="44" bestFit="1" customWidth="1"/>
    <col min="15880" max="15880" width="12.7109375" style="44" bestFit="1" customWidth="1"/>
    <col min="15881" max="15881" width="12.140625" style="44" customWidth="1"/>
    <col min="15882" max="15882" width="12.7109375" style="44" bestFit="1" customWidth="1"/>
    <col min="15883" max="15883" width="10.42578125" style="44" customWidth="1"/>
    <col min="15884" max="15884" width="5.140625" style="44" customWidth="1"/>
    <col min="15885" max="16128" width="9" style="44"/>
    <col min="16129" max="16129" width="5.28515625" style="44" customWidth="1"/>
    <col min="16130" max="16130" width="14.28515625" style="44" customWidth="1"/>
    <col min="16131" max="16131" width="9.7109375" style="44" customWidth="1"/>
    <col min="16132" max="16132" width="12.7109375" style="44" bestFit="1" customWidth="1"/>
    <col min="16133" max="16133" width="6" style="44" customWidth="1"/>
    <col min="16134" max="16134" width="12.85546875" style="44" customWidth="1"/>
    <col min="16135" max="16135" width="11.7109375" style="44" bestFit="1" customWidth="1"/>
    <col min="16136" max="16136" width="12.7109375" style="44" bestFit="1" customWidth="1"/>
    <col min="16137" max="16137" width="12.140625" style="44" customWidth="1"/>
    <col min="16138" max="16138" width="12.7109375" style="44" bestFit="1" customWidth="1"/>
    <col min="16139" max="16139" width="10.42578125" style="44" customWidth="1"/>
    <col min="16140" max="16140" width="5.140625" style="44" customWidth="1"/>
    <col min="16141" max="16384" width="9" style="44"/>
  </cols>
  <sheetData>
    <row r="1" spans="1:12" s="39" customFormat="1" ht="15" x14ac:dyDescent="0.25">
      <c r="A1" s="389" t="s">
        <v>0</v>
      </c>
      <c r="B1" s="389"/>
      <c r="C1" s="389"/>
      <c r="D1" s="389"/>
      <c r="E1" s="80"/>
      <c r="F1" s="390" t="s">
        <v>1</v>
      </c>
      <c r="G1" s="390"/>
      <c r="H1" s="390"/>
      <c r="I1" s="390"/>
      <c r="J1" s="390"/>
      <c r="K1" s="390"/>
    </row>
    <row r="2" spans="1:12" s="39" customFormat="1" ht="15" x14ac:dyDescent="0.2">
      <c r="A2" s="391" t="s">
        <v>121</v>
      </c>
      <c r="B2" s="391"/>
      <c r="C2" s="391"/>
      <c r="D2" s="391"/>
      <c r="E2" s="80"/>
      <c r="F2" s="392" t="s">
        <v>2</v>
      </c>
      <c r="G2" s="392"/>
      <c r="H2" s="392"/>
      <c r="I2" s="392"/>
      <c r="J2" s="392"/>
      <c r="K2" s="392"/>
    </row>
    <row r="3" spans="1:12" s="39" customFormat="1" ht="14.25" x14ac:dyDescent="0.2">
      <c r="A3" s="40"/>
      <c r="B3" s="40"/>
      <c r="C3" s="40"/>
      <c r="E3" s="81"/>
      <c r="F3" s="81"/>
      <c r="G3" s="41"/>
      <c r="H3" s="81"/>
      <c r="I3" s="81"/>
    </row>
    <row r="4" spans="1:12" s="42" customFormat="1" ht="26.25" x14ac:dyDescent="0.25">
      <c r="A4" s="393" t="s">
        <v>57</v>
      </c>
      <c r="B4" s="393"/>
      <c r="C4" s="393"/>
      <c r="D4" s="393"/>
      <c r="E4" s="393"/>
      <c r="F4" s="393"/>
      <c r="G4" s="393"/>
      <c r="H4" s="393"/>
      <c r="I4" s="393"/>
      <c r="J4" s="393"/>
      <c r="K4" s="393"/>
      <c r="L4" s="393"/>
    </row>
    <row r="5" spans="1:12" s="43" customFormat="1" x14ac:dyDescent="0.25">
      <c r="A5" s="394" t="s">
        <v>118</v>
      </c>
      <c r="B5" s="394"/>
      <c r="C5" s="394"/>
      <c r="D5" s="394"/>
      <c r="E5" s="394"/>
      <c r="F5" s="394"/>
      <c r="G5" s="394"/>
      <c r="H5" s="394"/>
      <c r="I5" s="394"/>
      <c r="J5" s="394"/>
      <c r="K5" s="394"/>
      <c r="L5" s="394"/>
    </row>
    <row r="6" spans="1:12" x14ac:dyDescent="0.25">
      <c r="J6" s="395" t="s">
        <v>58</v>
      </c>
      <c r="K6" s="395"/>
      <c r="L6" s="395"/>
    </row>
    <row r="7" spans="1:12" ht="38.25" x14ac:dyDescent="0.25">
      <c r="A7" s="147" t="s">
        <v>17</v>
      </c>
      <c r="B7" s="148" t="s">
        <v>59</v>
      </c>
      <c r="C7" s="148" t="s">
        <v>60</v>
      </c>
      <c r="D7" s="148" t="s">
        <v>61</v>
      </c>
      <c r="E7" s="149" t="s">
        <v>62</v>
      </c>
      <c r="F7" s="147" t="s">
        <v>63</v>
      </c>
      <c r="G7" s="147" t="s">
        <v>64</v>
      </c>
      <c r="H7" s="147" t="s">
        <v>119</v>
      </c>
      <c r="I7" s="147" t="s">
        <v>120</v>
      </c>
      <c r="J7" s="147" t="s">
        <v>65</v>
      </c>
      <c r="K7" s="150" t="s">
        <v>66</v>
      </c>
      <c r="L7" s="147" t="s">
        <v>19</v>
      </c>
    </row>
    <row r="8" spans="1:12" ht="12.75" customHeight="1" x14ac:dyDescent="0.25">
      <c r="A8" s="147"/>
      <c r="B8" s="148"/>
      <c r="C8" s="148"/>
      <c r="D8" s="148"/>
      <c r="E8" s="149">
        <v>26</v>
      </c>
      <c r="F8" s="149" t="s">
        <v>67</v>
      </c>
      <c r="G8" s="149" t="s">
        <v>68</v>
      </c>
      <c r="H8" s="149" t="s">
        <v>69</v>
      </c>
      <c r="I8" s="149" t="s">
        <v>70</v>
      </c>
      <c r="J8" s="150" t="s">
        <v>71</v>
      </c>
      <c r="K8" s="148"/>
      <c r="L8" s="147"/>
    </row>
    <row r="9" spans="1:12" ht="12.75" customHeight="1" x14ac:dyDescent="0.25">
      <c r="A9" s="386" t="s">
        <v>72</v>
      </c>
      <c r="B9" s="387"/>
      <c r="C9" s="387"/>
      <c r="D9" s="388"/>
      <c r="E9" s="149"/>
      <c r="F9" s="153">
        <f>SUM(F10:F12)</f>
        <v>28730769.230769228</v>
      </c>
      <c r="G9" s="153">
        <f>SUM(G10:G12)</f>
        <v>0</v>
      </c>
      <c r="H9" s="153">
        <f>SUM(H10:H12)</f>
        <v>0</v>
      </c>
      <c r="I9" s="153">
        <f>SUM(I10:I12)</f>
        <v>0</v>
      </c>
      <c r="J9" s="153">
        <f>SUM(J10:J12)</f>
        <v>28730769.230769228</v>
      </c>
      <c r="K9" s="148"/>
      <c r="L9" s="147"/>
    </row>
    <row r="10" spans="1:12" ht="23.25" customHeight="1" x14ac:dyDescent="0.25">
      <c r="A10" s="151">
        <v>1</v>
      </c>
      <c r="B10" s="151" t="s">
        <v>37</v>
      </c>
      <c r="C10" s="152" t="s">
        <v>73</v>
      </c>
      <c r="D10" s="84">
        <v>15000000</v>
      </c>
      <c r="E10" s="90">
        <f>'Bảng chấm công'!AI12</f>
        <v>28</v>
      </c>
      <c r="F10" s="84">
        <f>D10/26*E10</f>
        <v>16153846.153846152</v>
      </c>
      <c r="G10" s="83"/>
      <c r="H10" s="83"/>
      <c r="I10" s="83"/>
      <c r="J10" s="83">
        <f>F10-G10-H10+I10</f>
        <v>16153846.153846152</v>
      </c>
      <c r="K10" s="83"/>
      <c r="L10" s="151"/>
    </row>
    <row r="11" spans="1:12" ht="25.5" x14ac:dyDescent="0.25">
      <c r="A11" s="45">
        <v>3</v>
      </c>
      <c r="B11" s="45" t="s">
        <v>74</v>
      </c>
      <c r="C11" s="46" t="s">
        <v>90</v>
      </c>
      <c r="D11" s="47">
        <v>6000000</v>
      </c>
      <c r="E11" s="90">
        <f>'Bảng chấm công'!AI14</f>
        <v>26</v>
      </c>
      <c r="F11" s="47">
        <f>D11/26*E11</f>
        <v>6000000</v>
      </c>
      <c r="G11" s="48"/>
      <c r="H11" s="48"/>
      <c r="I11" s="48"/>
      <c r="J11" s="48">
        <f>F11-G11-H11+I11</f>
        <v>6000000</v>
      </c>
      <c r="K11" s="48"/>
      <c r="L11" s="45"/>
    </row>
    <row r="12" spans="1:12" ht="25.5" x14ac:dyDescent="0.25">
      <c r="A12" s="50">
        <v>4</v>
      </c>
      <c r="B12" s="50" t="s">
        <v>36</v>
      </c>
      <c r="C12" s="51" t="s">
        <v>75</v>
      </c>
      <c r="D12" s="52">
        <v>6000000</v>
      </c>
      <c r="E12" s="90">
        <f>'Bảng chấm công'!AI13</f>
        <v>28.5</v>
      </c>
      <c r="F12" s="52">
        <f>D12/26*E12</f>
        <v>6576923.076923077</v>
      </c>
      <c r="G12" s="53"/>
      <c r="H12" s="53"/>
      <c r="I12" s="53"/>
      <c r="J12" s="53">
        <f>F12-G12-H12+I12</f>
        <v>6576923.076923077</v>
      </c>
      <c r="K12" s="53"/>
      <c r="L12" s="50"/>
    </row>
    <row r="13" spans="1:12" s="49" customFormat="1" x14ac:dyDescent="0.25">
      <c r="A13" s="383" t="s">
        <v>76</v>
      </c>
      <c r="B13" s="384"/>
      <c r="C13" s="384"/>
      <c r="D13" s="385"/>
      <c r="E13" s="89"/>
      <c r="F13" s="153">
        <f>SUM(F14:F14)</f>
        <v>807692.30769230775</v>
      </c>
      <c r="G13" s="153">
        <f>SUM(G14:G14)</f>
        <v>0</v>
      </c>
      <c r="H13" s="153">
        <f>SUM(H14:H14)</f>
        <v>0</v>
      </c>
      <c r="I13" s="153">
        <f>SUM(I14:I14)</f>
        <v>0</v>
      </c>
      <c r="J13" s="153">
        <f>SUM(J14:J14)</f>
        <v>807692.30769230775</v>
      </c>
      <c r="K13" s="154"/>
      <c r="L13" s="148"/>
    </row>
    <row r="14" spans="1:12" x14ac:dyDescent="0.25">
      <c r="A14" s="54">
        <v>2</v>
      </c>
      <c r="B14" s="54" t="s">
        <v>181</v>
      </c>
      <c r="C14" s="55" t="s">
        <v>182</v>
      </c>
      <c r="D14" s="56">
        <v>3500000</v>
      </c>
      <c r="E14" s="88">
        <f>'Bảng chấm công'!AI15</f>
        <v>6</v>
      </c>
      <c r="F14" s="56">
        <f>D14/26*E14</f>
        <v>807692.30769230775</v>
      </c>
      <c r="G14" s="57"/>
      <c r="H14" s="57"/>
      <c r="I14" s="57"/>
      <c r="J14" s="57">
        <f>F14-G14-H14+I14</f>
        <v>807692.30769230775</v>
      </c>
      <c r="K14" s="57"/>
      <c r="L14" s="54"/>
    </row>
    <row r="15" spans="1:12" s="58" customFormat="1" ht="14.25" x14ac:dyDescent="0.25">
      <c r="A15" s="396" t="s">
        <v>35</v>
      </c>
      <c r="B15" s="397"/>
      <c r="C15" s="398"/>
      <c r="D15" s="86"/>
      <c r="E15" s="87"/>
      <c r="F15" s="86">
        <f>F13+F9</f>
        <v>29538461.538461536</v>
      </c>
      <c r="G15" s="86">
        <f>G13+G9</f>
        <v>0</v>
      </c>
      <c r="H15" s="86">
        <f>H13+H9</f>
        <v>0</v>
      </c>
      <c r="I15" s="86">
        <f>I13+I9</f>
        <v>0</v>
      </c>
      <c r="J15" s="86">
        <f>J13+J9</f>
        <v>29538461.538461536</v>
      </c>
      <c r="K15" s="85"/>
      <c r="L15" s="85"/>
    </row>
    <row r="17" spans="2:11" s="58" customFormat="1" ht="14.25" x14ac:dyDescent="0.25">
      <c r="B17" s="332"/>
      <c r="C17" s="332"/>
      <c r="D17" s="332"/>
      <c r="E17" s="82"/>
      <c r="H17" s="332"/>
      <c r="I17" s="332"/>
      <c r="J17" s="332"/>
      <c r="K17" s="332"/>
    </row>
    <row r="18" spans="2:11" s="58" customFormat="1" ht="14.25" x14ac:dyDescent="0.25">
      <c r="B18" s="144" t="s">
        <v>91</v>
      </c>
      <c r="C18" s="144"/>
      <c r="D18" s="144"/>
      <c r="F18" s="144" t="s">
        <v>86</v>
      </c>
      <c r="G18" s="144"/>
      <c r="H18" s="332" t="s">
        <v>92</v>
      </c>
      <c r="I18" s="332"/>
      <c r="J18" s="332"/>
      <c r="K18" s="332"/>
    </row>
    <row r="19" spans="2:11" s="145" customFormat="1" ht="12" x14ac:dyDescent="0.25">
      <c r="B19" s="146" t="s">
        <v>93</v>
      </c>
      <c r="C19" s="146"/>
      <c r="D19" s="146"/>
      <c r="F19" s="146" t="s">
        <v>93</v>
      </c>
      <c r="G19" s="146"/>
      <c r="H19" s="382" t="s">
        <v>93</v>
      </c>
      <c r="I19" s="382"/>
      <c r="J19" s="382"/>
      <c r="K19" s="382"/>
    </row>
    <row r="22" spans="2:11" s="96" customFormat="1" ht="15" x14ac:dyDescent="0.25">
      <c r="B22" s="91"/>
      <c r="C22" s="91"/>
      <c r="F22" s="101"/>
      <c r="G22" s="101"/>
      <c r="H22" s="123"/>
    </row>
  </sheetData>
  <mergeCells count="14">
    <mergeCell ref="H18:K18"/>
    <mergeCell ref="H19:K19"/>
    <mergeCell ref="A13:D13"/>
    <mergeCell ref="A9:D9"/>
    <mergeCell ref="A1:D1"/>
    <mergeCell ref="F1:K1"/>
    <mergeCell ref="A2:D2"/>
    <mergeCell ref="F2:K2"/>
    <mergeCell ref="A4:L4"/>
    <mergeCell ref="A5:L5"/>
    <mergeCell ref="J6:L6"/>
    <mergeCell ref="B17:D17"/>
    <mergeCell ref="H17:K17"/>
    <mergeCell ref="A15:C15"/>
  </mergeCells>
  <pageMargins left="0.25" right="0.2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THU CHI</vt:lpstr>
      <vt:lpstr>DOANH THU</vt:lpstr>
      <vt:lpstr>Hàng khách trả</vt:lpstr>
      <vt:lpstr>BÁO CÁO</vt:lpstr>
      <vt:lpstr>tiền hàng hằng</vt:lpstr>
      <vt:lpstr>Bảng chấm công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2020-10-30T07:59:36Z</dcterms:modified>
</cp:coreProperties>
</file>