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Sơn" sheetId="15" r:id="rId6"/>
    <sheet name="Tiền Hằng T9" sheetId="14" r:id="rId7"/>
    <sheet name="bảng chấm công" sheetId="10" r:id="rId8"/>
    <sheet name="Bảng lương" sheetId="5" r:id="rId9"/>
  </sheets>
  <definedNames>
    <definedName name="_xlnm._FilterDatabase" localSheetId="1" hidden="1">'DOANH THU'!$A$6:$P$61</definedName>
    <definedName name="_xlnm._FilterDatabase" localSheetId="0" hidden="1">'THU CHI'!$A$6:$H$82</definedName>
  </definedNames>
  <calcPr calcId="162913"/>
</workbook>
</file>

<file path=xl/calcChain.xml><?xml version="1.0" encoding="utf-8"?>
<calcChain xmlns="http://schemas.openxmlformats.org/spreadsheetml/2006/main">
  <c r="J20" i="15" l="1"/>
  <c r="J21" i="15" l="1"/>
  <c r="G82" i="1" l="1"/>
  <c r="H82" i="1"/>
  <c r="E82" i="1"/>
  <c r="H80" i="1" l="1"/>
  <c r="L13" i="15" l="1"/>
  <c r="J17" i="15" s="1"/>
  <c r="J18" i="15" s="1"/>
  <c r="I13" i="15"/>
  <c r="I13" i="4"/>
  <c r="K13" i="4"/>
  <c r="M13" i="4"/>
  <c r="N13" i="4"/>
  <c r="J17" i="4" s="1"/>
  <c r="J18" i="4" s="1"/>
  <c r="L13" i="4"/>
  <c r="G15" i="14"/>
  <c r="G16" i="14" s="1"/>
  <c r="G7" i="14"/>
  <c r="I11" i="5"/>
  <c r="I12" i="5"/>
  <c r="I10" i="5"/>
  <c r="M52" i="9" l="1"/>
  <c r="M53" i="9"/>
  <c r="M54" i="9"/>
  <c r="M55" i="9"/>
  <c r="M51" i="9"/>
  <c r="L56" i="9"/>
  <c r="O56" i="9" s="1"/>
  <c r="I56" i="9"/>
  <c r="G57" i="9"/>
  <c r="I55" i="9"/>
  <c r="L55" i="9" s="1"/>
  <c r="I54" i="9"/>
  <c r="L54" i="9" s="1"/>
  <c r="I53" i="9"/>
  <c r="L53" i="9" s="1"/>
  <c r="I52" i="9"/>
  <c r="L52" i="9" s="1"/>
  <c r="I51" i="9"/>
  <c r="L51" i="9" s="1"/>
  <c r="J16" i="8"/>
  <c r="M16" i="8"/>
  <c r="J15" i="8"/>
  <c r="M15" i="8" s="1"/>
  <c r="J14" i="8"/>
  <c r="M14" i="8" s="1"/>
  <c r="J13" i="8"/>
  <c r="M13" i="8" s="1"/>
  <c r="J12" i="8"/>
  <c r="M12" i="8" s="1"/>
  <c r="H16" i="8" l="1"/>
  <c r="H15" i="8"/>
  <c r="H14" i="8"/>
  <c r="H13" i="8"/>
  <c r="H12" i="8"/>
  <c r="M25" i="8" l="1"/>
  <c r="M26" i="8"/>
  <c r="M18" i="8"/>
  <c r="M19" i="8"/>
  <c r="M20" i="8"/>
  <c r="M21" i="8"/>
  <c r="M22" i="8"/>
  <c r="M23" i="8"/>
  <c r="M24" i="8"/>
  <c r="J26" i="8"/>
  <c r="H26" i="8"/>
  <c r="I50" i="9"/>
  <c r="L50" i="9" s="1"/>
  <c r="M50" i="9" s="1"/>
  <c r="I49" i="9"/>
  <c r="L49" i="9" s="1"/>
  <c r="O49" i="9" s="1"/>
  <c r="J25" i="8"/>
  <c r="H25" i="8"/>
  <c r="J18" i="8"/>
  <c r="J19" i="8"/>
  <c r="J20" i="8"/>
  <c r="J21" i="8"/>
  <c r="J22" i="8"/>
  <c r="J23" i="8"/>
  <c r="J24" i="8"/>
  <c r="J17" i="8"/>
  <c r="M17" i="8" s="1"/>
  <c r="H24" i="8"/>
  <c r="H23" i="8"/>
  <c r="H22" i="8"/>
  <c r="H21" i="8"/>
  <c r="H20" i="8"/>
  <c r="H19" i="8"/>
  <c r="H18" i="8"/>
  <c r="H17" i="8"/>
  <c r="L47" i="9"/>
  <c r="I48" i="9"/>
  <c r="L48" i="9" s="1"/>
  <c r="I47" i="9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I39" i="9"/>
  <c r="L39" i="9" s="1"/>
  <c r="O39" i="9" s="1"/>
  <c r="I34" i="9"/>
  <c r="L34" i="9" s="1"/>
  <c r="M34" i="9" s="1"/>
  <c r="I31" i="9"/>
  <c r="L31" i="9" s="1"/>
  <c r="N31" i="9" s="1"/>
  <c r="I27" i="9"/>
  <c r="L27" i="9" s="1"/>
  <c r="O27" i="9" s="1"/>
  <c r="I38" i="9" l="1"/>
  <c r="L38" i="9" s="1"/>
  <c r="M38" i="9" s="1"/>
  <c r="J11" i="8" l="1"/>
  <c r="M11" i="8" s="1"/>
  <c r="H11" i="8"/>
  <c r="I37" i="9"/>
  <c r="L37" i="9" s="1"/>
  <c r="M37" i="9" s="1"/>
  <c r="L35" i="9"/>
  <c r="N35" i="9" s="1"/>
  <c r="I36" i="9"/>
  <c r="L36" i="9" s="1"/>
  <c r="N36" i="9" s="1"/>
  <c r="I35" i="9"/>
  <c r="I33" i="9"/>
  <c r="L33" i="9" s="1"/>
  <c r="N33" i="9" s="1"/>
  <c r="I32" i="9"/>
  <c r="L32" i="9" s="1"/>
  <c r="N32" i="9" s="1"/>
  <c r="M10" i="8"/>
  <c r="J10" i="8"/>
  <c r="H10" i="8"/>
  <c r="L29" i="9"/>
  <c r="O29" i="9" s="1"/>
  <c r="I30" i="9"/>
  <c r="L30" i="9" s="1"/>
  <c r="O30" i="9" s="1"/>
  <c r="I29" i="9"/>
  <c r="I28" i="9"/>
  <c r="L28" i="9" s="1"/>
  <c r="O28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N22" i="9" s="1"/>
  <c r="M8" i="8"/>
  <c r="M9" i="8"/>
  <c r="J8" i="8"/>
  <c r="J9" i="8"/>
  <c r="H8" i="8"/>
  <c r="H9" i="8"/>
  <c r="I19" i="9"/>
  <c r="L19" i="9" s="1"/>
  <c r="O19" i="9" s="1"/>
  <c r="I18" i="9"/>
  <c r="L18" i="9" s="1"/>
  <c r="O18" i="9" s="1"/>
  <c r="L59" i="9" l="1"/>
  <c r="I21" i="9"/>
  <c r="L21" i="9" s="1"/>
  <c r="O21" i="9" s="1"/>
  <c r="I20" i="9"/>
  <c r="L20" i="9" s="1"/>
  <c r="O20" i="9" s="1"/>
  <c r="F15" i="1" l="1"/>
  <c r="F82" i="1" s="1"/>
  <c r="I17" i="9" l="1"/>
  <c r="L17" i="9" s="1"/>
  <c r="O17" i="9" s="1"/>
  <c r="I16" i="9"/>
  <c r="L16" i="9" s="1"/>
  <c r="O16" i="9" s="1"/>
  <c r="I15" i="9"/>
  <c r="L15" i="9" s="1"/>
  <c r="N15" i="9" s="1"/>
  <c r="L60" i="9" s="1"/>
  <c r="J7" i="8"/>
  <c r="M7" i="8" s="1"/>
  <c r="H7" i="8"/>
  <c r="I11" i="9"/>
  <c r="L11" i="9" s="1"/>
  <c r="O11" i="9" s="1"/>
  <c r="I12" i="9"/>
  <c r="L12" i="9" s="1"/>
  <c r="O12" i="9" s="1"/>
  <c r="I13" i="9"/>
  <c r="I14" i="9"/>
  <c r="L14" i="9" s="1"/>
  <c r="O14" i="9" s="1"/>
  <c r="I10" i="9"/>
  <c r="L10" i="9" s="1"/>
  <c r="N10" i="9" s="1"/>
  <c r="I9" i="9"/>
  <c r="L9" i="9" s="1"/>
  <c r="N9" i="9" s="1"/>
  <c r="L13" i="9" l="1"/>
  <c r="L57" i="9" s="1"/>
  <c r="L58" i="9" s="1"/>
  <c r="I57" i="9"/>
  <c r="O13" i="9" l="1"/>
  <c r="L61" i="9" s="1"/>
  <c r="F46" i="8" l="1"/>
  <c r="G46" i="8" l="1"/>
  <c r="H46" i="8"/>
  <c r="J46" i="8"/>
  <c r="G58" i="9" l="1"/>
  <c r="AI14" i="10"/>
  <c r="E11" i="5" s="1"/>
  <c r="F11" i="5" s="1"/>
  <c r="H13" i="5" l="1"/>
  <c r="D13" i="5"/>
  <c r="AI13" i="10" l="1"/>
  <c r="E12" i="5" s="1"/>
  <c r="F12" i="5" s="1"/>
  <c r="AI12" i="10"/>
  <c r="E10" i="5" s="1"/>
  <c r="F10" i="5" s="1"/>
  <c r="J20" i="4" l="1"/>
  <c r="F13" i="5"/>
  <c r="AI15" i="10"/>
  <c r="I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<sst xmlns="http://schemas.openxmlformats.org/spreadsheetml/2006/main" count="731" uniqueCount="305">
  <si>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</si>
  <si>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</si>
  <si>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</si>
  <si>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</si>
  <si>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</si>
  <si>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</si>
  <si>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</si>
  <si>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</si>
  <si>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</si>
  <si>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</si>
  <si>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</si>
  <si>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</si>
  <si>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</si>
  <si>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</si>
  <si>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</si>
  <si>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</si>
  <si>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</si>
  <si>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</si>
  <si>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</si>
  <si>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</si>
  <si>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</si>
  <si>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</si>
  <si>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</si>
  <si>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</si>
  <si>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</si>
  <si>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</si>
  <si>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</si>
  <si>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</si>
  <si>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</si>
  <si>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</si>
  <si>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</si>
  <si>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</si>
  <si>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</si>
  <si>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</si>
  <si>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</si>
  <si>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</si>
  <si>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</si>
  <si>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</si>
  <si>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</si>
  <si>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</si>
  <si>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</si>
  <si>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</si>
  <si>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</si>
  <si>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</si>
  <si>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</si>
  <si>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</si>
  <si>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</si>
  <si>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</si>
  <si>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</si>
  <si>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</si>
  <si>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</si>
  <si>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</si>
  <si>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</si>
  <si>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</si>
  <si>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</si>
  <si>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</si>
  <si>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</si>
  <si>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</si>
  <si>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</si>
  <si>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</si>
  <si>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</si>
  <si>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</si>
  <si>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</si>
  <si>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</si>
  <si>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</si>
  <si>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</si>
  <si>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</si>
  <si>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</si>
  <si>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</si>
  <si>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</si>
  <si>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</si>
  <si>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</si>
  <si>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</si>
  <si>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</si>
  <si>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</si>
  <si>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</si>
  <si>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</si>
  <si>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</si>
  <si>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</si>
  <si>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</si>
  <si>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</si>
  <si>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</si>
  <si>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</si>
  <si>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</si>
  <si>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</si>
  <si>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</si>
  <si>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</si>
  <si>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</si>
  <si>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</si>
  <si>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</si>
  <si>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</si>
  <si>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</si>
  <si>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</si>
  <si>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</si>
  <si>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</si>
  <si>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</si>
  <si>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</si>
  <si>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</si>
  <si>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</si>
  <si>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</si>
  <si>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</si>
  <si>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</si>
  <si>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</si>
  <si>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</si>
  <si>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</si>
  <si>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</si>
  <si>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</si>
  <si>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</si>
  <si>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</si>
  <si>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</si>
  <si>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</si>
  <si>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</si>
  <si>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</si>
  <si>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</si>
  <si>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</si>
  <si>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</si>
  <si>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Chị Tâm</t>
  </si>
  <si>
    <t>Em Hằng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</si>
  <si>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</si>
  <si>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</si>
  <si>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</si>
  <si>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</si>
  <si>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</si>
  <si>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</si>
  <si>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</si>
  <si>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1CX90</t>
  </si>
  <si>
    <t>2CX90</t>
  </si>
  <si>
    <t>BCX90</t>
  </si>
  <si>
    <t>GC90</t>
  </si>
  <si>
    <t>Chị Huệ</t>
  </si>
  <si>
    <t>Điện Biên</t>
  </si>
  <si>
    <t>Nội dung</t>
  </si>
  <si>
    <t>SL (hộp)</t>
  </si>
  <si>
    <t>GCX45</t>
  </si>
  <si>
    <t>Chi phí cửa hàng</t>
  </si>
  <si>
    <t>Chi phí văn phòng phẩm</t>
  </si>
  <si>
    <t>TIỀN CÔNG TY THANH TOÁN CHO EM HẰNG</t>
  </si>
  <si>
    <t>Nợ cá nhân AL</t>
  </si>
  <si>
    <t>Phải trả AL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</si>
  <si>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</si>
  <si>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</si>
  <si>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</si>
  <si>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</si>
  <si>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</si>
  <si>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</si>
  <si>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</si>
  <si>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</si>
  <si>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</si>
  <si>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</si>
  <si>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</si>
  <si>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</si>
  <si>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</si>
  <si>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</si>
  <si>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</si>
  <si>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</si>
  <si>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</si>
  <si>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</si>
  <si>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</si>
  <si>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</si>
  <si>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</si>
  <si>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</si>
  <si>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</si>
  <si>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</si>
  <si>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</si>
  <si>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</si>
  <si>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</si>
  <si>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</si>
  <si>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</si>
  <si>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</si>
  <si>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</si>
  <si>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</si>
  <si>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</si>
  <si>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</si>
  <si>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</si>
  <si>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</si>
  <si>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</si>
  <si>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</si>
  <si>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</si>
  <si>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</si>
  <si>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</si>
  <si>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</si>
  <si>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</si>
  <si>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</si>
  <si>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</si>
  <si>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</si>
  <si>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</si>
  <si>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</si>
  <si>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</si>
  <si>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</si>
  <si>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</si>
  <si>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</si>
  <si>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</si>
  <si>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</si>
  <si>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</si>
  <si>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</si>
  <si>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</si>
  <si>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Chị Huệ Điện Biên thanh toán tiền hàng HĐ số 785</t>
  </si>
  <si>
    <t>Chị ngọc Anh thái Bình thanh toán tiền hàng HĐ số 787</t>
  </si>
  <si>
    <t>ĐL Nhất Nhất</t>
  </si>
  <si>
    <t>PC00209</t>
  </si>
  <si>
    <t>Chị Mến thanh toán tiền hàng đơn 791</t>
  </si>
  <si>
    <t>Hằng kế toán ứng lương tháng 9</t>
  </si>
  <si>
    <t>1CX45</t>
  </si>
  <si>
    <t>Thanh Hà</t>
  </si>
  <si>
    <t>3CX90</t>
  </si>
  <si>
    <t>Chị Mến</t>
  </si>
  <si>
    <t>Thạch thất</t>
  </si>
  <si>
    <t>Chị Phương</t>
  </si>
  <si>
    <t>Yên Châu</t>
  </si>
  <si>
    <t xml:space="preserve">Chị Quý </t>
  </si>
  <si>
    <t>quỳnh anh</t>
  </si>
  <si>
    <t>trần khát chân</t>
  </si>
  <si>
    <t>ĐL thanh Hà</t>
  </si>
  <si>
    <t>TĐ90</t>
  </si>
  <si>
    <t xml:space="preserve">Anh Thông </t>
  </si>
  <si>
    <t>ĐL Bắc Giang</t>
  </si>
  <si>
    <t>Hàng Demo</t>
  </si>
  <si>
    <t>SN45</t>
  </si>
  <si>
    <t>Kinh doanh</t>
  </si>
  <si>
    <t>Chị Phương YC</t>
  </si>
  <si>
    <t>ĐL Trường Hiền</t>
  </si>
  <si>
    <t>Khách lẻ</t>
  </si>
  <si>
    <t>Hải Dương</t>
  </si>
  <si>
    <t>Vĩnh Phúc</t>
  </si>
  <si>
    <t>hằng thanh toán tiền hàng</t>
  </si>
  <si>
    <t xml:space="preserve">Chi phí tháng 9 Hằng chi </t>
  </si>
  <si>
    <t>Chi phí ăn uống</t>
  </si>
  <si>
    <t>Chi phí mua hộ Hà Linh</t>
  </si>
  <si>
    <t>Chi phí ăn uống công tác hà linh</t>
  </si>
  <si>
    <t>Chi phí hoa khai trương</t>
  </si>
  <si>
    <t>Lương tháng 9</t>
  </si>
  <si>
    <t>Tổng tiền công ty thanh toán cho Em Hằng tháng 9</t>
  </si>
  <si>
    <t>Tiền hàng tháng 8 chị tâm còn nợ công ty</t>
  </si>
  <si>
    <t>Tiền hàng tháng 9 chưa thanh toán</t>
  </si>
  <si>
    <t>Tâm phải thanh toán cho công ty</t>
  </si>
  <si>
    <t xml:space="preserve">Tiền hàng tháng 9 CÔng ty còn nợ anh Sơn </t>
  </si>
  <si>
    <t>Anh Sơn ứng tiền tháng 9</t>
  </si>
  <si>
    <t>Anh Sơn phải thanh toán cho công ty</t>
  </si>
  <si>
    <t>Tiền hàng tháng 9 của anh Sơn đã sau chiết khấu</t>
  </si>
  <si>
    <t>TIỀN MUA HÀNG NGUYỄN VĂN SƠN THÁNG 9</t>
  </si>
  <si>
    <t xml:space="preserve"> Số:S-NNM092020/PKT. MST: 0108806878</t>
  </si>
  <si>
    <t xml:space="preserve"> Số:T-NNM092020/PKT. MST: 0108806878</t>
  </si>
  <si>
    <t>Tình trạng thanh toán</t>
  </si>
  <si>
    <t xml:space="preserve"> Số:H-NNM092020/PKT. MST: 0108806878</t>
  </si>
  <si>
    <t xml:space="preserve"> Số:092020.BL/PKT. MST: 0108806878</t>
  </si>
  <si>
    <t>A-B+C</t>
  </si>
  <si>
    <t>Trả nợ biển Thủy Mai</t>
  </si>
  <si>
    <t>Tiền nhà 3 tháng dặt cọc 1 tháng</t>
  </si>
  <si>
    <t>3s thanh toán tiền hàng</t>
  </si>
  <si>
    <t>anh sơn ứng hoa hồng</t>
  </si>
  <si>
    <t>PT00165</t>
  </si>
  <si>
    <t>PT00166</t>
  </si>
  <si>
    <t>PT00167</t>
  </si>
  <si>
    <t xml:space="preserve">chị tâm thanh toán tiền hàng đơn </t>
  </si>
  <si>
    <t>PT00168</t>
  </si>
  <si>
    <t>chị tâm thanh toán tiền hàng chị quý đơn 799</t>
  </si>
  <si>
    <t>PT00169</t>
  </si>
  <si>
    <t>Chị Quỳnh Anh trần khát chân khách A Lâm đơn 797</t>
  </si>
  <si>
    <t>PT00170</t>
  </si>
  <si>
    <t>PT00171</t>
  </si>
  <si>
    <t>chị huệ điện biên thanh toán tiền hàng 667</t>
  </si>
  <si>
    <t>PT00172</t>
  </si>
  <si>
    <t>PT00173</t>
  </si>
  <si>
    <t>chị Phương Yên Châu thanh toán tiền hàng 668</t>
  </si>
  <si>
    <t>PT00174</t>
  </si>
  <si>
    <t>Anh Thông thanh toán tiền hàng Đơn 674</t>
  </si>
  <si>
    <t>PT00175</t>
  </si>
  <si>
    <t>Em hằng thanh toán tiền hag đơn 801</t>
  </si>
  <si>
    <t>PC00210</t>
  </si>
  <si>
    <t>Biển em Công TP Vĩnh Yên</t>
  </si>
  <si>
    <t>PC00211</t>
  </si>
  <si>
    <t>Bảo dưỡng xe</t>
  </si>
  <si>
    <t>PC00212</t>
  </si>
  <si>
    <t>PC00213</t>
  </si>
  <si>
    <t>Tai nghe</t>
  </si>
  <si>
    <t>PC00214</t>
  </si>
  <si>
    <t>Café H+ Việt Trì</t>
  </si>
  <si>
    <t>BIgC Vĩnh Phúc đồ dùng</t>
  </si>
  <si>
    <t>Cước đường bộ (HĐ 27/04/2020)</t>
  </si>
  <si>
    <t>Cước đường bộ (HĐ 25/8/2020)</t>
  </si>
  <si>
    <t>Cước đường bộ (HĐ 17/8/2020)</t>
  </si>
  <si>
    <t>Cước đường bộ (HĐ 24/8/2020)</t>
  </si>
  <si>
    <t>Cước đường bộ (HĐ 15/8/2020)</t>
  </si>
  <si>
    <t>Tiếp khách  (HĐ 17/8/2020)</t>
  </si>
  <si>
    <t>Tếp khách</t>
  </si>
  <si>
    <t>Tiếp khách</t>
  </si>
  <si>
    <t>Tiếp khách  (HĐ 19/8/2020)</t>
  </si>
  <si>
    <t>Công tác phú thọ</t>
  </si>
  <si>
    <t>Tiếp khách  (HĐ 28/8/2020)</t>
  </si>
  <si>
    <t>Xăng</t>
  </si>
  <si>
    <t>Máy ép trái cây</t>
  </si>
  <si>
    <t>Loa blutooth</t>
  </si>
  <si>
    <t>Tiếp khách  (HĐ 27/8/2020)</t>
  </si>
  <si>
    <t>Công tác ninh bình</t>
  </si>
  <si>
    <t>trường hiền trả tiền phí đổi hàng đơn 803</t>
  </si>
  <si>
    <t>Thuê xe anh thuận 1 năm</t>
  </si>
  <si>
    <t>PC00215</t>
  </si>
  <si>
    <t>PC00216</t>
  </si>
  <si>
    <t>PC00217</t>
  </si>
  <si>
    <t>PC00218</t>
  </si>
  <si>
    <t>PC00219</t>
  </si>
  <si>
    <t>PC00220</t>
  </si>
  <si>
    <t>PT00176</t>
  </si>
  <si>
    <t>Số hoa hồng tháng 9 của Anh Sơn (3s trả 5 tr, Hà Linh trả 5tr)</t>
  </si>
  <si>
    <t>Tiền hàng anh Sơn còn nợ công ty T9 (Sau 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</si>
</sst>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5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 applyAlignment="1"/>
    <xf numFmtId="168" fontId="39" fillId="0" borderId="0" xfId="0" applyNumberFormat="1" applyFont="1"/>
    <xf numFmtId="0" fontId="40" fillId="0" borderId="0" xfId="0" applyFont="1" applyAlignment="1">
      <alignment horizontal="center"/>
    </xf>
    <xf numFmtId="168" fontId="40" fillId="0" borderId="0" xfId="0" applyNumberFormat="1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38" fillId="0" borderId="0" xfId="1" applyNumberFormat="1" applyFont="1" applyAlignment="1">
      <alignment horizont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" fontId="41" fillId="3" borderId="1" xfId="0" applyNumberFormat="1" applyFont="1" applyFill="1" applyBorder="1" applyAlignment="1">
      <alignment horizontal="center" vertical="center"/>
    </xf>
    <xf numFmtId="166" fontId="41" fillId="3" borderId="1" xfId="3" applyNumberFormat="1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right" vertical="center"/>
    </xf>
    <xf numFmtId="0" fontId="41" fillId="3" borderId="1" xfId="0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right" vertical="center"/>
    </xf>
    <xf numFmtId="0" fontId="41" fillId="3" borderId="0" xfId="0" applyFont="1" applyFill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168" fontId="38" fillId="0" borderId="0" xfId="0" applyNumberFormat="1" applyFont="1" applyAlignment="1"/>
    <xf numFmtId="168" fontId="20" fillId="0" borderId="2" xfId="1" applyNumberFormat="1" applyFont="1" applyBorder="1" applyAlignment="1">
      <alignment horizontal="right" vertical="center"/>
    </xf>
    <xf numFmtId="168" fontId="41" fillId="3" borderId="1" xfId="1" applyNumberFormat="1" applyFont="1" applyFill="1" applyBorder="1" applyAlignment="1">
      <alignment horizontal="right" vertical="center"/>
    </xf>
    <xf numFmtId="168" fontId="20" fillId="0" borderId="3" xfId="1" applyNumberFormat="1" applyFont="1" applyBorder="1" applyAlignment="1">
      <alignment horizontal="right" vertical="center"/>
    </xf>
    <xf numFmtId="1" fontId="41" fillId="3" borderId="11" xfId="0" applyNumberFormat="1" applyFont="1" applyFill="1" applyBorder="1" applyAlignment="1">
      <alignment horizontal="center" vertical="center"/>
    </xf>
    <xf numFmtId="168" fontId="41" fillId="3" borderId="11" xfId="1" applyNumberFormat="1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right" vertical="center"/>
    </xf>
    <xf numFmtId="0" fontId="41" fillId="3" borderId="11" xfId="0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center" vertical="center"/>
    </xf>
    <xf numFmtId="168" fontId="41" fillId="3" borderId="11" xfId="0" applyNumberFormat="1" applyFont="1" applyFill="1" applyBorder="1" applyAlignment="1">
      <alignment horizontal="right" vertical="center"/>
    </xf>
    <xf numFmtId="166" fontId="41" fillId="3" borderId="11" xfId="3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9" fontId="20" fillId="3" borderId="10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vertical="center"/>
    </xf>
    <xf numFmtId="167" fontId="20" fillId="3" borderId="13" xfId="0" applyNumberFormat="1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8" fontId="7" fillId="0" borderId="1" xfId="1" applyNumberFormat="1" applyFont="1" applyBorder="1" applyAlignment="1">
      <alignment vertical="center"/>
    </xf>
    <xf numFmtId="168" fontId="7" fillId="0" borderId="13" xfId="1" applyNumberFormat="1" applyFont="1" applyFill="1" applyBorder="1" applyAlignment="1">
      <alignment vertical="center"/>
    </xf>
    <xf numFmtId="168" fontId="2" fillId="0" borderId="1" xfId="1" applyNumberFormat="1" applyFont="1" applyBorder="1" applyAlignment="1">
      <alignment vertical="center"/>
    </xf>
    <xf numFmtId="168" fontId="14" fillId="3" borderId="1" xfId="1" applyNumberFormat="1" applyFont="1" applyFill="1" applyBorder="1" applyAlignment="1">
      <alignment horizontal="right" vertical="center"/>
    </xf>
    <xf numFmtId="9" fontId="14" fillId="3" borderId="1" xfId="2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/>
    </xf>
    <xf numFmtId="168" fontId="2" fillId="3" borderId="0" xfId="1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171" fontId="20" fillId="0" borderId="2" xfId="1" applyNumberFormat="1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171" fontId="20" fillId="0" borderId="3" xfId="1" applyNumberFormat="1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left" vertical="center"/>
    </xf>
    <xf numFmtId="168" fontId="14" fillId="0" borderId="1" xfId="1" applyNumberFormat="1" applyFont="1" applyBorder="1" applyAlignment="1">
      <alignment horizontal="right" vertical="center"/>
    </xf>
    <xf numFmtId="171" fontId="20" fillId="0" borderId="1" xfId="1" applyNumberFormat="1" applyFont="1" applyBorder="1" applyAlignment="1">
      <alignment horizontal="center" vertical="center"/>
    </xf>
    <xf numFmtId="168" fontId="14" fillId="0" borderId="1" xfId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" xfId="2" applyFont="1" applyFill="1" applyBorder="1" applyAlignment="1">
      <alignment horizontal="right" vertical="center" wrapText="1"/>
    </xf>
    <xf numFmtId="0" fontId="41" fillId="3" borderId="0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41" fillId="3" borderId="20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41" fillId="3" borderId="21" xfId="0" applyFont="1" applyFill="1" applyBorder="1" applyAlignment="1">
      <alignment horizontal="center" vertical="center"/>
    </xf>
    <xf numFmtId="0" fontId="41" fillId="3" borderId="18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 wrapText="1"/>
    </xf>
    <xf numFmtId="168" fontId="14" fillId="3" borderId="1" xfId="1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1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9" fontId="27" fillId="3" borderId="6" xfId="2" applyFont="1" applyFill="1" applyBorder="1" applyAlignment="1">
      <alignment horizontal="right" vertical="center" wrapText="1"/>
    </xf>
    <xf numFmtId="9" fontId="27" fillId="3" borderId="8" xfId="2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2" fillId="4" borderId="6" xfId="1" applyNumberFormat="1" applyFont="1" applyFill="1" applyBorder="1" applyAlignment="1">
      <alignment horizontal="center" vertical="center"/>
    </xf>
    <xf numFmtId="168" fontId="2" fillId="4" borderId="8" xfId="1" applyNumberFormat="1" applyFont="1" applyFill="1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168" fontId="2" fillId="0" borderId="22" xfId="1" applyNumberFormat="1" applyFont="1" applyBorder="1" applyAlignment="1">
      <alignment horizontal="center" vertical="center"/>
    </xf>
    <xf numFmtId="168" fontId="2" fillId="0" borderId="23" xfId="1" applyNumberFormat="1" applyFont="1" applyBorder="1" applyAlignment="1">
      <alignment horizontal="center" vertical="center"/>
    </xf>
    <xf numFmtId="168" fontId="2" fillId="0" borderId="18" xfId="1" applyNumberFormat="1" applyFont="1" applyBorder="1" applyAlignment="1">
      <alignment horizontal="center" vertical="center"/>
    </xf>
    <xf numFmtId="168" fontId="2" fillId="0" borderId="24" xfId="1" applyNumberFormat="1" applyFont="1" applyBorder="1" applyAlignment="1">
      <alignment horizontal="center" vertical="center"/>
    </xf>
    <xf numFmtId="168" fontId="2" fillId="0" borderId="20" xfId="1" applyNumberFormat="1" applyFont="1" applyBorder="1" applyAlignment="1">
      <alignment horizontal="center" vertical="center"/>
    </xf>
    <xf numFmtId="168" fontId="2" fillId="0" borderId="21" xfId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zoomScale="85" zoomScaleNormal="85" workbookViewId="0">
      <pane ySplit="7" topLeftCell="A20" activePane="bottomLeft" state="frozen"/>
      <selection pane="bottomLeft" activeCell="A22" sqref="A22"/>
    </sheetView>
  </sheetViews>
  <sheetFormatPr defaultColWidth="9.140625" defaultRowHeight="15" x14ac:dyDescent="0.25"/>
  <cols>
    <col min="1" max="2" width="11.42578125" style="262" customWidth="1"/>
    <col min="3" max="3" width="18.7109375" style="229" bestFit="1" customWidth="1"/>
    <col min="4" max="4" width="47" style="229" bestFit="1" customWidth="1"/>
    <col min="5" max="5" width="13.42578125" style="227" customWidth="1"/>
    <col min="6" max="6" width="13.28515625" style="227" customWidth="1"/>
    <col min="7" max="7" width="13" style="227" customWidth="1"/>
    <col min="8" max="8" width="12.140625" style="227" customWidth="1"/>
    <col min="9" max="16384" width="9.140625" style="229"/>
  </cols>
  <sheetData>
    <row r="1" spans="1:9" x14ac:dyDescent="0.25">
      <c r="A1" s="222" t="s">
        <v>0</v>
      </c>
      <c r="B1" s="222"/>
      <c r="C1" s="223"/>
      <c r="D1" s="224"/>
      <c r="E1" s="225"/>
      <c r="F1" s="226" t="s">
        <v>1</v>
      </c>
      <c r="H1" s="226"/>
      <c r="I1" s="228"/>
    </row>
    <row r="2" spans="1:9" x14ac:dyDescent="0.25">
      <c r="A2" s="230" t="s">
        <v>2</v>
      </c>
      <c r="B2" s="230"/>
      <c r="C2" s="231"/>
      <c r="D2" s="232"/>
      <c r="E2" s="233"/>
      <c r="F2" s="234" t="s">
        <v>3</v>
      </c>
      <c r="H2" s="234"/>
      <c r="I2" s="235"/>
    </row>
    <row r="3" spans="1:9" x14ac:dyDescent="0.25">
      <c r="A3" s="230"/>
      <c r="B3" s="230"/>
      <c r="C3" s="231"/>
      <c r="D3" s="232"/>
      <c r="E3" s="233"/>
      <c r="F3" s="233"/>
      <c r="G3" s="236"/>
      <c r="H3" s="236"/>
      <c r="I3" s="237"/>
    </row>
    <row r="4" spans="1:9" x14ac:dyDescent="0.25">
      <c r="A4" s="399" t="s">
        <v>141</v>
      </c>
      <c r="B4" s="399"/>
      <c r="C4" s="399"/>
      <c r="D4" s="399"/>
      <c r="E4" s="399"/>
      <c r="F4" s="399"/>
      <c r="G4" s="399"/>
      <c r="H4" s="399"/>
      <c r="I4" s="237"/>
    </row>
    <row r="5" spans="1:9" s="235" customFormat="1" x14ac:dyDescent="0.25">
      <c r="A5" s="238"/>
      <c r="B5" s="238"/>
      <c r="C5" s="238"/>
      <c r="E5" s="234"/>
      <c r="F5" s="234"/>
      <c r="G5" s="234"/>
      <c r="H5" s="234"/>
    </row>
    <row r="6" spans="1:9" s="235" customFormat="1" x14ac:dyDescent="0.25">
      <c r="A6" s="400" t="s">
        <v>4</v>
      </c>
      <c r="B6" s="405" t="s">
        <v>140</v>
      </c>
      <c r="C6" s="400" t="s">
        <v>5</v>
      </c>
      <c r="D6" s="402" t="s">
        <v>6</v>
      </c>
      <c r="E6" s="404" t="s">
        <v>7</v>
      </c>
      <c r="F6" s="404"/>
      <c r="G6" s="404" t="s">
        <v>8</v>
      </c>
      <c r="H6" s="404"/>
    </row>
    <row r="7" spans="1:9" s="235" customFormat="1" ht="14.45" customHeight="1" x14ac:dyDescent="0.25">
      <c r="A7" s="401"/>
      <c r="B7" s="406"/>
      <c r="C7" s="401"/>
      <c r="D7" s="403"/>
      <c r="E7" s="239" t="s">
        <v>78</v>
      </c>
      <c r="F7" s="239" t="s">
        <v>56</v>
      </c>
      <c r="G7" s="239" t="s">
        <v>78</v>
      </c>
      <c r="H7" s="239" t="s">
        <v>56</v>
      </c>
    </row>
    <row r="8" spans="1:9" x14ac:dyDescent="0.25">
      <c r="A8" s="240">
        <v>44075</v>
      </c>
      <c r="B8" s="240" t="s">
        <v>170</v>
      </c>
      <c r="C8" s="241" t="s">
        <v>154</v>
      </c>
      <c r="D8" s="242" t="s">
        <v>155</v>
      </c>
      <c r="E8" s="243">
        <v>100000000</v>
      </c>
      <c r="F8" s="244"/>
      <c r="G8" s="243"/>
      <c r="H8" s="244"/>
    </row>
    <row r="9" spans="1:9" x14ac:dyDescent="0.25">
      <c r="A9" s="240">
        <v>44075</v>
      </c>
      <c r="B9" s="240" t="s">
        <v>176</v>
      </c>
      <c r="C9" s="241" t="s">
        <v>119</v>
      </c>
      <c r="D9" s="242" t="s">
        <v>156</v>
      </c>
      <c r="E9" s="243"/>
      <c r="F9" s="244"/>
      <c r="G9" s="243">
        <v>7135000</v>
      </c>
      <c r="H9" s="244"/>
    </row>
    <row r="10" spans="1:9" x14ac:dyDescent="0.25">
      <c r="A10" s="240">
        <v>44075</v>
      </c>
      <c r="B10" s="240" t="s">
        <v>177</v>
      </c>
      <c r="C10" s="241" t="s">
        <v>122</v>
      </c>
      <c r="D10" s="242" t="s">
        <v>157</v>
      </c>
      <c r="E10" s="243"/>
      <c r="F10" s="244"/>
      <c r="G10" s="243">
        <v>397000</v>
      </c>
      <c r="H10" s="244"/>
    </row>
    <row r="11" spans="1:9" x14ac:dyDescent="0.25">
      <c r="A11" s="240">
        <v>44075</v>
      </c>
      <c r="B11" s="240" t="s">
        <v>178</v>
      </c>
      <c r="C11" s="241" t="s">
        <v>122</v>
      </c>
      <c r="D11" s="242" t="s">
        <v>158</v>
      </c>
      <c r="E11" s="243"/>
      <c r="F11" s="244"/>
      <c r="G11" s="243">
        <v>2403000</v>
      </c>
      <c r="H11" s="244"/>
    </row>
    <row r="12" spans="1:9" x14ac:dyDescent="0.25">
      <c r="A12" s="240">
        <v>44075</v>
      </c>
      <c r="B12" s="240" t="s">
        <v>179</v>
      </c>
      <c r="C12" s="241" t="s">
        <v>119</v>
      </c>
      <c r="D12" s="242" t="s">
        <v>159</v>
      </c>
      <c r="E12" s="243"/>
      <c r="F12" s="244"/>
      <c r="G12" s="243"/>
      <c r="H12" s="244">
        <v>5695385</v>
      </c>
    </row>
    <row r="13" spans="1:9" x14ac:dyDescent="0.25">
      <c r="A13" s="240">
        <v>44075</v>
      </c>
      <c r="B13" s="240" t="s">
        <v>180</v>
      </c>
      <c r="C13" s="241" t="s">
        <v>122</v>
      </c>
      <c r="D13" s="242" t="s">
        <v>160</v>
      </c>
      <c r="E13" s="243"/>
      <c r="F13" s="244"/>
      <c r="G13" s="243"/>
      <c r="H13" s="244">
        <v>674000</v>
      </c>
    </row>
    <row r="14" spans="1:9" x14ac:dyDescent="0.25">
      <c r="A14" s="240">
        <v>44075</v>
      </c>
      <c r="B14" s="240" t="s">
        <v>181</v>
      </c>
      <c r="C14" s="241" t="s">
        <v>122</v>
      </c>
      <c r="D14" s="242" t="s">
        <v>161</v>
      </c>
      <c r="E14" s="243"/>
      <c r="F14" s="244"/>
      <c r="G14" s="243"/>
      <c r="H14" s="244">
        <v>1289000</v>
      </c>
    </row>
    <row r="15" spans="1:9" x14ac:dyDescent="0.25">
      <c r="A15" s="240">
        <v>44075</v>
      </c>
      <c r="B15" s="240" t="s">
        <v>171</v>
      </c>
      <c r="C15" s="241" t="s">
        <v>154</v>
      </c>
      <c r="D15" s="242" t="s">
        <v>162</v>
      </c>
      <c r="E15" s="243"/>
      <c r="F15" s="244">
        <f>H14+H13+H12</f>
        <v>7658385</v>
      </c>
      <c r="G15" s="243"/>
      <c r="H15" s="244"/>
    </row>
    <row r="16" spans="1:9" x14ac:dyDescent="0.25">
      <c r="A16" s="240">
        <v>44075</v>
      </c>
      <c r="B16" s="240" t="s">
        <v>182</v>
      </c>
      <c r="C16" s="241" t="s">
        <v>118</v>
      </c>
      <c r="D16" s="242" t="s">
        <v>163</v>
      </c>
      <c r="E16" s="243"/>
      <c r="F16" s="244"/>
      <c r="G16" s="243">
        <v>9800000</v>
      </c>
      <c r="H16" s="244"/>
    </row>
    <row r="17" spans="1:8" x14ac:dyDescent="0.25">
      <c r="A17" s="240">
        <v>44075</v>
      </c>
      <c r="B17" s="240" t="s">
        <v>183</v>
      </c>
      <c r="C17" s="241" t="s">
        <v>120</v>
      </c>
      <c r="D17" s="242" t="s">
        <v>164</v>
      </c>
      <c r="E17" s="243"/>
      <c r="F17" s="244"/>
      <c r="G17" s="243">
        <v>6300000</v>
      </c>
      <c r="H17" s="244"/>
    </row>
    <row r="18" spans="1:8" x14ac:dyDescent="0.25">
      <c r="A18" s="240">
        <v>44075</v>
      </c>
      <c r="B18" s="240"/>
      <c r="C18" s="241" t="s">
        <v>118</v>
      </c>
      <c r="D18" s="242" t="s">
        <v>295</v>
      </c>
      <c r="E18" s="243"/>
      <c r="F18" s="244"/>
      <c r="G18" s="243"/>
      <c r="H18" s="244">
        <v>15000000</v>
      </c>
    </row>
    <row r="19" spans="1:8" x14ac:dyDescent="0.25">
      <c r="A19" s="240">
        <v>44077</v>
      </c>
      <c r="B19" s="240" t="s">
        <v>184</v>
      </c>
      <c r="C19" s="241" t="s">
        <v>121</v>
      </c>
      <c r="D19" s="242" t="s">
        <v>173</v>
      </c>
      <c r="E19" s="243"/>
      <c r="F19" s="244"/>
      <c r="G19" s="243"/>
      <c r="H19" s="244">
        <v>200000</v>
      </c>
    </row>
    <row r="20" spans="1:8" x14ac:dyDescent="0.25">
      <c r="A20" s="240">
        <v>44077</v>
      </c>
      <c r="B20" s="240" t="s">
        <v>172</v>
      </c>
      <c r="C20" s="241" t="s">
        <v>154</v>
      </c>
      <c r="D20" s="242" t="s">
        <v>196</v>
      </c>
      <c r="E20" s="243">
        <v>13098000</v>
      </c>
      <c r="F20" s="244"/>
      <c r="G20" s="243"/>
      <c r="H20" s="244"/>
    </row>
    <row r="21" spans="1:8" x14ac:dyDescent="0.25">
      <c r="A21" s="240">
        <v>44077</v>
      </c>
      <c r="B21" s="240" t="s">
        <v>185</v>
      </c>
      <c r="C21" s="241" t="s">
        <v>122</v>
      </c>
      <c r="D21" s="242" t="s">
        <v>165</v>
      </c>
      <c r="E21" s="243"/>
      <c r="F21" s="244"/>
      <c r="G21" s="243">
        <v>3500000</v>
      </c>
      <c r="H21" s="244"/>
    </row>
    <row r="22" spans="1:8" x14ac:dyDescent="0.25">
      <c r="A22" s="240">
        <v>44077</v>
      </c>
      <c r="B22" s="240" t="s">
        <v>186</v>
      </c>
      <c r="C22" s="241" t="s">
        <v>118</v>
      </c>
      <c r="D22" s="242" t="s">
        <v>166</v>
      </c>
      <c r="E22" s="243"/>
      <c r="F22" s="244"/>
      <c r="G22" s="243">
        <v>8800000</v>
      </c>
      <c r="H22" s="244"/>
    </row>
    <row r="23" spans="1:8" ht="14.25" customHeight="1" x14ac:dyDescent="0.25">
      <c r="A23" s="240">
        <v>44077</v>
      </c>
      <c r="B23" s="240" t="s">
        <v>187</v>
      </c>
      <c r="C23" s="241" t="s">
        <v>154</v>
      </c>
      <c r="D23" s="242" t="s">
        <v>167</v>
      </c>
      <c r="E23" s="243"/>
      <c r="F23" s="244"/>
      <c r="G23" s="243"/>
      <c r="H23" s="244">
        <v>6960000</v>
      </c>
    </row>
    <row r="24" spans="1:8" ht="14.25" customHeight="1" x14ac:dyDescent="0.25">
      <c r="A24" s="240">
        <v>44077</v>
      </c>
      <c r="B24" s="240" t="s">
        <v>174</v>
      </c>
      <c r="C24" s="241" t="s">
        <v>154</v>
      </c>
      <c r="D24" s="242" t="s">
        <v>123</v>
      </c>
      <c r="E24" s="243"/>
      <c r="F24" s="244">
        <v>2000000</v>
      </c>
      <c r="G24" s="243"/>
      <c r="H24" s="244"/>
    </row>
    <row r="25" spans="1:8" ht="14.25" customHeight="1" x14ac:dyDescent="0.25">
      <c r="A25" s="240">
        <v>44079</v>
      </c>
      <c r="B25" s="240"/>
      <c r="C25" s="241" t="s">
        <v>192</v>
      </c>
      <c r="D25" s="242" t="s">
        <v>285</v>
      </c>
      <c r="E25" s="243"/>
      <c r="F25" s="244"/>
      <c r="G25" s="243"/>
      <c r="H25" s="244">
        <v>227000</v>
      </c>
    </row>
    <row r="26" spans="1:8" ht="14.25" customHeight="1" x14ac:dyDescent="0.25">
      <c r="A26" s="240">
        <v>44079</v>
      </c>
      <c r="B26" s="240"/>
      <c r="C26" s="241" t="s">
        <v>192</v>
      </c>
      <c r="D26" s="242" t="s">
        <v>284</v>
      </c>
      <c r="E26" s="243"/>
      <c r="F26" s="244"/>
      <c r="G26" s="243"/>
      <c r="H26" s="244">
        <v>270000</v>
      </c>
    </row>
    <row r="27" spans="1:8" ht="14.25" customHeight="1" x14ac:dyDescent="0.25">
      <c r="A27" s="240">
        <v>44079</v>
      </c>
      <c r="B27" s="240"/>
      <c r="C27" s="241" t="s">
        <v>192</v>
      </c>
      <c r="D27" s="242" t="s">
        <v>284</v>
      </c>
      <c r="E27" s="243"/>
      <c r="F27" s="244"/>
      <c r="G27" s="243">
        <v>1905000</v>
      </c>
      <c r="H27" s="244"/>
    </row>
    <row r="28" spans="1:8" ht="14.25" customHeight="1" x14ac:dyDescent="0.25">
      <c r="A28" s="240">
        <v>44080</v>
      </c>
      <c r="B28" s="240" t="s">
        <v>175</v>
      </c>
      <c r="C28" s="241" t="s">
        <v>154</v>
      </c>
      <c r="D28" s="242" t="s">
        <v>197</v>
      </c>
      <c r="E28" s="243">
        <v>3221400</v>
      </c>
      <c r="F28" s="244"/>
      <c r="G28" s="243"/>
      <c r="H28" s="244"/>
    </row>
    <row r="29" spans="1:8" ht="14.25" customHeight="1" x14ac:dyDescent="0.25">
      <c r="A29" s="240">
        <v>44082</v>
      </c>
      <c r="B29" s="240" t="s">
        <v>188</v>
      </c>
      <c r="C29" s="241" t="s">
        <v>121</v>
      </c>
      <c r="D29" s="242" t="s">
        <v>168</v>
      </c>
      <c r="E29" s="243"/>
      <c r="F29" s="244"/>
      <c r="G29" s="243">
        <v>760000</v>
      </c>
      <c r="H29" s="244"/>
    </row>
    <row r="30" spans="1:8" ht="14.25" customHeight="1" x14ac:dyDescent="0.25">
      <c r="A30" s="240">
        <v>44082</v>
      </c>
      <c r="B30" s="240"/>
      <c r="C30" s="241" t="s">
        <v>190</v>
      </c>
      <c r="D30" s="242" t="s">
        <v>191</v>
      </c>
      <c r="E30" s="243"/>
      <c r="F30" s="244"/>
      <c r="G30" s="243"/>
      <c r="H30" s="244">
        <v>40000</v>
      </c>
    </row>
    <row r="31" spans="1:8" x14ac:dyDescent="0.25">
      <c r="A31" s="240">
        <v>44083</v>
      </c>
      <c r="B31" s="240" t="s">
        <v>189</v>
      </c>
      <c r="C31" s="241" t="s">
        <v>118</v>
      </c>
      <c r="D31" s="242" t="s">
        <v>169</v>
      </c>
      <c r="E31" s="243"/>
      <c r="F31" s="244"/>
      <c r="G31" s="243">
        <v>3415000</v>
      </c>
      <c r="H31" s="244"/>
    </row>
    <row r="32" spans="1:8" x14ac:dyDescent="0.25">
      <c r="A32" s="240">
        <v>44083</v>
      </c>
      <c r="B32" s="240"/>
      <c r="C32" s="241" t="s">
        <v>190</v>
      </c>
      <c r="D32" s="242" t="s">
        <v>191</v>
      </c>
      <c r="E32" s="243"/>
      <c r="F32" s="244"/>
      <c r="G32" s="243"/>
      <c r="H32" s="244">
        <v>15000</v>
      </c>
    </row>
    <row r="33" spans="1:8" x14ac:dyDescent="0.25">
      <c r="A33" s="240">
        <v>44083</v>
      </c>
      <c r="B33" s="240"/>
      <c r="C33" s="241" t="s">
        <v>190</v>
      </c>
      <c r="D33" s="242" t="s">
        <v>278</v>
      </c>
      <c r="E33" s="243"/>
      <c r="F33" s="244"/>
      <c r="G33" s="243"/>
      <c r="H33" s="244">
        <v>60000</v>
      </c>
    </row>
    <row r="34" spans="1:8" x14ac:dyDescent="0.25">
      <c r="A34" s="240">
        <v>44083</v>
      </c>
      <c r="B34" s="240"/>
      <c r="C34" s="241" t="s">
        <v>190</v>
      </c>
      <c r="D34" s="242" t="s">
        <v>279</v>
      </c>
      <c r="E34" s="243"/>
      <c r="F34" s="244"/>
      <c r="G34" s="243"/>
      <c r="H34" s="244">
        <v>40000</v>
      </c>
    </row>
    <row r="35" spans="1:8" x14ac:dyDescent="0.25">
      <c r="A35" s="240">
        <v>44083</v>
      </c>
      <c r="B35" s="240"/>
      <c r="C35" s="241" t="s">
        <v>190</v>
      </c>
      <c r="D35" s="242" t="s">
        <v>280</v>
      </c>
      <c r="E35" s="243"/>
      <c r="F35" s="244"/>
      <c r="G35" s="243"/>
      <c r="H35" s="244">
        <v>40000</v>
      </c>
    </row>
    <row r="36" spans="1:8" x14ac:dyDescent="0.25">
      <c r="A36" s="240">
        <v>44083</v>
      </c>
      <c r="B36" s="240"/>
      <c r="C36" s="241" t="s">
        <v>190</v>
      </c>
      <c r="D36" s="242" t="s">
        <v>281</v>
      </c>
      <c r="E36" s="243"/>
      <c r="F36" s="244"/>
      <c r="G36" s="243"/>
      <c r="H36" s="244">
        <v>240000</v>
      </c>
    </row>
    <row r="37" spans="1:8" x14ac:dyDescent="0.25">
      <c r="A37" s="240">
        <v>44083</v>
      </c>
      <c r="B37" s="240"/>
      <c r="C37" s="241" t="s">
        <v>190</v>
      </c>
      <c r="D37" s="242" t="s">
        <v>282</v>
      </c>
      <c r="E37" s="243"/>
      <c r="F37" s="244"/>
      <c r="G37" s="243"/>
      <c r="H37" s="244">
        <v>40000</v>
      </c>
    </row>
    <row r="38" spans="1:8" x14ac:dyDescent="0.25">
      <c r="A38" s="240">
        <v>44083</v>
      </c>
      <c r="B38" s="240"/>
      <c r="C38" s="241" t="s">
        <v>190</v>
      </c>
      <c r="D38" s="242" t="s">
        <v>279</v>
      </c>
      <c r="E38" s="243"/>
      <c r="F38" s="244"/>
      <c r="G38" s="243"/>
      <c r="H38" s="244">
        <v>40000</v>
      </c>
    </row>
    <row r="39" spans="1:8" x14ac:dyDescent="0.25">
      <c r="A39" s="240">
        <v>44083</v>
      </c>
      <c r="B39" s="240" t="s">
        <v>296</v>
      </c>
      <c r="C39" s="241" t="s">
        <v>118</v>
      </c>
      <c r="D39" s="242" t="s">
        <v>290</v>
      </c>
      <c r="E39" s="243"/>
      <c r="F39" s="244"/>
      <c r="G39" s="243"/>
      <c r="H39" s="244">
        <v>1315001</v>
      </c>
    </row>
    <row r="40" spans="1:8" x14ac:dyDescent="0.25">
      <c r="A40" s="240">
        <v>44083</v>
      </c>
      <c r="B40" s="240"/>
      <c r="C40" s="241" t="s">
        <v>192</v>
      </c>
      <c r="D40" s="242" t="s">
        <v>283</v>
      </c>
      <c r="E40" s="243"/>
      <c r="F40" s="244"/>
      <c r="G40" s="243"/>
      <c r="H40" s="244">
        <v>65000</v>
      </c>
    </row>
    <row r="41" spans="1:8" x14ac:dyDescent="0.25">
      <c r="A41" s="240">
        <v>44083</v>
      </c>
      <c r="B41" s="240"/>
      <c r="C41" s="241" t="s">
        <v>192</v>
      </c>
      <c r="D41" s="242" t="s">
        <v>286</v>
      </c>
      <c r="E41" s="243"/>
      <c r="F41" s="244"/>
      <c r="G41" s="243"/>
      <c r="H41" s="244">
        <v>718000</v>
      </c>
    </row>
    <row r="42" spans="1:8" x14ac:dyDescent="0.25">
      <c r="A42" s="240">
        <v>44083</v>
      </c>
      <c r="B42" s="240"/>
      <c r="C42" s="241" t="s">
        <v>192</v>
      </c>
      <c r="D42" s="242" t="s">
        <v>288</v>
      </c>
      <c r="E42" s="243"/>
      <c r="F42" s="244"/>
      <c r="G42" s="243"/>
      <c r="H42" s="244">
        <v>465000</v>
      </c>
    </row>
    <row r="43" spans="1:8" x14ac:dyDescent="0.25">
      <c r="A43" s="240">
        <v>44083</v>
      </c>
      <c r="B43" s="240"/>
      <c r="C43" s="241" t="s">
        <v>192</v>
      </c>
      <c r="D43" s="242" t="s">
        <v>292</v>
      </c>
      <c r="E43" s="243"/>
      <c r="F43" s="244"/>
      <c r="G43" s="243"/>
      <c r="H43" s="244">
        <v>40000</v>
      </c>
    </row>
    <row r="44" spans="1:8" x14ac:dyDescent="0.25">
      <c r="A44" s="240">
        <v>44083</v>
      </c>
      <c r="B44" s="240"/>
      <c r="C44" s="241" t="s">
        <v>192</v>
      </c>
      <c r="D44" s="242" t="s">
        <v>193</v>
      </c>
      <c r="E44" s="243"/>
      <c r="F44" s="244"/>
      <c r="G44" s="243"/>
      <c r="H44" s="244">
        <v>315000</v>
      </c>
    </row>
    <row r="45" spans="1:8" x14ac:dyDescent="0.25">
      <c r="A45" s="240">
        <v>44014</v>
      </c>
      <c r="B45" s="240" t="s">
        <v>194</v>
      </c>
      <c r="C45" s="241" t="s">
        <v>118</v>
      </c>
      <c r="D45" s="242" t="s">
        <v>195</v>
      </c>
      <c r="E45" s="243"/>
      <c r="F45" s="244">
        <v>535000000</v>
      </c>
      <c r="G45" s="243"/>
      <c r="H45" s="244"/>
    </row>
    <row r="46" spans="1:8" x14ac:dyDescent="0.25">
      <c r="A46" s="240">
        <v>44085</v>
      </c>
      <c r="B46" s="240" t="s">
        <v>251</v>
      </c>
      <c r="C46" s="241" t="s">
        <v>154</v>
      </c>
      <c r="D46" s="242" t="s">
        <v>123</v>
      </c>
      <c r="E46" s="243"/>
      <c r="F46" s="244">
        <v>3000000</v>
      </c>
      <c r="G46" s="243"/>
      <c r="H46" s="244"/>
    </row>
    <row r="47" spans="1:8" x14ac:dyDescent="0.25">
      <c r="A47" s="240">
        <v>44085</v>
      </c>
      <c r="B47" s="240"/>
      <c r="C47" s="241" t="s">
        <v>190</v>
      </c>
      <c r="D47" s="242" t="s">
        <v>191</v>
      </c>
      <c r="E47" s="243"/>
      <c r="F47" s="244"/>
      <c r="G47" s="243"/>
      <c r="H47" s="244">
        <v>105000</v>
      </c>
    </row>
    <row r="48" spans="1:8" x14ac:dyDescent="0.25">
      <c r="A48" s="240">
        <v>44085</v>
      </c>
      <c r="B48" s="240"/>
      <c r="C48" s="241" t="s">
        <v>190</v>
      </c>
      <c r="D48" s="242" t="s">
        <v>191</v>
      </c>
      <c r="E48" s="243"/>
      <c r="F48" s="244"/>
      <c r="G48" s="243"/>
      <c r="H48" s="244">
        <v>105000</v>
      </c>
    </row>
    <row r="49" spans="1:8" x14ac:dyDescent="0.25">
      <c r="A49" s="240">
        <v>44086</v>
      </c>
      <c r="B49" s="240" t="s">
        <v>297</v>
      </c>
      <c r="C49" s="241" t="s">
        <v>118</v>
      </c>
      <c r="D49" s="242" t="s">
        <v>291</v>
      </c>
      <c r="E49" s="243"/>
      <c r="F49" s="244"/>
      <c r="G49" s="243"/>
      <c r="H49" s="244">
        <v>2140001</v>
      </c>
    </row>
    <row r="50" spans="1:8" x14ac:dyDescent="0.25">
      <c r="A50" s="240">
        <v>44087</v>
      </c>
      <c r="B50" s="240"/>
      <c r="C50" s="241" t="s">
        <v>190</v>
      </c>
      <c r="D50" s="242" t="s">
        <v>191</v>
      </c>
      <c r="E50" s="243"/>
      <c r="F50" s="244"/>
      <c r="G50" s="243"/>
      <c r="H50" s="244">
        <v>105000</v>
      </c>
    </row>
    <row r="51" spans="1:8" x14ac:dyDescent="0.25">
      <c r="A51" s="240">
        <v>44087</v>
      </c>
      <c r="B51" s="240"/>
      <c r="C51" s="241" t="s">
        <v>190</v>
      </c>
      <c r="D51" s="242" t="s">
        <v>289</v>
      </c>
      <c r="E51" s="243"/>
      <c r="F51" s="244"/>
      <c r="G51" s="243"/>
      <c r="H51" s="244">
        <v>770000</v>
      </c>
    </row>
    <row r="52" spans="1:8" x14ac:dyDescent="0.25">
      <c r="A52" s="240">
        <v>44087</v>
      </c>
      <c r="B52" s="240"/>
      <c r="C52" s="241" t="s">
        <v>190</v>
      </c>
      <c r="D52" s="242" t="s">
        <v>191</v>
      </c>
      <c r="E52" s="243"/>
      <c r="F52" s="244"/>
      <c r="G52" s="243"/>
      <c r="H52" s="244">
        <v>105000</v>
      </c>
    </row>
    <row r="53" spans="1:8" x14ac:dyDescent="0.25">
      <c r="A53" s="240">
        <v>44087</v>
      </c>
      <c r="B53" s="240"/>
      <c r="C53" s="241" t="s">
        <v>192</v>
      </c>
      <c r="D53" s="242" t="s">
        <v>293</v>
      </c>
      <c r="E53" s="243"/>
      <c r="F53" s="244"/>
      <c r="G53" s="243"/>
      <c r="H53" s="244">
        <v>1185000</v>
      </c>
    </row>
    <row r="54" spans="1:8" x14ac:dyDescent="0.25">
      <c r="A54" s="240">
        <v>44088</v>
      </c>
      <c r="B54" s="240"/>
      <c r="C54" s="241" t="s">
        <v>192</v>
      </c>
      <c r="D54" s="242" t="s">
        <v>276</v>
      </c>
      <c r="E54" s="243"/>
      <c r="F54" s="244"/>
      <c r="G54" s="243"/>
      <c r="H54" s="244">
        <v>85000</v>
      </c>
    </row>
    <row r="55" spans="1:8" x14ac:dyDescent="0.25">
      <c r="A55" s="240">
        <v>44089</v>
      </c>
      <c r="B55" s="240" t="s">
        <v>250</v>
      </c>
      <c r="C55" s="241" t="s">
        <v>154</v>
      </c>
      <c r="D55" s="242" t="s">
        <v>200</v>
      </c>
      <c r="E55" s="243"/>
      <c r="F55" s="244">
        <v>1717000</v>
      </c>
      <c r="G55" s="243"/>
      <c r="H55" s="244"/>
    </row>
    <row r="56" spans="1:8" x14ac:dyDescent="0.25">
      <c r="A56" s="240">
        <v>44089</v>
      </c>
      <c r="B56" s="240" t="s">
        <v>199</v>
      </c>
      <c r="C56" s="241" t="s">
        <v>119</v>
      </c>
      <c r="D56" s="242" t="s">
        <v>201</v>
      </c>
      <c r="E56" s="243"/>
      <c r="F56" s="244"/>
      <c r="G56" s="243"/>
      <c r="H56" s="244">
        <v>1717000</v>
      </c>
    </row>
    <row r="57" spans="1:8" x14ac:dyDescent="0.25">
      <c r="A57" s="240">
        <v>44090</v>
      </c>
      <c r="B57" s="240" t="s">
        <v>272</v>
      </c>
      <c r="C57" s="241" t="s">
        <v>118</v>
      </c>
      <c r="D57" s="242" t="s">
        <v>271</v>
      </c>
      <c r="E57" s="243"/>
      <c r="F57" s="244"/>
      <c r="G57" s="243"/>
      <c r="H57" s="244">
        <v>10120000</v>
      </c>
    </row>
    <row r="58" spans="1:8" x14ac:dyDescent="0.25">
      <c r="A58" s="240">
        <v>44091</v>
      </c>
      <c r="B58" s="240" t="s">
        <v>273</v>
      </c>
      <c r="C58" s="241" t="s">
        <v>118</v>
      </c>
      <c r="D58" s="242" t="s">
        <v>274</v>
      </c>
      <c r="E58" s="243"/>
      <c r="F58" s="244"/>
      <c r="G58" s="243"/>
      <c r="H58" s="244">
        <v>105001</v>
      </c>
    </row>
    <row r="59" spans="1:8" x14ac:dyDescent="0.25">
      <c r="A59" s="240">
        <v>44091</v>
      </c>
      <c r="B59" s="240" t="s">
        <v>256</v>
      </c>
      <c r="C59" s="241" t="s">
        <v>154</v>
      </c>
      <c r="D59" s="242" t="s">
        <v>257</v>
      </c>
      <c r="E59" s="243"/>
      <c r="F59" s="244">
        <v>1097000</v>
      </c>
      <c r="G59" s="243"/>
      <c r="H59" s="244"/>
    </row>
    <row r="60" spans="1:8" x14ac:dyDescent="0.25">
      <c r="A60" s="240">
        <v>44091</v>
      </c>
      <c r="B60" s="240" t="s">
        <v>261</v>
      </c>
      <c r="C60" s="241" t="s">
        <v>154</v>
      </c>
      <c r="D60" s="242" t="s">
        <v>260</v>
      </c>
      <c r="E60" s="243">
        <v>9664200</v>
      </c>
      <c r="F60" s="244"/>
      <c r="G60" s="243"/>
      <c r="H60" s="244"/>
    </row>
    <row r="61" spans="1:8" x14ac:dyDescent="0.25">
      <c r="A61" s="240">
        <v>44092</v>
      </c>
      <c r="B61" s="240" t="s">
        <v>298</v>
      </c>
      <c r="C61" s="241" t="s">
        <v>121</v>
      </c>
      <c r="D61" s="242" t="s">
        <v>173</v>
      </c>
      <c r="E61" s="243"/>
      <c r="F61" s="244"/>
      <c r="G61" s="243"/>
      <c r="H61" s="244">
        <v>150000</v>
      </c>
    </row>
    <row r="62" spans="1:8" x14ac:dyDescent="0.25">
      <c r="A62" s="240">
        <v>44092</v>
      </c>
      <c r="B62" s="240"/>
      <c r="C62" s="241" t="s">
        <v>190</v>
      </c>
      <c r="D62" s="242" t="s">
        <v>289</v>
      </c>
      <c r="E62" s="243"/>
      <c r="F62" s="244"/>
      <c r="G62" s="243"/>
      <c r="H62" s="244">
        <v>1010360</v>
      </c>
    </row>
    <row r="63" spans="1:8" x14ac:dyDescent="0.25">
      <c r="A63" s="240">
        <v>44091</v>
      </c>
      <c r="B63" s="240" t="s">
        <v>262</v>
      </c>
      <c r="C63" s="241" t="s">
        <v>154</v>
      </c>
      <c r="D63" s="242" t="s">
        <v>263</v>
      </c>
      <c r="E63" s="243">
        <v>1610700</v>
      </c>
      <c r="F63" s="244"/>
      <c r="G63" s="243"/>
      <c r="H63" s="244"/>
    </row>
    <row r="64" spans="1:8" x14ac:dyDescent="0.25">
      <c r="A64" s="240">
        <v>44092</v>
      </c>
      <c r="B64" s="240" t="s">
        <v>299</v>
      </c>
      <c r="C64" s="241" t="s">
        <v>118</v>
      </c>
      <c r="D64" s="242" t="s">
        <v>277</v>
      </c>
      <c r="E64" s="243"/>
      <c r="F64" s="244"/>
      <c r="G64" s="243"/>
      <c r="H64" s="244">
        <v>726000</v>
      </c>
    </row>
    <row r="65" spans="1:8" x14ac:dyDescent="0.25">
      <c r="A65" s="240">
        <v>44092</v>
      </c>
      <c r="B65" s="240" t="s">
        <v>254</v>
      </c>
      <c r="C65" s="241" t="s">
        <v>154</v>
      </c>
      <c r="D65" s="242" t="s">
        <v>255</v>
      </c>
      <c r="E65" s="243">
        <v>4085750</v>
      </c>
      <c r="F65" s="244"/>
      <c r="G65" s="243"/>
      <c r="H65" s="244"/>
    </row>
    <row r="66" spans="1:8" x14ac:dyDescent="0.25">
      <c r="A66" s="240">
        <v>44093</v>
      </c>
      <c r="B66" s="240"/>
      <c r="C66" s="241" t="s">
        <v>190</v>
      </c>
      <c r="D66" s="242" t="s">
        <v>191</v>
      </c>
      <c r="E66" s="243"/>
      <c r="F66" s="244"/>
      <c r="G66" s="243"/>
      <c r="H66" s="244">
        <v>105000</v>
      </c>
    </row>
    <row r="67" spans="1:8" x14ac:dyDescent="0.25">
      <c r="A67" s="240">
        <v>44093</v>
      </c>
      <c r="B67" s="240"/>
      <c r="C67" s="241" t="s">
        <v>190</v>
      </c>
      <c r="D67" s="242" t="s">
        <v>191</v>
      </c>
      <c r="E67" s="243"/>
      <c r="F67" s="244"/>
      <c r="G67" s="243"/>
      <c r="H67" s="244">
        <v>105000</v>
      </c>
    </row>
    <row r="68" spans="1:8" x14ac:dyDescent="0.25">
      <c r="A68" s="240">
        <v>44094</v>
      </c>
      <c r="B68" s="240" t="s">
        <v>252</v>
      </c>
      <c r="C68" s="241" t="s">
        <v>154</v>
      </c>
      <c r="D68" s="242" t="s">
        <v>253</v>
      </c>
      <c r="E68" s="243"/>
      <c r="F68" s="244">
        <v>280250</v>
      </c>
      <c r="G68" s="243"/>
      <c r="H68" s="244"/>
    </row>
    <row r="69" spans="1:8" x14ac:dyDescent="0.25">
      <c r="A69" s="240">
        <v>44095</v>
      </c>
      <c r="B69" s="240" t="s">
        <v>270</v>
      </c>
      <c r="C69" s="241" t="s">
        <v>118</v>
      </c>
      <c r="D69" s="242" t="s">
        <v>169</v>
      </c>
      <c r="E69" s="243"/>
      <c r="F69" s="244"/>
      <c r="G69" s="243">
        <v>530000</v>
      </c>
      <c r="H69" s="244"/>
    </row>
    <row r="70" spans="1:8" x14ac:dyDescent="0.25">
      <c r="A70" s="240">
        <v>44095</v>
      </c>
      <c r="B70" s="240" t="s">
        <v>302</v>
      </c>
      <c r="C70" s="241" t="s">
        <v>154</v>
      </c>
      <c r="D70" s="242" t="s">
        <v>294</v>
      </c>
      <c r="E70" s="243"/>
      <c r="F70" s="244">
        <v>3055000</v>
      </c>
      <c r="G70" s="243"/>
      <c r="H70" s="244"/>
    </row>
    <row r="71" spans="1:8" x14ac:dyDescent="0.25">
      <c r="A71" s="240">
        <v>44096</v>
      </c>
      <c r="B71" s="240" t="s">
        <v>264</v>
      </c>
      <c r="C71" s="241" t="s">
        <v>154</v>
      </c>
      <c r="D71" s="242" t="s">
        <v>265</v>
      </c>
      <c r="E71" s="243"/>
      <c r="F71" s="244">
        <v>2000000</v>
      </c>
      <c r="G71" s="243"/>
      <c r="H71" s="244"/>
    </row>
    <row r="72" spans="1:8" x14ac:dyDescent="0.25">
      <c r="A72" s="240">
        <v>44096</v>
      </c>
      <c r="B72" s="240" t="s">
        <v>268</v>
      </c>
      <c r="C72" s="241" t="s">
        <v>120</v>
      </c>
      <c r="D72" s="242" t="s">
        <v>269</v>
      </c>
      <c r="E72" s="243"/>
      <c r="F72" s="244"/>
      <c r="G72" s="243"/>
      <c r="H72" s="244">
        <v>700000</v>
      </c>
    </row>
    <row r="73" spans="1:8" x14ac:dyDescent="0.25">
      <c r="A73" s="240">
        <v>44097</v>
      </c>
      <c r="B73" s="240" t="s">
        <v>258</v>
      </c>
      <c r="C73" s="241" t="s">
        <v>154</v>
      </c>
      <c r="D73" s="242" t="s">
        <v>224</v>
      </c>
      <c r="E73" s="243"/>
      <c r="F73" s="244">
        <v>268450</v>
      </c>
      <c r="G73" s="243"/>
      <c r="H73" s="244"/>
    </row>
    <row r="74" spans="1:8" x14ac:dyDescent="0.25">
      <c r="A74" s="240">
        <v>44097</v>
      </c>
      <c r="B74" s="240" t="s">
        <v>259</v>
      </c>
      <c r="C74" s="241" t="s">
        <v>154</v>
      </c>
      <c r="D74" s="242" t="s">
        <v>248</v>
      </c>
      <c r="E74" s="243"/>
      <c r="F74" s="244">
        <v>5000000</v>
      </c>
      <c r="G74" s="243"/>
      <c r="H74" s="244"/>
    </row>
    <row r="75" spans="1:8" x14ac:dyDescent="0.25">
      <c r="A75" s="240">
        <v>44097</v>
      </c>
      <c r="B75" s="240" t="s">
        <v>266</v>
      </c>
      <c r="C75" s="241" t="s">
        <v>154</v>
      </c>
      <c r="D75" s="242" t="s">
        <v>267</v>
      </c>
      <c r="E75" s="243"/>
      <c r="F75" s="244">
        <v>268450</v>
      </c>
      <c r="G75" s="243"/>
      <c r="H75" s="244"/>
    </row>
    <row r="76" spans="1:8" x14ac:dyDescent="0.25">
      <c r="A76" s="240">
        <v>44097</v>
      </c>
      <c r="B76" s="240" t="s">
        <v>275</v>
      </c>
      <c r="C76" s="241" t="s">
        <v>119</v>
      </c>
      <c r="D76" s="242" t="s">
        <v>249</v>
      </c>
      <c r="E76" s="243"/>
      <c r="F76" s="244"/>
      <c r="G76" s="243"/>
      <c r="H76" s="244">
        <v>3000000</v>
      </c>
    </row>
    <row r="77" spans="1:8" x14ac:dyDescent="0.25">
      <c r="A77" s="240">
        <v>44103</v>
      </c>
      <c r="B77" s="240" t="s">
        <v>300</v>
      </c>
      <c r="C77" s="241" t="s">
        <v>118</v>
      </c>
      <c r="D77" s="242" t="s">
        <v>247</v>
      </c>
      <c r="E77" s="243"/>
      <c r="F77" s="244"/>
      <c r="G77" s="243">
        <v>28000000</v>
      </c>
      <c r="H77" s="244"/>
    </row>
    <row r="78" spans="1:8" x14ac:dyDescent="0.25">
      <c r="A78" s="240">
        <v>44104</v>
      </c>
      <c r="B78" s="240" t="s">
        <v>301</v>
      </c>
      <c r="C78" s="241" t="s">
        <v>120</v>
      </c>
      <c r="D78" s="242" t="s">
        <v>246</v>
      </c>
      <c r="E78" s="243"/>
      <c r="F78" s="244"/>
      <c r="G78" s="243">
        <v>10000000</v>
      </c>
      <c r="H78" s="244"/>
    </row>
    <row r="79" spans="1:8" x14ac:dyDescent="0.25">
      <c r="A79" s="240">
        <v>44104</v>
      </c>
      <c r="B79" s="240"/>
      <c r="C79" s="241" t="s">
        <v>192</v>
      </c>
      <c r="D79" s="242" t="s">
        <v>287</v>
      </c>
      <c r="E79" s="243"/>
      <c r="F79" s="244"/>
      <c r="G79" s="243"/>
      <c r="H79" s="244">
        <v>415000</v>
      </c>
    </row>
    <row r="80" spans="1:8" x14ac:dyDescent="0.25">
      <c r="A80" s="240">
        <v>44104</v>
      </c>
      <c r="B80" s="240"/>
      <c r="C80" s="241" t="s">
        <v>190</v>
      </c>
      <c r="D80" s="242" t="s">
        <v>191</v>
      </c>
      <c r="E80" s="243"/>
      <c r="F80" s="244"/>
      <c r="G80" s="243"/>
      <c r="H80" s="244">
        <f>13*15000</f>
        <v>195000</v>
      </c>
    </row>
    <row r="81" spans="1:9" x14ac:dyDescent="0.25">
      <c r="A81" s="240"/>
      <c r="B81" s="240"/>
      <c r="C81" s="241"/>
      <c r="D81" s="242"/>
      <c r="E81" s="243"/>
      <c r="F81" s="244"/>
      <c r="G81" s="243"/>
      <c r="H81" s="244"/>
    </row>
    <row r="82" spans="1:9" s="246" customFormat="1" ht="14.25" x14ac:dyDescent="0.2">
      <c r="A82" s="396" t="s">
        <v>10</v>
      </c>
      <c r="B82" s="397"/>
      <c r="C82" s="397"/>
      <c r="D82" s="398"/>
      <c r="E82" s="245">
        <f>SUM(E8:E81)</f>
        <v>131680050</v>
      </c>
      <c r="F82" s="245">
        <f t="shared" ref="F82:H82" si="0">SUM(F8:F81)</f>
        <v>561344535</v>
      </c>
      <c r="G82" s="245">
        <f t="shared" si="0"/>
        <v>82945000</v>
      </c>
      <c r="H82" s="245">
        <f t="shared" si="0"/>
        <v>56696748</v>
      </c>
    </row>
    <row r="83" spans="1:9" s="246" customFormat="1" ht="14.25" x14ac:dyDescent="0.2">
      <c r="A83" s="247"/>
      <c r="B83" s="247"/>
      <c r="C83" s="248"/>
      <c r="D83" s="248"/>
      <c r="E83" s="249"/>
      <c r="F83" s="249"/>
      <c r="G83" s="249"/>
      <c r="H83" s="249"/>
    </row>
    <row r="84" spans="1:9" s="246" customFormat="1" ht="18.75" x14ac:dyDescent="0.3">
      <c r="A84" s="395" t="s">
        <v>79</v>
      </c>
      <c r="B84" s="395"/>
      <c r="C84" s="395"/>
      <c r="D84" s="248"/>
      <c r="E84" s="249"/>
      <c r="F84" s="249"/>
      <c r="G84" s="249"/>
      <c r="H84" s="249"/>
    </row>
    <row r="85" spans="1:9" s="246" customFormat="1" ht="14.25" x14ac:dyDescent="0.2">
      <c r="A85" s="247"/>
      <c r="B85" s="247"/>
      <c r="C85" s="248"/>
      <c r="D85" s="248"/>
      <c r="E85" s="249"/>
      <c r="F85" s="249"/>
      <c r="G85" s="249"/>
      <c r="H85" s="249"/>
    </row>
    <row r="86" spans="1:9" s="246" customFormat="1" x14ac:dyDescent="0.25">
      <c r="A86" s="250"/>
      <c r="B86" s="250"/>
      <c r="C86" s="251"/>
      <c r="D86" s="252"/>
      <c r="E86" s="253"/>
      <c r="F86" s="254"/>
      <c r="G86" s="253"/>
      <c r="H86" s="255"/>
    </row>
    <row r="87" spans="1:9" s="246" customFormat="1" x14ac:dyDescent="0.25">
      <c r="A87" s="250"/>
      <c r="B87" s="250"/>
      <c r="C87" s="251"/>
      <c r="D87" s="252"/>
      <c r="E87" s="253"/>
      <c r="F87" s="254"/>
      <c r="G87" s="253"/>
      <c r="H87" s="255"/>
    </row>
    <row r="88" spans="1:9" s="246" customFormat="1" ht="14.25" x14ac:dyDescent="0.2">
      <c r="A88" s="247"/>
      <c r="B88" s="247"/>
      <c r="C88" s="248"/>
      <c r="D88" s="248"/>
      <c r="E88" s="249"/>
      <c r="F88" s="249"/>
      <c r="G88" s="249"/>
      <c r="H88" s="249"/>
    </row>
    <row r="89" spans="1:9" s="259" customFormat="1" x14ac:dyDescent="0.25">
      <c r="A89" s="256"/>
      <c r="B89" s="256"/>
      <c r="C89" s="257" t="s">
        <v>105</v>
      </c>
      <c r="D89" s="258"/>
      <c r="E89" s="257" t="s">
        <v>14</v>
      </c>
      <c r="F89" s="258"/>
      <c r="G89" s="258"/>
      <c r="H89" s="258"/>
      <c r="I89" s="258"/>
    </row>
    <row r="90" spans="1:9" s="259" customFormat="1" x14ac:dyDescent="0.25">
      <c r="A90" s="256"/>
      <c r="B90" s="256"/>
      <c r="C90" s="260" t="s">
        <v>15</v>
      </c>
      <c r="D90" s="261"/>
      <c r="E90" s="260" t="s">
        <v>16</v>
      </c>
      <c r="F90" s="261"/>
      <c r="G90" s="261"/>
      <c r="H90" s="261"/>
      <c r="I90" s="261"/>
    </row>
    <row r="93" spans="1:9" x14ac:dyDescent="0.25">
      <c r="C93" s="257"/>
      <c r="D93" s="257"/>
      <c r="E93" s="263"/>
    </row>
  </sheetData>
  <autoFilter ref="A6:H82">
    <filterColumn colId="4" hiddenButton="1" showButton="0"/>
    <filterColumn colId="6" hiddenButton="1" showButton="0"/>
  </autoFilter>
  <mergeCells count="9">
    <mergeCell ref="A84:C84"/>
    <mergeCell ref="A82:D82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zoomScale="85" zoomScaleNormal="85" workbookViewId="0">
      <pane ySplit="8" topLeftCell="A42" activePane="bottomLeft" state="frozen"/>
      <selection pane="bottomLeft" activeCell="C50" sqref="C50"/>
    </sheetView>
  </sheetViews>
  <sheetFormatPr defaultColWidth="9.140625" defaultRowHeight="15" x14ac:dyDescent="0.25"/>
  <cols>
    <col min="1" max="1" width="9.140625" style="136"/>
    <col min="2" max="2" width="11.5703125" style="209" customWidth="1"/>
    <col min="3" max="3" width="9.140625" style="136"/>
    <col min="4" max="4" width="12.7109375" style="136" bestFit="1" customWidth="1"/>
    <col min="5" max="5" width="12.42578125" style="136" bestFit="1" customWidth="1"/>
    <col min="6" max="7" width="9.140625" style="136"/>
    <col min="8" max="8" width="14.140625" style="137" bestFit="1" customWidth="1"/>
    <col min="9" max="9" width="18.42578125" style="137" customWidth="1"/>
    <col min="10" max="10" width="13" style="137" bestFit="1" customWidth="1"/>
    <col min="11" max="11" width="9.140625" style="138"/>
    <col min="12" max="12" width="15.85546875" style="137" bestFit="1" customWidth="1"/>
    <col min="13" max="13" width="15" style="137" bestFit="1" customWidth="1"/>
    <col min="14" max="14" width="12.85546875" style="137" bestFit="1" customWidth="1"/>
    <col min="15" max="15" width="15.28515625" style="137" bestFit="1" customWidth="1"/>
    <col min="16" max="16" width="16.42578125" style="136" customWidth="1"/>
    <col min="17" max="18" width="13" style="136" bestFit="1" customWidth="1"/>
    <col min="19" max="16384" width="9.140625" style="136"/>
  </cols>
  <sheetData>
    <row r="1" spans="1:17" x14ac:dyDescent="0.25">
      <c r="A1" s="428" t="s">
        <v>0</v>
      </c>
      <c r="B1" s="428"/>
      <c r="C1" s="428"/>
      <c r="D1" s="428"/>
      <c r="E1" s="428"/>
      <c r="N1" s="139"/>
    </row>
    <row r="2" spans="1:17" x14ac:dyDescent="0.25">
      <c r="A2" s="142" t="s">
        <v>2</v>
      </c>
      <c r="B2" s="141"/>
      <c r="C2" s="140"/>
      <c r="D2" s="140"/>
      <c r="E2" s="140"/>
      <c r="N2" s="143"/>
    </row>
    <row r="3" spans="1:17" x14ac:dyDescent="0.25">
      <c r="A3" s="429" t="s">
        <v>39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</row>
    <row r="4" spans="1:17" x14ac:dyDescent="0.25">
      <c r="A4" s="429" t="s">
        <v>142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  <c r="P4" s="429"/>
    </row>
    <row r="5" spans="1:17" x14ac:dyDescent="0.25">
      <c r="A5" s="429"/>
      <c r="B5" s="429"/>
      <c r="C5" s="429"/>
      <c r="D5" s="429"/>
      <c r="E5" s="429"/>
      <c r="F5" s="429"/>
      <c r="G5" s="429"/>
      <c r="H5" s="429"/>
      <c r="I5" s="429"/>
      <c r="J5" s="429"/>
      <c r="K5" s="430"/>
      <c r="L5" s="430"/>
    </row>
    <row r="6" spans="1:17" s="144" customFormat="1" ht="42" customHeight="1" x14ac:dyDescent="0.25">
      <c r="A6" s="423" t="s">
        <v>73</v>
      </c>
      <c r="B6" s="431" t="s">
        <v>27</v>
      </c>
      <c r="C6" s="423" t="s">
        <v>28</v>
      </c>
      <c r="D6" s="433" t="s">
        <v>40</v>
      </c>
      <c r="E6" s="433"/>
      <c r="F6" s="434" t="s">
        <v>29</v>
      </c>
      <c r="G6" s="434"/>
      <c r="H6" s="434"/>
      <c r="I6" s="434"/>
      <c r="J6" s="434"/>
      <c r="K6" s="434"/>
      <c r="L6" s="434"/>
      <c r="M6" s="435"/>
      <c r="N6" s="435"/>
      <c r="O6" s="435"/>
      <c r="P6" s="436" t="s">
        <v>20</v>
      </c>
    </row>
    <row r="7" spans="1:17" s="144" customFormat="1" ht="38.25" customHeight="1" x14ac:dyDescent="0.25">
      <c r="A7" s="424"/>
      <c r="B7" s="432"/>
      <c r="C7" s="424"/>
      <c r="D7" s="423" t="s">
        <v>41</v>
      </c>
      <c r="E7" s="423" t="s">
        <v>42</v>
      </c>
      <c r="F7" s="423" t="s">
        <v>31</v>
      </c>
      <c r="G7" s="423" t="s">
        <v>32</v>
      </c>
      <c r="H7" s="421" t="s">
        <v>33</v>
      </c>
      <c r="I7" s="421" t="s">
        <v>43</v>
      </c>
      <c r="J7" s="425" t="s">
        <v>35</v>
      </c>
      <c r="K7" s="425"/>
      <c r="L7" s="421" t="s">
        <v>44</v>
      </c>
      <c r="M7" s="421" t="s">
        <v>45</v>
      </c>
      <c r="N7" s="421" t="s">
        <v>46</v>
      </c>
      <c r="O7" s="421" t="s">
        <v>47</v>
      </c>
      <c r="P7" s="437"/>
    </row>
    <row r="8" spans="1:17" s="144" customFormat="1" ht="12.75" x14ac:dyDescent="0.25">
      <c r="A8" s="424"/>
      <c r="B8" s="432"/>
      <c r="C8" s="424"/>
      <c r="D8" s="424"/>
      <c r="E8" s="424"/>
      <c r="F8" s="424"/>
      <c r="G8" s="424"/>
      <c r="H8" s="422"/>
      <c r="I8" s="422"/>
      <c r="J8" s="179" t="s">
        <v>81</v>
      </c>
      <c r="K8" s="145" t="s">
        <v>48</v>
      </c>
      <c r="L8" s="422"/>
      <c r="M8" s="422"/>
      <c r="N8" s="422"/>
      <c r="O8" s="422"/>
      <c r="P8" s="437"/>
    </row>
    <row r="9" spans="1:17" x14ac:dyDescent="0.25">
      <c r="A9" s="444">
        <v>785</v>
      </c>
      <c r="B9" s="442">
        <v>44077</v>
      </c>
      <c r="C9" s="407"/>
      <c r="D9" s="407" t="s">
        <v>129</v>
      </c>
      <c r="E9" s="407" t="s">
        <v>130</v>
      </c>
      <c r="F9" s="217" t="s">
        <v>125</v>
      </c>
      <c r="G9" s="217">
        <v>36</v>
      </c>
      <c r="H9" s="180">
        <v>455000</v>
      </c>
      <c r="I9" s="180">
        <f>G9*H9</f>
        <v>16380000</v>
      </c>
      <c r="J9" s="180">
        <v>200000</v>
      </c>
      <c r="K9" s="181">
        <v>0.41</v>
      </c>
      <c r="L9" s="180">
        <f>I9*(1-K9)</f>
        <v>9664200.0000000019</v>
      </c>
      <c r="M9" s="180"/>
      <c r="N9" s="180">
        <f>L9</f>
        <v>9664200.0000000019</v>
      </c>
      <c r="O9" s="180"/>
      <c r="P9" s="217"/>
    </row>
    <row r="10" spans="1:17" x14ac:dyDescent="0.25">
      <c r="A10" s="445"/>
      <c r="B10" s="443"/>
      <c r="C10" s="417"/>
      <c r="D10" s="417"/>
      <c r="E10" s="417"/>
      <c r="F10" s="219" t="s">
        <v>127</v>
      </c>
      <c r="G10" s="219">
        <v>12</v>
      </c>
      <c r="H10" s="185">
        <v>485000</v>
      </c>
      <c r="I10" s="185">
        <f>G10*H10</f>
        <v>5820000</v>
      </c>
      <c r="J10" s="185"/>
      <c r="K10" s="186">
        <v>0.41</v>
      </c>
      <c r="L10" s="185">
        <f>I10*(1-K10)</f>
        <v>3433800.0000000005</v>
      </c>
      <c r="M10" s="185"/>
      <c r="N10" s="185">
        <f>L10</f>
        <v>3433800.0000000005</v>
      </c>
      <c r="O10" s="185"/>
      <c r="P10" s="176"/>
    </row>
    <row r="11" spans="1:17" ht="14.45" customHeight="1" x14ac:dyDescent="0.25">
      <c r="A11" s="407">
        <v>662</v>
      </c>
      <c r="B11" s="410">
        <v>44077</v>
      </c>
      <c r="C11" s="407" t="s">
        <v>149</v>
      </c>
      <c r="D11" s="407" t="s">
        <v>147</v>
      </c>
      <c r="E11" s="407" t="s">
        <v>148</v>
      </c>
      <c r="F11" s="217" t="s">
        <v>125</v>
      </c>
      <c r="G11" s="217">
        <v>24</v>
      </c>
      <c r="H11" s="180">
        <v>455000</v>
      </c>
      <c r="I11" s="180">
        <f t="shared" ref="I11:I50" si="0">G11*H11</f>
        <v>10920000</v>
      </c>
      <c r="J11" s="180"/>
      <c r="K11" s="181">
        <v>0.38</v>
      </c>
      <c r="L11" s="180">
        <f t="shared" ref="L11:L38" si="1">I11*(1-K11)</f>
        <v>6770400</v>
      </c>
      <c r="M11" s="180"/>
      <c r="N11" s="180"/>
      <c r="O11" s="180">
        <f>L11</f>
        <v>6770400</v>
      </c>
      <c r="P11" s="177"/>
      <c r="Q11" s="184"/>
    </row>
    <row r="12" spans="1:17" x14ac:dyDescent="0.25">
      <c r="A12" s="408"/>
      <c r="B12" s="411"/>
      <c r="C12" s="408"/>
      <c r="D12" s="408"/>
      <c r="E12" s="408"/>
      <c r="F12" s="218" t="s">
        <v>126</v>
      </c>
      <c r="G12" s="218">
        <v>12</v>
      </c>
      <c r="H12" s="182">
        <v>465000</v>
      </c>
      <c r="I12" s="182">
        <f t="shared" si="0"/>
        <v>5580000</v>
      </c>
      <c r="J12" s="182"/>
      <c r="K12" s="183">
        <v>0.38</v>
      </c>
      <c r="L12" s="182">
        <f t="shared" si="1"/>
        <v>3459600</v>
      </c>
      <c r="M12" s="182"/>
      <c r="N12" s="182"/>
      <c r="O12" s="182">
        <f t="shared" ref="O12:O14" si="2">L12</f>
        <v>3459600</v>
      </c>
      <c r="P12" s="175"/>
    </row>
    <row r="13" spans="1:17" x14ac:dyDescent="0.25">
      <c r="A13" s="408"/>
      <c r="B13" s="411"/>
      <c r="C13" s="408"/>
      <c r="D13" s="408"/>
      <c r="E13" s="408"/>
      <c r="F13" s="218" t="s">
        <v>133</v>
      </c>
      <c r="G13" s="218">
        <v>24</v>
      </c>
      <c r="H13" s="182">
        <v>255000</v>
      </c>
      <c r="I13" s="182">
        <f t="shared" si="0"/>
        <v>6120000</v>
      </c>
      <c r="J13" s="182"/>
      <c r="K13" s="183">
        <v>0.38</v>
      </c>
      <c r="L13" s="182">
        <f t="shared" si="1"/>
        <v>3794400</v>
      </c>
      <c r="M13" s="182"/>
      <c r="N13" s="182"/>
      <c r="O13" s="182">
        <f t="shared" si="2"/>
        <v>3794400</v>
      </c>
      <c r="P13" s="218"/>
    </row>
    <row r="14" spans="1:17" x14ac:dyDescent="0.25">
      <c r="A14" s="417"/>
      <c r="B14" s="418"/>
      <c r="C14" s="417"/>
      <c r="D14" s="417"/>
      <c r="E14" s="417"/>
      <c r="F14" s="219" t="s">
        <v>124</v>
      </c>
      <c r="G14" s="219">
        <v>12</v>
      </c>
      <c r="H14" s="185">
        <v>485000</v>
      </c>
      <c r="I14" s="185">
        <f t="shared" si="0"/>
        <v>5820000</v>
      </c>
      <c r="J14" s="185"/>
      <c r="K14" s="186">
        <v>0.38</v>
      </c>
      <c r="L14" s="185">
        <f t="shared" si="1"/>
        <v>3608400</v>
      </c>
      <c r="M14" s="185"/>
      <c r="N14" s="185"/>
      <c r="O14" s="185">
        <f t="shared" si="2"/>
        <v>3608400</v>
      </c>
      <c r="P14" s="219"/>
    </row>
    <row r="15" spans="1:17" x14ac:dyDescent="0.25">
      <c r="A15" s="220">
        <v>787</v>
      </c>
      <c r="B15" s="313">
        <v>44080</v>
      </c>
      <c r="C15" s="216" t="s">
        <v>150</v>
      </c>
      <c r="D15" s="216" t="s">
        <v>151</v>
      </c>
      <c r="E15" s="216" t="s">
        <v>152</v>
      </c>
      <c r="F15" s="220" t="s">
        <v>128</v>
      </c>
      <c r="G15" s="220">
        <v>12</v>
      </c>
      <c r="H15" s="191">
        <v>455000</v>
      </c>
      <c r="I15" s="187">
        <f t="shared" si="0"/>
        <v>5460000</v>
      </c>
      <c r="J15" s="187"/>
      <c r="K15" s="188">
        <v>0.41</v>
      </c>
      <c r="L15" s="187">
        <f t="shared" si="1"/>
        <v>3221400.0000000005</v>
      </c>
      <c r="M15" s="187"/>
      <c r="N15" s="187">
        <f>L15</f>
        <v>3221400.0000000005</v>
      </c>
      <c r="O15" s="187"/>
      <c r="P15" s="216"/>
    </row>
    <row r="16" spans="1:17" x14ac:dyDescent="0.25">
      <c r="A16" s="220">
        <v>789</v>
      </c>
      <c r="B16" s="189">
        <v>44081</v>
      </c>
      <c r="C16" s="220" t="s">
        <v>116</v>
      </c>
      <c r="D16" s="190" t="s">
        <v>116</v>
      </c>
      <c r="E16" s="190" t="s">
        <v>153</v>
      </c>
      <c r="F16" s="220" t="s">
        <v>124</v>
      </c>
      <c r="G16" s="220">
        <v>1</v>
      </c>
      <c r="H16" s="191">
        <v>485000</v>
      </c>
      <c r="I16" s="187">
        <f t="shared" si="0"/>
        <v>485000</v>
      </c>
      <c r="J16" s="187"/>
      <c r="K16" s="188">
        <v>0.6</v>
      </c>
      <c r="L16" s="187">
        <f t="shared" si="1"/>
        <v>194000</v>
      </c>
      <c r="M16" s="187"/>
      <c r="N16" s="187"/>
      <c r="O16" s="187">
        <f t="shared" ref="O16:O21" si="3">L16</f>
        <v>194000</v>
      </c>
      <c r="P16" s="190"/>
    </row>
    <row r="17" spans="1:18" x14ac:dyDescent="0.25">
      <c r="A17" s="220">
        <v>790</v>
      </c>
      <c r="B17" s="313">
        <v>44081</v>
      </c>
      <c r="C17" s="220" t="s">
        <v>116</v>
      </c>
      <c r="D17" s="190" t="s">
        <v>116</v>
      </c>
      <c r="E17" s="204"/>
      <c r="F17" s="220" t="s">
        <v>124</v>
      </c>
      <c r="G17" s="220">
        <v>12</v>
      </c>
      <c r="H17" s="191">
        <v>485000</v>
      </c>
      <c r="I17" s="187">
        <f t="shared" si="0"/>
        <v>5820000</v>
      </c>
      <c r="J17" s="187"/>
      <c r="K17" s="188">
        <v>0.41</v>
      </c>
      <c r="L17" s="187">
        <f t="shared" si="1"/>
        <v>3433800.0000000005</v>
      </c>
      <c r="M17" s="187"/>
      <c r="N17" s="187"/>
      <c r="O17" s="187">
        <f t="shared" si="3"/>
        <v>3433800.0000000005</v>
      </c>
      <c r="P17" s="190"/>
    </row>
    <row r="18" spans="1:18" x14ac:dyDescent="0.25">
      <c r="A18" s="407">
        <v>792</v>
      </c>
      <c r="B18" s="410">
        <v>44085</v>
      </c>
      <c r="C18" s="407" t="s">
        <v>149</v>
      </c>
      <c r="D18" s="413" t="s">
        <v>147</v>
      </c>
      <c r="E18" s="413" t="s">
        <v>148</v>
      </c>
      <c r="F18" s="329" t="s">
        <v>202</v>
      </c>
      <c r="G18" s="329">
        <v>9</v>
      </c>
      <c r="H18" s="192">
        <v>225000</v>
      </c>
      <c r="I18" s="180">
        <f t="shared" si="0"/>
        <v>2025000</v>
      </c>
      <c r="J18" s="180"/>
      <c r="K18" s="181">
        <v>0.38</v>
      </c>
      <c r="L18" s="180">
        <f t="shared" si="1"/>
        <v>1255500</v>
      </c>
      <c r="M18" s="180"/>
      <c r="N18" s="180"/>
      <c r="O18" s="180">
        <f t="shared" si="3"/>
        <v>1255500</v>
      </c>
      <c r="P18" s="336"/>
    </row>
    <row r="19" spans="1:18" x14ac:dyDescent="0.25">
      <c r="A19" s="417"/>
      <c r="B19" s="418"/>
      <c r="C19" s="417"/>
      <c r="D19" s="416"/>
      <c r="E19" s="416"/>
      <c r="F19" s="330" t="s">
        <v>125</v>
      </c>
      <c r="G19" s="330">
        <v>36</v>
      </c>
      <c r="H19" s="193">
        <v>455000</v>
      </c>
      <c r="I19" s="185">
        <f t="shared" si="0"/>
        <v>16380000</v>
      </c>
      <c r="J19" s="185"/>
      <c r="K19" s="186">
        <v>0.38</v>
      </c>
      <c r="L19" s="185">
        <f t="shared" si="1"/>
        <v>10155600</v>
      </c>
      <c r="M19" s="185"/>
      <c r="N19" s="185"/>
      <c r="O19" s="185">
        <f t="shared" si="3"/>
        <v>10155600</v>
      </c>
      <c r="P19" s="337"/>
    </row>
    <row r="20" spans="1:18" x14ac:dyDescent="0.25">
      <c r="A20" s="407">
        <v>665</v>
      </c>
      <c r="B20" s="410">
        <v>44088</v>
      </c>
      <c r="C20" s="407"/>
      <c r="D20" s="413" t="s">
        <v>198</v>
      </c>
      <c r="E20" s="419"/>
      <c r="F20" s="314" t="s">
        <v>125</v>
      </c>
      <c r="G20" s="314">
        <v>24</v>
      </c>
      <c r="H20" s="192">
        <v>455000</v>
      </c>
      <c r="I20" s="180">
        <f t="shared" si="0"/>
        <v>10920000</v>
      </c>
      <c r="J20" s="180"/>
      <c r="K20" s="181">
        <v>0.5</v>
      </c>
      <c r="L20" s="180">
        <f t="shared" si="1"/>
        <v>5460000</v>
      </c>
      <c r="M20" s="180"/>
      <c r="N20" s="180"/>
      <c r="O20" s="180">
        <f t="shared" si="3"/>
        <v>5460000</v>
      </c>
      <c r="P20" s="316"/>
    </row>
    <row r="21" spans="1:18" x14ac:dyDescent="0.25">
      <c r="A21" s="417"/>
      <c r="B21" s="418"/>
      <c r="C21" s="417"/>
      <c r="D21" s="416"/>
      <c r="E21" s="420"/>
      <c r="F21" s="315" t="s">
        <v>126</v>
      </c>
      <c r="G21" s="315">
        <v>24</v>
      </c>
      <c r="H21" s="193">
        <v>465000</v>
      </c>
      <c r="I21" s="185">
        <f t="shared" si="0"/>
        <v>11160000</v>
      </c>
      <c r="J21" s="185"/>
      <c r="K21" s="186">
        <v>0.5</v>
      </c>
      <c r="L21" s="185">
        <f t="shared" si="1"/>
        <v>5580000</v>
      </c>
      <c r="M21" s="185"/>
      <c r="N21" s="185"/>
      <c r="O21" s="185">
        <f t="shared" si="3"/>
        <v>5580000</v>
      </c>
      <c r="P21" s="317"/>
    </row>
    <row r="22" spans="1:18" x14ac:dyDescent="0.25">
      <c r="A22" s="349">
        <v>791</v>
      </c>
      <c r="B22" s="350">
        <v>44089</v>
      </c>
      <c r="C22" s="349" t="s">
        <v>150</v>
      </c>
      <c r="D22" s="346" t="s">
        <v>205</v>
      </c>
      <c r="E22" s="346" t="s">
        <v>206</v>
      </c>
      <c r="F22" s="332" t="s">
        <v>124</v>
      </c>
      <c r="G22" s="332">
        <v>6</v>
      </c>
      <c r="H22" s="351">
        <v>485000</v>
      </c>
      <c r="I22" s="344">
        <f t="shared" si="0"/>
        <v>2910000</v>
      </c>
      <c r="J22" s="344"/>
      <c r="K22" s="345">
        <v>0.41</v>
      </c>
      <c r="L22" s="344">
        <f t="shared" si="1"/>
        <v>1716900.0000000002</v>
      </c>
      <c r="M22" s="344"/>
      <c r="N22" s="344">
        <f>L22</f>
        <v>1716900.0000000002</v>
      </c>
      <c r="O22" s="344"/>
      <c r="P22" s="334"/>
    </row>
    <row r="23" spans="1:18" x14ac:dyDescent="0.25">
      <c r="A23" s="407">
        <v>788</v>
      </c>
      <c r="B23" s="410">
        <v>44090</v>
      </c>
      <c r="C23" s="407" t="s">
        <v>149</v>
      </c>
      <c r="D23" s="413" t="s">
        <v>149</v>
      </c>
      <c r="E23" s="413"/>
      <c r="F23" s="329" t="s">
        <v>125</v>
      </c>
      <c r="G23" s="329">
        <v>8</v>
      </c>
      <c r="H23" s="192">
        <v>455000</v>
      </c>
      <c r="I23" s="180">
        <f t="shared" si="0"/>
        <v>3640000</v>
      </c>
      <c r="J23" s="180"/>
      <c r="K23" s="181">
        <v>0.5</v>
      </c>
      <c r="L23" s="180">
        <f t="shared" si="1"/>
        <v>1820000</v>
      </c>
      <c r="M23" s="180">
        <f>L23</f>
        <v>1820000</v>
      </c>
      <c r="N23" s="180"/>
      <c r="O23" s="180"/>
      <c r="P23" s="336"/>
    </row>
    <row r="24" spans="1:18" ht="14.45" customHeight="1" x14ac:dyDescent="0.25">
      <c r="A24" s="408"/>
      <c r="B24" s="411"/>
      <c r="C24" s="408"/>
      <c r="D24" s="414"/>
      <c r="E24" s="414"/>
      <c r="F24" s="333" t="s">
        <v>126</v>
      </c>
      <c r="G24" s="333">
        <v>5</v>
      </c>
      <c r="H24" s="182">
        <v>465000</v>
      </c>
      <c r="I24" s="182">
        <f t="shared" si="0"/>
        <v>2325000</v>
      </c>
      <c r="J24" s="194"/>
      <c r="K24" s="183">
        <v>0.5</v>
      </c>
      <c r="L24" s="182">
        <f t="shared" si="1"/>
        <v>1162500</v>
      </c>
      <c r="M24" s="182">
        <f t="shared" ref="M24:M26" si="4">L24</f>
        <v>1162500</v>
      </c>
      <c r="N24" s="182"/>
      <c r="O24" s="182"/>
      <c r="P24" s="324"/>
    </row>
    <row r="25" spans="1:18" ht="14.45" customHeight="1" x14ac:dyDescent="0.25">
      <c r="A25" s="408"/>
      <c r="B25" s="411"/>
      <c r="C25" s="408"/>
      <c r="D25" s="414"/>
      <c r="E25" s="414"/>
      <c r="F25" s="333" t="s">
        <v>133</v>
      </c>
      <c r="G25" s="333">
        <v>4</v>
      </c>
      <c r="H25" s="182">
        <v>255000</v>
      </c>
      <c r="I25" s="182">
        <f t="shared" si="0"/>
        <v>1020000</v>
      </c>
      <c r="J25" s="194"/>
      <c r="K25" s="183">
        <v>0.5</v>
      </c>
      <c r="L25" s="182">
        <f t="shared" si="1"/>
        <v>510000</v>
      </c>
      <c r="M25" s="182">
        <f t="shared" si="4"/>
        <v>510000</v>
      </c>
      <c r="N25" s="182"/>
      <c r="O25" s="182"/>
      <c r="P25" s="333"/>
      <c r="R25" s="184"/>
    </row>
    <row r="26" spans="1:18" x14ac:dyDescent="0.25">
      <c r="A26" s="417"/>
      <c r="B26" s="418"/>
      <c r="C26" s="417"/>
      <c r="D26" s="416"/>
      <c r="E26" s="416"/>
      <c r="F26" s="330" t="s">
        <v>124</v>
      </c>
      <c r="G26" s="330">
        <v>5</v>
      </c>
      <c r="H26" s="185">
        <v>485000</v>
      </c>
      <c r="I26" s="185">
        <f t="shared" si="0"/>
        <v>2425000</v>
      </c>
      <c r="J26" s="195"/>
      <c r="K26" s="186">
        <v>0.5</v>
      </c>
      <c r="L26" s="185">
        <f t="shared" si="1"/>
        <v>1212500</v>
      </c>
      <c r="M26" s="185">
        <f t="shared" si="4"/>
        <v>1212500</v>
      </c>
      <c r="N26" s="185"/>
      <c r="O26" s="185"/>
      <c r="P26" s="330"/>
    </row>
    <row r="27" spans="1:18" x14ac:dyDescent="0.25">
      <c r="A27" s="318">
        <v>796</v>
      </c>
      <c r="B27" s="320">
        <v>44090</v>
      </c>
      <c r="C27" s="318" t="s">
        <v>116</v>
      </c>
      <c r="D27" s="319"/>
      <c r="E27" s="319"/>
      <c r="F27" s="332" t="s">
        <v>124</v>
      </c>
      <c r="G27" s="332">
        <v>2</v>
      </c>
      <c r="H27" s="344">
        <v>485000</v>
      </c>
      <c r="I27" s="344">
        <f t="shared" si="0"/>
        <v>970000</v>
      </c>
      <c r="J27" s="352"/>
      <c r="K27" s="345">
        <v>0.41</v>
      </c>
      <c r="L27" s="344">
        <f t="shared" si="1"/>
        <v>572300.00000000012</v>
      </c>
      <c r="M27" s="344"/>
      <c r="N27" s="344"/>
      <c r="O27" s="344">
        <f>L27</f>
        <v>572300.00000000012</v>
      </c>
      <c r="P27" s="332"/>
    </row>
    <row r="28" spans="1:18" ht="14.45" customHeight="1" x14ac:dyDescent="0.25">
      <c r="A28" s="407">
        <v>794</v>
      </c>
      <c r="B28" s="410">
        <v>44090</v>
      </c>
      <c r="C28" s="407"/>
      <c r="D28" s="413" t="s">
        <v>203</v>
      </c>
      <c r="E28" s="413"/>
      <c r="F28" s="329" t="s">
        <v>125</v>
      </c>
      <c r="G28" s="329">
        <v>48</v>
      </c>
      <c r="H28" s="180">
        <v>455000</v>
      </c>
      <c r="I28" s="180">
        <f t="shared" si="0"/>
        <v>21840000</v>
      </c>
      <c r="J28" s="196"/>
      <c r="K28" s="181">
        <v>0.5</v>
      </c>
      <c r="L28" s="180">
        <f t="shared" si="1"/>
        <v>10920000</v>
      </c>
      <c r="M28" s="180"/>
      <c r="N28" s="180"/>
      <c r="O28" s="180">
        <f>L28</f>
        <v>10920000</v>
      </c>
      <c r="P28" s="329"/>
    </row>
    <row r="29" spans="1:18" ht="14.45" customHeight="1" x14ac:dyDescent="0.25">
      <c r="A29" s="408"/>
      <c r="B29" s="411"/>
      <c r="C29" s="408"/>
      <c r="D29" s="414"/>
      <c r="E29" s="414"/>
      <c r="F29" s="333" t="s">
        <v>126</v>
      </c>
      <c r="G29" s="333">
        <v>24</v>
      </c>
      <c r="H29" s="182">
        <v>465000</v>
      </c>
      <c r="I29" s="182">
        <f t="shared" si="0"/>
        <v>11160000</v>
      </c>
      <c r="J29" s="194"/>
      <c r="K29" s="183">
        <v>0.5</v>
      </c>
      <c r="L29" s="182">
        <f t="shared" si="1"/>
        <v>5580000</v>
      </c>
      <c r="M29" s="182"/>
      <c r="N29" s="182"/>
      <c r="O29" s="182">
        <f t="shared" ref="O29:O30" si="5">L29</f>
        <v>5580000</v>
      </c>
      <c r="P29" s="333"/>
    </row>
    <row r="30" spans="1:18" ht="14.45" customHeight="1" x14ac:dyDescent="0.25">
      <c r="A30" s="417"/>
      <c r="B30" s="418"/>
      <c r="C30" s="417"/>
      <c r="D30" s="416"/>
      <c r="E30" s="416"/>
      <c r="F30" s="330" t="s">
        <v>124</v>
      </c>
      <c r="G30" s="330">
        <v>24</v>
      </c>
      <c r="H30" s="185">
        <v>485000</v>
      </c>
      <c r="I30" s="185">
        <f t="shared" si="0"/>
        <v>11640000</v>
      </c>
      <c r="J30" s="195"/>
      <c r="K30" s="186">
        <v>0.5</v>
      </c>
      <c r="L30" s="206">
        <f t="shared" si="1"/>
        <v>5820000</v>
      </c>
      <c r="M30" s="185"/>
      <c r="N30" s="185"/>
      <c r="O30" s="185">
        <f t="shared" si="5"/>
        <v>5820000</v>
      </c>
      <c r="P30" s="330"/>
    </row>
    <row r="31" spans="1:18" ht="14.45" customHeight="1" x14ac:dyDescent="0.25">
      <c r="A31" s="325">
        <v>797</v>
      </c>
      <c r="B31" s="189">
        <v>44091</v>
      </c>
      <c r="C31" s="325" t="s">
        <v>150</v>
      </c>
      <c r="D31" s="190" t="s">
        <v>210</v>
      </c>
      <c r="E31" s="190" t="s">
        <v>211</v>
      </c>
      <c r="F31" s="325" t="s">
        <v>126</v>
      </c>
      <c r="G31" s="325">
        <v>4</v>
      </c>
      <c r="H31" s="187">
        <v>465000</v>
      </c>
      <c r="I31" s="187">
        <f t="shared" si="0"/>
        <v>1860000</v>
      </c>
      <c r="J31" s="347"/>
      <c r="K31" s="188">
        <v>0.41</v>
      </c>
      <c r="L31" s="207">
        <f t="shared" si="1"/>
        <v>1097400.0000000002</v>
      </c>
      <c r="M31" s="187"/>
      <c r="N31" s="187">
        <f>L31</f>
        <v>1097400.0000000002</v>
      </c>
      <c r="O31" s="187"/>
      <c r="P31" s="325"/>
    </row>
    <row r="32" spans="1:18" ht="14.45" customHeight="1" x14ac:dyDescent="0.25">
      <c r="A32" s="216">
        <v>667</v>
      </c>
      <c r="B32" s="313">
        <v>44091</v>
      </c>
      <c r="C32" s="216"/>
      <c r="D32" s="216" t="s">
        <v>129</v>
      </c>
      <c r="E32" s="216" t="s">
        <v>130</v>
      </c>
      <c r="F32" s="325" t="s">
        <v>125</v>
      </c>
      <c r="G32" s="325">
        <v>36</v>
      </c>
      <c r="H32" s="187">
        <v>455000</v>
      </c>
      <c r="I32" s="187">
        <f t="shared" si="0"/>
        <v>16380000</v>
      </c>
      <c r="J32" s="348">
        <v>150000</v>
      </c>
      <c r="K32" s="188">
        <v>0.41</v>
      </c>
      <c r="L32" s="207">
        <f t="shared" si="1"/>
        <v>9664200.0000000019</v>
      </c>
      <c r="M32" s="187"/>
      <c r="N32" s="187">
        <f>L32</f>
        <v>9664200.0000000019</v>
      </c>
      <c r="O32" s="187"/>
      <c r="P32" s="325"/>
    </row>
    <row r="33" spans="1:17" ht="14.45" customHeight="1" x14ac:dyDescent="0.25">
      <c r="A33" s="216">
        <v>668</v>
      </c>
      <c r="B33" s="313">
        <v>44091</v>
      </c>
      <c r="C33" s="216" t="s">
        <v>150</v>
      </c>
      <c r="D33" s="216" t="s">
        <v>207</v>
      </c>
      <c r="E33" s="216" t="s">
        <v>208</v>
      </c>
      <c r="F33" s="325" t="s">
        <v>125</v>
      </c>
      <c r="G33" s="325">
        <v>6</v>
      </c>
      <c r="H33" s="187">
        <v>455000</v>
      </c>
      <c r="I33" s="187">
        <f t="shared" si="0"/>
        <v>2730000</v>
      </c>
      <c r="J33" s="187"/>
      <c r="K33" s="188">
        <v>0.41</v>
      </c>
      <c r="L33" s="207">
        <f t="shared" si="1"/>
        <v>1610700.0000000002</v>
      </c>
      <c r="M33" s="187"/>
      <c r="N33" s="187">
        <f>L33</f>
        <v>1610700.0000000002</v>
      </c>
      <c r="O33" s="187"/>
      <c r="P33" s="190"/>
    </row>
    <row r="34" spans="1:17" ht="14.45" customHeight="1" x14ac:dyDescent="0.25">
      <c r="A34" s="216">
        <v>798</v>
      </c>
      <c r="B34" s="313">
        <v>44092</v>
      </c>
      <c r="C34" s="216" t="s">
        <v>116</v>
      </c>
      <c r="D34" s="216"/>
      <c r="E34" s="216"/>
      <c r="F34" s="325" t="s">
        <v>204</v>
      </c>
      <c r="G34" s="325">
        <v>1</v>
      </c>
      <c r="H34" s="187">
        <v>475000</v>
      </c>
      <c r="I34" s="187">
        <f t="shared" si="0"/>
        <v>475000</v>
      </c>
      <c r="J34" s="187"/>
      <c r="K34" s="188">
        <v>0.41</v>
      </c>
      <c r="L34" s="207">
        <f t="shared" si="1"/>
        <v>280250.00000000006</v>
      </c>
      <c r="M34" s="187">
        <f>L34</f>
        <v>280250.00000000006</v>
      </c>
      <c r="N34" s="187"/>
      <c r="O34" s="187"/>
      <c r="P34" s="190"/>
    </row>
    <row r="35" spans="1:17" ht="14.45" customHeight="1" x14ac:dyDescent="0.25">
      <c r="A35" s="407">
        <v>799</v>
      </c>
      <c r="B35" s="410">
        <v>44092</v>
      </c>
      <c r="C35" s="407" t="s">
        <v>116</v>
      </c>
      <c r="D35" s="407" t="s">
        <v>209</v>
      </c>
      <c r="E35" s="407" t="s">
        <v>130</v>
      </c>
      <c r="F35" s="329" t="s">
        <v>125</v>
      </c>
      <c r="G35" s="329">
        <v>5</v>
      </c>
      <c r="H35" s="180">
        <v>455000</v>
      </c>
      <c r="I35" s="180">
        <f t="shared" si="0"/>
        <v>2275000</v>
      </c>
      <c r="J35" s="180"/>
      <c r="K35" s="181">
        <v>0.41</v>
      </c>
      <c r="L35" s="197">
        <f t="shared" si="1"/>
        <v>1342250.0000000002</v>
      </c>
      <c r="M35" s="180"/>
      <c r="N35" s="180">
        <f>L35</f>
        <v>1342250.0000000002</v>
      </c>
      <c r="O35" s="180"/>
      <c r="P35" s="329"/>
    </row>
    <row r="36" spans="1:17" x14ac:dyDescent="0.25">
      <c r="A36" s="417"/>
      <c r="B36" s="418"/>
      <c r="C36" s="417"/>
      <c r="D36" s="417"/>
      <c r="E36" s="417"/>
      <c r="F36" s="330" t="s">
        <v>126</v>
      </c>
      <c r="G36" s="330">
        <v>10</v>
      </c>
      <c r="H36" s="185">
        <v>465000</v>
      </c>
      <c r="I36" s="185">
        <f t="shared" si="0"/>
        <v>4650000</v>
      </c>
      <c r="J36" s="185"/>
      <c r="K36" s="186">
        <v>0.41</v>
      </c>
      <c r="L36" s="185">
        <f t="shared" si="1"/>
        <v>2743500.0000000005</v>
      </c>
      <c r="M36" s="185"/>
      <c r="N36" s="185">
        <f>L36</f>
        <v>2743500.0000000005</v>
      </c>
      <c r="O36" s="185"/>
      <c r="P36" s="330"/>
    </row>
    <row r="37" spans="1:17" x14ac:dyDescent="0.25">
      <c r="A37" s="216">
        <v>671</v>
      </c>
      <c r="B37" s="313">
        <v>44092</v>
      </c>
      <c r="C37" s="216"/>
      <c r="D37" s="216" t="s">
        <v>198</v>
      </c>
      <c r="E37" s="216"/>
      <c r="F37" s="325" t="s">
        <v>202</v>
      </c>
      <c r="G37" s="325">
        <v>18</v>
      </c>
      <c r="H37" s="187">
        <v>225000</v>
      </c>
      <c r="I37" s="187">
        <f t="shared" si="0"/>
        <v>4050000</v>
      </c>
      <c r="J37" s="187"/>
      <c r="K37" s="188">
        <v>0.5</v>
      </c>
      <c r="L37" s="187">
        <f t="shared" si="1"/>
        <v>2025000</v>
      </c>
      <c r="M37" s="187">
        <f>L37</f>
        <v>2025000</v>
      </c>
      <c r="N37" s="187"/>
      <c r="O37" s="187"/>
      <c r="P37" s="325"/>
    </row>
    <row r="38" spans="1:17" x14ac:dyDescent="0.25">
      <c r="A38" s="216">
        <v>672</v>
      </c>
      <c r="B38" s="313">
        <v>44092</v>
      </c>
      <c r="C38" s="216"/>
      <c r="D38" s="216" t="s">
        <v>198</v>
      </c>
      <c r="E38" s="216"/>
      <c r="F38" s="325" t="s">
        <v>202</v>
      </c>
      <c r="G38" s="325">
        <v>6</v>
      </c>
      <c r="H38" s="187">
        <v>225000</v>
      </c>
      <c r="I38" s="187">
        <f t="shared" si="0"/>
        <v>1350000</v>
      </c>
      <c r="J38" s="187"/>
      <c r="K38" s="188">
        <v>0.35</v>
      </c>
      <c r="L38" s="187">
        <f t="shared" si="1"/>
        <v>877500</v>
      </c>
      <c r="M38" s="187">
        <f>L38</f>
        <v>877500</v>
      </c>
      <c r="N38" s="187"/>
      <c r="O38" s="187"/>
      <c r="P38" s="204"/>
    </row>
    <row r="39" spans="1:17" x14ac:dyDescent="0.25">
      <c r="A39" s="216">
        <v>675</v>
      </c>
      <c r="B39" s="313">
        <v>44096</v>
      </c>
      <c r="C39" s="216"/>
      <c r="D39" s="216" t="s">
        <v>212</v>
      </c>
      <c r="E39" s="216"/>
      <c r="F39" s="325" t="s">
        <v>213</v>
      </c>
      <c r="G39" s="325">
        <v>12</v>
      </c>
      <c r="H39" s="187">
        <v>455000</v>
      </c>
      <c r="I39" s="187">
        <f t="shared" si="0"/>
        <v>5460000</v>
      </c>
      <c r="J39" s="187"/>
      <c r="K39" s="188">
        <v>0.5</v>
      </c>
      <c r="L39" s="187">
        <f>I39*(1-K39)</f>
        <v>2730000</v>
      </c>
      <c r="M39" s="187"/>
      <c r="N39" s="187"/>
      <c r="O39" s="187">
        <f>L39</f>
        <v>2730000</v>
      </c>
      <c r="P39" s="204"/>
    </row>
    <row r="40" spans="1:17" x14ac:dyDescent="0.25">
      <c r="A40" s="216">
        <v>674</v>
      </c>
      <c r="B40" s="313">
        <v>44096</v>
      </c>
      <c r="C40" s="216"/>
      <c r="D40" s="216" t="s">
        <v>214</v>
      </c>
      <c r="E40" s="216" t="s">
        <v>215</v>
      </c>
      <c r="F40" s="325" t="s">
        <v>213</v>
      </c>
      <c r="G40" s="325">
        <v>12</v>
      </c>
      <c r="H40" s="187">
        <v>455000</v>
      </c>
      <c r="I40" s="187">
        <f t="shared" si="0"/>
        <v>5460000</v>
      </c>
      <c r="J40" s="187">
        <v>3460000</v>
      </c>
      <c r="K40" s="188"/>
      <c r="L40" s="187">
        <f>I40-J40</f>
        <v>2000000</v>
      </c>
      <c r="M40" s="187">
        <f>L40</f>
        <v>2000000</v>
      </c>
      <c r="N40" s="187"/>
      <c r="O40" s="187"/>
      <c r="P40" s="204"/>
    </row>
    <row r="41" spans="1:17" x14ac:dyDescent="0.25">
      <c r="A41" s="407">
        <v>678</v>
      </c>
      <c r="B41" s="410">
        <v>44096</v>
      </c>
      <c r="C41" s="407" t="s">
        <v>150</v>
      </c>
      <c r="D41" s="413" t="s">
        <v>216</v>
      </c>
      <c r="E41" s="407"/>
      <c r="F41" s="329" t="s">
        <v>202</v>
      </c>
      <c r="G41" s="329">
        <v>1</v>
      </c>
      <c r="H41" s="180">
        <v>225000</v>
      </c>
      <c r="I41" s="180">
        <f t="shared" si="0"/>
        <v>225000</v>
      </c>
      <c r="J41" s="180"/>
      <c r="K41" s="181">
        <v>1</v>
      </c>
      <c r="L41" s="180">
        <f>I41*(1-K41)</f>
        <v>0</v>
      </c>
      <c r="M41" s="180"/>
      <c r="N41" s="180"/>
      <c r="O41" s="180"/>
      <c r="P41" s="329"/>
      <c r="Q41" s="184"/>
    </row>
    <row r="42" spans="1:17" ht="14.45" customHeight="1" x14ac:dyDescent="0.25">
      <c r="A42" s="408"/>
      <c r="B42" s="411"/>
      <c r="C42" s="408"/>
      <c r="D42" s="414"/>
      <c r="E42" s="408"/>
      <c r="F42" s="333" t="s">
        <v>125</v>
      </c>
      <c r="G42" s="333">
        <v>1</v>
      </c>
      <c r="H42" s="182">
        <v>455000</v>
      </c>
      <c r="I42" s="182">
        <f t="shared" si="0"/>
        <v>455000</v>
      </c>
      <c r="J42" s="182"/>
      <c r="K42" s="183">
        <v>1</v>
      </c>
      <c r="L42" s="182">
        <f t="shared" ref="L42:L50" si="6">I42*(1-K42)</f>
        <v>0</v>
      </c>
      <c r="M42" s="182"/>
      <c r="N42" s="182"/>
      <c r="O42" s="182"/>
      <c r="P42" s="333"/>
      <c r="Q42" s="184"/>
    </row>
    <row r="43" spans="1:17" ht="14.45" customHeight="1" x14ac:dyDescent="0.25">
      <c r="A43" s="408"/>
      <c r="B43" s="411"/>
      <c r="C43" s="408"/>
      <c r="D43" s="414"/>
      <c r="E43" s="408"/>
      <c r="F43" s="333" t="s">
        <v>126</v>
      </c>
      <c r="G43" s="333">
        <v>1</v>
      </c>
      <c r="H43" s="182">
        <v>465000</v>
      </c>
      <c r="I43" s="182">
        <f t="shared" si="0"/>
        <v>465000</v>
      </c>
      <c r="J43" s="182"/>
      <c r="K43" s="183">
        <v>1</v>
      </c>
      <c r="L43" s="182">
        <f t="shared" si="6"/>
        <v>0</v>
      </c>
      <c r="M43" s="182"/>
      <c r="N43" s="182"/>
      <c r="O43" s="182"/>
      <c r="P43" s="333"/>
      <c r="Q43" s="184"/>
    </row>
    <row r="44" spans="1:17" ht="14.45" customHeight="1" x14ac:dyDescent="0.25">
      <c r="A44" s="408"/>
      <c r="B44" s="411"/>
      <c r="C44" s="408"/>
      <c r="D44" s="414"/>
      <c r="E44" s="408"/>
      <c r="F44" s="333" t="s">
        <v>204</v>
      </c>
      <c r="G44" s="333">
        <v>1</v>
      </c>
      <c r="H44" s="182">
        <v>475000</v>
      </c>
      <c r="I44" s="182">
        <f t="shared" si="0"/>
        <v>475000</v>
      </c>
      <c r="J44" s="182"/>
      <c r="K44" s="183">
        <v>1</v>
      </c>
      <c r="L44" s="182">
        <f t="shared" si="6"/>
        <v>0</v>
      </c>
      <c r="M44" s="182"/>
      <c r="N44" s="182"/>
      <c r="O44" s="182"/>
      <c r="P44" s="333"/>
      <c r="Q44" s="184"/>
    </row>
    <row r="45" spans="1:17" ht="14.45" customHeight="1" x14ac:dyDescent="0.25">
      <c r="A45" s="408"/>
      <c r="B45" s="411"/>
      <c r="C45" s="408"/>
      <c r="D45" s="414"/>
      <c r="E45" s="408"/>
      <c r="F45" s="333" t="s">
        <v>124</v>
      </c>
      <c r="G45" s="333">
        <v>1</v>
      </c>
      <c r="H45" s="182">
        <v>485000</v>
      </c>
      <c r="I45" s="182">
        <f t="shared" si="0"/>
        <v>485000</v>
      </c>
      <c r="J45" s="182"/>
      <c r="K45" s="183">
        <v>1</v>
      </c>
      <c r="L45" s="182">
        <f t="shared" si="6"/>
        <v>0</v>
      </c>
      <c r="M45" s="182"/>
      <c r="N45" s="182"/>
      <c r="O45" s="182"/>
      <c r="P45" s="333"/>
      <c r="Q45" s="184"/>
    </row>
    <row r="46" spans="1:17" ht="14.45" customHeight="1" x14ac:dyDescent="0.25">
      <c r="A46" s="408"/>
      <c r="B46" s="411"/>
      <c r="C46" s="408"/>
      <c r="D46" s="414"/>
      <c r="E46" s="408"/>
      <c r="F46" s="333" t="s">
        <v>127</v>
      </c>
      <c r="G46" s="333">
        <v>1</v>
      </c>
      <c r="H46" s="182">
        <v>485000</v>
      </c>
      <c r="I46" s="182">
        <f t="shared" si="0"/>
        <v>485000</v>
      </c>
      <c r="J46" s="182"/>
      <c r="K46" s="183">
        <v>1</v>
      </c>
      <c r="L46" s="182">
        <f t="shared" si="6"/>
        <v>0</v>
      </c>
      <c r="M46" s="182"/>
      <c r="N46" s="182"/>
      <c r="O46" s="182"/>
      <c r="P46" s="333"/>
      <c r="Q46" s="184"/>
    </row>
    <row r="47" spans="1:17" ht="14.45" customHeight="1" x14ac:dyDescent="0.25">
      <c r="A47" s="408"/>
      <c r="B47" s="411"/>
      <c r="C47" s="408"/>
      <c r="D47" s="414"/>
      <c r="E47" s="408"/>
      <c r="F47" s="333" t="s">
        <v>128</v>
      </c>
      <c r="G47" s="333">
        <v>1</v>
      </c>
      <c r="H47" s="182">
        <v>455000</v>
      </c>
      <c r="I47" s="182">
        <f t="shared" si="0"/>
        <v>455000</v>
      </c>
      <c r="J47" s="182"/>
      <c r="K47" s="183">
        <v>1</v>
      </c>
      <c r="L47" s="182">
        <f t="shared" si="6"/>
        <v>0</v>
      </c>
      <c r="M47" s="182"/>
      <c r="N47" s="182"/>
      <c r="O47" s="182"/>
      <c r="P47" s="333"/>
      <c r="Q47" s="184"/>
    </row>
    <row r="48" spans="1:17" ht="14.45" customHeight="1" x14ac:dyDescent="0.25">
      <c r="A48" s="409"/>
      <c r="B48" s="412"/>
      <c r="C48" s="409"/>
      <c r="D48" s="415"/>
      <c r="E48" s="409"/>
      <c r="F48" s="335" t="s">
        <v>213</v>
      </c>
      <c r="G48" s="335">
        <v>1</v>
      </c>
      <c r="H48" s="201">
        <v>455000</v>
      </c>
      <c r="I48" s="201">
        <f t="shared" si="0"/>
        <v>455000</v>
      </c>
      <c r="J48" s="201"/>
      <c r="K48" s="202">
        <v>1</v>
      </c>
      <c r="L48" s="201">
        <f t="shared" si="6"/>
        <v>0</v>
      </c>
      <c r="M48" s="201"/>
      <c r="N48" s="201"/>
      <c r="O48" s="201"/>
      <c r="P48" s="335"/>
      <c r="Q48" s="184"/>
    </row>
    <row r="49" spans="1:17" ht="14.45" customHeight="1" x14ac:dyDescent="0.25">
      <c r="A49" s="216">
        <v>676</v>
      </c>
      <c r="B49" s="313">
        <v>44097</v>
      </c>
      <c r="C49" s="313" t="s">
        <v>149</v>
      </c>
      <c r="D49" s="328" t="s">
        <v>218</v>
      </c>
      <c r="E49" s="313"/>
      <c r="F49" s="325" t="s">
        <v>217</v>
      </c>
      <c r="G49" s="325">
        <v>1</v>
      </c>
      <c r="H49" s="187">
        <v>550000</v>
      </c>
      <c r="I49" s="187">
        <f t="shared" si="0"/>
        <v>550000</v>
      </c>
      <c r="J49" s="187"/>
      <c r="K49" s="188">
        <v>0.5</v>
      </c>
      <c r="L49" s="187">
        <f t="shared" si="6"/>
        <v>275000</v>
      </c>
      <c r="M49" s="187"/>
      <c r="N49" s="187"/>
      <c r="O49" s="187">
        <f>L49</f>
        <v>275000</v>
      </c>
      <c r="P49" s="325"/>
      <c r="Q49" s="184"/>
    </row>
    <row r="50" spans="1:17" ht="14.45" customHeight="1" x14ac:dyDescent="0.25">
      <c r="A50" s="216">
        <v>801</v>
      </c>
      <c r="B50" s="313">
        <v>44097</v>
      </c>
      <c r="C50" s="313" t="s">
        <v>117</v>
      </c>
      <c r="D50" s="328" t="s">
        <v>105</v>
      </c>
      <c r="E50" s="313"/>
      <c r="F50" s="325" t="s">
        <v>125</v>
      </c>
      <c r="G50" s="325">
        <v>1</v>
      </c>
      <c r="H50" s="187">
        <v>455000</v>
      </c>
      <c r="I50" s="187">
        <f t="shared" si="0"/>
        <v>455000</v>
      </c>
      <c r="J50" s="187"/>
      <c r="K50" s="188">
        <v>0.41</v>
      </c>
      <c r="L50" s="187">
        <f t="shared" si="6"/>
        <v>268450.00000000006</v>
      </c>
      <c r="M50" s="187">
        <f>L50</f>
        <v>268450.00000000006</v>
      </c>
      <c r="N50" s="187"/>
      <c r="O50" s="187"/>
      <c r="P50" s="325"/>
      <c r="Q50" s="184"/>
    </row>
    <row r="51" spans="1:17" ht="14.45" customHeight="1" x14ac:dyDescent="0.25">
      <c r="A51" s="407">
        <v>805</v>
      </c>
      <c r="B51" s="410">
        <v>44102</v>
      </c>
      <c r="C51" s="446"/>
      <c r="D51" s="449" t="s">
        <v>220</v>
      </c>
      <c r="E51" s="444" t="s">
        <v>223</v>
      </c>
      <c r="F51" s="341" t="s">
        <v>126</v>
      </c>
      <c r="G51" s="329">
        <v>3</v>
      </c>
      <c r="H51" s="180">
        <v>465000</v>
      </c>
      <c r="I51" s="180">
        <f t="shared" ref="I51:I56" si="7">G51*H51</f>
        <v>1395000</v>
      </c>
      <c r="J51" s="329"/>
      <c r="K51" s="181">
        <v>0.35</v>
      </c>
      <c r="L51" s="180">
        <f t="shared" ref="L51:L56" si="8">I51*(1-K51)</f>
        <v>906750</v>
      </c>
      <c r="M51" s="180">
        <f>L51</f>
        <v>906750</v>
      </c>
      <c r="N51" s="180"/>
      <c r="O51" s="180"/>
      <c r="P51" s="329"/>
      <c r="Q51" s="184"/>
    </row>
    <row r="52" spans="1:17" ht="14.45" customHeight="1" x14ac:dyDescent="0.25">
      <c r="A52" s="408"/>
      <c r="B52" s="411"/>
      <c r="C52" s="447"/>
      <c r="D52" s="450"/>
      <c r="E52" s="445"/>
      <c r="F52" s="343" t="s">
        <v>204</v>
      </c>
      <c r="G52" s="333">
        <v>25</v>
      </c>
      <c r="H52" s="182">
        <v>475000</v>
      </c>
      <c r="I52" s="182">
        <f t="shared" si="7"/>
        <v>11875000</v>
      </c>
      <c r="J52" s="333"/>
      <c r="K52" s="183">
        <v>0.35</v>
      </c>
      <c r="L52" s="182">
        <f t="shared" si="8"/>
        <v>7718750</v>
      </c>
      <c r="M52" s="182">
        <f t="shared" ref="M52:M55" si="9">L52</f>
        <v>7718750</v>
      </c>
      <c r="N52" s="182"/>
      <c r="O52" s="182"/>
      <c r="P52" s="333"/>
      <c r="Q52" s="184"/>
    </row>
    <row r="53" spans="1:17" ht="14.45" customHeight="1" x14ac:dyDescent="0.25">
      <c r="A53" s="408"/>
      <c r="B53" s="411"/>
      <c r="C53" s="447"/>
      <c r="D53" s="450"/>
      <c r="E53" s="445"/>
      <c r="F53" s="343" t="s">
        <v>124</v>
      </c>
      <c r="G53" s="333">
        <v>27</v>
      </c>
      <c r="H53" s="182">
        <v>485000</v>
      </c>
      <c r="I53" s="182">
        <f t="shared" si="7"/>
        <v>13095000</v>
      </c>
      <c r="J53" s="333"/>
      <c r="K53" s="183">
        <v>0.35</v>
      </c>
      <c r="L53" s="182">
        <f t="shared" si="8"/>
        <v>8511750</v>
      </c>
      <c r="M53" s="182">
        <f t="shared" si="9"/>
        <v>8511750</v>
      </c>
      <c r="N53" s="182"/>
      <c r="O53" s="182"/>
      <c r="P53" s="333"/>
      <c r="Q53" s="184"/>
    </row>
    <row r="54" spans="1:17" ht="14.45" customHeight="1" x14ac:dyDescent="0.25">
      <c r="A54" s="408"/>
      <c r="B54" s="411"/>
      <c r="C54" s="447"/>
      <c r="D54" s="450"/>
      <c r="E54" s="445"/>
      <c r="F54" s="343" t="s">
        <v>127</v>
      </c>
      <c r="G54" s="333">
        <v>3</v>
      </c>
      <c r="H54" s="182">
        <v>485000</v>
      </c>
      <c r="I54" s="182">
        <f t="shared" si="7"/>
        <v>1455000</v>
      </c>
      <c r="J54" s="333"/>
      <c r="K54" s="183">
        <v>0.35</v>
      </c>
      <c r="L54" s="182">
        <f t="shared" si="8"/>
        <v>945750</v>
      </c>
      <c r="M54" s="182">
        <f t="shared" si="9"/>
        <v>945750</v>
      </c>
      <c r="N54" s="182"/>
      <c r="O54" s="182"/>
      <c r="P54" s="333"/>
      <c r="Q54" s="184"/>
    </row>
    <row r="55" spans="1:17" ht="14.45" customHeight="1" x14ac:dyDescent="0.25">
      <c r="A55" s="417"/>
      <c r="B55" s="418"/>
      <c r="C55" s="448"/>
      <c r="D55" s="451"/>
      <c r="E55" s="452"/>
      <c r="F55" s="342" t="s">
        <v>128</v>
      </c>
      <c r="G55" s="330">
        <v>6</v>
      </c>
      <c r="H55" s="185">
        <v>455000</v>
      </c>
      <c r="I55" s="185">
        <f t="shared" si="7"/>
        <v>2730000</v>
      </c>
      <c r="J55" s="330"/>
      <c r="K55" s="186">
        <v>0.35</v>
      </c>
      <c r="L55" s="185">
        <f t="shared" si="8"/>
        <v>1774500</v>
      </c>
      <c r="M55" s="185">
        <f t="shared" si="9"/>
        <v>1774500</v>
      </c>
      <c r="N55" s="185"/>
      <c r="O55" s="185"/>
      <c r="P55" s="330"/>
      <c r="Q55" s="184"/>
    </row>
    <row r="56" spans="1:17" ht="14.45" customHeight="1" x14ac:dyDescent="0.25">
      <c r="A56" s="325">
        <v>804</v>
      </c>
      <c r="B56" s="189">
        <v>44102</v>
      </c>
      <c r="C56" s="325" t="s">
        <v>149</v>
      </c>
      <c r="D56" s="190" t="s">
        <v>221</v>
      </c>
      <c r="E56" s="325" t="s">
        <v>222</v>
      </c>
      <c r="F56" s="325" t="s">
        <v>126</v>
      </c>
      <c r="G56" s="325">
        <v>2</v>
      </c>
      <c r="H56" s="187">
        <v>465000</v>
      </c>
      <c r="I56" s="187">
        <f t="shared" si="7"/>
        <v>930000</v>
      </c>
      <c r="J56" s="187"/>
      <c r="K56" s="188">
        <v>0.5</v>
      </c>
      <c r="L56" s="187">
        <f t="shared" si="8"/>
        <v>465000</v>
      </c>
      <c r="M56" s="187"/>
      <c r="N56" s="187"/>
      <c r="O56" s="187">
        <f t="shared" ref="O56" si="10">L56</f>
        <v>465000</v>
      </c>
      <c r="P56" s="325"/>
      <c r="Q56" s="184"/>
    </row>
    <row r="57" spans="1:17" s="152" customFormat="1" ht="12" x14ac:dyDescent="0.25">
      <c r="A57" s="438" t="s">
        <v>74</v>
      </c>
      <c r="B57" s="439"/>
      <c r="C57" s="439"/>
      <c r="D57" s="439"/>
      <c r="E57" s="439"/>
      <c r="F57" s="440"/>
      <c r="G57" s="158">
        <f>SUM(G13:G56)</f>
        <v>466</v>
      </c>
      <c r="H57" s="159"/>
      <c r="I57" s="160">
        <f>SUM(I13:I56)</f>
        <v>202795000</v>
      </c>
      <c r="J57" s="161"/>
      <c r="K57" s="162"/>
      <c r="L57" s="163">
        <f>SUM(L13:L56)</f>
        <v>111254050</v>
      </c>
      <c r="M57" s="164"/>
      <c r="N57" s="164"/>
      <c r="O57" s="164"/>
      <c r="P57" s="441"/>
      <c r="Q57" s="426"/>
    </row>
    <row r="58" spans="1:17" s="152" customFormat="1" ht="12" x14ac:dyDescent="0.25">
      <c r="A58" s="427" t="s">
        <v>143</v>
      </c>
      <c r="B58" s="427"/>
      <c r="C58" s="427"/>
      <c r="D58" s="427"/>
      <c r="E58" s="427"/>
      <c r="F58" s="427"/>
      <c r="G58" s="146">
        <f>G57</f>
        <v>466</v>
      </c>
      <c r="H58" s="156"/>
      <c r="I58" s="148"/>
      <c r="J58" s="149"/>
      <c r="K58" s="150"/>
      <c r="L58" s="151">
        <f>L57</f>
        <v>111254050</v>
      </c>
      <c r="M58" s="149"/>
      <c r="N58" s="149"/>
      <c r="O58" s="149"/>
      <c r="P58" s="441"/>
      <c r="Q58" s="426"/>
    </row>
    <row r="59" spans="1:17" s="152" customFormat="1" ht="12" x14ac:dyDescent="0.25">
      <c r="A59" s="427" t="s">
        <v>75</v>
      </c>
      <c r="B59" s="427"/>
      <c r="C59" s="427"/>
      <c r="D59" s="427"/>
      <c r="E59" s="427"/>
      <c r="F59" s="427"/>
      <c r="G59" s="153" t="s">
        <v>49</v>
      </c>
      <c r="H59" s="156"/>
      <c r="I59" s="149"/>
      <c r="J59" s="149"/>
      <c r="K59" s="153"/>
      <c r="L59" s="151">
        <f>SUM(M13:M56)</f>
        <v>30013700</v>
      </c>
      <c r="M59" s="149"/>
      <c r="N59" s="149"/>
      <c r="O59" s="149"/>
    </row>
    <row r="60" spans="1:17" s="152" customFormat="1" ht="12" x14ac:dyDescent="0.25">
      <c r="A60" s="427" t="s">
        <v>76</v>
      </c>
      <c r="B60" s="427"/>
      <c r="C60" s="427"/>
      <c r="D60" s="427"/>
      <c r="E60" s="427"/>
      <c r="F60" s="427"/>
      <c r="G60" s="153"/>
      <c r="H60" s="156"/>
      <c r="I60" s="147"/>
      <c r="J60" s="149"/>
      <c r="K60" s="150"/>
      <c r="L60" s="151">
        <f>SUM(N13:N56)</f>
        <v>21396350.000000004</v>
      </c>
      <c r="M60" s="149"/>
      <c r="N60" s="149"/>
      <c r="O60" s="149"/>
    </row>
    <row r="61" spans="1:17" s="152" customFormat="1" ht="12" x14ac:dyDescent="0.25">
      <c r="A61" s="427" t="s">
        <v>77</v>
      </c>
      <c r="B61" s="427"/>
      <c r="C61" s="427"/>
      <c r="D61" s="427"/>
      <c r="E61" s="427"/>
      <c r="F61" s="427"/>
      <c r="G61" s="153"/>
      <c r="H61" s="156"/>
      <c r="I61" s="147"/>
      <c r="J61" s="149"/>
      <c r="K61" s="150"/>
      <c r="L61" s="151">
        <f>SUM(O13:O56)</f>
        <v>59844000</v>
      </c>
      <c r="M61" s="149"/>
      <c r="N61" s="149"/>
      <c r="O61" s="149"/>
    </row>
    <row r="64" spans="1:17" x14ac:dyDescent="0.25">
      <c r="C64" s="178"/>
      <c r="E64" s="178" t="s">
        <v>105</v>
      </c>
      <c r="F64" s="178"/>
      <c r="G64" s="178"/>
      <c r="H64" s="139"/>
      <c r="I64" s="210"/>
      <c r="J64" s="211"/>
      <c r="K64" s="136"/>
      <c r="L64" s="212" t="s">
        <v>14</v>
      </c>
      <c r="M64" s="211"/>
      <c r="N64" s="211"/>
      <c r="O64" s="211"/>
    </row>
    <row r="65" spans="3:15" x14ac:dyDescent="0.25">
      <c r="C65" s="140"/>
      <c r="E65" s="140" t="s">
        <v>15</v>
      </c>
      <c r="F65" s="140"/>
      <c r="G65" s="140"/>
      <c r="H65" s="143"/>
      <c r="I65" s="213"/>
      <c r="J65" s="211"/>
      <c r="K65" s="136"/>
      <c r="L65" s="214" t="s">
        <v>16</v>
      </c>
      <c r="M65" s="211"/>
      <c r="N65" s="211"/>
      <c r="O65" s="211"/>
    </row>
    <row r="68" spans="3:15" x14ac:dyDescent="0.25">
      <c r="C68" s="178"/>
      <c r="E68" s="178"/>
      <c r="F68" s="215"/>
      <c r="G68" s="215"/>
      <c r="I68" s="211"/>
      <c r="J68" s="211"/>
      <c r="K68" s="136"/>
      <c r="L68" s="211"/>
      <c r="M68" s="211"/>
      <c r="N68" s="211"/>
      <c r="O68" s="211"/>
    </row>
  </sheetData>
  <autoFilter ref="A6:P6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4">
    <mergeCell ref="A51:A55"/>
    <mergeCell ref="B51:B55"/>
    <mergeCell ref="C51:C55"/>
    <mergeCell ref="D51:D55"/>
    <mergeCell ref="E51:E55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A60:F60"/>
    <mergeCell ref="A61:F61"/>
    <mergeCell ref="A57:F57"/>
    <mergeCell ref="P57:P58"/>
    <mergeCell ref="A59:F59"/>
    <mergeCell ref="Q57:Q58"/>
    <mergeCell ref="A58:F5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28:A30"/>
    <mergeCell ref="B28:B30"/>
    <mergeCell ref="C28:C30"/>
    <mergeCell ref="D28:D30"/>
    <mergeCell ref="E28:E30"/>
    <mergeCell ref="A35:A36"/>
    <mergeCell ref="B35:B36"/>
    <mergeCell ref="C35:C36"/>
    <mergeCell ref="D35:D36"/>
    <mergeCell ref="E35:E36"/>
    <mergeCell ref="A18:A19"/>
    <mergeCell ref="B18:B19"/>
    <mergeCell ref="C18:C19"/>
    <mergeCell ref="D18:D19"/>
    <mergeCell ref="E18:E19"/>
    <mergeCell ref="D23:D26"/>
    <mergeCell ref="C23:C26"/>
    <mergeCell ref="E23:E26"/>
    <mergeCell ref="B23:B26"/>
    <mergeCell ref="A23:A26"/>
    <mergeCell ref="D20:D21"/>
    <mergeCell ref="A20:A21"/>
    <mergeCell ref="B20:B21"/>
    <mergeCell ref="C20:C21"/>
    <mergeCell ref="E20:E21"/>
    <mergeCell ref="C41:C48"/>
    <mergeCell ref="B41:B48"/>
    <mergeCell ref="A41:A48"/>
    <mergeCell ref="E41:E48"/>
    <mergeCell ref="D41:D4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7" workbookViewId="0">
      <selection activeCell="I28" sqref="I28"/>
    </sheetView>
  </sheetViews>
  <sheetFormatPr defaultColWidth="9.140625" defaultRowHeight="15" x14ac:dyDescent="0.25"/>
  <cols>
    <col min="1" max="1" width="9.140625" style="306"/>
    <col min="2" max="2" width="12" style="264" bestFit="1" customWidth="1"/>
    <col min="3" max="3" width="9.140625" style="264"/>
    <col min="4" max="4" width="20.140625" style="264" bestFit="1" customWidth="1"/>
    <col min="5" max="5" width="9.140625" style="264"/>
    <col min="6" max="6" width="9.28515625" style="264" bestFit="1" customWidth="1"/>
    <col min="7" max="8" width="14" style="264" bestFit="1" customWidth="1"/>
    <col min="9" max="9" width="9.140625" style="265"/>
    <col min="10" max="10" width="17" style="266" bestFit="1" customWidth="1"/>
    <col min="11" max="11" width="12.28515625" style="264" bestFit="1" customWidth="1"/>
    <col min="12" max="12" width="9.140625" style="264"/>
    <col min="13" max="13" width="13.140625" style="264" bestFit="1" customWidth="1"/>
    <col min="14" max="16384" width="9.140625" style="264"/>
  </cols>
  <sheetData>
    <row r="1" spans="1:17" x14ac:dyDescent="0.25">
      <c r="A1" s="463" t="s">
        <v>0</v>
      </c>
      <c r="B1" s="463"/>
      <c r="C1" s="463"/>
      <c r="D1" s="463"/>
    </row>
    <row r="2" spans="1:17" x14ac:dyDescent="0.25">
      <c r="A2" s="464" t="s">
        <v>2</v>
      </c>
      <c r="B2" s="464"/>
      <c r="C2" s="464"/>
      <c r="D2" s="464"/>
    </row>
    <row r="3" spans="1:17" ht="15.75" x14ac:dyDescent="0.25">
      <c r="A3" s="465" t="s">
        <v>57</v>
      </c>
      <c r="B3" s="465"/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</row>
    <row r="4" spans="1:17" ht="15.75" x14ac:dyDescent="0.25">
      <c r="A4" s="466" t="s">
        <v>142</v>
      </c>
      <c r="B4" s="466"/>
      <c r="C4" s="466"/>
      <c r="D4" s="466"/>
      <c r="E4" s="466"/>
      <c r="F4" s="466"/>
      <c r="G4" s="466"/>
      <c r="H4" s="466"/>
      <c r="I4" s="467"/>
      <c r="J4" s="466"/>
      <c r="K4" s="466"/>
      <c r="L4" s="466"/>
      <c r="M4" s="466"/>
      <c r="N4" s="466"/>
    </row>
    <row r="5" spans="1:17" ht="14.45" customHeight="1" x14ac:dyDescent="0.25">
      <c r="A5" s="468" t="s">
        <v>18</v>
      </c>
      <c r="B5" s="470" t="s">
        <v>27</v>
      </c>
      <c r="C5" s="469" t="s">
        <v>28</v>
      </c>
      <c r="D5" s="267" t="s">
        <v>40</v>
      </c>
      <c r="E5" s="462" t="s">
        <v>29</v>
      </c>
      <c r="F5" s="462"/>
      <c r="G5" s="462"/>
      <c r="H5" s="462"/>
      <c r="I5" s="471"/>
      <c r="J5" s="461" t="s">
        <v>30</v>
      </c>
      <c r="K5" s="462" t="s">
        <v>58</v>
      </c>
      <c r="L5" s="462"/>
      <c r="M5" s="462"/>
      <c r="N5" s="469" t="s">
        <v>20</v>
      </c>
    </row>
    <row r="6" spans="1:17" ht="42.75" x14ac:dyDescent="0.25">
      <c r="A6" s="468"/>
      <c r="B6" s="470"/>
      <c r="C6" s="469"/>
      <c r="D6" s="267" t="s">
        <v>41</v>
      </c>
      <c r="E6" s="267" t="s">
        <v>31</v>
      </c>
      <c r="F6" s="267" t="s">
        <v>32</v>
      </c>
      <c r="G6" s="268" t="s">
        <v>33</v>
      </c>
      <c r="H6" s="269" t="s">
        <v>34</v>
      </c>
      <c r="I6" s="270" t="s">
        <v>35</v>
      </c>
      <c r="J6" s="461"/>
      <c r="K6" s="267" t="s">
        <v>45</v>
      </c>
      <c r="L6" s="267" t="s">
        <v>46</v>
      </c>
      <c r="M6" s="267" t="s">
        <v>47</v>
      </c>
      <c r="N6" s="469"/>
    </row>
    <row r="7" spans="1:17" x14ac:dyDescent="0.25">
      <c r="A7" s="174">
        <v>663</v>
      </c>
      <c r="B7" s="271">
        <v>44077</v>
      </c>
      <c r="C7" s="174" t="s">
        <v>149</v>
      </c>
      <c r="D7" s="338" t="s">
        <v>147</v>
      </c>
      <c r="E7" s="338" t="s">
        <v>127</v>
      </c>
      <c r="F7" s="331">
        <v>4</v>
      </c>
      <c r="G7" s="272">
        <v>485000</v>
      </c>
      <c r="H7" s="272">
        <f>F7*G7</f>
        <v>1940000</v>
      </c>
      <c r="I7" s="273">
        <v>0.38</v>
      </c>
      <c r="J7" s="274">
        <f>H7*(1-I7)</f>
        <v>1202800</v>
      </c>
      <c r="K7" s="275"/>
      <c r="L7" s="174"/>
      <c r="M7" s="275">
        <f>J7</f>
        <v>1202800</v>
      </c>
      <c r="N7" s="276"/>
    </row>
    <row r="8" spans="1:17" s="136" customFormat="1" ht="14.45" customHeight="1" x14ac:dyDescent="0.25">
      <c r="A8" s="407">
        <v>664</v>
      </c>
      <c r="B8" s="410">
        <v>44088</v>
      </c>
      <c r="C8" s="446"/>
      <c r="D8" s="449" t="s">
        <v>203</v>
      </c>
      <c r="E8" s="341" t="s">
        <v>125</v>
      </c>
      <c r="F8" s="329">
        <v>24</v>
      </c>
      <c r="G8" s="180">
        <v>455000</v>
      </c>
      <c r="H8" s="277">
        <f t="shared" ref="H8:H9" si="0">F8*G8</f>
        <v>10920000</v>
      </c>
      <c r="I8" s="278">
        <v>0.5</v>
      </c>
      <c r="J8" s="197">
        <f t="shared" ref="J8:J26" si="1">H8*(1-I8)</f>
        <v>5460000</v>
      </c>
      <c r="K8" s="180"/>
      <c r="L8" s="180"/>
      <c r="M8" s="289">
        <f t="shared" ref="M8:M26" si="2">J8</f>
        <v>5460000</v>
      </c>
      <c r="N8" s="321"/>
      <c r="Q8" s="184"/>
    </row>
    <row r="9" spans="1:17" s="136" customFormat="1" ht="14.45" customHeight="1" x14ac:dyDescent="0.25">
      <c r="A9" s="417"/>
      <c r="B9" s="418"/>
      <c r="C9" s="448"/>
      <c r="D9" s="451"/>
      <c r="E9" s="342" t="s">
        <v>204</v>
      </c>
      <c r="F9" s="330">
        <v>24</v>
      </c>
      <c r="G9" s="185">
        <v>475000</v>
      </c>
      <c r="H9" s="279">
        <f t="shared" si="0"/>
        <v>11400000</v>
      </c>
      <c r="I9" s="280">
        <v>0.5</v>
      </c>
      <c r="J9" s="206">
        <f t="shared" si="1"/>
        <v>5700000</v>
      </c>
      <c r="K9" s="185"/>
      <c r="L9" s="185"/>
      <c r="M9" s="297">
        <f t="shared" si="2"/>
        <v>5700000</v>
      </c>
      <c r="N9" s="323"/>
      <c r="Q9" s="184"/>
    </row>
    <row r="10" spans="1:17" s="136" customFormat="1" ht="14.45" customHeight="1" x14ac:dyDescent="0.25">
      <c r="A10" s="216">
        <v>666</v>
      </c>
      <c r="B10" s="313">
        <v>44091</v>
      </c>
      <c r="C10" s="328"/>
      <c r="D10" s="339" t="s">
        <v>203</v>
      </c>
      <c r="E10" s="340" t="s">
        <v>125</v>
      </c>
      <c r="F10" s="325">
        <v>42</v>
      </c>
      <c r="G10" s="187">
        <v>455000</v>
      </c>
      <c r="H10" s="187">
        <f t="shared" ref="H10:H16" si="3">F10*G10</f>
        <v>19110000</v>
      </c>
      <c r="I10" s="188">
        <v>0.5</v>
      </c>
      <c r="J10" s="207">
        <f t="shared" si="1"/>
        <v>9555000</v>
      </c>
      <c r="K10" s="187"/>
      <c r="L10" s="187"/>
      <c r="M10" s="300">
        <f t="shared" si="2"/>
        <v>9555000</v>
      </c>
      <c r="N10" s="325"/>
      <c r="Q10" s="184"/>
    </row>
    <row r="11" spans="1:17" s="136" customFormat="1" ht="14.45" customHeight="1" x14ac:dyDescent="0.25">
      <c r="A11" s="216">
        <v>669</v>
      </c>
      <c r="B11" s="313">
        <v>44092</v>
      </c>
      <c r="C11" s="328"/>
      <c r="D11" s="339" t="s">
        <v>203</v>
      </c>
      <c r="E11" s="340" t="s">
        <v>202</v>
      </c>
      <c r="F11" s="325">
        <v>24</v>
      </c>
      <c r="G11" s="187">
        <v>225000</v>
      </c>
      <c r="H11" s="187">
        <f t="shared" si="3"/>
        <v>5400000</v>
      </c>
      <c r="I11" s="188">
        <v>0.5</v>
      </c>
      <c r="J11" s="187">
        <f t="shared" si="1"/>
        <v>2700000</v>
      </c>
      <c r="K11" s="187"/>
      <c r="L11" s="187"/>
      <c r="M11" s="187">
        <f t="shared" si="2"/>
        <v>2700000</v>
      </c>
      <c r="N11" s="325"/>
      <c r="Q11" s="184"/>
    </row>
    <row r="12" spans="1:17" s="136" customFormat="1" ht="14.45" customHeight="1" x14ac:dyDescent="0.25">
      <c r="A12" s="444">
        <v>803</v>
      </c>
      <c r="B12" s="442">
        <v>44095</v>
      </c>
      <c r="C12" s="455"/>
      <c r="D12" s="458" t="s">
        <v>220</v>
      </c>
      <c r="E12" s="338" t="s">
        <v>126</v>
      </c>
      <c r="F12" s="331">
        <v>3</v>
      </c>
      <c r="G12" s="326">
        <v>465000</v>
      </c>
      <c r="H12" s="326">
        <f t="shared" si="3"/>
        <v>1395000</v>
      </c>
      <c r="I12" s="327">
        <v>0.35</v>
      </c>
      <c r="J12" s="326">
        <f t="shared" si="1"/>
        <v>906750</v>
      </c>
      <c r="K12" s="326"/>
      <c r="L12" s="326"/>
      <c r="M12" s="326">
        <f t="shared" si="2"/>
        <v>906750</v>
      </c>
      <c r="N12" s="331"/>
      <c r="Q12" s="184"/>
    </row>
    <row r="13" spans="1:17" s="136" customFormat="1" ht="14.45" customHeight="1" x14ac:dyDescent="0.25">
      <c r="A13" s="445"/>
      <c r="B13" s="443"/>
      <c r="C13" s="456"/>
      <c r="D13" s="459"/>
      <c r="E13" s="338" t="s">
        <v>204</v>
      </c>
      <c r="F13" s="331">
        <v>25</v>
      </c>
      <c r="G13" s="326">
        <v>475000</v>
      </c>
      <c r="H13" s="326">
        <f t="shared" si="3"/>
        <v>11875000</v>
      </c>
      <c r="I13" s="327">
        <v>0.35</v>
      </c>
      <c r="J13" s="326">
        <f t="shared" si="1"/>
        <v>7718750</v>
      </c>
      <c r="K13" s="326"/>
      <c r="L13" s="326"/>
      <c r="M13" s="326">
        <f t="shared" si="2"/>
        <v>7718750</v>
      </c>
      <c r="N13" s="331"/>
      <c r="Q13" s="184"/>
    </row>
    <row r="14" spans="1:17" s="136" customFormat="1" ht="14.45" customHeight="1" x14ac:dyDescent="0.25">
      <c r="A14" s="445"/>
      <c r="B14" s="443"/>
      <c r="C14" s="456"/>
      <c r="D14" s="459"/>
      <c r="E14" s="338" t="s">
        <v>124</v>
      </c>
      <c r="F14" s="331">
        <v>27</v>
      </c>
      <c r="G14" s="326">
        <v>485000</v>
      </c>
      <c r="H14" s="326">
        <f t="shared" si="3"/>
        <v>13095000</v>
      </c>
      <c r="I14" s="327">
        <v>0.35</v>
      </c>
      <c r="J14" s="326">
        <f t="shared" si="1"/>
        <v>8511750</v>
      </c>
      <c r="K14" s="326"/>
      <c r="L14" s="326"/>
      <c r="M14" s="326">
        <f t="shared" si="2"/>
        <v>8511750</v>
      </c>
      <c r="N14" s="331"/>
      <c r="Q14" s="184"/>
    </row>
    <row r="15" spans="1:17" s="136" customFormat="1" ht="14.45" customHeight="1" x14ac:dyDescent="0.25">
      <c r="A15" s="445"/>
      <c r="B15" s="443"/>
      <c r="C15" s="456"/>
      <c r="D15" s="459"/>
      <c r="E15" s="338" t="s">
        <v>127</v>
      </c>
      <c r="F15" s="331">
        <v>3</v>
      </c>
      <c r="G15" s="326">
        <v>485000</v>
      </c>
      <c r="H15" s="326">
        <f t="shared" si="3"/>
        <v>1455000</v>
      </c>
      <c r="I15" s="327">
        <v>0.35</v>
      </c>
      <c r="J15" s="326">
        <f t="shared" si="1"/>
        <v>945750</v>
      </c>
      <c r="K15" s="326"/>
      <c r="L15" s="326"/>
      <c r="M15" s="326">
        <f t="shared" si="2"/>
        <v>945750</v>
      </c>
      <c r="N15" s="331"/>
      <c r="Q15" s="184"/>
    </row>
    <row r="16" spans="1:17" s="136" customFormat="1" ht="14.45" customHeight="1" x14ac:dyDescent="0.25">
      <c r="A16" s="452"/>
      <c r="B16" s="454"/>
      <c r="C16" s="457"/>
      <c r="D16" s="460"/>
      <c r="E16" s="338" t="s">
        <v>128</v>
      </c>
      <c r="F16" s="331">
        <v>6</v>
      </c>
      <c r="G16" s="326">
        <v>455000</v>
      </c>
      <c r="H16" s="326">
        <f t="shared" si="3"/>
        <v>2730000</v>
      </c>
      <c r="I16" s="327">
        <v>0.35</v>
      </c>
      <c r="J16" s="326">
        <f t="shared" si="1"/>
        <v>1774500</v>
      </c>
      <c r="K16" s="326"/>
      <c r="L16" s="326"/>
      <c r="M16" s="326">
        <f t="shared" si="2"/>
        <v>1774500</v>
      </c>
      <c r="N16" s="331"/>
      <c r="Q16" s="184"/>
    </row>
    <row r="17" spans="1:17" s="136" customFormat="1" ht="14.45" customHeight="1" x14ac:dyDescent="0.25">
      <c r="A17" s="407">
        <v>677</v>
      </c>
      <c r="B17" s="410">
        <v>44096</v>
      </c>
      <c r="C17" s="446"/>
      <c r="D17" s="449" t="s">
        <v>203</v>
      </c>
      <c r="E17" s="341" t="s">
        <v>202</v>
      </c>
      <c r="F17" s="329">
        <v>1</v>
      </c>
      <c r="G17" s="180">
        <v>225000</v>
      </c>
      <c r="H17" s="180">
        <f t="shared" ref="H17:H26" si="4">F17*G17</f>
        <v>225000</v>
      </c>
      <c r="I17" s="181">
        <v>0.5</v>
      </c>
      <c r="J17" s="180">
        <f t="shared" si="1"/>
        <v>112500</v>
      </c>
      <c r="K17" s="180"/>
      <c r="L17" s="180"/>
      <c r="M17" s="180">
        <f t="shared" si="2"/>
        <v>112500</v>
      </c>
      <c r="N17" s="321"/>
      <c r="Q17" s="184"/>
    </row>
    <row r="18" spans="1:17" s="136" customFormat="1" ht="14.45" customHeight="1" x14ac:dyDescent="0.25">
      <c r="A18" s="408"/>
      <c r="B18" s="411"/>
      <c r="C18" s="447"/>
      <c r="D18" s="450"/>
      <c r="E18" s="343" t="s">
        <v>125</v>
      </c>
      <c r="F18" s="333">
        <v>1</v>
      </c>
      <c r="G18" s="182">
        <v>455000</v>
      </c>
      <c r="H18" s="182">
        <f t="shared" si="4"/>
        <v>455000</v>
      </c>
      <c r="I18" s="183">
        <v>0.5</v>
      </c>
      <c r="J18" s="182">
        <f t="shared" si="1"/>
        <v>227500</v>
      </c>
      <c r="K18" s="182"/>
      <c r="L18" s="182"/>
      <c r="M18" s="182">
        <f t="shared" si="2"/>
        <v>227500</v>
      </c>
      <c r="N18" s="322"/>
      <c r="Q18" s="184"/>
    </row>
    <row r="19" spans="1:17" s="136" customFormat="1" ht="14.45" customHeight="1" x14ac:dyDescent="0.25">
      <c r="A19" s="408"/>
      <c r="B19" s="411"/>
      <c r="C19" s="447"/>
      <c r="D19" s="450"/>
      <c r="E19" s="343" t="s">
        <v>126</v>
      </c>
      <c r="F19" s="333">
        <v>1</v>
      </c>
      <c r="G19" s="182">
        <v>465000</v>
      </c>
      <c r="H19" s="182">
        <f t="shared" si="4"/>
        <v>465000</v>
      </c>
      <c r="I19" s="183">
        <v>0.5</v>
      </c>
      <c r="J19" s="182">
        <f t="shared" si="1"/>
        <v>232500</v>
      </c>
      <c r="K19" s="182"/>
      <c r="L19" s="182"/>
      <c r="M19" s="182">
        <f t="shared" si="2"/>
        <v>232500</v>
      </c>
      <c r="N19" s="322"/>
      <c r="Q19" s="184"/>
    </row>
    <row r="20" spans="1:17" s="136" customFormat="1" ht="14.45" customHeight="1" x14ac:dyDescent="0.25">
      <c r="A20" s="408"/>
      <c r="B20" s="411"/>
      <c r="C20" s="447"/>
      <c r="D20" s="450"/>
      <c r="E20" s="343" t="s">
        <v>204</v>
      </c>
      <c r="F20" s="333">
        <v>1</v>
      </c>
      <c r="G20" s="182">
        <v>475000</v>
      </c>
      <c r="H20" s="182">
        <f t="shared" si="4"/>
        <v>475000</v>
      </c>
      <c r="I20" s="183">
        <v>0.5</v>
      </c>
      <c r="J20" s="182">
        <f t="shared" si="1"/>
        <v>237500</v>
      </c>
      <c r="K20" s="182"/>
      <c r="L20" s="182"/>
      <c r="M20" s="182">
        <f t="shared" si="2"/>
        <v>237500</v>
      </c>
      <c r="N20" s="322"/>
      <c r="Q20" s="184"/>
    </row>
    <row r="21" spans="1:17" s="136" customFormat="1" ht="14.45" customHeight="1" x14ac:dyDescent="0.25">
      <c r="A21" s="408"/>
      <c r="B21" s="411"/>
      <c r="C21" s="447"/>
      <c r="D21" s="450"/>
      <c r="E21" s="343" t="s">
        <v>124</v>
      </c>
      <c r="F21" s="333">
        <v>1</v>
      </c>
      <c r="G21" s="182">
        <v>485000</v>
      </c>
      <c r="H21" s="182">
        <f t="shared" si="4"/>
        <v>485000</v>
      </c>
      <c r="I21" s="183">
        <v>0.5</v>
      </c>
      <c r="J21" s="182">
        <f t="shared" si="1"/>
        <v>242500</v>
      </c>
      <c r="K21" s="182"/>
      <c r="L21" s="182"/>
      <c r="M21" s="182">
        <f t="shared" si="2"/>
        <v>242500</v>
      </c>
      <c r="N21" s="322"/>
      <c r="Q21" s="184"/>
    </row>
    <row r="22" spans="1:17" x14ac:dyDescent="0.25">
      <c r="A22" s="408"/>
      <c r="B22" s="411"/>
      <c r="C22" s="447"/>
      <c r="D22" s="450"/>
      <c r="E22" s="343" t="s">
        <v>127</v>
      </c>
      <c r="F22" s="333">
        <v>1</v>
      </c>
      <c r="G22" s="182">
        <v>485000</v>
      </c>
      <c r="H22" s="182">
        <f t="shared" si="4"/>
        <v>485000</v>
      </c>
      <c r="I22" s="183">
        <v>0.5</v>
      </c>
      <c r="J22" s="182">
        <f t="shared" si="1"/>
        <v>242500</v>
      </c>
      <c r="K22" s="175"/>
      <c r="L22" s="175"/>
      <c r="M22" s="182">
        <f t="shared" si="2"/>
        <v>242500</v>
      </c>
      <c r="N22" s="203"/>
    </row>
    <row r="23" spans="1:17" x14ac:dyDescent="0.25">
      <c r="A23" s="408"/>
      <c r="B23" s="411"/>
      <c r="C23" s="447"/>
      <c r="D23" s="450"/>
      <c r="E23" s="343" t="s">
        <v>128</v>
      </c>
      <c r="F23" s="333">
        <v>1</v>
      </c>
      <c r="G23" s="182">
        <v>455000</v>
      </c>
      <c r="H23" s="182">
        <f t="shared" si="4"/>
        <v>455000</v>
      </c>
      <c r="I23" s="183">
        <v>0.5</v>
      </c>
      <c r="J23" s="182">
        <f t="shared" si="1"/>
        <v>227500</v>
      </c>
      <c r="K23" s="175"/>
      <c r="L23" s="175"/>
      <c r="M23" s="182">
        <f t="shared" si="2"/>
        <v>227500</v>
      </c>
      <c r="N23" s="203"/>
    </row>
    <row r="24" spans="1:17" x14ac:dyDescent="0.25">
      <c r="A24" s="417"/>
      <c r="B24" s="418"/>
      <c r="C24" s="448"/>
      <c r="D24" s="451"/>
      <c r="E24" s="342" t="s">
        <v>213</v>
      </c>
      <c r="F24" s="330">
        <v>1</v>
      </c>
      <c r="G24" s="185">
        <v>455000</v>
      </c>
      <c r="H24" s="185">
        <f t="shared" si="4"/>
        <v>455000</v>
      </c>
      <c r="I24" s="186">
        <v>0.5</v>
      </c>
      <c r="J24" s="185">
        <f t="shared" si="1"/>
        <v>227500</v>
      </c>
      <c r="K24" s="297"/>
      <c r="L24" s="176"/>
      <c r="M24" s="185">
        <f t="shared" si="2"/>
        <v>227500</v>
      </c>
      <c r="N24" s="199"/>
    </row>
    <row r="25" spans="1:17" x14ac:dyDescent="0.25">
      <c r="A25" s="216">
        <v>802</v>
      </c>
      <c r="B25" s="313">
        <v>44097</v>
      </c>
      <c r="C25" s="216" t="s">
        <v>150</v>
      </c>
      <c r="D25" s="340" t="s">
        <v>150</v>
      </c>
      <c r="E25" s="340" t="s">
        <v>217</v>
      </c>
      <c r="F25" s="325">
        <v>1</v>
      </c>
      <c r="G25" s="298">
        <v>550000</v>
      </c>
      <c r="H25" s="298">
        <f t="shared" si="4"/>
        <v>550000</v>
      </c>
      <c r="I25" s="299">
        <v>0.41</v>
      </c>
      <c r="J25" s="207">
        <f t="shared" si="1"/>
        <v>324500.00000000006</v>
      </c>
      <c r="K25" s="216"/>
      <c r="L25" s="216"/>
      <c r="M25" s="187">
        <f t="shared" si="2"/>
        <v>324500.00000000006</v>
      </c>
      <c r="N25" s="216"/>
    </row>
    <row r="26" spans="1:17" x14ac:dyDescent="0.25">
      <c r="A26" s="216">
        <v>800</v>
      </c>
      <c r="B26" s="313">
        <v>44097</v>
      </c>
      <c r="C26" s="216" t="s">
        <v>150</v>
      </c>
      <c r="D26" s="340" t="s">
        <v>219</v>
      </c>
      <c r="E26" s="340" t="s">
        <v>217</v>
      </c>
      <c r="F26" s="325">
        <v>3</v>
      </c>
      <c r="G26" s="298">
        <v>550000</v>
      </c>
      <c r="H26" s="298">
        <f t="shared" si="4"/>
        <v>1650000</v>
      </c>
      <c r="I26" s="299">
        <v>0.41</v>
      </c>
      <c r="J26" s="207">
        <f t="shared" si="1"/>
        <v>973500.00000000012</v>
      </c>
      <c r="K26" s="216"/>
      <c r="L26" s="216"/>
      <c r="M26" s="187">
        <f t="shared" si="2"/>
        <v>973500.00000000012</v>
      </c>
      <c r="N26" s="216"/>
    </row>
    <row r="27" spans="1:17" x14ac:dyDescent="0.25">
      <c r="A27" s="281"/>
      <c r="B27" s="282"/>
      <c r="C27" s="281"/>
      <c r="D27" s="281"/>
      <c r="E27" s="281"/>
      <c r="F27" s="281"/>
      <c r="G27" s="283"/>
      <c r="H27" s="283"/>
      <c r="I27" s="284"/>
      <c r="J27" s="208"/>
      <c r="K27" s="281"/>
      <c r="L27" s="281"/>
      <c r="M27" s="285"/>
      <c r="N27" s="281"/>
    </row>
    <row r="28" spans="1:17" x14ac:dyDescent="0.25">
      <c r="A28" s="175"/>
      <c r="B28" s="286"/>
      <c r="C28" s="175"/>
      <c r="D28" s="175"/>
      <c r="E28" s="175"/>
      <c r="F28" s="175"/>
      <c r="G28" s="287"/>
      <c r="H28" s="287"/>
      <c r="I28" s="288"/>
      <c r="J28" s="198"/>
      <c r="K28" s="175"/>
      <c r="L28" s="175"/>
      <c r="M28" s="289"/>
      <c r="N28" s="203"/>
    </row>
    <row r="29" spans="1:17" x14ac:dyDescent="0.25">
      <c r="A29" s="205"/>
      <c r="B29" s="290"/>
      <c r="C29" s="205"/>
      <c r="D29" s="205"/>
      <c r="E29" s="205"/>
      <c r="F29" s="205"/>
      <c r="G29" s="291"/>
      <c r="H29" s="291"/>
      <c r="I29" s="292"/>
      <c r="J29" s="293"/>
      <c r="K29" s="205"/>
      <c r="L29" s="205"/>
      <c r="M29" s="289"/>
      <c r="N29" s="294"/>
    </row>
    <row r="30" spans="1:17" x14ac:dyDescent="0.25">
      <c r="A30" s="176"/>
      <c r="B30" s="295"/>
      <c r="C30" s="176"/>
      <c r="D30" s="176"/>
      <c r="E30" s="176"/>
      <c r="F30" s="176"/>
      <c r="G30" s="279"/>
      <c r="H30" s="279"/>
      <c r="I30" s="280"/>
      <c r="J30" s="206"/>
      <c r="K30" s="176"/>
      <c r="L30" s="176"/>
      <c r="M30" s="289"/>
      <c r="N30" s="199"/>
    </row>
    <row r="31" spans="1:17" x14ac:dyDescent="0.25">
      <c r="A31" s="407"/>
      <c r="B31" s="410"/>
      <c r="C31" s="407"/>
      <c r="D31" s="407"/>
      <c r="E31" s="177"/>
      <c r="F31" s="177"/>
      <c r="G31" s="277"/>
      <c r="H31" s="277"/>
      <c r="I31" s="278"/>
      <c r="J31" s="197"/>
      <c r="K31" s="177"/>
      <c r="L31" s="177"/>
      <c r="M31" s="289"/>
      <c r="N31" s="200"/>
    </row>
    <row r="32" spans="1:17" x14ac:dyDescent="0.25">
      <c r="A32" s="408"/>
      <c r="B32" s="411"/>
      <c r="C32" s="408"/>
      <c r="D32" s="408"/>
      <c r="E32" s="175"/>
      <c r="F32" s="175"/>
      <c r="G32" s="287"/>
      <c r="H32" s="287"/>
      <c r="I32" s="288"/>
      <c r="J32" s="198"/>
      <c r="K32" s="175"/>
      <c r="L32" s="175"/>
      <c r="M32" s="296"/>
      <c r="N32" s="203"/>
    </row>
    <row r="33" spans="1:14" x14ac:dyDescent="0.25">
      <c r="A33" s="417"/>
      <c r="B33" s="418"/>
      <c r="C33" s="417"/>
      <c r="D33" s="417"/>
      <c r="E33" s="176"/>
      <c r="F33" s="176"/>
      <c r="G33" s="279"/>
      <c r="H33" s="279"/>
      <c r="I33" s="280"/>
      <c r="J33" s="206"/>
      <c r="K33" s="176"/>
      <c r="L33" s="176"/>
      <c r="M33" s="297"/>
      <c r="N33" s="199"/>
    </row>
    <row r="34" spans="1:14" x14ac:dyDescent="0.25">
      <c r="A34" s="407"/>
      <c r="B34" s="410"/>
      <c r="C34" s="407"/>
      <c r="D34" s="407"/>
      <c r="E34" s="177"/>
      <c r="F34" s="177"/>
      <c r="G34" s="277"/>
      <c r="H34" s="277"/>
      <c r="I34" s="278"/>
      <c r="J34" s="197"/>
      <c r="K34" s="177"/>
      <c r="L34" s="177"/>
      <c r="M34" s="289"/>
      <c r="N34" s="200"/>
    </row>
    <row r="35" spans="1:14" x14ac:dyDescent="0.25">
      <c r="A35" s="408"/>
      <c r="B35" s="411"/>
      <c r="C35" s="408"/>
      <c r="D35" s="408"/>
      <c r="E35" s="175"/>
      <c r="F35" s="175"/>
      <c r="G35" s="287"/>
      <c r="H35" s="287"/>
      <c r="I35" s="288"/>
      <c r="J35" s="198"/>
      <c r="K35" s="175"/>
      <c r="L35" s="175"/>
      <c r="M35" s="296"/>
      <c r="N35" s="203"/>
    </row>
    <row r="36" spans="1:14" x14ac:dyDescent="0.25">
      <c r="A36" s="408"/>
      <c r="B36" s="411"/>
      <c r="C36" s="408"/>
      <c r="D36" s="408"/>
      <c r="E36" s="175"/>
      <c r="F36" s="175"/>
      <c r="G36" s="287"/>
      <c r="H36" s="287"/>
      <c r="I36" s="288"/>
      <c r="J36" s="198"/>
      <c r="K36" s="175"/>
      <c r="L36" s="175"/>
      <c r="M36" s="296"/>
      <c r="N36" s="203"/>
    </row>
    <row r="37" spans="1:14" x14ac:dyDescent="0.25">
      <c r="A37" s="417"/>
      <c r="B37" s="418"/>
      <c r="C37" s="417"/>
      <c r="D37" s="417"/>
      <c r="E37" s="176"/>
      <c r="F37" s="176"/>
      <c r="G37" s="279"/>
      <c r="H37" s="279"/>
      <c r="I37" s="280"/>
      <c r="J37" s="206"/>
      <c r="K37" s="176"/>
      <c r="L37" s="176"/>
      <c r="M37" s="297"/>
      <c r="N37" s="199"/>
    </row>
    <row r="38" spans="1:14" x14ac:dyDescent="0.25">
      <c r="A38" s="220"/>
      <c r="B38" s="189"/>
      <c r="C38" s="220"/>
      <c r="D38" s="220"/>
      <c r="E38" s="216"/>
      <c r="F38" s="216"/>
      <c r="G38" s="298"/>
      <c r="H38" s="298"/>
      <c r="I38" s="299"/>
      <c r="J38" s="207"/>
      <c r="K38" s="216"/>
      <c r="L38" s="216"/>
      <c r="M38" s="300"/>
      <c r="N38" s="204"/>
    </row>
    <row r="39" spans="1:14" x14ac:dyDescent="0.25">
      <c r="A39" s="220"/>
      <c r="B39" s="189"/>
      <c r="C39" s="220"/>
      <c r="D39" s="220"/>
      <c r="E39" s="216"/>
      <c r="F39" s="216"/>
      <c r="G39" s="298"/>
      <c r="H39" s="298"/>
      <c r="I39" s="299"/>
      <c r="J39" s="207"/>
      <c r="K39" s="216"/>
      <c r="L39" s="216"/>
      <c r="M39" s="300"/>
      <c r="N39" s="204"/>
    </row>
    <row r="40" spans="1:14" x14ac:dyDescent="0.25">
      <c r="A40" s="220"/>
      <c r="B40" s="189"/>
      <c r="C40" s="220"/>
      <c r="D40" s="220"/>
      <c r="E40" s="216"/>
      <c r="F40" s="216"/>
      <c r="G40" s="298"/>
      <c r="H40" s="298"/>
      <c r="I40" s="299"/>
      <c r="J40" s="207"/>
      <c r="K40" s="216"/>
      <c r="L40" s="216"/>
      <c r="M40" s="300"/>
      <c r="N40" s="204"/>
    </row>
    <row r="41" spans="1:14" x14ac:dyDescent="0.25">
      <c r="A41" s="220"/>
      <c r="B41" s="189"/>
      <c r="C41" s="220"/>
      <c r="D41" s="220"/>
      <c r="E41" s="216"/>
      <c r="F41" s="216"/>
      <c r="G41" s="298"/>
      <c r="H41" s="298"/>
      <c r="I41" s="299"/>
      <c r="J41" s="207"/>
      <c r="K41" s="216"/>
      <c r="L41" s="216"/>
      <c r="M41" s="300"/>
      <c r="N41" s="204"/>
    </row>
    <row r="42" spans="1:14" x14ac:dyDescent="0.25">
      <c r="A42" s="407"/>
      <c r="B42" s="410"/>
      <c r="C42" s="407"/>
      <c r="D42" s="407"/>
      <c r="E42" s="177"/>
      <c r="F42" s="177"/>
      <c r="G42" s="277"/>
      <c r="H42" s="277"/>
      <c r="I42" s="278"/>
      <c r="J42" s="197"/>
      <c r="K42" s="177"/>
      <c r="L42" s="177"/>
      <c r="M42" s="289"/>
      <c r="N42" s="200"/>
    </row>
    <row r="43" spans="1:14" x14ac:dyDescent="0.25">
      <c r="A43" s="417"/>
      <c r="B43" s="418"/>
      <c r="C43" s="417"/>
      <c r="D43" s="417"/>
      <c r="E43" s="176"/>
      <c r="F43" s="176"/>
      <c r="G43" s="279"/>
      <c r="H43" s="279"/>
      <c r="I43" s="280"/>
      <c r="J43" s="206"/>
      <c r="K43" s="176"/>
      <c r="L43" s="176"/>
      <c r="M43" s="297"/>
      <c r="N43" s="199"/>
    </row>
    <row r="44" spans="1:14" x14ac:dyDescent="0.25">
      <c r="A44" s="220"/>
      <c r="B44" s="189"/>
      <c r="C44" s="220"/>
      <c r="D44" s="220"/>
      <c r="E44" s="216"/>
      <c r="F44" s="216"/>
      <c r="G44" s="298"/>
      <c r="H44" s="298"/>
      <c r="I44" s="299"/>
      <c r="J44" s="207"/>
      <c r="K44" s="216"/>
      <c r="L44" s="216"/>
      <c r="M44" s="300"/>
      <c r="N44" s="204"/>
    </row>
    <row r="45" spans="1:14" x14ac:dyDescent="0.25">
      <c r="A45" s="220"/>
      <c r="B45" s="189"/>
      <c r="C45" s="220"/>
      <c r="D45" s="220"/>
      <c r="E45" s="216"/>
      <c r="F45" s="216"/>
      <c r="G45" s="298"/>
      <c r="H45" s="298"/>
      <c r="I45" s="299"/>
      <c r="J45" s="207"/>
      <c r="K45" s="216"/>
      <c r="L45" s="216"/>
      <c r="M45" s="300"/>
      <c r="N45" s="204"/>
    </row>
    <row r="46" spans="1:14" s="305" customFormat="1" ht="30" customHeight="1" x14ac:dyDescent="0.25">
      <c r="A46" s="453" t="s">
        <v>59</v>
      </c>
      <c r="B46" s="453"/>
      <c r="C46" s="453"/>
      <c r="D46" s="453"/>
      <c r="E46" s="301"/>
      <c r="F46" s="301">
        <f>SUM(F7:F45)</f>
        <v>194</v>
      </c>
      <c r="G46" s="302">
        <f>SUM(G7:G45)</f>
        <v>9060000</v>
      </c>
      <c r="H46" s="302">
        <f>SUM(H7:H45)</f>
        <v>85020000</v>
      </c>
      <c r="I46" s="303"/>
      <c r="J46" s="304">
        <f>SUM(J7:J45)</f>
        <v>47523300</v>
      </c>
      <c r="K46" s="301"/>
      <c r="L46" s="301"/>
      <c r="M46" s="301"/>
      <c r="N46" s="301"/>
    </row>
    <row r="47" spans="1:14" x14ac:dyDescent="0.25">
      <c r="F47" s="307"/>
      <c r="G47" s="307"/>
    </row>
    <row r="48" spans="1:14" x14ac:dyDescent="0.25">
      <c r="F48" s="307"/>
      <c r="G48" s="307"/>
    </row>
    <row r="49" spans="1:10" s="309" customFormat="1" x14ac:dyDescent="0.25">
      <c r="A49" s="308"/>
      <c r="C49" s="310"/>
      <c r="D49" s="221" t="s">
        <v>105</v>
      </c>
      <c r="E49" s="310"/>
      <c r="F49" s="310"/>
      <c r="G49" s="310"/>
      <c r="J49" s="212" t="s">
        <v>14</v>
      </c>
    </row>
    <row r="50" spans="1:10" s="309" customFormat="1" x14ac:dyDescent="0.25">
      <c r="A50" s="308"/>
      <c r="C50" s="12"/>
      <c r="D50" s="140" t="s">
        <v>15</v>
      </c>
      <c r="E50" s="12"/>
      <c r="F50" s="12"/>
      <c r="G50" s="12"/>
      <c r="J50" s="214" t="s">
        <v>16</v>
      </c>
    </row>
    <row r="51" spans="1:10" x14ac:dyDescent="0.25">
      <c r="F51" s="307"/>
      <c r="G51" s="307"/>
      <c r="J51" s="311"/>
    </row>
    <row r="52" spans="1:10" x14ac:dyDescent="0.25">
      <c r="F52" s="307"/>
      <c r="G52" s="307"/>
      <c r="J52" s="311"/>
    </row>
    <row r="53" spans="1:10" s="235" customFormat="1" x14ac:dyDescent="0.25">
      <c r="A53" s="237"/>
      <c r="C53" s="310"/>
      <c r="E53" s="234"/>
      <c r="J53" s="312"/>
    </row>
    <row r="54" spans="1:10" x14ac:dyDescent="0.25">
      <c r="F54" s="307"/>
      <c r="G54" s="307"/>
    </row>
    <row r="55" spans="1:10" x14ac:dyDescent="0.25">
      <c r="F55" s="307"/>
      <c r="G55" s="307"/>
    </row>
    <row r="56" spans="1:10" x14ac:dyDescent="0.25">
      <c r="F56" s="307"/>
      <c r="G56" s="307"/>
    </row>
  </sheetData>
  <mergeCells count="36">
    <mergeCell ref="A1:D1"/>
    <mergeCell ref="A2:D2"/>
    <mergeCell ref="B31:B33"/>
    <mergeCell ref="C31:C33"/>
    <mergeCell ref="D31:D33"/>
    <mergeCell ref="A3:N3"/>
    <mergeCell ref="A4:N4"/>
    <mergeCell ref="A5:A6"/>
    <mergeCell ref="D17:D24"/>
    <mergeCell ref="C17:C24"/>
    <mergeCell ref="B17:B24"/>
    <mergeCell ref="A17:A24"/>
    <mergeCell ref="N5:N6"/>
    <mergeCell ref="B5:B6"/>
    <mergeCell ref="C5:C6"/>
    <mergeCell ref="E5:I5"/>
    <mergeCell ref="J5:J6"/>
    <mergeCell ref="K5:M5"/>
    <mergeCell ref="D8:D9"/>
    <mergeCell ref="C8:C9"/>
    <mergeCell ref="B8:B9"/>
    <mergeCell ref="A8:A9"/>
    <mergeCell ref="A46:D46"/>
    <mergeCell ref="A34:A37"/>
    <mergeCell ref="A31:A33"/>
    <mergeCell ref="D42:D43"/>
    <mergeCell ref="B42:B43"/>
    <mergeCell ref="C42:C43"/>
    <mergeCell ref="A42:A43"/>
    <mergeCell ref="B34:B37"/>
    <mergeCell ref="C34:C37"/>
    <mergeCell ref="D34:D37"/>
    <mergeCell ref="A12:A16"/>
    <mergeCell ref="B12:B16"/>
    <mergeCell ref="C12:C16"/>
    <mergeCell ref="D12:D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72" t="s">
        <v>17</v>
      </c>
      <c r="B4" s="472"/>
      <c r="C4" s="472"/>
      <c r="D4" s="472"/>
      <c r="E4" s="472"/>
      <c r="F4" s="47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3" t="s">
        <v>144</v>
      </c>
      <c r="B5" s="473"/>
      <c r="C5" s="473"/>
      <c r="D5" s="473"/>
      <c r="E5" s="473"/>
      <c r="F5" s="47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45" customFormat="1" x14ac:dyDescent="0.25">
      <c r="A6" s="50"/>
      <c r="B6" s="50"/>
      <c r="C6" s="50"/>
      <c r="D6" s="50"/>
      <c r="E6" s="50"/>
      <c r="F6" s="50"/>
      <c r="G6" s="47"/>
      <c r="H6" s="47"/>
      <c r="I6" s="20"/>
      <c r="J6" s="47"/>
      <c r="K6" s="47"/>
      <c r="L6" s="47"/>
      <c r="M6" s="47"/>
      <c r="N6" s="47"/>
      <c r="O6" s="47"/>
      <c r="P6" s="47"/>
      <c r="Q6" s="47"/>
    </row>
    <row r="7" spans="1:17" ht="15.75" x14ac:dyDescent="0.25">
      <c r="A7" s="48" t="s">
        <v>18</v>
      </c>
      <c r="B7" s="48" t="s">
        <v>19</v>
      </c>
      <c r="C7" s="48" t="s">
        <v>51</v>
      </c>
      <c r="D7" s="49" t="s">
        <v>50</v>
      </c>
      <c r="E7" s="48" t="s">
        <v>20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1:17" ht="15.75" x14ac:dyDescent="0.25">
      <c r="A8" s="51">
        <v>1</v>
      </c>
      <c r="B8" s="52" t="s">
        <v>52</v>
      </c>
      <c r="C8" s="43">
        <f>'DOANH THU'!G58</f>
        <v>466</v>
      </c>
      <c r="D8" s="53">
        <f>'DOANH THU'!L58</f>
        <v>111254050</v>
      </c>
      <c r="E8" s="52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ht="15.75" x14ac:dyDescent="0.25">
      <c r="A9" s="54">
        <v>2</v>
      </c>
      <c r="B9" s="55" t="s">
        <v>53</v>
      </c>
      <c r="C9" s="55"/>
      <c r="D9" s="56">
        <f>'DOANH THU'!L59</f>
        <v>30013700</v>
      </c>
      <c r="E9" s="55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ht="15.75" x14ac:dyDescent="0.25">
      <c r="A10" s="54">
        <v>3</v>
      </c>
      <c r="B10" s="55" t="s">
        <v>54</v>
      </c>
      <c r="C10" s="55"/>
      <c r="D10" s="56">
        <f>'DOANH THU'!L60</f>
        <v>21396350.000000004</v>
      </c>
      <c r="E10" s="5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s="45" customFormat="1" ht="15.75" x14ac:dyDescent="0.25">
      <c r="A11" s="65"/>
      <c r="B11" s="67" t="s">
        <v>80</v>
      </c>
      <c r="C11" s="69"/>
      <c r="D11" s="68">
        <f>'Hàng khách trả'!J46</f>
        <v>47523300</v>
      </c>
      <c r="E11" s="66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s="45" customFormat="1" ht="15.75" x14ac:dyDescent="0.25">
      <c r="A12" s="57"/>
      <c r="B12" s="59" t="s">
        <v>55</v>
      </c>
      <c r="C12" s="60"/>
      <c r="D12" s="61">
        <f>D8-D9-D10</f>
        <v>59844000</v>
      </c>
      <c r="E12" s="58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18"/>
      <c r="E16" s="35"/>
    </row>
    <row r="17" spans="1:9" s="45" customFormat="1" x14ac:dyDescent="0.25">
      <c r="A17" s="28"/>
      <c r="B17" s="115" t="s">
        <v>110</v>
      </c>
      <c r="C17" s="116"/>
      <c r="D17" s="119"/>
      <c r="E17" s="117"/>
    </row>
    <row r="18" spans="1:9" x14ac:dyDescent="0.25">
      <c r="A18" s="28">
        <v>3</v>
      </c>
      <c r="B18" s="23" t="s">
        <v>9</v>
      </c>
      <c r="C18" s="23"/>
      <c r="D18" s="119"/>
      <c r="E18" s="36"/>
    </row>
    <row r="19" spans="1:9" x14ac:dyDescent="0.25">
      <c r="A19" s="22">
        <v>4</v>
      </c>
      <c r="B19" s="23" t="s">
        <v>11</v>
      </c>
      <c r="C19" s="23"/>
      <c r="D19" s="119"/>
      <c r="E19" s="36"/>
    </row>
    <row r="20" spans="1:9" x14ac:dyDescent="0.25">
      <c r="A20" s="28">
        <v>5</v>
      </c>
      <c r="B20" s="23" t="s">
        <v>111</v>
      </c>
      <c r="C20" s="23"/>
      <c r="D20" s="119"/>
      <c r="E20" s="36"/>
    </row>
    <row r="21" spans="1:9" x14ac:dyDescent="0.25">
      <c r="A21" s="28">
        <v>7</v>
      </c>
      <c r="B21" s="23" t="s">
        <v>12</v>
      </c>
      <c r="C21" s="23"/>
      <c r="D21" s="119"/>
      <c r="E21" s="36"/>
    </row>
    <row r="22" spans="1:9" x14ac:dyDescent="0.25">
      <c r="A22" s="22">
        <v>8</v>
      </c>
      <c r="B22" s="23" t="s">
        <v>13</v>
      </c>
      <c r="C22" s="23"/>
      <c r="D22" s="119"/>
      <c r="E22" s="36"/>
    </row>
    <row r="23" spans="1:9" x14ac:dyDescent="0.25">
      <c r="A23" s="28">
        <v>9</v>
      </c>
      <c r="B23" s="24" t="s">
        <v>24</v>
      </c>
      <c r="C23" s="24"/>
      <c r="D23" s="120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21">
        <f>SUM(D16:D23)</f>
        <v>0</v>
      </c>
      <c r="E24" s="31"/>
    </row>
    <row r="25" spans="1:9" x14ac:dyDescent="0.25">
      <c r="A25" s="474" t="s">
        <v>26</v>
      </c>
      <c r="B25" s="474"/>
      <c r="C25" s="31"/>
      <c r="D25" s="121">
        <f>C24-D24</f>
        <v>0</v>
      </c>
      <c r="E25" s="31"/>
    </row>
    <row r="28" spans="1:9" x14ac:dyDescent="0.25">
      <c r="B28" s="2" t="s">
        <v>105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63"/>
      <c r="C32" s="63"/>
      <c r="D32" s="70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D5" sqref="D5:D6"/>
    </sheetView>
  </sheetViews>
  <sheetFormatPr defaultColWidth="9.140625" defaultRowHeight="15.75" x14ac:dyDescent="0.25"/>
  <cols>
    <col min="1" max="1" width="5.28515625" style="46" customWidth="1"/>
    <col min="2" max="2" width="10.140625" style="64" customWidth="1"/>
    <col min="3" max="3" width="10.42578125" style="14" bestFit="1" customWidth="1"/>
    <col min="4" max="4" width="11.42578125" style="14" customWidth="1"/>
    <col min="5" max="5" width="8.42578125" style="14" customWidth="1"/>
    <col min="6" max="6" width="8.28515625" style="14" customWidth="1"/>
    <col min="7" max="7" width="6.140625" style="14" customWidth="1"/>
    <col min="8" max="8" width="10.140625" style="14" customWidth="1"/>
    <col min="9" max="10" width="12.7109375" style="14" customWidth="1"/>
    <col min="11" max="11" width="12.140625" style="14" customWidth="1"/>
    <col min="12" max="12" width="10.140625" style="14" customWidth="1"/>
    <col min="13" max="13" width="11.7109375" style="14" customWidth="1"/>
    <col min="14" max="14" width="12.5703125" style="14" customWidth="1"/>
    <col min="15" max="16384" width="9.140625" style="14"/>
  </cols>
  <sheetData>
    <row r="1" spans="1:14" x14ac:dyDescent="0.25">
      <c r="A1" s="478" t="s">
        <v>0</v>
      </c>
      <c r="B1" s="478"/>
      <c r="C1" s="478"/>
      <c r="D1" s="478"/>
      <c r="E1" s="478"/>
      <c r="F1" s="46"/>
      <c r="G1" s="46"/>
      <c r="H1" s="46"/>
      <c r="I1" s="46"/>
    </row>
    <row r="2" spans="1:14" x14ac:dyDescent="0.25">
      <c r="A2" s="39" t="s">
        <v>241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79" t="s">
        <v>145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</row>
    <row r="4" spans="1:14" s="71" customFormat="1" ht="42" customHeight="1" x14ac:dyDescent="0.25">
      <c r="A4" s="480" t="s">
        <v>73</v>
      </c>
      <c r="B4" s="495" t="s">
        <v>27</v>
      </c>
      <c r="C4" s="480" t="s">
        <v>28</v>
      </c>
      <c r="D4" s="480" t="s">
        <v>40</v>
      </c>
      <c r="E4" s="480"/>
      <c r="F4" s="488" t="s">
        <v>29</v>
      </c>
      <c r="G4" s="488"/>
      <c r="H4" s="488"/>
      <c r="I4" s="488"/>
      <c r="J4" s="488"/>
      <c r="K4" s="488"/>
      <c r="L4" s="492" t="s">
        <v>242</v>
      </c>
      <c r="M4" s="493"/>
      <c r="N4" s="494"/>
    </row>
    <row r="5" spans="1:14" s="71" customFormat="1" ht="16.5" customHeight="1" x14ac:dyDescent="0.25">
      <c r="A5" s="480"/>
      <c r="B5" s="495"/>
      <c r="C5" s="480"/>
      <c r="D5" s="480" t="s">
        <v>49</v>
      </c>
      <c r="E5" s="480" t="s">
        <v>42</v>
      </c>
      <c r="F5" s="480" t="s">
        <v>31</v>
      </c>
      <c r="G5" s="480" t="s">
        <v>132</v>
      </c>
      <c r="H5" s="481" t="s">
        <v>33</v>
      </c>
      <c r="I5" s="481" t="s">
        <v>43</v>
      </c>
      <c r="J5" s="359"/>
      <c r="K5" s="481" t="s">
        <v>44</v>
      </c>
      <c r="L5" s="421" t="s">
        <v>45</v>
      </c>
      <c r="M5" s="421" t="s">
        <v>46</v>
      </c>
      <c r="N5" s="421" t="s">
        <v>47</v>
      </c>
    </row>
    <row r="6" spans="1:14" s="71" customFormat="1" ht="12.75" x14ac:dyDescent="0.25">
      <c r="A6" s="480"/>
      <c r="B6" s="495"/>
      <c r="C6" s="480"/>
      <c r="D6" s="480"/>
      <c r="E6" s="480"/>
      <c r="F6" s="480"/>
      <c r="G6" s="480"/>
      <c r="H6" s="481"/>
      <c r="I6" s="481"/>
      <c r="J6" s="73" t="s">
        <v>48</v>
      </c>
      <c r="K6" s="481"/>
      <c r="L6" s="422"/>
      <c r="M6" s="422"/>
      <c r="N6" s="422"/>
    </row>
    <row r="7" spans="1:14" s="136" customFormat="1" ht="15" x14ac:dyDescent="0.25">
      <c r="A7" s="325">
        <v>789</v>
      </c>
      <c r="B7" s="189">
        <v>44081</v>
      </c>
      <c r="C7" s="325" t="s">
        <v>116</v>
      </c>
      <c r="D7" s="190" t="s">
        <v>116</v>
      </c>
      <c r="E7" s="190" t="s">
        <v>153</v>
      </c>
      <c r="F7" s="325" t="s">
        <v>124</v>
      </c>
      <c r="G7" s="325">
        <v>1</v>
      </c>
      <c r="H7" s="191">
        <v>485000</v>
      </c>
      <c r="I7" s="187">
        <v>485000</v>
      </c>
      <c r="J7" s="188">
        <v>0.6</v>
      </c>
      <c r="K7" s="187">
        <v>194000</v>
      </c>
      <c r="L7" s="187"/>
      <c r="M7" s="187"/>
      <c r="N7" s="187">
        <v>194000</v>
      </c>
    </row>
    <row r="8" spans="1:14" s="136" customFormat="1" ht="15" x14ac:dyDescent="0.25">
      <c r="A8" s="325">
        <v>790</v>
      </c>
      <c r="B8" s="313">
        <v>44081</v>
      </c>
      <c r="C8" s="325" t="s">
        <v>116</v>
      </c>
      <c r="D8" s="190" t="s">
        <v>116</v>
      </c>
      <c r="E8" s="204"/>
      <c r="F8" s="325" t="s">
        <v>124</v>
      </c>
      <c r="G8" s="325">
        <v>12</v>
      </c>
      <c r="H8" s="191">
        <v>485000</v>
      </c>
      <c r="I8" s="187">
        <v>5820000</v>
      </c>
      <c r="J8" s="188">
        <v>0.41</v>
      </c>
      <c r="K8" s="187">
        <v>3433800.0000000005</v>
      </c>
      <c r="L8" s="187"/>
      <c r="M8" s="187"/>
      <c r="N8" s="187">
        <v>3433800.0000000005</v>
      </c>
    </row>
    <row r="9" spans="1:14" s="136" customFormat="1" ht="15" x14ac:dyDescent="0.25">
      <c r="A9" s="356">
        <v>796</v>
      </c>
      <c r="B9" s="357">
        <v>44090</v>
      </c>
      <c r="C9" s="356" t="s">
        <v>116</v>
      </c>
      <c r="D9" s="334"/>
      <c r="E9" s="334"/>
      <c r="F9" s="356" t="s">
        <v>124</v>
      </c>
      <c r="G9" s="356">
        <v>2</v>
      </c>
      <c r="H9" s="344">
        <v>485000</v>
      </c>
      <c r="I9" s="344">
        <v>970000</v>
      </c>
      <c r="J9" s="345">
        <v>0.41</v>
      </c>
      <c r="K9" s="344">
        <v>572300.00000000012</v>
      </c>
      <c r="L9" s="344"/>
      <c r="M9" s="344"/>
      <c r="N9" s="344">
        <v>572300.00000000012</v>
      </c>
    </row>
    <row r="10" spans="1:14" s="136" customFormat="1" ht="14.45" customHeight="1" x14ac:dyDescent="0.25">
      <c r="A10" s="216">
        <v>798</v>
      </c>
      <c r="B10" s="313">
        <v>44092</v>
      </c>
      <c r="C10" s="325" t="s">
        <v>116</v>
      </c>
      <c r="D10" s="216"/>
      <c r="E10" s="216"/>
      <c r="F10" s="325" t="s">
        <v>204</v>
      </c>
      <c r="G10" s="325">
        <v>1</v>
      </c>
      <c r="H10" s="187">
        <v>475000</v>
      </c>
      <c r="I10" s="187">
        <v>475000</v>
      </c>
      <c r="J10" s="188">
        <v>0.41</v>
      </c>
      <c r="K10" s="207">
        <v>280250.00000000006</v>
      </c>
      <c r="L10" s="187">
        <v>280250.00000000006</v>
      </c>
      <c r="M10" s="187"/>
      <c r="N10" s="187"/>
    </row>
    <row r="11" spans="1:14" s="136" customFormat="1" ht="14.45" customHeight="1" x14ac:dyDescent="0.25">
      <c r="A11" s="407">
        <v>799</v>
      </c>
      <c r="B11" s="410">
        <v>44092</v>
      </c>
      <c r="C11" s="407" t="s">
        <v>116</v>
      </c>
      <c r="D11" s="407" t="s">
        <v>209</v>
      </c>
      <c r="E11" s="407" t="s">
        <v>130</v>
      </c>
      <c r="F11" s="353" t="s">
        <v>125</v>
      </c>
      <c r="G11" s="353">
        <v>5</v>
      </c>
      <c r="H11" s="180">
        <v>455000</v>
      </c>
      <c r="I11" s="180">
        <v>2275000</v>
      </c>
      <c r="J11" s="181">
        <v>0.41</v>
      </c>
      <c r="K11" s="197">
        <v>1342250.0000000002</v>
      </c>
      <c r="L11" s="180"/>
      <c r="M11" s="180">
        <v>1342250.0000000002</v>
      </c>
      <c r="N11" s="180"/>
    </row>
    <row r="12" spans="1:14" s="136" customFormat="1" ht="15" x14ac:dyDescent="0.25">
      <c r="A12" s="417"/>
      <c r="B12" s="418"/>
      <c r="C12" s="417"/>
      <c r="D12" s="417"/>
      <c r="E12" s="417"/>
      <c r="F12" s="355" t="s">
        <v>126</v>
      </c>
      <c r="G12" s="355">
        <v>10</v>
      </c>
      <c r="H12" s="185">
        <v>465000</v>
      </c>
      <c r="I12" s="185">
        <v>4650000</v>
      </c>
      <c r="J12" s="186">
        <v>0.41</v>
      </c>
      <c r="K12" s="185">
        <v>2743500.0000000005</v>
      </c>
      <c r="L12" s="185"/>
      <c r="M12" s="185">
        <v>2743500.0000000005</v>
      </c>
      <c r="N12" s="185"/>
    </row>
    <row r="13" spans="1:14" s="136" customFormat="1" ht="15" x14ac:dyDescent="0.25">
      <c r="A13" s="489" t="s">
        <v>36</v>
      </c>
      <c r="B13" s="490"/>
      <c r="C13" s="490"/>
      <c r="D13" s="490"/>
      <c r="E13" s="490"/>
      <c r="F13" s="490"/>
      <c r="G13" s="490"/>
      <c r="H13" s="491"/>
      <c r="I13" s="366">
        <f>SUM(I7:I12)</f>
        <v>14675000</v>
      </c>
      <c r="J13" s="367"/>
      <c r="K13" s="366">
        <f>SUM(K7:K12)</f>
        <v>8566100.0000000019</v>
      </c>
      <c r="L13" s="366">
        <f>SUM(L7:L12)</f>
        <v>280250.00000000006</v>
      </c>
      <c r="M13" s="366">
        <f t="shared" ref="M13:N13" si="0">SUM(M7:M12)</f>
        <v>4085750.0000000009</v>
      </c>
      <c r="N13" s="366">
        <f t="shared" si="0"/>
        <v>4200100.0000000009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0"/>
    </row>
    <row r="15" spans="1:14" s="167" customFormat="1" x14ac:dyDescent="0.25">
      <c r="A15" s="165"/>
      <c r="B15" s="165"/>
      <c r="C15" s="165"/>
      <c r="D15" s="482" t="s">
        <v>131</v>
      </c>
      <c r="E15" s="483"/>
      <c r="F15" s="483"/>
      <c r="G15" s="483"/>
      <c r="H15" s="483"/>
      <c r="I15" s="484"/>
      <c r="J15" s="361"/>
      <c r="K15" s="166"/>
    </row>
    <row r="16" spans="1:14" s="167" customFormat="1" x14ac:dyDescent="0.25">
      <c r="A16" s="165"/>
      <c r="B16" s="165"/>
      <c r="C16" s="165"/>
      <c r="D16" s="485" t="s">
        <v>232</v>
      </c>
      <c r="E16" s="486"/>
      <c r="F16" s="486"/>
      <c r="G16" s="486"/>
      <c r="H16" s="486"/>
      <c r="I16" s="487"/>
      <c r="J16" s="365">
        <v>2309530</v>
      </c>
    </row>
    <row r="17" spans="1:11" s="167" customFormat="1" x14ac:dyDescent="0.25">
      <c r="A17" s="165"/>
      <c r="B17" s="165"/>
      <c r="C17" s="165"/>
      <c r="D17" s="485" t="s">
        <v>233</v>
      </c>
      <c r="E17" s="486"/>
      <c r="F17" s="486"/>
      <c r="G17" s="486"/>
      <c r="H17" s="486"/>
      <c r="I17" s="487"/>
      <c r="J17" s="365">
        <f>N13</f>
        <v>4200100.0000000009</v>
      </c>
    </row>
    <row r="18" spans="1:11" s="167" customFormat="1" x14ac:dyDescent="0.25">
      <c r="A18" s="165"/>
      <c r="B18" s="165"/>
      <c r="C18" s="165"/>
      <c r="D18" s="477" t="s">
        <v>234</v>
      </c>
      <c r="E18" s="477"/>
      <c r="F18" s="477"/>
      <c r="G18" s="477"/>
      <c r="H18" s="477"/>
      <c r="I18" s="477"/>
      <c r="J18" s="365">
        <f>SUM(J16:L17)</f>
        <v>6509630.0000000009</v>
      </c>
    </row>
    <row r="19" spans="1:11" s="167" customFormat="1" x14ac:dyDescent="0.25">
      <c r="A19" s="173"/>
      <c r="B19" s="173"/>
      <c r="C19" s="173"/>
      <c r="D19" s="168"/>
      <c r="E19" s="168"/>
      <c r="F19" s="168"/>
      <c r="G19" s="168"/>
      <c r="H19" s="475" t="s">
        <v>137</v>
      </c>
      <c r="I19" s="475"/>
      <c r="J19" s="365">
        <v>2500000</v>
      </c>
    </row>
    <row r="20" spans="1:11" s="167" customFormat="1" x14ac:dyDescent="0.25">
      <c r="A20" s="172"/>
      <c r="B20" s="172"/>
      <c r="C20" s="172"/>
      <c r="D20" s="168"/>
      <c r="E20" s="168"/>
      <c r="F20" s="168"/>
      <c r="G20" s="168"/>
      <c r="H20" s="476" t="s">
        <v>138</v>
      </c>
      <c r="I20" s="476"/>
      <c r="J20" s="365">
        <f>J18+J19</f>
        <v>9009630</v>
      </c>
    </row>
    <row r="21" spans="1:11" s="167" customFormat="1" x14ac:dyDescent="0.25">
      <c r="A21" s="358"/>
      <c r="B21" s="358"/>
      <c r="C21" s="358"/>
      <c r="D21" s="168"/>
      <c r="E21" s="168"/>
      <c r="F21" s="168"/>
      <c r="G21" s="168"/>
      <c r="H21" s="371"/>
      <c r="I21" s="371"/>
      <c r="J21" s="370"/>
    </row>
    <row r="22" spans="1:11" s="167" customFormat="1" x14ac:dyDescent="0.25">
      <c r="A22" s="358"/>
      <c r="B22" s="358"/>
      <c r="C22" s="358"/>
      <c r="D22" s="168"/>
      <c r="E22" s="168"/>
      <c r="F22" s="168"/>
      <c r="G22" s="168"/>
      <c r="H22" s="371"/>
      <c r="I22" s="371"/>
      <c r="J22" s="370"/>
    </row>
    <row r="23" spans="1:11" s="125" customFormat="1" ht="12.75" x14ac:dyDescent="0.2">
      <c r="C23" s="128" t="s">
        <v>105</v>
      </c>
      <c r="E23" s="129"/>
      <c r="F23" s="154"/>
      <c r="J23" s="130"/>
      <c r="K23" s="128" t="s">
        <v>14</v>
      </c>
    </row>
    <row r="24" spans="1:11" s="125" customFormat="1" ht="12.75" x14ac:dyDescent="0.2">
      <c r="C24" s="131" t="s">
        <v>15</v>
      </c>
      <c r="E24" s="132"/>
      <c r="F24" s="132"/>
      <c r="K24" s="131" t="s">
        <v>16</v>
      </c>
    </row>
  </sheetData>
  <mergeCells count="30">
    <mergeCell ref="F4:K4"/>
    <mergeCell ref="L5:L6"/>
    <mergeCell ref="M5:M6"/>
    <mergeCell ref="N5:N6"/>
    <mergeCell ref="A13:H13"/>
    <mergeCell ref="L4:N4"/>
    <mergeCell ref="A11:A12"/>
    <mergeCell ref="B11:B12"/>
    <mergeCell ref="C11:C12"/>
    <mergeCell ref="D11:D12"/>
    <mergeCell ref="E11:E12"/>
    <mergeCell ref="A4:A6"/>
    <mergeCell ref="B4:B6"/>
    <mergeCell ref="C4:C6"/>
    <mergeCell ref="H19:I19"/>
    <mergeCell ref="H20:I20"/>
    <mergeCell ref="D18:I18"/>
    <mergeCell ref="A1:E1"/>
    <mergeCell ref="A3:K3"/>
    <mergeCell ref="D5:D6"/>
    <mergeCell ref="E5:E6"/>
    <mergeCell ref="F5:F6"/>
    <mergeCell ref="G5:G6"/>
    <mergeCell ref="H5:H6"/>
    <mergeCell ref="I5:I6"/>
    <mergeCell ref="K5:K6"/>
    <mergeCell ref="D15:I15"/>
    <mergeCell ref="D17:I17"/>
    <mergeCell ref="D16:I16"/>
    <mergeCell ref="D4:E4"/>
  </mergeCells>
  <pageMargins left="0.28000000000000003" right="0.2" top="0.82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J21" sqref="J21:K21"/>
    </sheetView>
  </sheetViews>
  <sheetFormatPr defaultColWidth="9.140625" defaultRowHeight="15.75" x14ac:dyDescent="0.25"/>
  <cols>
    <col min="1" max="1" width="6.42578125" style="46" customWidth="1"/>
    <col min="2" max="2" width="10.140625" style="64" customWidth="1"/>
    <col min="3" max="3" width="10.42578125" style="14" bestFit="1" customWidth="1"/>
    <col min="4" max="4" width="12.140625" style="14" customWidth="1"/>
    <col min="5" max="5" width="9.42578125" style="14" customWidth="1"/>
    <col min="6" max="6" width="8.28515625" style="14" customWidth="1"/>
    <col min="7" max="7" width="4.85546875" style="14" customWidth="1"/>
    <col min="8" max="8" width="10.7109375" style="14" customWidth="1"/>
    <col min="9" max="9" width="21.85546875" style="14" customWidth="1"/>
    <col min="10" max="10" width="8.42578125" style="14" bestFit="1" customWidth="1"/>
    <col min="11" max="11" width="5.42578125" style="14" customWidth="1"/>
    <col min="12" max="12" width="13.5703125" style="14" customWidth="1"/>
    <col min="13" max="16384" width="9.140625" style="14"/>
  </cols>
  <sheetData>
    <row r="1" spans="1:14" x14ac:dyDescent="0.25">
      <c r="A1" s="478" t="s">
        <v>0</v>
      </c>
      <c r="B1" s="478"/>
      <c r="C1" s="478"/>
      <c r="D1" s="478"/>
      <c r="E1" s="478"/>
      <c r="F1" s="46"/>
      <c r="G1" s="46"/>
      <c r="H1" s="46"/>
      <c r="I1" s="46"/>
    </row>
    <row r="2" spans="1:14" x14ac:dyDescent="0.25">
      <c r="A2" s="39" t="s">
        <v>240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79" t="s">
        <v>239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  <c r="L3" s="479"/>
    </row>
    <row r="4" spans="1:14" s="71" customFormat="1" ht="42" customHeight="1" x14ac:dyDescent="0.25">
      <c r="A4" s="480" t="s">
        <v>73</v>
      </c>
      <c r="B4" s="495" t="s">
        <v>27</v>
      </c>
      <c r="C4" s="480" t="s">
        <v>28</v>
      </c>
      <c r="D4" s="480" t="s">
        <v>40</v>
      </c>
      <c r="E4" s="480"/>
      <c r="F4" s="488" t="s">
        <v>29</v>
      </c>
      <c r="G4" s="488"/>
      <c r="H4" s="488"/>
      <c r="I4" s="488"/>
      <c r="J4" s="488"/>
      <c r="K4" s="488"/>
      <c r="L4" s="488"/>
    </row>
    <row r="5" spans="1:14" s="71" customFormat="1" ht="16.5" customHeight="1" x14ac:dyDescent="0.25">
      <c r="A5" s="480"/>
      <c r="B5" s="495"/>
      <c r="C5" s="480"/>
      <c r="D5" s="480" t="s">
        <v>41</v>
      </c>
      <c r="E5" s="480" t="s">
        <v>42</v>
      </c>
      <c r="F5" s="480" t="s">
        <v>31</v>
      </c>
      <c r="G5" s="480" t="s">
        <v>132</v>
      </c>
      <c r="H5" s="481" t="s">
        <v>33</v>
      </c>
      <c r="I5" s="481" t="s">
        <v>43</v>
      </c>
      <c r="J5" s="496" t="s">
        <v>35</v>
      </c>
      <c r="K5" s="497"/>
      <c r="L5" s="481" t="s">
        <v>44</v>
      </c>
    </row>
    <row r="6" spans="1:14" s="71" customFormat="1" ht="12.75" customHeight="1" x14ac:dyDescent="0.25">
      <c r="A6" s="480"/>
      <c r="B6" s="495"/>
      <c r="C6" s="480"/>
      <c r="D6" s="480"/>
      <c r="E6" s="480"/>
      <c r="F6" s="480"/>
      <c r="G6" s="480"/>
      <c r="H6" s="481"/>
      <c r="I6" s="481"/>
      <c r="J6" s="360" t="s">
        <v>81</v>
      </c>
      <c r="K6" s="73" t="s">
        <v>48</v>
      </c>
      <c r="L6" s="481"/>
    </row>
    <row r="7" spans="1:14" s="136" customFormat="1" ht="15" x14ac:dyDescent="0.25">
      <c r="A7" s="407">
        <v>788</v>
      </c>
      <c r="B7" s="410">
        <v>44090</v>
      </c>
      <c r="C7" s="407" t="s">
        <v>149</v>
      </c>
      <c r="D7" s="413" t="s">
        <v>149</v>
      </c>
      <c r="E7" s="413"/>
      <c r="F7" s="353" t="s">
        <v>125</v>
      </c>
      <c r="G7" s="353">
        <v>8</v>
      </c>
      <c r="H7" s="192">
        <v>455000</v>
      </c>
      <c r="I7" s="180">
        <v>3640000</v>
      </c>
      <c r="J7" s="180"/>
      <c r="K7" s="181">
        <v>0.5</v>
      </c>
      <c r="L7" s="180">
        <v>1820000</v>
      </c>
    </row>
    <row r="8" spans="1:14" s="136" customFormat="1" ht="14.45" customHeight="1" x14ac:dyDescent="0.25">
      <c r="A8" s="408"/>
      <c r="B8" s="411"/>
      <c r="C8" s="408"/>
      <c r="D8" s="414"/>
      <c r="E8" s="414"/>
      <c r="F8" s="354" t="s">
        <v>126</v>
      </c>
      <c r="G8" s="354">
        <v>5</v>
      </c>
      <c r="H8" s="182">
        <v>465000</v>
      </c>
      <c r="I8" s="182">
        <v>2325000</v>
      </c>
      <c r="J8" s="194"/>
      <c r="K8" s="183">
        <v>0.5</v>
      </c>
      <c r="L8" s="182">
        <v>1162500</v>
      </c>
    </row>
    <row r="9" spans="1:14" s="136" customFormat="1" ht="14.45" customHeight="1" x14ac:dyDescent="0.25">
      <c r="A9" s="408"/>
      <c r="B9" s="411"/>
      <c r="C9" s="408"/>
      <c r="D9" s="414"/>
      <c r="E9" s="414"/>
      <c r="F9" s="354" t="s">
        <v>133</v>
      </c>
      <c r="G9" s="354">
        <v>4</v>
      </c>
      <c r="H9" s="182">
        <v>255000</v>
      </c>
      <c r="I9" s="182">
        <v>1020000</v>
      </c>
      <c r="J9" s="194"/>
      <c r="K9" s="183">
        <v>0.5</v>
      </c>
      <c r="L9" s="182">
        <v>510000</v>
      </c>
      <c r="N9" s="184"/>
    </row>
    <row r="10" spans="1:14" s="136" customFormat="1" ht="15" x14ac:dyDescent="0.25">
      <c r="A10" s="417"/>
      <c r="B10" s="418"/>
      <c r="C10" s="417"/>
      <c r="D10" s="416"/>
      <c r="E10" s="416"/>
      <c r="F10" s="355" t="s">
        <v>124</v>
      </c>
      <c r="G10" s="355">
        <v>5</v>
      </c>
      <c r="H10" s="185">
        <v>485000</v>
      </c>
      <c r="I10" s="185">
        <v>2425000</v>
      </c>
      <c r="J10" s="195"/>
      <c r="K10" s="186">
        <v>0.5</v>
      </c>
      <c r="L10" s="185">
        <v>1212500</v>
      </c>
    </row>
    <row r="11" spans="1:14" s="136" customFormat="1" ht="14.45" customHeight="1" x14ac:dyDescent="0.25">
      <c r="A11" s="325">
        <v>676</v>
      </c>
      <c r="B11" s="313">
        <v>44097</v>
      </c>
      <c r="C11" s="313" t="s">
        <v>149</v>
      </c>
      <c r="D11" s="328" t="s">
        <v>218</v>
      </c>
      <c r="E11" s="313"/>
      <c r="F11" s="325" t="s">
        <v>217</v>
      </c>
      <c r="G11" s="325">
        <v>1</v>
      </c>
      <c r="H11" s="187">
        <v>550000</v>
      </c>
      <c r="I11" s="187">
        <v>550000</v>
      </c>
      <c r="J11" s="187"/>
      <c r="K11" s="188">
        <v>0.5</v>
      </c>
      <c r="L11" s="187">
        <v>275000</v>
      </c>
      <c r="M11" s="184"/>
    </row>
    <row r="12" spans="1:14" s="136" customFormat="1" ht="14.45" customHeight="1" x14ac:dyDescent="0.25">
      <c r="A12" s="325">
        <v>804</v>
      </c>
      <c r="B12" s="189">
        <v>44102</v>
      </c>
      <c r="C12" s="325" t="s">
        <v>149</v>
      </c>
      <c r="D12" s="368" t="s">
        <v>221</v>
      </c>
      <c r="E12" s="340" t="s">
        <v>222</v>
      </c>
      <c r="F12" s="325" t="s">
        <v>126</v>
      </c>
      <c r="G12" s="325">
        <v>2</v>
      </c>
      <c r="H12" s="187">
        <v>465000</v>
      </c>
      <c r="I12" s="187">
        <v>930000</v>
      </c>
      <c r="J12" s="187"/>
      <c r="K12" s="188">
        <v>0.5</v>
      </c>
      <c r="L12" s="187">
        <v>465000</v>
      </c>
      <c r="M12" s="184"/>
    </row>
    <row r="13" spans="1:14" s="136" customFormat="1" ht="15" x14ac:dyDescent="0.25">
      <c r="A13" s="489" t="s">
        <v>36</v>
      </c>
      <c r="B13" s="490"/>
      <c r="C13" s="490"/>
      <c r="D13" s="490"/>
      <c r="E13" s="490"/>
      <c r="F13" s="490"/>
      <c r="G13" s="490"/>
      <c r="H13" s="491"/>
      <c r="I13" s="366">
        <f>SUM(I7:I12)</f>
        <v>10890000</v>
      </c>
      <c r="J13" s="366"/>
      <c r="K13" s="367"/>
      <c r="L13" s="366">
        <f>SUM(L7:L12)</f>
        <v>5445000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1"/>
      <c r="L14" s="170"/>
    </row>
    <row r="15" spans="1:14" s="167" customFormat="1" x14ac:dyDescent="0.25">
      <c r="A15" s="358"/>
      <c r="B15" s="358"/>
      <c r="C15" s="358"/>
      <c r="D15" s="482" t="s">
        <v>131</v>
      </c>
      <c r="E15" s="483"/>
      <c r="F15" s="483"/>
      <c r="G15" s="483"/>
      <c r="H15" s="483"/>
      <c r="I15" s="484"/>
      <c r="J15" s="498" t="s">
        <v>50</v>
      </c>
      <c r="K15" s="499"/>
      <c r="L15" s="166"/>
    </row>
    <row r="16" spans="1:14" s="167" customFormat="1" x14ac:dyDescent="0.25">
      <c r="A16" s="358"/>
      <c r="B16" s="358"/>
      <c r="C16" s="358"/>
      <c r="D16" s="485" t="s">
        <v>235</v>
      </c>
      <c r="E16" s="486"/>
      <c r="F16" s="486"/>
      <c r="G16" s="486"/>
      <c r="H16" s="486"/>
      <c r="I16" s="487"/>
      <c r="J16" s="500">
        <v>4782500</v>
      </c>
      <c r="K16" s="501"/>
      <c r="L16" s="166"/>
    </row>
    <row r="17" spans="1:12" s="167" customFormat="1" x14ac:dyDescent="0.25">
      <c r="A17" s="358"/>
      <c r="B17" s="358"/>
      <c r="C17" s="358"/>
      <c r="D17" s="485" t="s">
        <v>238</v>
      </c>
      <c r="E17" s="486"/>
      <c r="F17" s="486"/>
      <c r="G17" s="486"/>
      <c r="H17" s="486"/>
      <c r="I17" s="487"/>
      <c r="J17" s="500">
        <f>L13</f>
        <v>5445000</v>
      </c>
      <c r="K17" s="501"/>
      <c r="L17" s="166"/>
    </row>
    <row r="18" spans="1:12" s="167" customFormat="1" x14ac:dyDescent="0.25">
      <c r="A18" s="358"/>
      <c r="B18" s="358"/>
      <c r="C18" s="358"/>
      <c r="D18" s="482" t="s">
        <v>304</v>
      </c>
      <c r="E18" s="483"/>
      <c r="F18" s="483"/>
      <c r="G18" s="483"/>
      <c r="H18" s="483"/>
      <c r="I18" s="484"/>
      <c r="J18" s="500">
        <f>J17-J16</f>
        <v>662500</v>
      </c>
      <c r="K18" s="501"/>
      <c r="L18" s="166"/>
    </row>
    <row r="19" spans="1:12" s="167" customFormat="1" x14ac:dyDescent="0.25">
      <c r="A19" s="358"/>
      <c r="B19" s="358"/>
      <c r="C19" s="358"/>
      <c r="D19" s="485" t="s">
        <v>236</v>
      </c>
      <c r="E19" s="486"/>
      <c r="F19" s="486"/>
      <c r="G19" s="486"/>
      <c r="H19" s="486"/>
      <c r="I19" s="487"/>
      <c r="J19" s="500">
        <v>3000000</v>
      </c>
      <c r="K19" s="501"/>
      <c r="L19" s="166"/>
    </row>
    <row r="20" spans="1:12" s="167" customFormat="1" x14ac:dyDescent="0.25">
      <c r="A20" s="358"/>
      <c r="B20" s="358"/>
      <c r="C20" s="358"/>
      <c r="D20" s="485" t="s">
        <v>303</v>
      </c>
      <c r="E20" s="486"/>
      <c r="F20" s="486"/>
      <c r="G20" s="486"/>
      <c r="H20" s="486"/>
      <c r="I20" s="487"/>
      <c r="J20" s="500">
        <f>12%*(5000000+5000000)</f>
        <v>1200000</v>
      </c>
      <c r="K20" s="501"/>
      <c r="L20" s="166"/>
    </row>
    <row r="21" spans="1:12" s="167" customFormat="1" x14ac:dyDescent="0.25">
      <c r="A21" s="358"/>
      <c r="B21" s="358"/>
      <c r="C21" s="358"/>
      <c r="D21" s="477" t="s">
        <v>237</v>
      </c>
      <c r="E21" s="477"/>
      <c r="F21" s="477"/>
      <c r="G21" s="477"/>
      <c r="H21" s="477"/>
      <c r="I21" s="477"/>
      <c r="J21" s="502">
        <f>J18+J19-J20</f>
        <v>2462500</v>
      </c>
      <c r="K21" s="503"/>
    </row>
    <row r="22" spans="1:12" s="167" customFormat="1" x14ac:dyDescent="0.25">
      <c r="A22" s="358"/>
      <c r="B22" s="358"/>
      <c r="C22" s="358"/>
      <c r="D22" s="369"/>
      <c r="E22" s="369"/>
      <c r="F22" s="369"/>
      <c r="G22" s="369"/>
      <c r="H22" s="369"/>
      <c r="I22" s="369"/>
      <c r="J22" s="370"/>
      <c r="K22" s="370"/>
    </row>
    <row r="23" spans="1:12" s="125" customFormat="1" ht="12.75" x14ac:dyDescent="0.2">
      <c r="C23" s="128" t="s">
        <v>105</v>
      </c>
      <c r="E23" s="129"/>
      <c r="F23" s="154"/>
      <c r="I23" s="130"/>
      <c r="J23" s="128" t="s">
        <v>14</v>
      </c>
    </row>
    <row r="24" spans="1:12" s="125" customFormat="1" ht="12.75" x14ac:dyDescent="0.2">
      <c r="C24" s="131" t="s">
        <v>15</v>
      </c>
      <c r="E24" s="132"/>
      <c r="F24" s="132"/>
      <c r="J24" s="131" t="s">
        <v>16</v>
      </c>
    </row>
  </sheetData>
  <mergeCells count="35">
    <mergeCell ref="J15:K15"/>
    <mergeCell ref="J20:K20"/>
    <mergeCell ref="D18:I18"/>
    <mergeCell ref="J18:K18"/>
    <mergeCell ref="J21:K21"/>
    <mergeCell ref="J17:K17"/>
    <mergeCell ref="J16:K16"/>
    <mergeCell ref="D19:I19"/>
    <mergeCell ref="J19:K19"/>
    <mergeCell ref="D20:I20"/>
    <mergeCell ref="D21:I21"/>
    <mergeCell ref="A13:H13"/>
    <mergeCell ref="D15:I15"/>
    <mergeCell ref="D16:I16"/>
    <mergeCell ref="D17:I17"/>
    <mergeCell ref="G5:G6"/>
    <mergeCell ref="H5:H6"/>
    <mergeCell ref="I5:I6"/>
    <mergeCell ref="A7:A10"/>
    <mergeCell ref="B7:B10"/>
    <mergeCell ref="C7:C10"/>
    <mergeCell ref="D7:D10"/>
    <mergeCell ref="E7:E10"/>
    <mergeCell ref="J5:K5"/>
    <mergeCell ref="L5:L6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52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" sqref="A2"/>
    </sheetView>
  </sheetViews>
  <sheetFormatPr defaultRowHeight="15" x14ac:dyDescent="0.25"/>
  <cols>
    <col min="2" max="2" width="7.42578125" customWidth="1"/>
    <col min="3" max="4" width="9.140625" hidden="1" customWidth="1"/>
    <col min="5" max="5" width="31.7109375" bestFit="1" customWidth="1"/>
    <col min="6" max="6" width="16.28515625" bestFit="1" customWidth="1"/>
  </cols>
  <sheetData>
    <row r="1" spans="1:9" s="14" customFormat="1" ht="15.75" x14ac:dyDescent="0.25">
      <c r="A1" s="478" t="s">
        <v>0</v>
      </c>
      <c r="B1" s="478"/>
      <c r="C1" s="478"/>
      <c r="D1" s="478"/>
      <c r="E1" s="478"/>
      <c r="F1" s="46"/>
      <c r="G1" s="46"/>
      <c r="H1" s="46"/>
      <c r="I1" s="46"/>
    </row>
    <row r="2" spans="1:9" s="14" customFormat="1" ht="15.75" x14ac:dyDescent="0.25">
      <c r="A2" s="39" t="s">
        <v>243</v>
      </c>
      <c r="B2" s="39"/>
      <c r="C2" s="39"/>
      <c r="D2" s="39"/>
      <c r="E2" s="39"/>
      <c r="F2" s="46"/>
      <c r="G2" s="46"/>
      <c r="H2" s="46"/>
      <c r="I2" s="46"/>
    </row>
    <row r="4" spans="1:9" x14ac:dyDescent="0.25">
      <c r="A4" s="507" t="s">
        <v>136</v>
      </c>
      <c r="B4" s="507"/>
      <c r="C4" s="507"/>
      <c r="D4" s="507"/>
      <c r="E4" s="507"/>
      <c r="F4" s="507"/>
      <c r="G4" s="507"/>
      <c r="H4" s="507"/>
    </row>
    <row r="6" spans="1:9" ht="15.75" x14ac:dyDescent="0.25">
      <c r="A6" s="508" t="s">
        <v>131</v>
      </c>
      <c r="B6" s="508"/>
      <c r="C6" s="508"/>
      <c r="D6" s="508"/>
      <c r="E6" s="508"/>
      <c r="F6" s="508"/>
      <c r="G6" s="509" t="s">
        <v>50</v>
      </c>
      <c r="H6" s="509"/>
    </row>
    <row r="7" spans="1:9" ht="15.75" x14ac:dyDescent="0.25">
      <c r="A7" s="510" t="s">
        <v>225</v>
      </c>
      <c r="B7" s="511"/>
      <c r="C7" s="511"/>
      <c r="D7" s="512"/>
      <c r="E7" s="362" t="s">
        <v>12</v>
      </c>
      <c r="F7" s="363">
        <v>954000</v>
      </c>
      <c r="G7" s="519">
        <f>SUM(F7:F14)</f>
        <v>6713000</v>
      </c>
      <c r="H7" s="520"/>
    </row>
    <row r="8" spans="1:9" s="44" customFormat="1" ht="15.75" x14ac:dyDescent="0.25">
      <c r="A8" s="513"/>
      <c r="B8" s="514"/>
      <c r="C8" s="514"/>
      <c r="D8" s="515"/>
      <c r="E8" s="362" t="s">
        <v>134</v>
      </c>
      <c r="F8" s="363">
        <v>54000</v>
      </c>
      <c r="G8" s="521"/>
      <c r="H8" s="522"/>
    </row>
    <row r="9" spans="1:9" s="44" customFormat="1" ht="15.75" x14ac:dyDescent="0.25">
      <c r="A9" s="513"/>
      <c r="B9" s="514"/>
      <c r="C9" s="514"/>
      <c r="D9" s="515"/>
      <c r="E9" s="362" t="s">
        <v>135</v>
      </c>
      <c r="F9" s="363">
        <v>182000</v>
      </c>
      <c r="G9" s="521"/>
      <c r="H9" s="522"/>
    </row>
    <row r="10" spans="1:9" s="44" customFormat="1" ht="15.75" x14ac:dyDescent="0.25">
      <c r="A10" s="513"/>
      <c r="B10" s="514"/>
      <c r="C10" s="514"/>
      <c r="D10" s="515"/>
      <c r="E10" s="362" t="s">
        <v>226</v>
      </c>
      <c r="F10" s="363">
        <v>2012000</v>
      </c>
      <c r="G10" s="521"/>
      <c r="H10" s="522"/>
    </row>
    <row r="11" spans="1:9" s="44" customFormat="1" ht="15.75" x14ac:dyDescent="0.25">
      <c r="A11" s="513"/>
      <c r="B11" s="514"/>
      <c r="C11" s="514"/>
      <c r="D11" s="515"/>
      <c r="E11" s="362" t="s">
        <v>13</v>
      </c>
      <c r="F11" s="363">
        <v>306000</v>
      </c>
      <c r="G11" s="521"/>
      <c r="H11" s="522"/>
    </row>
    <row r="12" spans="1:9" s="44" customFormat="1" ht="15.75" x14ac:dyDescent="0.25">
      <c r="A12" s="513"/>
      <c r="B12" s="514"/>
      <c r="C12" s="514"/>
      <c r="D12" s="515"/>
      <c r="E12" s="362" t="s">
        <v>227</v>
      </c>
      <c r="F12" s="363">
        <v>1380000</v>
      </c>
      <c r="G12" s="521"/>
      <c r="H12" s="522"/>
    </row>
    <row r="13" spans="1:9" s="44" customFormat="1" ht="15.75" x14ac:dyDescent="0.25">
      <c r="A13" s="513"/>
      <c r="B13" s="514"/>
      <c r="C13" s="514"/>
      <c r="D13" s="515"/>
      <c r="E13" s="362" t="s">
        <v>228</v>
      </c>
      <c r="F13" s="363">
        <v>1325000</v>
      </c>
      <c r="G13" s="521"/>
      <c r="H13" s="522"/>
    </row>
    <row r="14" spans="1:9" s="44" customFormat="1" ht="15.75" x14ac:dyDescent="0.25">
      <c r="A14" s="516"/>
      <c r="B14" s="517"/>
      <c r="C14" s="517"/>
      <c r="D14" s="518"/>
      <c r="E14" s="362" t="s">
        <v>229</v>
      </c>
      <c r="F14" s="364">
        <v>500000</v>
      </c>
      <c r="G14" s="523"/>
      <c r="H14" s="524"/>
    </row>
    <row r="15" spans="1:9" ht="15.75" x14ac:dyDescent="0.25">
      <c r="A15" s="505" t="s">
        <v>230</v>
      </c>
      <c r="B15" s="505"/>
      <c r="C15" s="505"/>
      <c r="D15" s="505"/>
      <c r="E15" s="505"/>
      <c r="F15" s="505"/>
      <c r="G15" s="506">
        <f>'Bảng lương'!I12</f>
        <v>4744538.461538462</v>
      </c>
      <c r="H15" s="506"/>
    </row>
    <row r="16" spans="1:9" ht="15.75" x14ac:dyDescent="0.25">
      <c r="A16" s="477" t="s">
        <v>231</v>
      </c>
      <c r="B16" s="477"/>
      <c r="C16" s="477"/>
      <c r="D16" s="477"/>
      <c r="E16" s="477"/>
      <c r="F16" s="477"/>
      <c r="G16" s="504">
        <f>G7+G15</f>
        <v>11457538.461538462</v>
      </c>
      <c r="H16" s="504"/>
    </row>
    <row r="19" spans="2:11" s="125" customFormat="1" ht="12.75" x14ac:dyDescent="0.2">
      <c r="B19" s="128" t="s">
        <v>105</v>
      </c>
      <c r="C19" s="128" t="s">
        <v>105</v>
      </c>
      <c r="F19" s="154"/>
      <c r="G19" s="128" t="s">
        <v>14</v>
      </c>
      <c r="K19" s="130"/>
    </row>
    <row r="20" spans="2:11" s="125" customFormat="1" ht="12.75" x14ac:dyDescent="0.2">
      <c r="B20" s="131" t="s">
        <v>15</v>
      </c>
      <c r="C20" s="131" t="s">
        <v>15</v>
      </c>
      <c r="F20" s="132"/>
      <c r="G20" s="131" t="s">
        <v>16</v>
      </c>
    </row>
  </sheetData>
  <mergeCells count="10">
    <mergeCell ref="A16:F16"/>
    <mergeCell ref="G16:H16"/>
    <mergeCell ref="A15:F15"/>
    <mergeCell ref="G15:H15"/>
    <mergeCell ref="A1:E1"/>
    <mergeCell ref="A4:H4"/>
    <mergeCell ref="A6:F6"/>
    <mergeCell ref="G6:H6"/>
    <mergeCell ref="A7:D14"/>
    <mergeCell ref="G7:H14"/>
  </mergeCells>
  <pageMargins left="0.7" right="0.7" top="0.91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10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76" customWidth="1"/>
    <col min="2" max="2" width="17.7109375" style="76" customWidth="1"/>
    <col min="3" max="3" width="10.28515625" style="77" customWidth="1"/>
    <col min="4" max="4" width="3.28515625" style="77" customWidth="1"/>
    <col min="5" max="34" width="2.5703125" style="76" customWidth="1"/>
    <col min="35" max="35" width="7.42578125" style="76" customWidth="1"/>
    <col min="36" max="38" width="2.5703125" style="76" customWidth="1"/>
    <col min="39" max="39" width="4.42578125" style="76" customWidth="1"/>
    <col min="40" max="40" width="19.42578125" style="77" customWidth="1"/>
    <col min="41" max="260" width="9" style="76"/>
    <col min="261" max="261" width="3.28515625" style="76" customWidth="1"/>
    <col min="262" max="262" width="20" style="76" customWidth="1"/>
    <col min="263" max="263" width="24.5703125" style="76" customWidth="1"/>
    <col min="264" max="293" width="4.42578125" style="76" customWidth="1"/>
    <col min="294" max="294" width="2.5703125" style="76" customWidth="1"/>
    <col min="295" max="295" width="6.140625" style="76" customWidth="1"/>
    <col min="296" max="296" width="19.42578125" style="76" customWidth="1"/>
    <col min="297" max="516" width="9" style="76"/>
    <col min="517" max="517" width="3.28515625" style="76" customWidth="1"/>
    <col min="518" max="518" width="20" style="76" customWidth="1"/>
    <col min="519" max="519" width="24.5703125" style="76" customWidth="1"/>
    <col min="520" max="549" width="4.42578125" style="76" customWidth="1"/>
    <col min="550" max="550" width="2.5703125" style="76" customWidth="1"/>
    <col min="551" max="551" width="6.140625" style="76" customWidth="1"/>
    <col min="552" max="552" width="19.42578125" style="76" customWidth="1"/>
    <col min="553" max="772" width="9" style="76"/>
    <col min="773" max="773" width="3.28515625" style="76" customWidth="1"/>
    <col min="774" max="774" width="20" style="76" customWidth="1"/>
    <col min="775" max="775" width="24.5703125" style="76" customWidth="1"/>
    <col min="776" max="805" width="4.42578125" style="76" customWidth="1"/>
    <col min="806" max="806" width="2.5703125" style="76" customWidth="1"/>
    <col min="807" max="807" width="6.140625" style="76" customWidth="1"/>
    <col min="808" max="808" width="19.42578125" style="76" customWidth="1"/>
    <col min="809" max="1028" width="9" style="76"/>
    <col min="1029" max="1029" width="3.28515625" style="76" customWidth="1"/>
    <col min="1030" max="1030" width="20" style="76" customWidth="1"/>
    <col min="1031" max="1031" width="24.5703125" style="76" customWidth="1"/>
    <col min="1032" max="1061" width="4.42578125" style="76" customWidth="1"/>
    <col min="1062" max="1062" width="2.5703125" style="76" customWidth="1"/>
    <col min="1063" max="1063" width="6.140625" style="76" customWidth="1"/>
    <col min="1064" max="1064" width="19.42578125" style="76" customWidth="1"/>
    <col min="1065" max="1284" width="9" style="76"/>
    <col min="1285" max="1285" width="3.28515625" style="76" customWidth="1"/>
    <col min="1286" max="1286" width="20" style="76" customWidth="1"/>
    <col min="1287" max="1287" width="24.5703125" style="76" customWidth="1"/>
    <col min="1288" max="1317" width="4.42578125" style="76" customWidth="1"/>
    <col min="1318" max="1318" width="2.5703125" style="76" customWidth="1"/>
    <col min="1319" max="1319" width="6.140625" style="76" customWidth="1"/>
    <col min="1320" max="1320" width="19.42578125" style="76" customWidth="1"/>
    <col min="1321" max="1540" width="9" style="76"/>
    <col min="1541" max="1541" width="3.28515625" style="76" customWidth="1"/>
    <col min="1542" max="1542" width="20" style="76" customWidth="1"/>
    <col min="1543" max="1543" width="24.5703125" style="76" customWidth="1"/>
    <col min="1544" max="1573" width="4.42578125" style="76" customWidth="1"/>
    <col min="1574" max="1574" width="2.5703125" style="76" customWidth="1"/>
    <col min="1575" max="1575" width="6.140625" style="76" customWidth="1"/>
    <col min="1576" max="1576" width="19.42578125" style="76" customWidth="1"/>
    <col min="1577" max="1796" width="9" style="76"/>
    <col min="1797" max="1797" width="3.28515625" style="76" customWidth="1"/>
    <col min="1798" max="1798" width="20" style="76" customWidth="1"/>
    <col min="1799" max="1799" width="24.5703125" style="76" customWidth="1"/>
    <col min="1800" max="1829" width="4.42578125" style="76" customWidth="1"/>
    <col min="1830" max="1830" width="2.5703125" style="76" customWidth="1"/>
    <col min="1831" max="1831" width="6.140625" style="76" customWidth="1"/>
    <col min="1832" max="1832" width="19.42578125" style="76" customWidth="1"/>
    <col min="1833" max="2052" width="9" style="76"/>
    <col min="2053" max="2053" width="3.28515625" style="76" customWidth="1"/>
    <col min="2054" max="2054" width="20" style="76" customWidth="1"/>
    <col min="2055" max="2055" width="24.5703125" style="76" customWidth="1"/>
    <col min="2056" max="2085" width="4.42578125" style="76" customWidth="1"/>
    <col min="2086" max="2086" width="2.5703125" style="76" customWidth="1"/>
    <col min="2087" max="2087" width="6.140625" style="76" customWidth="1"/>
    <col min="2088" max="2088" width="19.42578125" style="76" customWidth="1"/>
    <col min="2089" max="2308" width="9" style="76"/>
    <col min="2309" max="2309" width="3.28515625" style="76" customWidth="1"/>
    <col min="2310" max="2310" width="20" style="76" customWidth="1"/>
    <col min="2311" max="2311" width="24.5703125" style="76" customWidth="1"/>
    <col min="2312" max="2341" width="4.42578125" style="76" customWidth="1"/>
    <col min="2342" max="2342" width="2.5703125" style="76" customWidth="1"/>
    <col min="2343" max="2343" width="6.140625" style="76" customWidth="1"/>
    <col min="2344" max="2344" width="19.42578125" style="76" customWidth="1"/>
    <col min="2345" max="2564" width="9" style="76"/>
    <col min="2565" max="2565" width="3.28515625" style="76" customWidth="1"/>
    <col min="2566" max="2566" width="20" style="76" customWidth="1"/>
    <col min="2567" max="2567" width="24.5703125" style="76" customWidth="1"/>
    <col min="2568" max="2597" width="4.42578125" style="76" customWidth="1"/>
    <col min="2598" max="2598" width="2.5703125" style="76" customWidth="1"/>
    <col min="2599" max="2599" width="6.140625" style="76" customWidth="1"/>
    <col min="2600" max="2600" width="19.42578125" style="76" customWidth="1"/>
    <col min="2601" max="2820" width="9" style="76"/>
    <col min="2821" max="2821" width="3.28515625" style="76" customWidth="1"/>
    <col min="2822" max="2822" width="20" style="76" customWidth="1"/>
    <col min="2823" max="2823" width="24.5703125" style="76" customWidth="1"/>
    <col min="2824" max="2853" width="4.42578125" style="76" customWidth="1"/>
    <col min="2854" max="2854" width="2.5703125" style="76" customWidth="1"/>
    <col min="2855" max="2855" width="6.140625" style="76" customWidth="1"/>
    <col min="2856" max="2856" width="19.42578125" style="76" customWidth="1"/>
    <col min="2857" max="3076" width="9" style="76"/>
    <col min="3077" max="3077" width="3.28515625" style="76" customWidth="1"/>
    <col min="3078" max="3078" width="20" style="76" customWidth="1"/>
    <col min="3079" max="3079" width="24.5703125" style="76" customWidth="1"/>
    <col min="3080" max="3109" width="4.42578125" style="76" customWidth="1"/>
    <col min="3110" max="3110" width="2.5703125" style="76" customWidth="1"/>
    <col min="3111" max="3111" width="6.140625" style="76" customWidth="1"/>
    <col min="3112" max="3112" width="19.42578125" style="76" customWidth="1"/>
    <col min="3113" max="3332" width="9" style="76"/>
    <col min="3333" max="3333" width="3.28515625" style="76" customWidth="1"/>
    <col min="3334" max="3334" width="20" style="76" customWidth="1"/>
    <col min="3335" max="3335" width="24.5703125" style="76" customWidth="1"/>
    <col min="3336" max="3365" width="4.42578125" style="76" customWidth="1"/>
    <col min="3366" max="3366" width="2.5703125" style="76" customWidth="1"/>
    <col min="3367" max="3367" width="6.140625" style="76" customWidth="1"/>
    <col min="3368" max="3368" width="19.42578125" style="76" customWidth="1"/>
    <col min="3369" max="3588" width="9" style="76"/>
    <col min="3589" max="3589" width="3.28515625" style="76" customWidth="1"/>
    <col min="3590" max="3590" width="20" style="76" customWidth="1"/>
    <col min="3591" max="3591" width="24.5703125" style="76" customWidth="1"/>
    <col min="3592" max="3621" width="4.42578125" style="76" customWidth="1"/>
    <col min="3622" max="3622" width="2.5703125" style="76" customWidth="1"/>
    <col min="3623" max="3623" width="6.140625" style="76" customWidth="1"/>
    <col min="3624" max="3624" width="19.42578125" style="76" customWidth="1"/>
    <col min="3625" max="3844" width="9" style="76"/>
    <col min="3845" max="3845" width="3.28515625" style="76" customWidth="1"/>
    <col min="3846" max="3846" width="20" style="76" customWidth="1"/>
    <col min="3847" max="3847" width="24.5703125" style="76" customWidth="1"/>
    <col min="3848" max="3877" width="4.42578125" style="76" customWidth="1"/>
    <col min="3878" max="3878" width="2.5703125" style="76" customWidth="1"/>
    <col min="3879" max="3879" width="6.140625" style="76" customWidth="1"/>
    <col min="3880" max="3880" width="19.42578125" style="76" customWidth="1"/>
    <col min="3881" max="4100" width="9" style="76"/>
    <col min="4101" max="4101" width="3.28515625" style="76" customWidth="1"/>
    <col min="4102" max="4102" width="20" style="76" customWidth="1"/>
    <col min="4103" max="4103" width="24.5703125" style="76" customWidth="1"/>
    <col min="4104" max="4133" width="4.42578125" style="76" customWidth="1"/>
    <col min="4134" max="4134" width="2.5703125" style="76" customWidth="1"/>
    <col min="4135" max="4135" width="6.140625" style="76" customWidth="1"/>
    <col min="4136" max="4136" width="19.42578125" style="76" customWidth="1"/>
    <col min="4137" max="4356" width="9" style="76"/>
    <col min="4357" max="4357" width="3.28515625" style="76" customWidth="1"/>
    <col min="4358" max="4358" width="20" style="76" customWidth="1"/>
    <col min="4359" max="4359" width="24.5703125" style="76" customWidth="1"/>
    <col min="4360" max="4389" width="4.42578125" style="76" customWidth="1"/>
    <col min="4390" max="4390" width="2.5703125" style="76" customWidth="1"/>
    <col min="4391" max="4391" width="6.140625" style="76" customWidth="1"/>
    <col min="4392" max="4392" width="19.42578125" style="76" customWidth="1"/>
    <col min="4393" max="4612" width="9" style="76"/>
    <col min="4613" max="4613" width="3.28515625" style="76" customWidth="1"/>
    <col min="4614" max="4614" width="20" style="76" customWidth="1"/>
    <col min="4615" max="4615" width="24.5703125" style="76" customWidth="1"/>
    <col min="4616" max="4645" width="4.42578125" style="76" customWidth="1"/>
    <col min="4646" max="4646" width="2.5703125" style="76" customWidth="1"/>
    <col min="4647" max="4647" width="6.140625" style="76" customWidth="1"/>
    <col min="4648" max="4648" width="19.42578125" style="76" customWidth="1"/>
    <col min="4649" max="4868" width="9" style="76"/>
    <col min="4869" max="4869" width="3.28515625" style="76" customWidth="1"/>
    <col min="4870" max="4870" width="20" style="76" customWidth="1"/>
    <col min="4871" max="4871" width="24.5703125" style="76" customWidth="1"/>
    <col min="4872" max="4901" width="4.42578125" style="76" customWidth="1"/>
    <col min="4902" max="4902" width="2.5703125" style="76" customWidth="1"/>
    <col min="4903" max="4903" width="6.140625" style="76" customWidth="1"/>
    <col min="4904" max="4904" width="19.42578125" style="76" customWidth="1"/>
    <col min="4905" max="5124" width="9" style="76"/>
    <col min="5125" max="5125" width="3.28515625" style="76" customWidth="1"/>
    <col min="5126" max="5126" width="20" style="76" customWidth="1"/>
    <col min="5127" max="5127" width="24.5703125" style="76" customWidth="1"/>
    <col min="5128" max="5157" width="4.42578125" style="76" customWidth="1"/>
    <col min="5158" max="5158" width="2.5703125" style="76" customWidth="1"/>
    <col min="5159" max="5159" width="6.140625" style="76" customWidth="1"/>
    <col min="5160" max="5160" width="19.42578125" style="76" customWidth="1"/>
    <col min="5161" max="5380" width="9" style="76"/>
    <col min="5381" max="5381" width="3.28515625" style="76" customWidth="1"/>
    <col min="5382" max="5382" width="20" style="76" customWidth="1"/>
    <col min="5383" max="5383" width="24.5703125" style="76" customWidth="1"/>
    <col min="5384" max="5413" width="4.42578125" style="76" customWidth="1"/>
    <col min="5414" max="5414" width="2.5703125" style="76" customWidth="1"/>
    <col min="5415" max="5415" width="6.140625" style="76" customWidth="1"/>
    <col min="5416" max="5416" width="19.42578125" style="76" customWidth="1"/>
    <col min="5417" max="5636" width="9" style="76"/>
    <col min="5637" max="5637" width="3.28515625" style="76" customWidth="1"/>
    <col min="5638" max="5638" width="20" style="76" customWidth="1"/>
    <col min="5639" max="5639" width="24.5703125" style="76" customWidth="1"/>
    <col min="5640" max="5669" width="4.42578125" style="76" customWidth="1"/>
    <col min="5670" max="5670" width="2.5703125" style="76" customWidth="1"/>
    <col min="5671" max="5671" width="6.140625" style="76" customWidth="1"/>
    <col min="5672" max="5672" width="19.42578125" style="76" customWidth="1"/>
    <col min="5673" max="5892" width="9" style="76"/>
    <col min="5893" max="5893" width="3.28515625" style="76" customWidth="1"/>
    <col min="5894" max="5894" width="20" style="76" customWidth="1"/>
    <col min="5895" max="5895" width="24.5703125" style="76" customWidth="1"/>
    <col min="5896" max="5925" width="4.42578125" style="76" customWidth="1"/>
    <col min="5926" max="5926" width="2.5703125" style="76" customWidth="1"/>
    <col min="5927" max="5927" width="6.140625" style="76" customWidth="1"/>
    <col min="5928" max="5928" width="19.42578125" style="76" customWidth="1"/>
    <col min="5929" max="6148" width="9" style="76"/>
    <col min="6149" max="6149" width="3.28515625" style="76" customWidth="1"/>
    <col min="6150" max="6150" width="20" style="76" customWidth="1"/>
    <col min="6151" max="6151" width="24.5703125" style="76" customWidth="1"/>
    <col min="6152" max="6181" width="4.42578125" style="76" customWidth="1"/>
    <col min="6182" max="6182" width="2.5703125" style="76" customWidth="1"/>
    <col min="6183" max="6183" width="6.140625" style="76" customWidth="1"/>
    <col min="6184" max="6184" width="19.42578125" style="76" customWidth="1"/>
    <col min="6185" max="6404" width="9" style="76"/>
    <col min="6405" max="6405" width="3.28515625" style="76" customWidth="1"/>
    <col min="6406" max="6406" width="20" style="76" customWidth="1"/>
    <col min="6407" max="6407" width="24.5703125" style="76" customWidth="1"/>
    <col min="6408" max="6437" width="4.42578125" style="76" customWidth="1"/>
    <col min="6438" max="6438" width="2.5703125" style="76" customWidth="1"/>
    <col min="6439" max="6439" width="6.140625" style="76" customWidth="1"/>
    <col min="6440" max="6440" width="19.42578125" style="76" customWidth="1"/>
    <col min="6441" max="6660" width="9" style="76"/>
    <col min="6661" max="6661" width="3.28515625" style="76" customWidth="1"/>
    <col min="6662" max="6662" width="20" style="76" customWidth="1"/>
    <col min="6663" max="6663" width="24.5703125" style="76" customWidth="1"/>
    <col min="6664" max="6693" width="4.42578125" style="76" customWidth="1"/>
    <col min="6694" max="6694" width="2.5703125" style="76" customWidth="1"/>
    <col min="6695" max="6695" width="6.140625" style="76" customWidth="1"/>
    <col min="6696" max="6696" width="19.42578125" style="76" customWidth="1"/>
    <col min="6697" max="6916" width="9" style="76"/>
    <col min="6917" max="6917" width="3.28515625" style="76" customWidth="1"/>
    <col min="6918" max="6918" width="20" style="76" customWidth="1"/>
    <col min="6919" max="6919" width="24.5703125" style="76" customWidth="1"/>
    <col min="6920" max="6949" width="4.42578125" style="76" customWidth="1"/>
    <col min="6950" max="6950" width="2.5703125" style="76" customWidth="1"/>
    <col min="6951" max="6951" width="6.140625" style="76" customWidth="1"/>
    <col min="6952" max="6952" width="19.42578125" style="76" customWidth="1"/>
    <col min="6953" max="7172" width="9" style="76"/>
    <col min="7173" max="7173" width="3.28515625" style="76" customWidth="1"/>
    <col min="7174" max="7174" width="20" style="76" customWidth="1"/>
    <col min="7175" max="7175" width="24.5703125" style="76" customWidth="1"/>
    <col min="7176" max="7205" width="4.42578125" style="76" customWidth="1"/>
    <col min="7206" max="7206" width="2.5703125" style="76" customWidth="1"/>
    <col min="7207" max="7207" width="6.140625" style="76" customWidth="1"/>
    <col min="7208" max="7208" width="19.42578125" style="76" customWidth="1"/>
    <col min="7209" max="7428" width="9" style="76"/>
    <col min="7429" max="7429" width="3.28515625" style="76" customWidth="1"/>
    <col min="7430" max="7430" width="20" style="76" customWidth="1"/>
    <col min="7431" max="7431" width="24.5703125" style="76" customWidth="1"/>
    <col min="7432" max="7461" width="4.42578125" style="76" customWidth="1"/>
    <col min="7462" max="7462" width="2.5703125" style="76" customWidth="1"/>
    <col min="7463" max="7463" width="6.140625" style="76" customWidth="1"/>
    <col min="7464" max="7464" width="19.42578125" style="76" customWidth="1"/>
    <col min="7465" max="7684" width="9" style="76"/>
    <col min="7685" max="7685" width="3.28515625" style="76" customWidth="1"/>
    <col min="7686" max="7686" width="20" style="76" customWidth="1"/>
    <col min="7687" max="7687" width="24.5703125" style="76" customWidth="1"/>
    <col min="7688" max="7717" width="4.42578125" style="76" customWidth="1"/>
    <col min="7718" max="7718" width="2.5703125" style="76" customWidth="1"/>
    <col min="7719" max="7719" width="6.140625" style="76" customWidth="1"/>
    <col min="7720" max="7720" width="19.42578125" style="76" customWidth="1"/>
    <col min="7721" max="7940" width="9" style="76"/>
    <col min="7941" max="7941" width="3.28515625" style="76" customWidth="1"/>
    <col min="7942" max="7942" width="20" style="76" customWidth="1"/>
    <col min="7943" max="7943" width="24.5703125" style="76" customWidth="1"/>
    <col min="7944" max="7973" width="4.42578125" style="76" customWidth="1"/>
    <col min="7974" max="7974" width="2.5703125" style="76" customWidth="1"/>
    <col min="7975" max="7975" width="6.140625" style="76" customWidth="1"/>
    <col min="7976" max="7976" width="19.42578125" style="76" customWidth="1"/>
    <col min="7977" max="8196" width="9" style="76"/>
    <col min="8197" max="8197" width="3.28515625" style="76" customWidth="1"/>
    <col min="8198" max="8198" width="20" style="76" customWidth="1"/>
    <col min="8199" max="8199" width="24.5703125" style="76" customWidth="1"/>
    <col min="8200" max="8229" width="4.42578125" style="76" customWidth="1"/>
    <col min="8230" max="8230" width="2.5703125" style="76" customWidth="1"/>
    <col min="8231" max="8231" width="6.140625" style="76" customWidth="1"/>
    <col min="8232" max="8232" width="19.42578125" style="76" customWidth="1"/>
    <col min="8233" max="8452" width="9" style="76"/>
    <col min="8453" max="8453" width="3.28515625" style="76" customWidth="1"/>
    <col min="8454" max="8454" width="20" style="76" customWidth="1"/>
    <col min="8455" max="8455" width="24.5703125" style="76" customWidth="1"/>
    <col min="8456" max="8485" width="4.42578125" style="76" customWidth="1"/>
    <col min="8486" max="8486" width="2.5703125" style="76" customWidth="1"/>
    <col min="8487" max="8487" width="6.140625" style="76" customWidth="1"/>
    <col min="8488" max="8488" width="19.42578125" style="76" customWidth="1"/>
    <col min="8489" max="8708" width="9" style="76"/>
    <col min="8709" max="8709" width="3.28515625" style="76" customWidth="1"/>
    <col min="8710" max="8710" width="20" style="76" customWidth="1"/>
    <col min="8711" max="8711" width="24.5703125" style="76" customWidth="1"/>
    <col min="8712" max="8741" width="4.42578125" style="76" customWidth="1"/>
    <col min="8742" max="8742" width="2.5703125" style="76" customWidth="1"/>
    <col min="8743" max="8743" width="6.140625" style="76" customWidth="1"/>
    <col min="8744" max="8744" width="19.42578125" style="76" customWidth="1"/>
    <col min="8745" max="8964" width="9" style="76"/>
    <col min="8965" max="8965" width="3.28515625" style="76" customWidth="1"/>
    <col min="8966" max="8966" width="20" style="76" customWidth="1"/>
    <col min="8967" max="8967" width="24.5703125" style="76" customWidth="1"/>
    <col min="8968" max="8997" width="4.42578125" style="76" customWidth="1"/>
    <col min="8998" max="8998" width="2.5703125" style="76" customWidth="1"/>
    <col min="8999" max="8999" width="6.140625" style="76" customWidth="1"/>
    <col min="9000" max="9000" width="19.42578125" style="76" customWidth="1"/>
    <col min="9001" max="9220" width="9" style="76"/>
    <col min="9221" max="9221" width="3.28515625" style="76" customWidth="1"/>
    <col min="9222" max="9222" width="20" style="76" customWidth="1"/>
    <col min="9223" max="9223" width="24.5703125" style="76" customWidth="1"/>
    <col min="9224" max="9253" width="4.42578125" style="76" customWidth="1"/>
    <col min="9254" max="9254" width="2.5703125" style="76" customWidth="1"/>
    <col min="9255" max="9255" width="6.140625" style="76" customWidth="1"/>
    <col min="9256" max="9256" width="19.42578125" style="76" customWidth="1"/>
    <col min="9257" max="9476" width="9" style="76"/>
    <col min="9477" max="9477" width="3.28515625" style="76" customWidth="1"/>
    <col min="9478" max="9478" width="20" style="76" customWidth="1"/>
    <col min="9479" max="9479" width="24.5703125" style="76" customWidth="1"/>
    <col min="9480" max="9509" width="4.42578125" style="76" customWidth="1"/>
    <col min="9510" max="9510" width="2.5703125" style="76" customWidth="1"/>
    <col min="9511" max="9511" width="6.140625" style="76" customWidth="1"/>
    <col min="9512" max="9512" width="19.42578125" style="76" customWidth="1"/>
    <col min="9513" max="9732" width="9" style="76"/>
    <col min="9733" max="9733" width="3.28515625" style="76" customWidth="1"/>
    <col min="9734" max="9734" width="20" style="76" customWidth="1"/>
    <col min="9735" max="9735" width="24.5703125" style="76" customWidth="1"/>
    <col min="9736" max="9765" width="4.42578125" style="76" customWidth="1"/>
    <col min="9766" max="9766" width="2.5703125" style="76" customWidth="1"/>
    <col min="9767" max="9767" width="6.140625" style="76" customWidth="1"/>
    <col min="9768" max="9768" width="19.42578125" style="76" customWidth="1"/>
    <col min="9769" max="9988" width="9" style="76"/>
    <col min="9989" max="9989" width="3.28515625" style="76" customWidth="1"/>
    <col min="9990" max="9990" width="20" style="76" customWidth="1"/>
    <col min="9991" max="9991" width="24.5703125" style="76" customWidth="1"/>
    <col min="9992" max="10021" width="4.42578125" style="76" customWidth="1"/>
    <col min="10022" max="10022" width="2.5703125" style="76" customWidth="1"/>
    <col min="10023" max="10023" width="6.140625" style="76" customWidth="1"/>
    <col min="10024" max="10024" width="19.42578125" style="76" customWidth="1"/>
    <col min="10025" max="10244" width="9" style="76"/>
    <col min="10245" max="10245" width="3.28515625" style="76" customWidth="1"/>
    <col min="10246" max="10246" width="20" style="76" customWidth="1"/>
    <col min="10247" max="10247" width="24.5703125" style="76" customWidth="1"/>
    <col min="10248" max="10277" width="4.42578125" style="76" customWidth="1"/>
    <col min="10278" max="10278" width="2.5703125" style="76" customWidth="1"/>
    <col min="10279" max="10279" width="6.140625" style="76" customWidth="1"/>
    <col min="10280" max="10280" width="19.42578125" style="76" customWidth="1"/>
    <col min="10281" max="10500" width="9" style="76"/>
    <col min="10501" max="10501" width="3.28515625" style="76" customWidth="1"/>
    <col min="10502" max="10502" width="20" style="76" customWidth="1"/>
    <col min="10503" max="10503" width="24.5703125" style="76" customWidth="1"/>
    <col min="10504" max="10533" width="4.42578125" style="76" customWidth="1"/>
    <col min="10534" max="10534" width="2.5703125" style="76" customWidth="1"/>
    <col min="10535" max="10535" width="6.140625" style="76" customWidth="1"/>
    <col min="10536" max="10536" width="19.42578125" style="76" customWidth="1"/>
    <col min="10537" max="10756" width="9" style="76"/>
    <col min="10757" max="10757" width="3.28515625" style="76" customWidth="1"/>
    <col min="10758" max="10758" width="20" style="76" customWidth="1"/>
    <col min="10759" max="10759" width="24.5703125" style="76" customWidth="1"/>
    <col min="10760" max="10789" width="4.42578125" style="76" customWidth="1"/>
    <col min="10790" max="10790" width="2.5703125" style="76" customWidth="1"/>
    <col min="10791" max="10791" width="6.140625" style="76" customWidth="1"/>
    <col min="10792" max="10792" width="19.42578125" style="76" customWidth="1"/>
    <col min="10793" max="11012" width="9" style="76"/>
    <col min="11013" max="11013" width="3.28515625" style="76" customWidth="1"/>
    <col min="11014" max="11014" width="20" style="76" customWidth="1"/>
    <col min="11015" max="11015" width="24.5703125" style="76" customWidth="1"/>
    <col min="11016" max="11045" width="4.42578125" style="76" customWidth="1"/>
    <col min="11046" max="11046" width="2.5703125" style="76" customWidth="1"/>
    <col min="11047" max="11047" width="6.140625" style="76" customWidth="1"/>
    <col min="11048" max="11048" width="19.42578125" style="76" customWidth="1"/>
    <col min="11049" max="11268" width="9" style="76"/>
    <col min="11269" max="11269" width="3.28515625" style="76" customWidth="1"/>
    <col min="11270" max="11270" width="20" style="76" customWidth="1"/>
    <col min="11271" max="11271" width="24.5703125" style="76" customWidth="1"/>
    <col min="11272" max="11301" width="4.42578125" style="76" customWidth="1"/>
    <col min="11302" max="11302" width="2.5703125" style="76" customWidth="1"/>
    <col min="11303" max="11303" width="6.140625" style="76" customWidth="1"/>
    <col min="11304" max="11304" width="19.42578125" style="76" customWidth="1"/>
    <col min="11305" max="11524" width="9" style="76"/>
    <col min="11525" max="11525" width="3.28515625" style="76" customWidth="1"/>
    <col min="11526" max="11526" width="20" style="76" customWidth="1"/>
    <col min="11527" max="11527" width="24.5703125" style="76" customWidth="1"/>
    <col min="11528" max="11557" width="4.42578125" style="76" customWidth="1"/>
    <col min="11558" max="11558" width="2.5703125" style="76" customWidth="1"/>
    <col min="11559" max="11559" width="6.140625" style="76" customWidth="1"/>
    <col min="11560" max="11560" width="19.42578125" style="76" customWidth="1"/>
    <col min="11561" max="11780" width="9" style="76"/>
    <col min="11781" max="11781" width="3.28515625" style="76" customWidth="1"/>
    <col min="11782" max="11782" width="20" style="76" customWidth="1"/>
    <col min="11783" max="11783" width="24.5703125" style="76" customWidth="1"/>
    <col min="11784" max="11813" width="4.42578125" style="76" customWidth="1"/>
    <col min="11814" max="11814" width="2.5703125" style="76" customWidth="1"/>
    <col min="11815" max="11815" width="6.140625" style="76" customWidth="1"/>
    <col min="11816" max="11816" width="19.42578125" style="76" customWidth="1"/>
    <col min="11817" max="12036" width="9" style="76"/>
    <col min="12037" max="12037" width="3.28515625" style="76" customWidth="1"/>
    <col min="12038" max="12038" width="20" style="76" customWidth="1"/>
    <col min="12039" max="12039" width="24.5703125" style="76" customWidth="1"/>
    <col min="12040" max="12069" width="4.42578125" style="76" customWidth="1"/>
    <col min="12070" max="12070" width="2.5703125" style="76" customWidth="1"/>
    <col min="12071" max="12071" width="6.140625" style="76" customWidth="1"/>
    <col min="12072" max="12072" width="19.42578125" style="76" customWidth="1"/>
    <col min="12073" max="12292" width="9" style="76"/>
    <col min="12293" max="12293" width="3.28515625" style="76" customWidth="1"/>
    <col min="12294" max="12294" width="20" style="76" customWidth="1"/>
    <col min="12295" max="12295" width="24.5703125" style="76" customWidth="1"/>
    <col min="12296" max="12325" width="4.42578125" style="76" customWidth="1"/>
    <col min="12326" max="12326" width="2.5703125" style="76" customWidth="1"/>
    <col min="12327" max="12327" width="6.140625" style="76" customWidth="1"/>
    <col min="12328" max="12328" width="19.42578125" style="76" customWidth="1"/>
    <col min="12329" max="12548" width="9" style="76"/>
    <col min="12549" max="12549" width="3.28515625" style="76" customWidth="1"/>
    <col min="12550" max="12550" width="20" style="76" customWidth="1"/>
    <col min="12551" max="12551" width="24.5703125" style="76" customWidth="1"/>
    <col min="12552" max="12581" width="4.42578125" style="76" customWidth="1"/>
    <col min="12582" max="12582" width="2.5703125" style="76" customWidth="1"/>
    <col min="12583" max="12583" width="6.140625" style="76" customWidth="1"/>
    <col min="12584" max="12584" width="19.42578125" style="76" customWidth="1"/>
    <col min="12585" max="12804" width="9" style="76"/>
    <col min="12805" max="12805" width="3.28515625" style="76" customWidth="1"/>
    <col min="12806" max="12806" width="20" style="76" customWidth="1"/>
    <col min="12807" max="12807" width="24.5703125" style="76" customWidth="1"/>
    <col min="12808" max="12837" width="4.42578125" style="76" customWidth="1"/>
    <col min="12838" max="12838" width="2.5703125" style="76" customWidth="1"/>
    <col min="12839" max="12839" width="6.140625" style="76" customWidth="1"/>
    <col min="12840" max="12840" width="19.42578125" style="76" customWidth="1"/>
    <col min="12841" max="13060" width="9" style="76"/>
    <col min="13061" max="13061" width="3.28515625" style="76" customWidth="1"/>
    <col min="13062" max="13062" width="20" style="76" customWidth="1"/>
    <col min="13063" max="13063" width="24.5703125" style="76" customWidth="1"/>
    <col min="13064" max="13093" width="4.42578125" style="76" customWidth="1"/>
    <col min="13094" max="13094" width="2.5703125" style="76" customWidth="1"/>
    <col min="13095" max="13095" width="6.140625" style="76" customWidth="1"/>
    <col min="13096" max="13096" width="19.42578125" style="76" customWidth="1"/>
    <col min="13097" max="13316" width="9" style="76"/>
    <col min="13317" max="13317" width="3.28515625" style="76" customWidth="1"/>
    <col min="13318" max="13318" width="20" style="76" customWidth="1"/>
    <col min="13319" max="13319" width="24.5703125" style="76" customWidth="1"/>
    <col min="13320" max="13349" width="4.42578125" style="76" customWidth="1"/>
    <col min="13350" max="13350" width="2.5703125" style="76" customWidth="1"/>
    <col min="13351" max="13351" width="6.140625" style="76" customWidth="1"/>
    <col min="13352" max="13352" width="19.42578125" style="76" customWidth="1"/>
    <col min="13353" max="13572" width="9" style="76"/>
    <col min="13573" max="13573" width="3.28515625" style="76" customWidth="1"/>
    <col min="13574" max="13574" width="20" style="76" customWidth="1"/>
    <col min="13575" max="13575" width="24.5703125" style="76" customWidth="1"/>
    <col min="13576" max="13605" width="4.42578125" style="76" customWidth="1"/>
    <col min="13606" max="13606" width="2.5703125" style="76" customWidth="1"/>
    <col min="13607" max="13607" width="6.140625" style="76" customWidth="1"/>
    <col min="13608" max="13608" width="19.42578125" style="76" customWidth="1"/>
    <col min="13609" max="13828" width="9" style="76"/>
    <col min="13829" max="13829" width="3.28515625" style="76" customWidth="1"/>
    <col min="13830" max="13830" width="20" style="76" customWidth="1"/>
    <col min="13831" max="13831" width="24.5703125" style="76" customWidth="1"/>
    <col min="13832" max="13861" width="4.42578125" style="76" customWidth="1"/>
    <col min="13862" max="13862" width="2.5703125" style="76" customWidth="1"/>
    <col min="13863" max="13863" width="6.140625" style="76" customWidth="1"/>
    <col min="13864" max="13864" width="19.42578125" style="76" customWidth="1"/>
    <col min="13865" max="14084" width="9" style="76"/>
    <col min="14085" max="14085" width="3.28515625" style="76" customWidth="1"/>
    <col min="14086" max="14086" width="20" style="76" customWidth="1"/>
    <col min="14087" max="14087" width="24.5703125" style="76" customWidth="1"/>
    <col min="14088" max="14117" width="4.42578125" style="76" customWidth="1"/>
    <col min="14118" max="14118" width="2.5703125" style="76" customWidth="1"/>
    <col min="14119" max="14119" width="6.140625" style="76" customWidth="1"/>
    <col min="14120" max="14120" width="19.42578125" style="76" customWidth="1"/>
    <col min="14121" max="14340" width="9" style="76"/>
    <col min="14341" max="14341" width="3.28515625" style="76" customWidth="1"/>
    <col min="14342" max="14342" width="20" style="76" customWidth="1"/>
    <col min="14343" max="14343" width="24.5703125" style="76" customWidth="1"/>
    <col min="14344" max="14373" width="4.42578125" style="76" customWidth="1"/>
    <col min="14374" max="14374" width="2.5703125" style="76" customWidth="1"/>
    <col min="14375" max="14375" width="6.140625" style="76" customWidth="1"/>
    <col min="14376" max="14376" width="19.42578125" style="76" customWidth="1"/>
    <col min="14377" max="14596" width="9" style="76"/>
    <col min="14597" max="14597" width="3.28515625" style="76" customWidth="1"/>
    <col min="14598" max="14598" width="20" style="76" customWidth="1"/>
    <col min="14599" max="14599" width="24.5703125" style="76" customWidth="1"/>
    <col min="14600" max="14629" width="4.42578125" style="76" customWidth="1"/>
    <col min="14630" max="14630" width="2.5703125" style="76" customWidth="1"/>
    <col min="14631" max="14631" width="6.140625" style="76" customWidth="1"/>
    <col min="14632" max="14632" width="19.42578125" style="76" customWidth="1"/>
    <col min="14633" max="14852" width="9" style="76"/>
    <col min="14853" max="14853" width="3.28515625" style="76" customWidth="1"/>
    <col min="14854" max="14854" width="20" style="76" customWidth="1"/>
    <col min="14855" max="14855" width="24.5703125" style="76" customWidth="1"/>
    <col min="14856" max="14885" width="4.42578125" style="76" customWidth="1"/>
    <col min="14886" max="14886" width="2.5703125" style="76" customWidth="1"/>
    <col min="14887" max="14887" width="6.140625" style="76" customWidth="1"/>
    <col min="14888" max="14888" width="19.42578125" style="76" customWidth="1"/>
    <col min="14889" max="15108" width="9" style="76"/>
    <col min="15109" max="15109" width="3.28515625" style="76" customWidth="1"/>
    <col min="15110" max="15110" width="20" style="76" customWidth="1"/>
    <col min="15111" max="15111" width="24.5703125" style="76" customWidth="1"/>
    <col min="15112" max="15141" width="4.42578125" style="76" customWidth="1"/>
    <col min="15142" max="15142" width="2.5703125" style="76" customWidth="1"/>
    <col min="15143" max="15143" width="6.140625" style="76" customWidth="1"/>
    <col min="15144" max="15144" width="19.42578125" style="76" customWidth="1"/>
    <col min="15145" max="15364" width="9" style="76"/>
    <col min="15365" max="15365" width="3.28515625" style="76" customWidth="1"/>
    <col min="15366" max="15366" width="20" style="76" customWidth="1"/>
    <col min="15367" max="15367" width="24.5703125" style="76" customWidth="1"/>
    <col min="15368" max="15397" width="4.42578125" style="76" customWidth="1"/>
    <col min="15398" max="15398" width="2.5703125" style="76" customWidth="1"/>
    <col min="15399" max="15399" width="6.140625" style="76" customWidth="1"/>
    <col min="15400" max="15400" width="19.42578125" style="76" customWidth="1"/>
    <col min="15401" max="15620" width="9" style="76"/>
    <col min="15621" max="15621" width="3.28515625" style="76" customWidth="1"/>
    <col min="15622" max="15622" width="20" style="76" customWidth="1"/>
    <col min="15623" max="15623" width="24.5703125" style="76" customWidth="1"/>
    <col min="15624" max="15653" width="4.42578125" style="76" customWidth="1"/>
    <col min="15654" max="15654" width="2.5703125" style="76" customWidth="1"/>
    <col min="15655" max="15655" width="6.140625" style="76" customWidth="1"/>
    <col min="15656" max="15656" width="19.42578125" style="76" customWidth="1"/>
    <col min="15657" max="15876" width="9" style="76"/>
    <col min="15877" max="15877" width="3.28515625" style="76" customWidth="1"/>
    <col min="15878" max="15878" width="20" style="76" customWidth="1"/>
    <col min="15879" max="15879" width="24.5703125" style="76" customWidth="1"/>
    <col min="15880" max="15909" width="4.42578125" style="76" customWidth="1"/>
    <col min="15910" max="15910" width="2.5703125" style="76" customWidth="1"/>
    <col min="15911" max="15911" width="6.140625" style="76" customWidth="1"/>
    <col min="15912" max="15912" width="19.42578125" style="76" customWidth="1"/>
    <col min="15913" max="16132" width="9" style="76"/>
    <col min="16133" max="16133" width="3.28515625" style="76" customWidth="1"/>
    <col min="16134" max="16134" width="20" style="76" customWidth="1"/>
    <col min="16135" max="16135" width="24.5703125" style="76" customWidth="1"/>
    <col min="16136" max="16165" width="4.42578125" style="76" customWidth="1"/>
    <col min="16166" max="16166" width="2.5703125" style="76" customWidth="1"/>
    <col min="16167" max="16167" width="6.140625" style="76" customWidth="1"/>
    <col min="16168" max="16168" width="19.42578125" style="76" customWidth="1"/>
    <col min="16169" max="16384" width="9" style="76"/>
  </cols>
  <sheetData>
    <row r="1" spans="1:40" ht="16.5" x14ac:dyDescent="0.25">
      <c r="A1" s="74" t="s">
        <v>0</v>
      </c>
      <c r="B1" s="74"/>
      <c r="C1" s="75"/>
      <c r="D1" s="75"/>
      <c r="E1" s="75"/>
      <c r="Z1" s="543" t="s">
        <v>20</v>
      </c>
      <c r="AA1" s="544"/>
      <c r="AB1" s="544"/>
      <c r="AC1" s="544"/>
      <c r="AD1" s="544"/>
      <c r="AE1" s="544"/>
      <c r="AF1" s="544"/>
      <c r="AG1" s="545"/>
    </row>
    <row r="2" spans="1:40" x14ac:dyDescent="0.25">
      <c r="A2" s="78" t="s">
        <v>2</v>
      </c>
      <c r="B2" s="78"/>
      <c r="C2" s="79"/>
      <c r="D2" s="79"/>
      <c r="E2" s="79"/>
      <c r="Z2" s="526" t="s">
        <v>82</v>
      </c>
      <c r="AA2" s="527"/>
      <c r="AB2" s="527"/>
      <c r="AC2" s="527"/>
      <c r="AD2" s="527"/>
      <c r="AE2" s="528"/>
      <c r="AF2" s="529" t="s">
        <v>83</v>
      </c>
      <c r="AG2" s="530"/>
    </row>
    <row r="3" spans="1:40" x14ac:dyDescent="0.25">
      <c r="A3" s="78" t="s">
        <v>84</v>
      </c>
      <c r="B3" s="62"/>
      <c r="C3" s="62"/>
      <c r="D3" s="62"/>
      <c r="E3" s="62"/>
      <c r="Z3" s="526" t="s">
        <v>85</v>
      </c>
      <c r="AA3" s="527"/>
      <c r="AB3" s="527"/>
      <c r="AC3" s="527"/>
      <c r="AD3" s="527"/>
      <c r="AE3" s="528"/>
      <c r="AF3" s="529" t="s">
        <v>86</v>
      </c>
      <c r="AG3" s="530"/>
    </row>
    <row r="4" spans="1:40" x14ac:dyDescent="0.25">
      <c r="A4" s="78" t="s">
        <v>87</v>
      </c>
      <c r="B4" s="62"/>
      <c r="C4" s="62"/>
      <c r="D4" s="62"/>
      <c r="E4" s="62"/>
      <c r="T4" s="76" t="s">
        <v>49</v>
      </c>
      <c r="Z4" s="526" t="s">
        <v>88</v>
      </c>
      <c r="AA4" s="527"/>
      <c r="AB4" s="527"/>
      <c r="AC4" s="527"/>
      <c r="AD4" s="527"/>
      <c r="AE4" s="528"/>
      <c r="AF4" s="529" t="s">
        <v>89</v>
      </c>
      <c r="AG4" s="530"/>
    </row>
    <row r="5" spans="1:40" x14ac:dyDescent="0.25">
      <c r="A5" s="78" t="s">
        <v>90</v>
      </c>
      <c r="B5" s="62"/>
      <c r="C5" s="62"/>
      <c r="D5" s="62"/>
      <c r="E5" s="62"/>
      <c r="Z5" s="526" t="s">
        <v>91</v>
      </c>
      <c r="AA5" s="527"/>
      <c r="AB5" s="527"/>
      <c r="AC5" s="527"/>
      <c r="AD5" s="527"/>
      <c r="AE5" s="528"/>
      <c r="AF5" s="529" t="s">
        <v>92</v>
      </c>
      <c r="AG5" s="530"/>
    </row>
    <row r="6" spans="1:40" x14ac:dyDescent="0.25">
      <c r="A6" s="80"/>
      <c r="B6" s="80"/>
      <c r="C6" s="81"/>
      <c r="D6" s="81"/>
      <c r="E6" s="80"/>
    </row>
    <row r="7" spans="1:40" s="83" customFormat="1" ht="18.75" x14ac:dyDescent="0.25">
      <c r="A7" s="531" t="s">
        <v>146</v>
      </c>
      <c r="B7" s="531"/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  <c r="P7" s="531"/>
      <c r="Q7" s="531"/>
      <c r="R7" s="531"/>
      <c r="S7" s="531"/>
      <c r="T7" s="531"/>
      <c r="U7" s="531"/>
      <c r="V7" s="531"/>
      <c r="W7" s="531"/>
      <c r="X7" s="531"/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82"/>
    </row>
    <row r="9" spans="1:40" s="88" customFormat="1" x14ac:dyDescent="0.25">
      <c r="A9" s="532" t="s">
        <v>93</v>
      </c>
      <c r="B9" s="532" t="s">
        <v>94</v>
      </c>
      <c r="C9" s="532" t="s">
        <v>95</v>
      </c>
      <c r="D9" s="535" t="s">
        <v>96</v>
      </c>
      <c r="E9" s="536"/>
      <c r="F9" s="536"/>
      <c r="G9" s="536"/>
      <c r="H9" s="536"/>
      <c r="I9" s="536"/>
      <c r="J9" s="536"/>
      <c r="K9" s="536"/>
      <c r="L9" s="536"/>
      <c r="M9" s="536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7"/>
      <c r="AI9" s="538" t="s">
        <v>97</v>
      </c>
      <c r="AJ9" s="84"/>
      <c r="AK9" s="85"/>
      <c r="AL9" s="85"/>
      <c r="AM9" s="86"/>
      <c r="AN9" s="87"/>
    </row>
    <row r="10" spans="1:40" s="88" customFormat="1" x14ac:dyDescent="0.25">
      <c r="A10" s="533"/>
      <c r="B10" s="533"/>
      <c r="C10" s="533"/>
      <c r="D10" s="89">
        <v>1</v>
      </c>
      <c r="E10" s="89">
        <v>2</v>
      </c>
      <c r="F10" s="89">
        <v>3</v>
      </c>
      <c r="G10" s="89">
        <v>4</v>
      </c>
      <c r="H10" s="89">
        <v>5</v>
      </c>
      <c r="I10" s="89">
        <v>6</v>
      </c>
      <c r="J10" s="89">
        <v>7</v>
      </c>
      <c r="K10" s="89">
        <v>8</v>
      </c>
      <c r="L10" s="89">
        <v>9</v>
      </c>
      <c r="M10" s="89">
        <v>10</v>
      </c>
      <c r="N10" s="89">
        <v>11</v>
      </c>
      <c r="O10" s="89">
        <v>12</v>
      </c>
      <c r="P10" s="89">
        <v>13</v>
      </c>
      <c r="Q10" s="89">
        <v>14</v>
      </c>
      <c r="R10" s="89">
        <v>15</v>
      </c>
      <c r="S10" s="89">
        <v>16</v>
      </c>
      <c r="T10" s="89">
        <v>17</v>
      </c>
      <c r="U10" s="89">
        <v>18</v>
      </c>
      <c r="V10" s="89">
        <v>19</v>
      </c>
      <c r="W10" s="89">
        <v>20</v>
      </c>
      <c r="X10" s="89">
        <v>21</v>
      </c>
      <c r="Y10" s="89">
        <v>22</v>
      </c>
      <c r="Z10" s="89">
        <v>23</v>
      </c>
      <c r="AA10" s="89">
        <v>24</v>
      </c>
      <c r="AB10" s="89">
        <v>25</v>
      </c>
      <c r="AC10" s="89">
        <v>26</v>
      </c>
      <c r="AD10" s="89">
        <v>27</v>
      </c>
      <c r="AE10" s="89">
        <v>28</v>
      </c>
      <c r="AF10" s="89">
        <v>29</v>
      </c>
      <c r="AG10" s="89">
        <v>30</v>
      </c>
      <c r="AH10" s="89">
        <v>31</v>
      </c>
      <c r="AI10" s="538"/>
      <c r="AJ10" s="90"/>
      <c r="AK10" s="86"/>
      <c r="AL10" s="86"/>
      <c r="AM10" s="86"/>
      <c r="AN10" s="87"/>
    </row>
    <row r="11" spans="1:40" s="94" customFormat="1" x14ac:dyDescent="0.25">
      <c r="A11" s="534"/>
      <c r="B11" s="534"/>
      <c r="C11" s="534"/>
      <c r="D11" s="89" t="s">
        <v>103</v>
      </c>
      <c r="E11" s="91" t="s">
        <v>104</v>
      </c>
      <c r="F11" s="89" t="s">
        <v>98</v>
      </c>
      <c r="G11" s="91" t="s">
        <v>99</v>
      </c>
      <c r="H11" s="92" t="s">
        <v>100</v>
      </c>
      <c r="I11" s="91" t="s">
        <v>101</v>
      </c>
      <c r="J11" s="91" t="s">
        <v>102</v>
      </c>
      <c r="K11" s="89" t="s">
        <v>103</v>
      </c>
      <c r="L11" s="91" t="s">
        <v>104</v>
      </c>
      <c r="M11" s="89" t="s">
        <v>98</v>
      </c>
      <c r="N11" s="91" t="s">
        <v>99</v>
      </c>
      <c r="O11" s="92" t="s">
        <v>100</v>
      </c>
      <c r="P11" s="91" t="s">
        <v>101</v>
      </c>
      <c r="Q11" s="91" t="s">
        <v>102</v>
      </c>
      <c r="R11" s="89" t="s">
        <v>103</v>
      </c>
      <c r="S11" s="91" t="s">
        <v>104</v>
      </c>
      <c r="T11" s="89" t="s">
        <v>98</v>
      </c>
      <c r="U11" s="91" t="s">
        <v>99</v>
      </c>
      <c r="V11" s="92" t="s">
        <v>100</v>
      </c>
      <c r="W11" s="91" t="s">
        <v>101</v>
      </c>
      <c r="X11" s="91" t="s">
        <v>102</v>
      </c>
      <c r="Y11" s="89" t="s">
        <v>103</v>
      </c>
      <c r="Z11" s="91" t="s">
        <v>104</v>
      </c>
      <c r="AA11" s="89" t="s">
        <v>98</v>
      </c>
      <c r="AB11" s="91" t="s">
        <v>99</v>
      </c>
      <c r="AC11" s="92" t="s">
        <v>100</v>
      </c>
      <c r="AD11" s="91" t="s">
        <v>101</v>
      </c>
      <c r="AE11" s="89" t="s">
        <v>102</v>
      </c>
      <c r="AF11" s="91" t="s">
        <v>103</v>
      </c>
      <c r="AG11" s="91" t="s">
        <v>104</v>
      </c>
      <c r="AH11" s="91" t="s">
        <v>98</v>
      </c>
      <c r="AI11" s="538"/>
      <c r="AJ11" s="93"/>
      <c r="AN11" s="95"/>
    </row>
    <row r="12" spans="1:40" s="94" customFormat="1" x14ac:dyDescent="0.25">
      <c r="A12" s="112">
        <v>1</v>
      </c>
      <c r="B12" s="112" t="s">
        <v>38</v>
      </c>
      <c r="C12" s="112" t="s">
        <v>14</v>
      </c>
      <c r="D12" s="91" t="s">
        <v>83</v>
      </c>
      <c r="E12" s="91" t="s">
        <v>83</v>
      </c>
      <c r="F12" s="91" t="s">
        <v>83</v>
      </c>
      <c r="G12" s="91" t="s">
        <v>86</v>
      </c>
      <c r="H12" s="123" t="s">
        <v>83</v>
      </c>
      <c r="I12" s="91" t="s">
        <v>83</v>
      </c>
      <c r="J12" s="91" t="s">
        <v>83</v>
      </c>
      <c r="K12" s="91" t="s">
        <v>83</v>
      </c>
      <c r="L12" s="91" t="s">
        <v>83</v>
      </c>
      <c r="M12" s="91" t="s">
        <v>83</v>
      </c>
      <c r="N12" s="91" t="s">
        <v>86</v>
      </c>
      <c r="O12" s="123" t="s">
        <v>83</v>
      </c>
      <c r="P12" s="91" t="s">
        <v>83</v>
      </c>
      <c r="Q12" s="91" t="s">
        <v>83</v>
      </c>
      <c r="R12" s="91" t="s">
        <v>83</v>
      </c>
      <c r="S12" s="91" t="s">
        <v>83</v>
      </c>
      <c r="T12" s="91" t="s">
        <v>83</v>
      </c>
      <c r="U12" s="91" t="s">
        <v>83</v>
      </c>
      <c r="V12" s="123"/>
      <c r="W12" s="91" t="s">
        <v>83</v>
      </c>
      <c r="X12" s="91" t="s">
        <v>83</v>
      </c>
      <c r="Y12" s="91" t="s">
        <v>83</v>
      </c>
      <c r="Z12" s="91" t="s">
        <v>83</v>
      </c>
      <c r="AA12" s="91" t="s">
        <v>83</v>
      </c>
      <c r="AB12" s="91" t="s">
        <v>83</v>
      </c>
      <c r="AC12" s="123"/>
      <c r="AD12" s="91" t="s">
        <v>83</v>
      </c>
      <c r="AE12" s="91" t="s">
        <v>83</v>
      </c>
      <c r="AF12" s="91" t="s">
        <v>83</v>
      </c>
      <c r="AG12" s="91" t="s">
        <v>83</v>
      </c>
      <c r="AH12" s="91" t="s">
        <v>83</v>
      </c>
      <c r="AI12" s="96">
        <f>COUNTIF(D12:AH12,"x")+ COUNTIF(D12:AH12,"x/2")/2+COUNTIF(D12:AH12,"CT")+COUNTIF(D12:AH12,"TT")</f>
        <v>28</v>
      </c>
      <c r="AJ12" s="93"/>
      <c r="AN12" s="95"/>
    </row>
    <row r="13" spans="1:40" s="94" customFormat="1" x14ac:dyDescent="0.25">
      <c r="A13" s="112">
        <v>2</v>
      </c>
      <c r="B13" s="113" t="s">
        <v>37</v>
      </c>
      <c r="C13" s="114" t="s">
        <v>105</v>
      </c>
      <c r="D13" s="91" t="s">
        <v>83</v>
      </c>
      <c r="E13" s="91" t="s">
        <v>83</v>
      </c>
      <c r="F13" s="91" t="s">
        <v>83</v>
      </c>
      <c r="G13" s="91" t="s">
        <v>86</v>
      </c>
      <c r="H13" s="123" t="s">
        <v>83</v>
      </c>
      <c r="I13" s="91" t="s">
        <v>83</v>
      </c>
      <c r="J13" s="91" t="s">
        <v>83</v>
      </c>
      <c r="K13" s="91" t="s">
        <v>83</v>
      </c>
      <c r="L13" s="91" t="s">
        <v>83</v>
      </c>
      <c r="M13" s="91" t="s">
        <v>83</v>
      </c>
      <c r="N13" s="91" t="s">
        <v>86</v>
      </c>
      <c r="O13" s="123" t="s">
        <v>83</v>
      </c>
      <c r="P13" s="91" t="s">
        <v>83</v>
      </c>
      <c r="Q13" s="91" t="s">
        <v>83</v>
      </c>
      <c r="R13" s="91" t="s">
        <v>83</v>
      </c>
      <c r="S13" s="91" t="s">
        <v>83</v>
      </c>
      <c r="T13" s="91" t="s">
        <v>83</v>
      </c>
      <c r="U13" s="91" t="s">
        <v>83</v>
      </c>
      <c r="V13" s="123"/>
      <c r="W13" s="91" t="s">
        <v>83</v>
      </c>
      <c r="X13" s="91" t="s">
        <v>83</v>
      </c>
      <c r="Y13" s="91" t="s">
        <v>83</v>
      </c>
      <c r="Z13" s="91" t="s">
        <v>83</v>
      </c>
      <c r="AA13" s="91" t="s">
        <v>83</v>
      </c>
      <c r="AB13" s="91" t="s">
        <v>83</v>
      </c>
      <c r="AC13" s="123"/>
      <c r="AD13" s="91" t="s">
        <v>83</v>
      </c>
      <c r="AE13" s="91" t="s">
        <v>83</v>
      </c>
      <c r="AF13" s="91" t="s">
        <v>83</v>
      </c>
      <c r="AG13" s="91" t="s">
        <v>83</v>
      </c>
      <c r="AH13" s="91" t="s">
        <v>83</v>
      </c>
      <c r="AI13" s="96">
        <f t="shared" ref="AI13:AI14" si="0">COUNTIF(D13:AH13,"x")+ COUNTIF(D13:AH13,"x/2")/2+COUNTIF(D13:AH13,"CT")+COUNTIF(D13:AH13,"TT")</f>
        <v>28</v>
      </c>
      <c r="AJ13" s="93"/>
      <c r="AN13" s="95"/>
    </row>
    <row r="14" spans="1:40" s="94" customFormat="1" x14ac:dyDescent="0.25">
      <c r="A14" s="112">
        <v>3</v>
      </c>
      <c r="B14" s="112" t="s">
        <v>72</v>
      </c>
      <c r="C14" s="114" t="s">
        <v>105</v>
      </c>
      <c r="D14" s="91" t="s">
        <v>83</v>
      </c>
      <c r="E14" s="91" t="s">
        <v>83</v>
      </c>
      <c r="F14" s="91" t="s">
        <v>83</v>
      </c>
      <c r="G14" s="91" t="s">
        <v>86</v>
      </c>
      <c r="H14" s="123"/>
      <c r="I14" s="91" t="s">
        <v>83</v>
      </c>
      <c r="J14" s="91" t="s">
        <v>83</v>
      </c>
      <c r="K14" s="91" t="s">
        <v>83</v>
      </c>
      <c r="L14" s="91" t="s">
        <v>83</v>
      </c>
      <c r="M14" s="91" t="s">
        <v>83</v>
      </c>
      <c r="N14" s="91" t="s">
        <v>86</v>
      </c>
      <c r="O14" s="123" t="s">
        <v>83</v>
      </c>
      <c r="P14" s="91" t="s">
        <v>83</v>
      </c>
      <c r="Q14" s="91" t="s">
        <v>83</v>
      </c>
      <c r="R14" s="91" t="s">
        <v>83</v>
      </c>
      <c r="S14" s="91" t="s">
        <v>83</v>
      </c>
      <c r="T14" s="91" t="s">
        <v>83</v>
      </c>
      <c r="U14" s="91" t="s">
        <v>83</v>
      </c>
      <c r="V14" s="123"/>
      <c r="W14" s="91" t="s">
        <v>83</v>
      </c>
      <c r="X14" s="91" t="s">
        <v>83</v>
      </c>
      <c r="Y14" s="91" t="s">
        <v>83</v>
      </c>
      <c r="Z14" s="91" t="s">
        <v>83</v>
      </c>
      <c r="AA14" s="91" t="s">
        <v>83</v>
      </c>
      <c r="AB14" s="91" t="s">
        <v>83</v>
      </c>
      <c r="AC14" s="123"/>
      <c r="AD14" s="91" t="s">
        <v>83</v>
      </c>
      <c r="AE14" s="91" t="s">
        <v>83</v>
      </c>
      <c r="AF14" s="91" t="s">
        <v>83</v>
      </c>
      <c r="AG14" s="91" t="s">
        <v>83</v>
      </c>
      <c r="AH14" s="91" t="s">
        <v>83</v>
      </c>
      <c r="AI14" s="96">
        <f t="shared" si="0"/>
        <v>27</v>
      </c>
      <c r="AJ14" s="93"/>
      <c r="AN14" s="95"/>
    </row>
    <row r="15" spans="1:40" s="94" customFormat="1" x14ac:dyDescent="0.25">
      <c r="A15" s="539" t="s">
        <v>106</v>
      </c>
      <c r="B15" s="540"/>
      <c r="C15" s="97"/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>
        <f>SUM(AI12:AI14)</f>
        <v>83</v>
      </c>
      <c r="AJ15" s="100"/>
      <c r="AK15" s="101"/>
      <c r="AL15" s="101"/>
      <c r="AN15" s="95"/>
    </row>
    <row r="17" spans="1:40" s="107" customFormat="1" x14ac:dyDescent="0.25">
      <c r="A17" s="541" t="s">
        <v>14</v>
      </c>
      <c r="B17" s="541"/>
      <c r="C17" s="541"/>
      <c r="D17" s="541"/>
      <c r="E17" s="541"/>
      <c r="F17" s="541"/>
      <c r="G17" s="541"/>
      <c r="H17" s="102"/>
      <c r="I17" s="542"/>
      <c r="J17" s="542"/>
      <c r="K17" s="542"/>
      <c r="L17" s="542"/>
      <c r="M17" s="542"/>
      <c r="N17" s="103"/>
      <c r="O17" s="542" t="s">
        <v>107</v>
      </c>
      <c r="P17" s="542"/>
      <c r="Q17" s="542"/>
      <c r="R17" s="542"/>
      <c r="S17" s="542"/>
      <c r="T17" s="542"/>
      <c r="U17" s="542"/>
      <c r="V17" s="542"/>
      <c r="W17" s="542"/>
      <c r="X17" s="542"/>
      <c r="Y17" s="542"/>
      <c r="Z17" s="104"/>
      <c r="AA17" s="104"/>
      <c r="AB17" s="105"/>
      <c r="AC17" s="542"/>
      <c r="AD17" s="542"/>
      <c r="AE17" s="542"/>
      <c r="AF17" s="542"/>
      <c r="AG17" s="542"/>
      <c r="AH17" s="542"/>
      <c r="AI17" s="542"/>
      <c r="AJ17" s="542"/>
      <c r="AK17" s="542"/>
      <c r="AL17" s="542"/>
      <c r="AM17" s="542"/>
      <c r="AN17" s="106"/>
    </row>
    <row r="24" spans="1:40" x14ac:dyDescent="0.25">
      <c r="A24" s="108"/>
      <c r="B24" s="109"/>
      <c r="C24" s="108"/>
      <c r="D24" s="108"/>
    </row>
    <row r="25" spans="1:40" x14ac:dyDescent="0.25">
      <c r="A25" s="108"/>
      <c r="B25" s="109"/>
      <c r="C25" s="108"/>
      <c r="D25" s="108"/>
    </row>
    <row r="26" spans="1:40" x14ac:dyDescent="0.25">
      <c r="A26" s="80"/>
      <c r="B26" s="81"/>
      <c r="C26" s="80"/>
      <c r="D26" s="80"/>
    </row>
    <row r="27" spans="1:40" x14ac:dyDescent="0.25">
      <c r="A27" s="80"/>
      <c r="B27" s="81"/>
      <c r="C27" s="80"/>
      <c r="D27" s="80"/>
    </row>
    <row r="31" spans="1:40" s="110" customFormat="1" x14ac:dyDescent="0.25">
      <c r="AN31" s="111"/>
    </row>
    <row r="32" spans="1:40" s="110" customFormat="1" x14ac:dyDescent="0.25">
      <c r="AN32" s="111"/>
    </row>
    <row r="33" spans="3:40" s="110" customFormat="1" x14ac:dyDescent="0.25">
      <c r="G33" s="525"/>
      <c r="H33" s="525"/>
      <c r="I33" s="525"/>
      <c r="J33" s="525"/>
      <c r="K33" s="525"/>
      <c r="L33" s="525"/>
      <c r="M33" s="525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AN33" s="111"/>
    </row>
    <row r="34" spans="3:40" s="110" customFormat="1" x14ac:dyDescent="0.25">
      <c r="G34" s="525"/>
      <c r="H34" s="525"/>
      <c r="I34" s="525"/>
      <c r="J34" s="525"/>
      <c r="K34" s="525"/>
      <c r="L34" s="525"/>
      <c r="M34" s="525"/>
      <c r="N34" s="525"/>
      <c r="O34" s="525"/>
      <c r="P34" s="525"/>
      <c r="Q34" s="525"/>
      <c r="R34" s="525"/>
      <c r="S34" s="525"/>
      <c r="T34" s="525"/>
      <c r="U34" s="525"/>
      <c r="V34" s="525"/>
      <c r="W34" s="525"/>
      <c r="X34" s="525"/>
      <c r="AN34" s="111"/>
    </row>
    <row r="35" spans="3:40" s="110" customFormat="1" x14ac:dyDescent="0.25">
      <c r="G35" s="525"/>
      <c r="H35" s="525"/>
      <c r="I35" s="525"/>
      <c r="J35" s="525"/>
      <c r="K35" s="525"/>
      <c r="L35" s="525"/>
      <c r="M35" s="525"/>
      <c r="N35" s="525"/>
      <c r="O35" s="525"/>
      <c r="P35" s="525"/>
      <c r="Q35" s="525"/>
      <c r="R35" s="525"/>
      <c r="S35" s="525"/>
      <c r="T35" s="525"/>
      <c r="U35" s="525"/>
      <c r="V35" s="525"/>
      <c r="W35" s="525"/>
      <c r="X35" s="525"/>
      <c r="AN35" s="111"/>
    </row>
    <row r="36" spans="3:40" s="110" customFormat="1" x14ac:dyDescent="0.25">
      <c r="G36" s="525"/>
      <c r="H36" s="525"/>
      <c r="I36" s="525"/>
      <c r="J36" s="525"/>
      <c r="K36" s="525"/>
      <c r="L36" s="525"/>
      <c r="M36" s="525"/>
      <c r="N36" s="525"/>
      <c r="O36" s="525"/>
      <c r="P36" s="525"/>
      <c r="Q36" s="525"/>
      <c r="R36" s="525"/>
      <c r="S36" s="525"/>
      <c r="T36" s="525"/>
      <c r="U36" s="525"/>
      <c r="V36" s="525"/>
      <c r="W36" s="525"/>
      <c r="X36" s="525"/>
      <c r="AN36" s="111"/>
    </row>
    <row r="37" spans="3:40" s="110" customFormat="1" x14ac:dyDescent="0.25">
      <c r="G37" s="525"/>
      <c r="H37" s="525"/>
      <c r="I37" s="525"/>
      <c r="J37" s="525"/>
      <c r="K37" s="525"/>
      <c r="L37" s="525"/>
      <c r="M37" s="525"/>
      <c r="N37" s="525"/>
      <c r="O37" s="525"/>
      <c r="P37" s="525"/>
      <c r="Q37" s="525"/>
      <c r="R37" s="525"/>
      <c r="S37" s="525"/>
      <c r="T37" s="525"/>
      <c r="U37" s="525"/>
      <c r="V37" s="525"/>
      <c r="W37" s="525"/>
      <c r="X37" s="525"/>
      <c r="AN37" s="111"/>
    </row>
    <row r="38" spans="3:40" x14ac:dyDescent="0.25">
      <c r="C38" s="76"/>
      <c r="D38" s="76"/>
      <c r="G38" s="525"/>
      <c r="H38" s="525"/>
      <c r="I38" s="525"/>
      <c r="J38" s="525"/>
      <c r="K38" s="525"/>
      <c r="L38" s="525"/>
      <c r="M38" s="525"/>
      <c r="N38" s="525"/>
      <c r="O38" s="525"/>
      <c r="P38" s="525"/>
      <c r="Q38" s="525"/>
      <c r="R38" s="525"/>
      <c r="S38" s="525"/>
      <c r="T38" s="525"/>
      <c r="U38" s="525"/>
      <c r="V38" s="525"/>
      <c r="W38" s="525"/>
      <c r="X38" s="525"/>
      <c r="AN38" s="76"/>
    </row>
    <row r="39" spans="3:40" x14ac:dyDescent="0.25">
      <c r="C39" s="76"/>
      <c r="D39" s="76"/>
      <c r="AN39" s="76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I10" sqref="I10"/>
    </sheetView>
  </sheetViews>
  <sheetFormatPr defaultColWidth="9" defaultRowHeight="12.75" x14ac:dyDescent="0.25"/>
  <cols>
    <col min="1" max="1" width="4.7109375" style="41" customWidth="1"/>
    <col min="2" max="2" width="18.28515625" style="41" customWidth="1"/>
    <col min="3" max="3" width="9" style="41" customWidth="1"/>
    <col min="4" max="4" width="14.5703125" style="41" bestFit="1" customWidth="1"/>
    <col min="5" max="5" width="8.42578125" style="40" customWidth="1"/>
    <col min="6" max="6" width="14.5703125" style="41" bestFit="1" customWidth="1"/>
    <col min="7" max="7" width="12.42578125" style="41" customWidth="1"/>
    <col min="8" max="9" width="15.7109375" style="41" bestFit="1" customWidth="1"/>
    <col min="10" max="10" width="7.5703125" style="41" bestFit="1" customWidth="1"/>
    <col min="11" max="11" width="5.85546875" style="41" bestFit="1" customWidth="1"/>
    <col min="12" max="13" width="9" style="41"/>
    <col min="14" max="14" width="11.7109375" style="41" bestFit="1" customWidth="1"/>
    <col min="15" max="255" width="9" style="41"/>
    <col min="256" max="256" width="5.28515625" style="41" customWidth="1"/>
    <col min="257" max="257" width="14.28515625" style="41" customWidth="1"/>
    <col min="258" max="258" width="9.7109375" style="41" customWidth="1"/>
    <col min="259" max="259" width="12.7109375" style="41" bestFit="1" customWidth="1"/>
    <col min="260" max="260" width="6" style="41" customWidth="1"/>
    <col min="261" max="261" width="12.85546875" style="41" customWidth="1"/>
    <col min="262" max="262" width="11.7109375" style="41" bestFit="1" customWidth="1"/>
    <col min="263" max="263" width="12.7109375" style="41" bestFit="1" customWidth="1"/>
    <col min="264" max="264" width="12.140625" style="41" customWidth="1"/>
    <col min="265" max="265" width="12.7109375" style="41" bestFit="1" customWidth="1"/>
    <col min="266" max="266" width="10.42578125" style="41" customWidth="1"/>
    <col min="267" max="267" width="5.140625" style="41" customWidth="1"/>
    <col min="268" max="511" width="9" style="41"/>
    <col min="512" max="512" width="5.28515625" style="41" customWidth="1"/>
    <col min="513" max="513" width="14.28515625" style="41" customWidth="1"/>
    <col min="514" max="514" width="9.7109375" style="41" customWidth="1"/>
    <col min="515" max="515" width="12.7109375" style="41" bestFit="1" customWidth="1"/>
    <col min="516" max="516" width="6" style="41" customWidth="1"/>
    <col min="517" max="517" width="12.85546875" style="41" customWidth="1"/>
    <col min="518" max="518" width="11.7109375" style="41" bestFit="1" customWidth="1"/>
    <col min="519" max="519" width="12.7109375" style="41" bestFit="1" customWidth="1"/>
    <col min="520" max="520" width="12.140625" style="41" customWidth="1"/>
    <col min="521" max="521" width="12.7109375" style="41" bestFit="1" customWidth="1"/>
    <col min="522" max="522" width="10.42578125" style="41" customWidth="1"/>
    <col min="523" max="523" width="5.140625" style="41" customWidth="1"/>
    <col min="524" max="767" width="9" style="41"/>
    <col min="768" max="768" width="5.28515625" style="41" customWidth="1"/>
    <col min="769" max="769" width="14.28515625" style="41" customWidth="1"/>
    <col min="770" max="770" width="9.7109375" style="41" customWidth="1"/>
    <col min="771" max="771" width="12.7109375" style="41" bestFit="1" customWidth="1"/>
    <col min="772" max="772" width="6" style="41" customWidth="1"/>
    <col min="773" max="773" width="12.85546875" style="41" customWidth="1"/>
    <col min="774" max="774" width="11.7109375" style="41" bestFit="1" customWidth="1"/>
    <col min="775" max="775" width="12.7109375" style="41" bestFit="1" customWidth="1"/>
    <col min="776" max="776" width="12.140625" style="41" customWidth="1"/>
    <col min="777" max="777" width="12.7109375" style="41" bestFit="1" customWidth="1"/>
    <col min="778" max="778" width="10.42578125" style="41" customWidth="1"/>
    <col min="779" max="779" width="5.140625" style="41" customWidth="1"/>
    <col min="780" max="1023" width="9" style="41"/>
    <col min="1024" max="1024" width="5.28515625" style="41" customWidth="1"/>
    <col min="1025" max="1025" width="14.28515625" style="41" customWidth="1"/>
    <col min="1026" max="1026" width="9.7109375" style="41" customWidth="1"/>
    <col min="1027" max="1027" width="12.7109375" style="41" bestFit="1" customWidth="1"/>
    <col min="1028" max="1028" width="6" style="41" customWidth="1"/>
    <col min="1029" max="1029" width="12.85546875" style="41" customWidth="1"/>
    <col min="1030" max="1030" width="11.7109375" style="41" bestFit="1" customWidth="1"/>
    <col min="1031" max="1031" width="12.7109375" style="41" bestFit="1" customWidth="1"/>
    <col min="1032" max="1032" width="12.140625" style="41" customWidth="1"/>
    <col min="1033" max="1033" width="12.7109375" style="41" bestFit="1" customWidth="1"/>
    <col min="1034" max="1034" width="10.42578125" style="41" customWidth="1"/>
    <col min="1035" max="1035" width="5.140625" style="41" customWidth="1"/>
    <col min="1036" max="1279" width="9" style="41"/>
    <col min="1280" max="1280" width="5.28515625" style="41" customWidth="1"/>
    <col min="1281" max="1281" width="14.28515625" style="41" customWidth="1"/>
    <col min="1282" max="1282" width="9.7109375" style="41" customWidth="1"/>
    <col min="1283" max="1283" width="12.7109375" style="41" bestFit="1" customWidth="1"/>
    <col min="1284" max="1284" width="6" style="41" customWidth="1"/>
    <col min="1285" max="1285" width="12.85546875" style="41" customWidth="1"/>
    <col min="1286" max="1286" width="11.7109375" style="41" bestFit="1" customWidth="1"/>
    <col min="1287" max="1287" width="12.7109375" style="41" bestFit="1" customWidth="1"/>
    <col min="1288" max="1288" width="12.140625" style="41" customWidth="1"/>
    <col min="1289" max="1289" width="12.7109375" style="41" bestFit="1" customWidth="1"/>
    <col min="1290" max="1290" width="10.42578125" style="41" customWidth="1"/>
    <col min="1291" max="1291" width="5.140625" style="41" customWidth="1"/>
    <col min="1292" max="1535" width="9" style="41"/>
    <col min="1536" max="1536" width="5.28515625" style="41" customWidth="1"/>
    <col min="1537" max="1537" width="14.28515625" style="41" customWidth="1"/>
    <col min="1538" max="1538" width="9.7109375" style="41" customWidth="1"/>
    <col min="1539" max="1539" width="12.7109375" style="41" bestFit="1" customWidth="1"/>
    <col min="1540" max="1540" width="6" style="41" customWidth="1"/>
    <col min="1541" max="1541" width="12.85546875" style="41" customWidth="1"/>
    <col min="1542" max="1542" width="11.7109375" style="41" bestFit="1" customWidth="1"/>
    <col min="1543" max="1543" width="12.7109375" style="41" bestFit="1" customWidth="1"/>
    <col min="1544" max="1544" width="12.140625" style="41" customWidth="1"/>
    <col min="1545" max="1545" width="12.7109375" style="41" bestFit="1" customWidth="1"/>
    <col min="1546" max="1546" width="10.42578125" style="41" customWidth="1"/>
    <col min="1547" max="1547" width="5.140625" style="41" customWidth="1"/>
    <col min="1548" max="1791" width="9" style="41"/>
    <col min="1792" max="1792" width="5.28515625" style="41" customWidth="1"/>
    <col min="1793" max="1793" width="14.28515625" style="41" customWidth="1"/>
    <col min="1794" max="1794" width="9.7109375" style="41" customWidth="1"/>
    <col min="1795" max="1795" width="12.7109375" style="41" bestFit="1" customWidth="1"/>
    <col min="1796" max="1796" width="6" style="41" customWidth="1"/>
    <col min="1797" max="1797" width="12.85546875" style="41" customWidth="1"/>
    <col min="1798" max="1798" width="11.7109375" style="41" bestFit="1" customWidth="1"/>
    <col min="1799" max="1799" width="12.7109375" style="41" bestFit="1" customWidth="1"/>
    <col min="1800" max="1800" width="12.140625" style="41" customWidth="1"/>
    <col min="1801" max="1801" width="12.7109375" style="41" bestFit="1" customWidth="1"/>
    <col min="1802" max="1802" width="10.42578125" style="41" customWidth="1"/>
    <col min="1803" max="1803" width="5.140625" style="41" customWidth="1"/>
    <col min="1804" max="2047" width="9" style="41"/>
    <col min="2048" max="2048" width="5.28515625" style="41" customWidth="1"/>
    <col min="2049" max="2049" width="14.28515625" style="41" customWidth="1"/>
    <col min="2050" max="2050" width="9.7109375" style="41" customWidth="1"/>
    <col min="2051" max="2051" width="12.7109375" style="41" bestFit="1" customWidth="1"/>
    <col min="2052" max="2052" width="6" style="41" customWidth="1"/>
    <col min="2053" max="2053" width="12.85546875" style="41" customWidth="1"/>
    <col min="2054" max="2054" width="11.7109375" style="41" bestFit="1" customWidth="1"/>
    <col min="2055" max="2055" width="12.7109375" style="41" bestFit="1" customWidth="1"/>
    <col min="2056" max="2056" width="12.140625" style="41" customWidth="1"/>
    <col min="2057" max="2057" width="12.7109375" style="41" bestFit="1" customWidth="1"/>
    <col min="2058" max="2058" width="10.42578125" style="41" customWidth="1"/>
    <col min="2059" max="2059" width="5.140625" style="41" customWidth="1"/>
    <col min="2060" max="2303" width="9" style="41"/>
    <col min="2304" max="2304" width="5.28515625" style="41" customWidth="1"/>
    <col min="2305" max="2305" width="14.28515625" style="41" customWidth="1"/>
    <col min="2306" max="2306" width="9.7109375" style="41" customWidth="1"/>
    <col min="2307" max="2307" width="12.7109375" style="41" bestFit="1" customWidth="1"/>
    <col min="2308" max="2308" width="6" style="41" customWidth="1"/>
    <col min="2309" max="2309" width="12.85546875" style="41" customWidth="1"/>
    <col min="2310" max="2310" width="11.7109375" style="41" bestFit="1" customWidth="1"/>
    <col min="2311" max="2311" width="12.7109375" style="41" bestFit="1" customWidth="1"/>
    <col min="2312" max="2312" width="12.140625" style="41" customWidth="1"/>
    <col min="2313" max="2313" width="12.7109375" style="41" bestFit="1" customWidth="1"/>
    <col min="2314" max="2314" width="10.42578125" style="41" customWidth="1"/>
    <col min="2315" max="2315" width="5.140625" style="41" customWidth="1"/>
    <col min="2316" max="2559" width="9" style="41"/>
    <col min="2560" max="2560" width="5.28515625" style="41" customWidth="1"/>
    <col min="2561" max="2561" width="14.28515625" style="41" customWidth="1"/>
    <col min="2562" max="2562" width="9.7109375" style="41" customWidth="1"/>
    <col min="2563" max="2563" width="12.7109375" style="41" bestFit="1" customWidth="1"/>
    <col min="2564" max="2564" width="6" style="41" customWidth="1"/>
    <col min="2565" max="2565" width="12.85546875" style="41" customWidth="1"/>
    <col min="2566" max="2566" width="11.7109375" style="41" bestFit="1" customWidth="1"/>
    <col min="2567" max="2567" width="12.7109375" style="41" bestFit="1" customWidth="1"/>
    <col min="2568" max="2568" width="12.140625" style="41" customWidth="1"/>
    <col min="2569" max="2569" width="12.7109375" style="41" bestFit="1" customWidth="1"/>
    <col min="2570" max="2570" width="10.42578125" style="41" customWidth="1"/>
    <col min="2571" max="2571" width="5.140625" style="41" customWidth="1"/>
    <col min="2572" max="2815" width="9" style="41"/>
    <col min="2816" max="2816" width="5.28515625" style="41" customWidth="1"/>
    <col min="2817" max="2817" width="14.28515625" style="41" customWidth="1"/>
    <col min="2818" max="2818" width="9.7109375" style="41" customWidth="1"/>
    <col min="2819" max="2819" width="12.7109375" style="41" bestFit="1" customWidth="1"/>
    <col min="2820" max="2820" width="6" style="41" customWidth="1"/>
    <col min="2821" max="2821" width="12.85546875" style="41" customWidth="1"/>
    <col min="2822" max="2822" width="11.7109375" style="41" bestFit="1" customWidth="1"/>
    <col min="2823" max="2823" width="12.7109375" style="41" bestFit="1" customWidth="1"/>
    <col min="2824" max="2824" width="12.140625" style="41" customWidth="1"/>
    <col min="2825" max="2825" width="12.7109375" style="41" bestFit="1" customWidth="1"/>
    <col min="2826" max="2826" width="10.42578125" style="41" customWidth="1"/>
    <col min="2827" max="2827" width="5.140625" style="41" customWidth="1"/>
    <col min="2828" max="3071" width="9" style="41"/>
    <col min="3072" max="3072" width="5.28515625" style="41" customWidth="1"/>
    <col min="3073" max="3073" width="14.28515625" style="41" customWidth="1"/>
    <col min="3074" max="3074" width="9.7109375" style="41" customWidth="1"/>
    <col min="3075" max="3075" width="12.7109375" style="41" bestFit="1" customWidth="1"/>
    <col min="3076" max="3076" width="6" style="41" customWidth="1"/>
    <col min="3077" max="3077" width="12.85546875" style="41" customWidth="1"/>
    <col min="3078" max="3078" width="11.7109375" style="41" bestFit="1" customWidth="1"/>
    <col min="3079" max="3079" width="12.7109375" style="41" bestFit="1" customWidth="1"/>
    <col min="3080" max="3080" width="12.140625" style="41" customWidth="1"/>
    <col min="3081" max="3081" width="12.7109375" style="41" bestFit="1" customWidth="1"/>
    <col min="3082" max="3082" width="10.42578125" style="41" customWidth="1"/>
    <col min="3083" max="3083" width="5.140625" style="41" customWidth="1"/>
    <col min="3084" max="3327" width="9" style="41"/>
    <col min="3328" max="3328" width="5.28515625" style="41" customWidth="1"/>
    <col min="3329" max="3329" width="14.28515625" style="41" customWidth="1"/>
    <col min="3330" max="3330" width="9.7109375" style="41" customWidth="1"/>
    <col min="3331" max="3331" width="12.7109375" style="41" bestFit="1" customWidth="1"/>
    <col min="3332" max="3332" width="6" style="41" customWidth="1"/>
    <col min="3333" max="3333" width="12.85546875" style="41" customWidth="1"/>
    <col min="3334" max="3334" width="11.7109375" style="41" bestFit="1" customWidth="1"/>
    <col min="3335" max="3335" width="12.7109375" style="41" bestFit="1" customWidth="1"/>
    <col min="3336" max="3336" width="12.140625" style="41" customWidth="1"/>
    <col min="3337" max="3337" width="12.7109375" style="41" bestFit="1" customWidth="1"/>
    <col min="3338" max="3338" width="10.42578125" style="41" customWidth="1"/>
    <col min="3339" max="3339" width="5.140625" style="41" customWidth="1"/>
    <col min="3340" max="3583" width="9" style="41"/>
    <col min="3584" max="3584" width="5.28515625" style="41" customWidth="1"/>
    <col min="3585" max="3585" width="14.28515625" style="41" customWidth="1"/>
    <col min="3586" max="3586" width="9.7109375" style="41" customWidth="1"/>
    <col min="3587" max="3587" width="12.7109375" style="41" bestFit="1" customWidth="1"/>
    <col min="3588" max="3588" width="6" style="41" customWidth="1"/>
    <col min="3589" max="3589" width="12.85546875" style="41" customWidth="1"/>
    <col min="3590" max="3590" width="11.7109375" style="41" bestFit="1" customWidth="1"/>
    <col min="3591" max="3591" width="12.7109375" style="41" bestFit="1" customWidth="1"/>
    <col min="3592" max="3592" width="12.140625" style="41" customWidth="1"/>
    <col min="3593" max="3593" width="12.7109375" style="41" bestFit="1" customWidth="1"/>
    <col min="3594" max="3594" width="10.42578125" style="41" customWidth="1"/>
    <col min="3595" max="3595" width="5.140625" style="41" customWidth="1"/>
    <col min="3596" max="3839" width="9" style="41"/>
    <col min="3840" max="3840" width="5.28515625" style="41" customWidth="1"/>
    <col min="3841" max="3841" width="14.28515625" style="41" customWidth="1"/>
    <col min="3842" max="3842" width="9.7109375" style="41" customWidth="1"/>
    <col min="3843" max="3843" width="12.7109375" style="41" bestFit="1" customWidth="1"/>
    <col min="3844" max="3844" width="6" style="41" customWidth="1"/>
    <col min="3845" max="3845" width="12.85546875" style="41" customWidth="1"/>
    <col min="3846" max="3846" width="11.7109375" style="41" bestFit="1" customWidth="1"/>
    <col min="3847" max="3847" width="12.7109375" style="41" bestFit="1" customWidth="1"/>
    <col min="3848" max="3848" width="12.140625" style="41" customWidth="1"/>
    <col min="3849" max="3849" width="12.7109375" style="41" bestFit="1" customWidth="1"/>
    <col min="3850" max="3850" width="10.42578125" style="41" customWidth="1"/>
    <col min="3851" max="3851" width="5.140625" style="41" customWidth="1"/>
    <col min="3852" max="4095" width="9" style="41"/>
    <col min="4096" max="4096" width="5.28515625" style="41" customWidth="1"/>
    <col min="4097" max="4097" width="14.28515625" style="41" customWidth="1"/>
    <col min="4098" max="4098" width="9.7109375" style="41" customWidth="1"/>
    <col min="4099" max="4099" width="12.7109375" style="41" bestFit="1" customWidth="1"/>
    <col min="4100" max="4100" width="6" style="41" customWidth="1"/>
    <col min="4101" max="4101" width="12.85546875" style="41" customWidth="1"/>
    <col min="4102" max="4102" width="11.7109375" style="41" bestFit="1" customWidth="1"/>
    <col min="4103" max="4103" width="12.7109375" style="41" bestFit="1" customWidth="1"/>
    <col min="4104" max="4104" width="12.140625" style="41" customWidth="1"/>
    <col min="4105" max="4105" width="12.7109375" style="41" bestFit="1" customWidth="1"/>
    <col min="4106" max="4106" width="10.42578125" style="41" customWidth="1"/>
    <col min="4107" max="4107" width="5.140625" style="41" customWidth="1"/>
    <col min="4108" max="4351" width="9" style="41"/>
    <col min="4352" max="4352" width="5.28515625" style="41" customWidth="1"/>
    <col min="4353" max="4353" width="14.28515625" style="41" customWidth="1"/>
    <col min="4354" max="4354" width="9.7109375" style="41" customWidth="1"/>
    <col min="4355" max="4355" width="12.7109375" style="41" bestFit="1" customWidth="1"/>
    <col min="4356" max="4356" width="6" style="41" customWidth="1"/>
    <col min="4357" max="4357" width="12.85546875" style="41" customWidth="1"/>
    <col min="4358" max="4358" width="11.7109375" style="41" bestFit="1" customWidth="1"/>
    <col min="4359" max="4359" width="12.7109375" style="41" bestFit="1" customWidth="1"/>
    <col min="4360" max="4360" width="12.140625" style="41" customWidth="1"/>
    <col min="4361" max="4361" width="12.7109375" style="41" bestFit="1" customWidth="1"/>
    <col min="4362" max="4362" width="10.42578125" style="41" customWidth="1"/>
    <col min="4363" max="4363" width="5.140625" style="41" customWidth="1"/>
    <col min="4364" max="4607" width="9" style="41"/>
    <col min="4608" max="4608" width="5.28515625" style="41" customWidth="1"/>
    <col min="4609" max="4609" width="14.28515625" style="41" customWidth="1"/>
    <col min="4610" max="4610" width="9.7109375" style="41" customWidth="1"/>
    <col min="4611" max="4611" width="12.7109375" style="41" bestFit="1" customWidth="1"/>
    <col min="4612" max="4612" width="6" style="41" customWidth="1"/>
    <col min="4613" max="4613" width="12.85546875" style="41" customWidth="1"/>
    <col min="4614" max="4614" width="11.7109375" style="41" bestFit="1" customWidth="1"/>
    <col min="4615" max="4615" width="12.7109375" style="41" bestFit="1" customWidth="1"/>
    <col min="4616" max="4616" width="12.140625" style="41" customWidth="1"/>
    <col min="4617" max="4617" width="12.7109375" style="41" bestFit="1" customWidth="1"/>
    <col min="4618" max="4618" width="10.42578125" style="41" customWidth="1"/>
    <col min="4619" max="4619" width="5.140625" style="41" customWidth="1"/>
    <col min="4620" max="4863" width="9" style="41"/>
    <col min="4864" max="4864" width="5.28515625" style="41" customWidth="1"/>
    <col min="4865" max="4865" width="14.28515625" style="41" customWidth="1"/>
    <col min="4866" max="4866" width="9.7109375" style="41" customWidth="1"/>
    <col min="4867" max="4867" width="12.7109375" style="41" bestFit="1" customWidth="1"/>
    <col min="4868" max="4868" width="6" style="41" customWidth="1"/>
    <col min="4869" max="4869" width="12.85546875" style="41" customWidth="1"/>
    <col min="4870" max="4870" width="11.7109375" style="41" bestFit="1" customWidth="1"/>
    <col min="4871" max="4871" width="12.7109375" style="41" bestFit="1" customWidth="1"/>
    <col min="4872" max="4872" width="12.140625" style="41" customWidth="1"/>
    <col min="4873" max="4873" width="12.7109375" style="41" bestFit="1" customWidth="1"/>
    <col min="4874" max="4874" width="10.42578125" style="41" customWidth="1"/>
    <col min="4875" max="4875" width="5.140625" style="41" customWidth="1"/>
    <col min="4876" max="5119" width="9" style="41"/>
    <col min="5120" max="5120" width="5.28515625" style="41" customWidth="1"/>
    <col min="5121" max="5121" width="14.28515625" style="41" customWidth="1"/>
    <col min="5122" max="5122" width="9.7109375" style="41" customWidth="1"/>
    <col min="5123" max="5123" width="12.7109375" style="41" bestFit="1" customWidth="1"/>
    <col min="5124" max="5124" width="6" style="41" customWidth="1"/>
    <col min="5125" max="5125" width="12.85546875" style="41" customWidth="1"/>
    <col min="5126" max="5126" width="11.7109375" style="41" bestFit="1" customWidth="1"/>
    <col min="5127" max="5127" width="12.7109375" style="41" bestFit="1" customWidth="1"/>
    <col min="5128" max="5128" width="12.140625" style="41" customWidth="1"/>
    <col min="5129" max="5129" width="12.7109375" style="41" bestFit="1" customWidth="1"/>
    <col min="5130" max="5130" width="10.42578125" style="41" customWidth="1"/>
    <col min="5131" max="5131" width="5.140625" style="41" customWidth="1"/>
    <col min="5132" max="5375" width="9" style="41"/>
    <col min="5376" max="5376" width="5.28515625" style="41" customWidth="1"/>
    <col min="5377" max="5377" width="14.28515625" style="41" customWidth="1"/>
    <col min="5378" max="5378" width="9.7109375" style="41" customWidth="1"/>
    <col min="5379" max="5379" width="12.7109375" style="41" bestFit="1" customWidth="1"/>
    <col min="5380" max="5380" width="6" style="41" customWidth="1"/>
    <col min="5381" max="5381" width="12.85546875" style="41" customWidth="1"/>
    <col min="5382" max="5382" width="11.7109375" style="41" bestFit="1" customWidth="1"/>
    <col min="5383" max="5383" width="12.7109375" style="41" bestFit="1" customWidth="1"/>
    <col min="5384" max="5384" width="12.140625" style="41" customWidth="1"/>
    <col min="5385" max="5385" width="12.7109375" style="41" bestFit="1" customWidth="1"/>
    <col min="5386" max="5386" width="10.42578125" style="41" customWidth="1"/>
    <col min="5387" max="5387" width="5.140625" style="41" customWidth="1"/>
    <col min="5388" max="5631" width="9" style="41"/>
    <col min="5632" max="5632" width="5.28515625" style="41" customWidth="1"/>
    <col min="5633" max="5633" width="14.28515625" style="41" customWidth="1"/>
    <col min="5634" max="5634" width="9.7109375" style="41" customWidth="1"/>
    <col min="5635" max="5635" width="12.7109375" style="41" bestFit="1" customWidth="1"/>
    <col min="5636" max="5636" width="6" style="41" customWidth="1"/>
    <col min="5637" max="5637" width="12.85546875" style="41" customWidth="1"/>
    <col min="5638" max="5638" width="11.7109375" style="41" bestFit="1" customWidth="1"/>
    <col min="5639" max="5639" width="12.7109375" style="41" bestFit="1" customWidth="1"/>
    <col min="5640" max="5640" width="12.140625" style="41" customWidth="1"/>
    <col min="5641" max="5641" width="12.7109375" style="41" bestFit="1" customWidth="1"/>
    <col min="5642" max="5642" width="10.42578125" style="41" customWidth="1"/>
    <col min="5643" max="5643" width="5.140625" style="41" customWidth="1"/>
    <col min="5644" max="5887" width="9" style="41"/>
    <col min="5888" max="5888" width="5.28515625" style="41" customWidth="1"/>
    <col min="5889" max="5889" width="14.28515625" style="41" customWidth="1"/>
    <col min="5890" max="5890" width="9.7109375" style="41" customWidth="1"/>
    <col min="5891" max="5891" width="12.7109375" style="41" bestFit="1" customWidth="1"/>
    <col min="5892" max="5892" width="6" style="41" customWidth="1"/>
    <col min="5893" max="5893" width="12.85546875" style="41" customWidth="1"/>
    <col min="5894" max="5894" width="11.7109375" style="41" bestFit="1" customWidth="1"/>
    <col min="5895" max="5895" width="12.7109375" style="41" bestFit="1" customWidth="1"/>
    <col min="5896" max="5896" width="12.140625" style="41" customWidth="1"/>
    <col min="5897" max="5897" width="12.7109375" style="41" bestFit="1" customWidth="1"/>
    <col min="5898" max="5898" width="10.42578125" style="41" customWidth="1"/>
    <col min="5899" max="5899" width="5.140625" style="41" customWidth="1"/>
    <col min="5900" max="6143" width="9" style="41"/>
    <col min="6144" max="6144" width="5.28515625" style="41" customWidth="1"/>
    <col min="6145" max="6145" width="14.28515625" style="41" customWidth="1"/>
    <col min="6146" max="6146" width="9.7109375" style="41" customWidth="1"/>
    <col min="6147" max="6147" width="12.7109375" style="41" bestFit="1" customWidth="1"/>
    <col min="6148" max="6148" width="6" style="41" customWidth="1"/>
    <col min="6149" max="6149" width="12.85546875" style="41" customWidth="1"/>
    <col min="6150" max="6150" width="11.7109375" style="41" bestFit="1" customWidth="1"/>
    <col min="6151" max="6151" width="12.7109375" style="41" bestFit="1" customWidth="1"/>
    <col min="6152" max="6152" width="12.140625" style="41" customWidth="1"/>
    <col min="6153" max="6153" width="12.7109375" style="41" bestFit="1" customWidth="1"/>
    <col min="6154" max="6154" width="10.42578125" style="41" customWidth="1"/>
    <col min="6155" max="6155" width="5.140625" style="41" customWidth="1"/>
    <col min="6156" max="6399" width="9" style="41"/>
    <col min="6400" max="6400" width="5.28515625" style="41" customWidth="1"/>
    <col min="6401" max="6401" width="14.28515625" style="41" customWidth="1"/>
    <col min="6402" max="6402" width="9.7109375" style="41" customWidth="1"/>
    <col min="6403" max="6403" width="12.7109375" style="41" bestFit="1" customWidth="1"/>
    <col min="6404" max="6404" width="6" style="41" customWidth="1"/>
    <col min="6405" max="6405" width="12.85546875" style="41" customWidth="1"/>
    <col min="6406" max="6406" width="11.7109375" style="41" bestFit="1" customWidth="1"/>
    <col min="6407" max="6407" width="12.7109375" style="41" bestFit="1" customWidth="1"/>
    <col min="6408" max="6408" width="12.140625" style="41" customWidth="1"/>
    <col min="6409" max="6409" width="12.7109375" style="41" bestFit="1" customWidth="1"/>
    <col min="6410" max="6410" width="10.42578125" style="41" customWidth="1"/>
    <col min="6411" max="6411" width="5.140625" style="41" customWidth="1"/>
    <col min="6412" max="6655" width="9" style="41"/>
    <col min="6656" max="6656" width="5.28515625" style="41" customWidth="1"/>
    <col min="6657" max="6657" width="14.28515625" style="41" customWidth="1"/>
    <col min="6658" max="6658" width="9.7109375" style="41" customWidth="1"/>
    <col min="6659" max="6659" width="12.7109375" style="41" bestFit="1" customWidth="1"/>
    <col min="6660" max="6660" width="6" style="41" customWidth="1"/>
    <col min="6661" max="6661" width="12.85546875" style="41" customWidth="1"/>
    <col min="6662" max="6662" width="11.7109375" style="41" bestFit="1" customWidth="1"/>
    <col min="6663" max="6663" width="12.7109375" style="41" bestFit="1" customWidth="1"/>
    <col min="6664" max="6664" width="12.140625" style="41" customWidth="1"/>
    <col min="6665" max="6665" width="12.7109375" style="41" bestFit="1" customWidth="1"/>
    <col min="6666" max="6666" width="10.42578125" style="41" customWidth="1"/>
    <col min="6667" max="6667" width="5.140625" style="41" customWidth="1"/>
    <col min="6668" max="6911" width="9" style="41"/>
    <col min="6912" max="6912" width="5.28515625" style="41" customWidth="1"/>
    <col min="6913" max="6913" width="14.28515625" style="41" customWidth="1"/>
    <col min="6914" max="6914" width="9.7109375" style="41" customWidth="1"/>
    <col min="6915" max="6915" width="12.7109375" style="41" bestFit="1" customWidth="1"/>
    <col min="6916" max="6916" width="6" style="41" customWidth="1"/>
    <col min="6917" max="6917" width="12.85546875" style="41" customWidth="1"/>
    <col min="6918" max="6918" width="11.7109375" style="41" bestFit="1" customWidth="1"/>
    <col min="6919" max="6919" width="12.7109375" style="41" bestFit="1" customWidth="1"/>
    <col min="6920" max="6920" width="12.140625" style="41" customWidth="1"/>
    <col min="6921" max="6921" width="12.7109375" style="41" bestFit="1" customWidth="1"/>
    <col min="6922" max="6922" width="10.42578125" style="41" customWidth="1"/>
    <col min="6923" max="6923" width="5.140625" style="41" customWidth="1"/>
    <col min="6924" max="7167" width="9" style="41"/>
    <col min="7168" max="7168" width="5.28515625" style="41" customWidth="1"/>
    <col min="7169" max="7169" width="14.28515625" style="41" customWidth="1"/>
    <col min="7170" max="7170" width="9.7109375" style="41" customWidth="1"/>
    <col min="7171" max="7171" width="12.7109375" style="41" bestFit="1" customWidth="1"/>
    <col min="7172" max="7172" width="6" style="41" customWidth="1"/>
    <col min="7173" max="7173" width="12.85546875" style="41" customWidth="1"/>
    <col min="7174" max="7174" width="11.7109375" style="41" bestFit="1" customWidth="1"/>
    <col min="7175" max="7175" width="12.7109375" style="41" bestFit="1" customWidth="1"/>
    <col min="7176" max="7176" width="12.140625" style="41" customWidth="1"/>
    <col min="7177" max="7177" width="12.7109375" style="41" bestFit="1" customWidth="1"/>
    <col min="7178" max="7178" width="10.42578125" style="41" customWidth="1"/>
    <col min="7179" max="7179" width="5.140625" style="41" customWidth="1"/>
    <col min="7180" max="7423" width="9" style="41"/>
    <col min="7424" max="7424" width="5.28515625" style="41" customWidth="1"/>
    <col min="7425" max="7425" width="14.28515625" style="41" customWidth="1"/>
    <col min="7426" max="7426" width="9.7109375" style="41" customWidth="1"/>
    <col min="7427" max="7427" width="12.7109375" style="41" bestFit="1" customWidth="1"/>
    <col min="7428" max="7428" width="6" style="41" customWidth="1"/>
    <col min="7429" max="7429" width="12.85546875" style="41" customWidth="1"/>
    <col min="7430" max="7430" width="11.7109375" style="41" bestFit="1" customWidth="1"/>
    <col min="7431" max="7431" width="12.7109375" style="41" bestFit="1" customWidth="1"/>
    <col min="7432" max="7432" width="12.140625" style="41" customWidth="1"/>
    <col min="7433" max="7433" width="12.7109375" style="41" bestFit="1" customWidth="1"/>
    <col min="7434" max="7434" width="10.42578125" style="41" customWidth="1"/>
    <col min="7435" max="7435" width="5.140625" style="41" customWidth="1"/>
    <col min="7436" max="7679" width="9" style="41"/>
    <col min="7680" max="7680" width="5.28515625" style="41" customWidth="1"/>
    <col min="7681" max="7681" width="14.28515625" style="41" customWidth="1"/>
    <col min="7682" max="7682" width="9.7109375" style="41" customWidth="1"/>
    <col min="7683" max="7683" width="12.7109375" style="41" bestFit="1" customWidth="1"/>
    <col min="7684" max="7684" width="6" style="41" customWidth="1"/>
    <col min="7685" max="7685" width="12.85546875" style="41" customWidth="1"/>
    <col min="7686" max="7686" width="11.7109375" style="41" bestFit="1" customWidth="1"/>
    <col min="7687" max="7687" width="12.7109375" style="41" bestFit="1" customWidth="1"/>
    <col min="7688" max="7688" width="12.140625" style="41" customWidth="1"/>
    <col min="7689" max="7689" width="12.7109375" style="41" bestFit="1" customWidth="1"/>
    <col min="7690" max="7690" width="10.42578125" style="41" customWidth="1"/>
    <col min="7691" max="7691" width="5.140625" style="41" customWidth="1"/>
    <col min="7692" max="7935" width="9" style="41"/>
    <col min="7936" max="7936" width="5.28515625" style="41" customWidth="1"/>
    <col min="7937" max="7937" width="14.28515625" style="41" customWidth="1"/>
    <col min="7938" max="7938" width="9.7109375" style="41" customWidth="1"/>
    <col min="7939" max="7939" width="12.7109375" style="41" bestFit="1" customWidth="1"/>
    <col min="7940" max="7940" width="6" style="41" customWidth="1"/>
    <col min="7941" max="7941" width="12.85546875" style="41" customWidth="1"/>
    <col min="7942" max="7942" width="11.7109375" style="41" bestFit="1" customWidth="1"/>
    <col min="7943" max="7943" width="12.7109375" style="41" bestFit="1" customWidth="1"/>
    <col min="7944" max="7944" width="12.140625" style="41" customWidth="1"/>
    <col min="7945" max="7945" width="12.7109375" style="41" bestFit="1" customWidth="1"/>
    <col min="7946" max="7946" width="10.42578125" style="41" customWidth="1"/>
    <col min="7947" max="7947" width="5.140625" style="41" customWidth="1"/>
    <col min="7948" max="8191" width="9" style="41"/>
    <col min="8192" max="8192" width="5.28515625" style="41" customWidth="1"/>
    <col min="8193" max="8193" width="14.28515625" style="41" customWidth="1"/>
    <col min="8194" max="8194" width="9.7109375" style="41" customWidth="1"/>
    <col min="8195" max="8195" width="12.7109375" style="41" bestFit="1" customWidth="1"/>
    <col min="8196" max="8196" width="6" style="41" customWidth="1"/>
    <col min="8197" max="8197" width="12.85546875" style="41" customWidth="1"/>
    <col min="8198" max="8198" width="11.7109375" style="41" bestFit="1" customWidth="1"/>
    <col min="8199" max="8199" width="12.7109375" style="41" bestFit="1" customWidth="1"/>
    <col min="8200" max="8200" width="12.140625" style="41" customWidth="1"/>
    <col min="8201" max="8201" width="12.7109375" style="41" bestFit="1" customWidth="1"/>
    <col min="8202" max="8202" width="10.42578125" style="41" customWidth="1"/>
    <col min="8203" max="8203" width="5.140625" style="41" customWidth="1"/>
    <col min="8204" max="8447" width="9" style="41"/>
    <col min="8448" max="8448" width="5.28515625" style="41" customWidth="1"/>
    <col min="8449" max="8449" width="14.28515625" style="41" customWidth="1"/>
    <col min="8450" max="8450" width="9.7109375" style="41" customWidth="1"/>
    <col min="8451" max="8451" width="12.7109375" style="41" bestFit="1" customWidth="1"/>
    <col min="8452" max="8452" width="6" style="41" customWidth="1"/>
    <col min="8453" max="8453" width="12.85546875" style="41" customWidth="1"/>
    <col min="8454" max="8454" width="11.7109375" style="41" bestFit="1" customWidth="1"/>
    <col min="8455" max="8455" width="12.7109375" style="41" bestFit="1" customWidth="1"/>
    <col min="8456" max="8456" width="12.140625" style="41" customWidth="1"/>
    <col min="8457" max="8457" width="12.7109375" style="41" bestFit="1" customWidth="1"/>
    <col min="8458" max="8458" width="10.42578125" style="41" customWidth="1"/>
    <col min="8459" max="8459" width="5.140625" style="41" customWidth="1"/>
    <col min="8460" max="8703" width="9" style="41"/>
    <col min="8704" max="8704" width="5.28515625" style="41" customWidth="1"/>
    <col min="8705" max="8705" width="14.28515625" style="41" customWidth="1"/>
    <col min="8706" max="8706" width="9.7109375" style="41" customWidth="1"/>
    <col min="8707" max="8707" width="12.7109375" style="41" bestFit="1" customWidth="1"/>
    <col min="8708" max="8708" width="6" style="41" customWidth="1"/>
    <col min="8709" max="8709" width="12.85546875" style="41" customWidth="1"/>
    <col min="8710" max="8710" width="11.7109375" style="41" bestFit="1" customWidth="1"/>
    <col min="8711" max="8711" width="12.7109375" style="41" bestFit="1" customWidth="1"/>
    <col min="8712" max="8712" width="12.140625" style="41" customWidth="1"/>
    <col min="8713" max="8713" width="12.7109375" style="41" bestFit="1" customWidth="1"/>
    <col min="8714" max="8714" width="10.42578125" style="41" customWidth="1"/>
    <col min="8715" max="8715" width="5.140625" style="41" customWidth="1"/>
    <col min="8716" max="8959" width="9" style="41"/>
    <col min="8960" max="8960" width="5.28515625" style="41" customWidth="1"/>
    <col min="8961" max="8961" width="14.28515625" style="41" customWidth="1"/>
    <col min="8962" max="8962" width="9.7109375" style="41" customWidth="1"/>
    <col min="8963" max="8963" width="12.7109375" style="41" bestFit="1" customWidth="1"/>
    <col min="8964" max="8964" width="6" style="41" customWidth="1"/>
    <col min="8965" max="8965" width="12.85546875" style="41" customWidth="1"/>
    <col min="8966" max="8966" width="11.7109375" style="41" bestFit="1" customWidth="1"/>
    <col min="8967" max="8967" width="12.7109375" style="41" bestFit="1" customWidth="1"/>
    <col min="8968" max="8968" width="12.140625" style="41" customWidth="1"/>
    <col min="8969" max="8969" width="12.7109375" style="41" bestFit="1" customWidth="1"/>
    <col min="8970" max="8970" width="10.42578125" style="41" customWidth="1"/>
    <col min="8971" max="8971" width="5.140625" style="41" customWidth="1"/>
    <col min="8972" max="9215" width="9" style="41"/>
    <col min="9216" max="9216" width="5.28515625" style="41" customWidth="1"/>
    <col min="9217" max="9217" width="14.28515625" style="41" customWidth="1"/>
    <col min="9218" max="9218" width="9.7109375" style="41" customWidth="1"/>
    <col min="9219" max="9219" width="12.7109375" style="41" bestFit="1" customWidth="1"/>
    <col min="9220" max="9220" width="6" style="41" customWidth="1"/>
    <col min="9221" max="9221" width="12.85546875" style="41" customWidth="1"/>
    <col min="9222" max="9222" width="11.7109375" style="41" bestFit="1" customWidth="1"/>
    <col min="9223" max="9223" width="12.7109375" style="41" bestFit="1" customWidth="1"/>
    <col min="9224" max="9224" width="12.140625" style="41" customWidth="1"/>
    <col min="9225" max="9225" width="12.7109375" style="41" bestFit="1" customWidth="1"/>
    <col min="9226" max="9226" width="10.42578125" style="41" customWidth="1"/>
    <col min="9227" max="9227" width="5.140625" style="41" customWidth="1"/>
    <col min="9228" max="9471" width="9" style="41"/>
    <col min="9472" max="9472" width="5.28515625" style="41" customWidth="1"/>
    <col min="9473" max="9473" width="14.28515625" style="41" customWidth="1"/>
    <col min="9474" max="9474" width="9.7109375" style="41" customWidth="1"/>
    <col min="9475" max="9475" width="12.7109375" style="41" bestFit="1" customWidth="1"/>
    <col min="9476" max="9476" width="6" style="41" customWidth="1"/>
    <col min="9477" max="9477" width="12.85546875" style="41" customWidth="1"/>
    <col min="9478" max="9478" width="11.7109375" style="41" bestFit="1" customWidth="1"/>
    <col min="9479" max="9479" width="12.7109375" style="41" bestFit="1" customWidth="1"/>
    <col min="9480" max="9480" width="12.140625" style="41" customWidth="1"/>
    <col min="9481" max="9481" width="12.7109375" style="41" bestFit="1" customWidth="1"/>
    <col min="9482" max="9482" width="10.42578125" style="41" customWidth="1"/>
    <col min="9483" max="9483" width="5.140625" style="41" customWidth="1"/>
    <col min="9484" max="9727" width="9" style="41"/>
    <col min="9728" max="9728" width="5.28515625" style="41" customWidth="1"/>
    <col min="9729" max="9729" width="14.28515625" style="41" customWidth="1"/>
    <col min="9730" max="9730" width="9.7109375" style="41" customWidth="1"/>
    <col min="9731" max="9731" width="12.7109375" style="41" bestFit="1" customWidth="1"/>
    <col min="9732" max="9732" width="6" style="41" customWidth="1"/>
    <col min="9733" max="9733" width="12.85546875" style="41" customWidth="1"/>
    <col min="9734" max="9734" width="11.7109375" style="41" bestFit="1" customWidth="1"/>
    <col min="9735" max="9735" width="12.7109375" style="41" bestFit="1" customWidth="1"/>
    <col min="9736" max="9736" width="12.140625" style="41" customWidth="1"/>
    <col min="9737" max="9737" width="12.7109375" style="41" bestFit="1" customWidth="1"/>
    <col min="9738" max="9738" width="10.42578125" style="41" customWidth="1"/>
    <col min="9739" max="9739" width="5.140625" style="41" customWidth="1"/>
    <col min="9740" max="9983" width="9" style="41"/>
    <col min="9984" max="9984" width="5.28515625" style="41" customWidth="1"/>
    <col min="9985" max="9985" width="14.28515625" style="41" customWidth="1"/>
    <col min="9986" max="9986" width="9.7109375" style="41" customWidth="1"/>
    <col min="9987" max="9987" width="12.7109375" style="41" bestFit="1" customWidth="1"/>
    <col min="9988" max="9988" width="6" style="41" customWidth="1"/>
    <col min="9989" max="9989" width="12.85546875" style="41" customWidth="1"/>
    <col min="9990" max="9990" width="11.7109375" style="41" bestFit="1" customWidth="1"/>
    <col min="9991" max="9991" width="12.7109375" style="41" bestFit="1" customWidth="1"/>
    <col min="9992" max="9992" width="12.140625" style="41" customWidth="1"/>
    <col min="9993" max="9993" width="12.7109375" style="41" bestFit="1" customWidth="1"/>
    <col min="9994" max="9994" width="10.42578125" style="41" customWidth="1"/>
    <col min="9995" max="9995" width="5.140625" style="41" customWidth="1"/>
    <col min="9996" max="10239" width="9" style="41"/>
    <col min="10240" max="10240" width="5.28515625" style="41" customWidth="1"/>
    <col min="10241" max="10241" width="14.28515625" style="41" customWidth="1"/>
    <col min="10242" max="10242" width="9.7109375" style="41" customWidth="1"/>
    <col min="10243" max="10243" width="12.7109375" style="41" bestFit="1" customWidth="1"/>
    <col min="10244" max="10244" width="6" style="41" customWidth="1"/>
    <col min="10245" max="10245" width="12.85546875" style="41" customWidth="1"/>
    <col min="10246" max="10246" width="11.7109375" style="41" bestFit="1" customWidth="1"/>
    <col min="10247" max="10247" width="12.7109375" style="41" bestFit="1" customWidth="1"/>
    <col min="10248" max="10248" width="12.140625" style="41" customWidth="1"/>
    <col min="10249" max="10249" width="12.7109375" style="41" bestFit="1" customWidth="1"/>
    <col min="10250" max="10250" width="10.42578125" style="41" customWidth="1"/>
    <col min="10251" max="10251" width="5.140625" style="41" customWidth="1"/>
    <col min="10252" max="10495" width="9" style="41"/>
    <col min="10496" max="10496" width="5.28515625" style="41" customWidth="1"/>
    <col min="10497" max="10497" width="14.28515625" style="41" customWidth="1"/>
    <col min="10498" max="10498" width="9.7109375" style="41" customWidth="1"/>
    <col min="10499" max="10499" width="12.7109375" style="41" bestFit="1" customWidth="1"/>
    <col min="10500" max="10500" width="6" style="41" customWidth="1"/>
    <col min="10501" max="10501" width="12.85546875" style="41" customWidth="1"/>
    <col min="10502" max="10502" width="11.7109375" style="41" bestFit="1" customWidth="1"/>
    <col min="10503" max="10503" width="12.7109375" style="41" bestFit="1" customWidth="1"/>
    <col min="10504" max="10504" width="12.140625" style="41" customWidth="1"/>
    <col min="10505" max="10505" width="12.7109375" style="41" bestFit="1" customWidth="1"/>
    <col min="10506" max="10506" width="10.42578125" style="41" customWidth="1"/>
    <col min="10507" max="10507" width="5.140625" style="41" customWidth="1"/>
    <col min="10508" max="10751" width="9" style="41"/>
    <col min="10752" max="10752" width="5.28515625" style="41" customWidth="1"/>
    <col min="10753" max="10753" width="14.28515625" style="41" customWidth="1"/>
    <col min="10754" max="10754" width="9.7109375" style="41" customWidth="1"/>
    <col min="10755" max="10755" width="12.7109375" style="41" bestFit="1" customWidth="1"/>
    <col min="10756" max="10756" width="6" style="41" customWidth="1"/>
    <col min="10757" max="10757" width="12.85546875" style="41" customWidth="1"/>
    <col min="10758" max="10758" width="11.7109375" style="41" bestFit="1" customWidth="1"/>
    <col min="10759" max="10759" width="12.7109375" style="41" bestFit="1" customWidth="1"/>
    <col min="10760" max="10760" width="12.140625" style="41" customWidth="1"/>
    <col min="10761" max="10761" width="12.7109375" style="41" bestFit="1" customWidth="1"/>
    <col min="10762" max="10762" width="10.42578125" style="41" customWidth="1"/>
    <col min="10763" max="10763" width="5.140625" style="41" customWidth="1"/>
    <col min="10764" max="11007" width="9" style="41"/>
    <col min="11008" max="11008" width="5.28515625" style="41" customWidth="1"/>
    <col min="11009" max="11009" width="14.28515625" style="41" customWidth="1"/>
    <col min="11010" max="11010" width="9.7109375" style="41" customWidth="1"/>
    <col min="11011" max="11011" width="12.7109375" style="41" bestFit="1" customWidth="1"/>
    <col min="11012" max="11012" width="6" style="41" customWidth="1"/>
    <col min="11013" max="11013" width="12.85546875" style="41" customWidth="1"/>
    <col min="11014" max="11014" width="11.7109375" style="41" bestFit="1" customWidth="1"/>
    <col min="11015" max="11015" width="12.7109375" style="41" bestFit="1" customWidth="1"/>
    <col min="11016" max="11016" width="12.140625" style="41" customWidth="1"/>
    <col min="11017" max="11017" width="12.7109375" style="41" bestFit="1" customWidth="1"/>
    <col min="11018" max="11018" width="10.42578125" style="41" customWidth="1"/>
    <col min="11019" max="11019" width="5.140625" style="41" customWidth="1"/>
    <col min="11020" max="11263" width="9" style="41"/>
    <col min="11264" max="11264" width="5.28515625" style="41" customWidth="1"/>
    <col min="11265" max="11265" width="14.28515625" style="41" customWidth="1"/>
    <col min="11266" max="11266" width="9.7109375" style="41" customWidth="1"/>
    <col min="11267" max="11267" width="12.7109375" style="41" bestFit="1" customWidth="1"/>
    <col min="11268" max="11268" width="6" style="41" customWidth="1"/>
    <col min="11269" max="11269" width="12.85546875" style="41" customWidth="1"/>
    <col min="11270" max="11270" width="11.7109375" style="41" bestFit="1" customWidth="1"/>
    <col min="11271" max="11271" width="12.7109375" style="41" bestFit="1" customWidth="1"/>
    <col min="11272" max="11272" width="12.140625" style="41" customWidth="1"/>
    <col min="11273" max="11273" width="12.7109375" style="41" bestFit="1" customWidth="1"/>
    <col min="11274" max="11274" width="10.42578125" style="41" customWidth="1"/>
    <col min="11275" max="11275" width="5.140625" style="41" customWidth="1"/>
    <col min="11276" max="11519" width="9" style="41"/>
    <col min="11520" max="11520" width="5.28515625" style="41" customWidth="1"/>
    <col min="11521" max="11521" width="14.28515625" style="41" customWidth="1"/>
    <col min="11522" max="11522" width="9.7109375" style="41" customWidth="1"/>
    <col min="11523" max="11523" width="12.7109375" style="41" bestFit="1" customWidth="1"/>
    <col min="11524" max="11524" width="6" style="41" customWidth="1"/>
    <col min="11525" max="11525" width="12.85546875" style="41" customWidth="1"/>
    <col min="11526" max="11526" width="11.7109375" style="41" bestFit="1" customWidth="1"/>
    <col min="11527" max="11527" width="12.7109375" style="41" bestFit="1" customWidth="1"/>
    <col min="11528" max="11528" width="12.140625" style="41" customWidth="1"/>
    <col min="11529" max="11529" width="12.7109375" style="41" bestFit="1" customWidth="1"/>
    <col min="11530" max="11530" width="10.42578125" style="41" customWidth="1"/>
    <col min="11531" max="11531" width="5.140625" style="41" customWidth="1"/>
    <col min="11532" max="11775" width="9" style="41"/>
    <col min="11776" max="11776" width="5.28515625" style="41" customWidth="1"/>
    <col min="11777" max="11777" width="14.28515625" style="41" customWidth="1"/>
    <col min="11778" max="11778" width="9.7109375" style="41" customWidth="1"/>
    <col min="11779" max="11779" width="12.7109375" style="41" bestFit="1" customWidth="1"/>
    <col min="11780" max="11780" width="6" style="41" customWidth="1"/>
    <col min="11781" max="11781" width="12.85546875" style="41" customWidth="1"/>
    <col min="11782" max="11782" width="11.7109375" style="41" bestFit="1" customWidth="1"/>
    <col min="11783" max="11783" width="12.7109375" style="41" bestFit="1" customWidth="1"/>
    <col min="11784" max="11784" width="12.140625" style="41" customWidth="1"/>
    <col min="11785" max="11785" width="12.7109375" style="41" bestFit="1" customWidth="1"/>
    <col min="11786" max="11786" width="10.42578125" style="41" customWidth="1"/>
    <col min="11787" max="11787" width="5.140625" style="41" customWidth="1"/>
    <col min="11788" max="12031" width="9" style="41"/>
    <col min="12032" max="12032" width="5.28515625" style="41" customWidth="1"/>
    <col min="12033" max="12033" width="14.28515625" style="41" customWidth="1"/>
    <col min="12034" max="12034" width="9.7109375" style="41" customWidth="1"/>
    <col min="12035" max="12035" width="12.7109375" style="41" bestFit="1" customWidth="1"/>
    <col min="12036" max="12036" width="6" style="41" customWidth="1"/>
    <col min="12037" max="12037" width="12.85546875" style="41" customWidth="1"/>
    <col min="12038" max="12038" width="11.7109375" style="41" bestFit="1" customWidth="1"/>
    <col min="12039" max="12039" width="12.7109375" style="41" bestFit="1" customWidth="1"/>
    <col min="12040" max="12040" width="12.140625" style="41" customWidth="1"/>
    <col min="12041" max="12041" width="12.7109375" style="41" bestFit="1" customWidth="1"/>
    <col min="12042" max="12042" width="10.42578125" style="41" customWidth="1"/>
    <col min="12043" max="12043" width="5.140625" style="41" customWidth="1"/>
    <col min="12044" max="12287" width="9" style="41"/>
    <col min="12288" max="12288" width="5.28515625" style="41" customWidth="1"/>
    <col min="12289" max="12289" width="14.28515625" style="41" customWidth="1"/>
    <col min="12290" max="12290" width="9.7109375" style="41" customWidth="1"/>
    <col min="12291" max="12291" width="12.7109375" style="41" bestFit="1" customWidth="1"/>
    <col min="12292" max="12292" width="6" style="41" customWidth="1"/>
    <col min="12293" max="12293" width="12.85546875" style="41" customWidth="1"/>
    <col min="12294" max="12294" width="11.7109375" style="41" bestFit="1" customWidth="1"/>
    <col min="12295" max="12295" width="12.7109375" style="41" bestFit="1" customWidth="1"/>
    <col min="12296" max="12296" width="12.140625" style="41" customWidth="1"/>
    <col min="12297" max="12297" width="12.7109375" style="41" bestFit="1" customWidth="1"/>
    <col min="12298" max="12298" width="10.42578125" style="41" customWidth="1"/>
    <col min="12299" max="12299" width="5.140625" style="41" customWidth="1"/>
    <col min="12300" max="12543" width="9" style="41"/>
    <col min="12544" max="12544" width="5.28515625" style="41" customWidth="1"/>
    <col min="12545" max="12545" width="14.28515625" style="41" customWidth="1"/>
    <col min="12546" max="12546" width="9.7109375" style="41" customWidth="1"/>
    <col min="12547" max="12547" width="12.7109375" style="41" bestFit="1" customWidth="1"/>
    <col min="12548" max="12548" width="6" style="41" customWidth="1"/>
    <col min="12549" max="12549" width="12.85546875" style="41" customWidth="1"/>
    <col min="12550" max="12550" width="11.7109375" style="41" bestFit="1" customWidth="1"/>
    <col min="12551" max="12551" width="12.7109375" style="41" bestFit="1" customWidth="1"/>
    <col min="12552" max="12552" width="12.140625" style="41" customWidth="1"/>
    <col min="12553" max="12553" width="12.7109375" style="41" bestFit="1" customWidth="1"/>
    <col min="12554" max="12554" width="10.42578125" style="41" customWidth="1"/>
    <col min="12555" max="12555" width="5.140625" style="41" customWidth="1"/>
    <col min="12556" max="12799" width="9" style="41"/>
    <col min="12800" max="12800" width="5.28515625" style="41" customWidth="1"/>
    <col min="12801" max="12801" width="14.28515625" style="41" customWidth="1"/>
    <col min="12802" max="12802" width="9.7109375" style="41" customWidth="1"/>
    <col min="12803" max="12803" width="12.7109375" style="41" bestFit="1" customWidth="1"/>
    <col min="12804" max="12804" width="6" style="41" customWidth="1"/>
    <col min="12805" max="12805" width="12.85546875" style="41" customWidth="1"/>
    <col min="12806" max="12806" width="11.7109375" style="41" bestFit="1" customWidth="1"/>
    <col min="12807" max="12807" width="12.7109375" style="41" bestFit="1" customWidth="1"/>
    <col min="12808" max="12808" width="12.140625" style="41" customWidth="1"/>
    <col min="12809" max="12809" width="12.7109375" style="41" bestFit="1" customWidth="1"/>
    <col min="12810" max="12810" width="10.42578125" style="41" customWidth="1"/>
    <col min="12811" max="12811" width="5.140625" style="41" customWidth="1"/>
    <col min="12812" max="13055" width="9" style="41"/>
    <col min="13056" max="13056" width="5.28515625" style="41" customWidth="1"/>
    <col min="13057" max="13057" width="14.28515625" style="41" customWidth="1"/>
    <col min="13058" max="13058" width="9.7109375" style="41" customWidth="1"/>
    <col min="13059" max="13059" width="12.7109375" style="41" bestFit="1" customWidth="1"/>
    <col min="13060" max="13060" width="6" style="41" customWidth="1"/>
    <col min="13061" max="13061" width="12.85546875" style="41" customWidth="1"/>
    <col min="13062" max="13062" width="11.7109375" style="41" bestFit="1" customWidth="1"/>
    <col min="13063" max="13063" width="12.7109375" style="41" bestFit="1" customWidth="1"/>
    <col min="13064" max="13064" width="12.140625" style="41" customWidth="1"/>
    <col min="13065" max="13065" width="12.7109375" style="41" bestFit="1" customWidth="1"/>
    <col min="13066" max="13066" width="10.42578125" style="41" customWidth="1"/>
    <col min="13067" max="13067" width="5.140625" style="41" customWidth="1"/>
    <col min="13068" max="13311" width="9" style="41"/>
    <col min="13312" max="13312" width="5.28515625" style="41" customWidth="1"/>
    <col min="13313" max="13313" width="14.28515625" style="41" customWidth="1"/>
    <col min="13314" max="13314" width="9.7109375" style="41" customWidth="1"/>
    <col min="13315" max="13315" width="12.7109375" style="41" bestFit="1" customWidth="1"/>
    <col min="13316" max="13316" width="6" style="41" customWidth="1"/>
    <col min="13317" max="13317" width="12.85546875" style="41" customWidth="1"/>
    <col min="13318" max="13318" width="11.7109375" style="41" bestFit="1" customWidth="1"/>
    <col min="13319" max="13319" width="12.7109375" style="41" bestFit="1" customWidth="1"/>
    <col min="13320" max="13320" width="12.140625" style="41" customWidth="1"/>
    <col min="13321" max="13321" width="12.7109375" style="41" bestFit="1" customWidth="1"/>
    <col min="13322" max="13322" width="10.42578125" style="41" customWidth="1"/>
    <col min="13323" max="13323" width="5.140625" style="41" customWidth="1"/>
    <col min="13324" max="13567" width="9" style="41"/>
    <col min="13568" max="13568" width="5.28515625" style="41" customWidth="1"/>
    <col min="13569" max="13569" width="14.28515625" style="41" customWidth="1"/>
    <col min="13570" max="13570" width="9.7109375" style="41" customWidth="1"/>
    <col min="13571" max="13571" width="12.7109375" style="41" bestFit="1" customWidth="1"/>
    <col min="13572" max="13572" width="6" style="41" customWidth="1"/>
    <col min="13573" max="13573" width="12.85546875" style="41" customWidth="1"/>
    <col min="13574" max="13574" width="11.7109375" style="41" bestFit="1" customWidth="1"/>
    <col min="13575" max="13575" width="12.7109375" style="41" bestFit="1" customWidth="1"/>
    <col min="13576" max="13576" width="12.140625" style="41" customWidth="1"/>
    <col min="13577" max="13577" width="12.7109375" style="41" bestFit="1" customWidth="1"/>
    <col min="13578" max="13578" width="10.42578125" style="41" customWidth="1"/>
    <col min="13579" max="13579" width="5.140625" style="41" customWidth="1"/>
    <col min="13580" max="13823" width="9" style="41"/>
    <col min="13824" max="13824" width="5.28515625" style="41" customWidth="1"/>
    <col min="13825" max="13825" width="14.28515625" style="41" customWidth="1"/>
    <col min="13826" max="13826" width="9.7109375" style="41" customWidth="1"/>
    <col min="13827" max="13827" width="12.7109375" style="41" bestFit="1" customWidth="1"/>
    <col min="13828" max="13828" width="6" style="41" customWidth="1"/>
    <col min="13829" max="13829" width="12.85546875" style="41" customWidth="1"/>
    <col min="13830" max="13830" width="11.7109375" style="41" bestFit="1" customWidth="1"/>
    <col min="13831" max="13831" width="12.7109375" style="41" bestFit="1" customWidth="1"/>
    <col min="13832" max="13832" width="12.140625" style="41" customWidth="1"/>
    <col min="13833" max="13833" width="12.7109375" style="41" bestFit="1" customWidth="1"/>
    <col min="13834" max="13834" width="10.42578125" style="41" customWidth="1"/>
    <col min="13835" max="13835" width="5.140625" style="41" customWidth="1"/>
    <col min="13836" max="14079" width="9" style="41"/>
    <col min="14080" max="14080" width="5.28515625" style="41" customWidth="1"/>
    <col min="14081" max="14081" width="14.28515625" style="41" customWidth="1"/>
    <col min="14082" max="14082" width="9.7109375" style="41" customWidth="1"/>
    <col min="14083" max="14083" width="12.7109375" style="41" bestFit="1" customWidth="1"/>
    <col min="14084" max="14084" width="6" style="41" customWidth="1"/>
    <col min="14085" max="14085" width="12.85546875" style="41" customWidth="1"/>
    <col min="14086" max="14086" width="11.7109375" style="41" bestFit="1" customWidth="1"/>
    <col min="14087" max="14087" width="12.7109375" style="41" bestFit="1" customWidth="1"/>
    <col min="14088" max="14088" width="12.140625" style="41" customWidth="1"/>
    <col min="14089" max="14089" width="12.7109375" style="41" bestFit="1" customWidth="1"/>
    <col min="14090" max="14090" width="10.42578125" style="41" customWidth="1"/>
    <col min="14091" max="14091" width="5.140625" style="41" customWidth="1"/>
    <col min="14092" max="14335" width="9" style="41"/>
    <col min="14336" max="14336" width="5.28515625" style="41" customWidth="1"/>
    <col min="14337" max="14337" width="14.28515625" style="41" customWidth="1"/>
    <col min="14338" max="14338" width="9.7109375" style="41" customWidth="1"/>
    <col min="14339" max="14339" width="12.7109375" style="41" bestFit="1" customWidth="1"/>
    <col min="14340" max="14340" width="6" style="41" customWidth="1"/>
    <col min="14341" max="14341" width="12.85546875" style="41" customWidth="1"/>
    <col min="14342" max="14342" width="11.7109375" style="41" bestFit="1" customWidth="1"/>
    <col min="14343" max="14343" width="12.7109375" style="41" bestFit="1" customWidth="1"/>
    <col min="14344" max="14344" width="12.140625" style="41" customWidth="1"/>
    <col min="14345" max="14345" width="12.7109375" style="41" bestFit="1" customWidth="1"/>
    <col min="14346" max="14346" width="10.42578125" style="41" customWidth="1"/>
    <col min="14347" max="14347" width="5.140625" style="41" customWidth="1"/>
    <col min="14348" max="14591" width="9" style="41"/>
    <col min="14592" max="14592" width="5.28515625" style="41" customWidth="1"/>
    <col min="14593" max="14593" width="14.28515625" style="41" customWidth="1"/>
    <col min="14594" max="14594" width="9.7109375" style="41" customWidth="1"/>
    <col min="14595" max="14595" width="12.7109375" style="41" bestFit="1" customWidth="1"/>
    <col min="14596" max="14596" width="6" style="41" customWidth="1"/>
    <col min="14597" max="14597" width="12.85546875" style="41" customWidth="1"/>
    <col min="14598" max="14598" width="11.7109375" style="41" bestFit="1" customWidth="1"/>
    <col min="14599" max="14599" width="12.7109375" style="41" bestFit="1" customWidth="1"/>
    <col min="14600" max="14600" width="12.140625" style="41" customWidth="1"/>
    <col min="14601" max="14601" width="12.7109375" style="41" bestFit="1" customWidth="1"/>
    <col min="14602" max="14602" width="10.42578125" style="41" customWidth="1"/>
    <col min="14603" max="14603" width="5.140625" style="41" customWidth="1"/>
    <col min="14604" max="14847" width="9" style="41"/>
    <col min="14848" max="14848" width="5.28515625" style="41" customWidth="1"/>
    <col min="14849" max="14849" width="14.28515625" style="41" customWidth="1"/>
    <col min="14850" max="14850" width="9.7109375" style="41" customWidth="1"/>
    <col min="14851" max="14851" width="12.7109375" style="41" bestFit="1" customWidth="1"/>
    <col min="14852" max="14852" width="6" style="41" customWidth="1"/>
    <col min="14853" max="14853" width="12.85546875" style="41" customWidth="1"/>
    <col min="14854" max="14854" width="11.7109375" style="41" bestFit="1" customWidth="1"/>
    <col min="14855" max="14855" width="12.7109375" style="41" bestFit="1" customWidth="1"/>
    <col min="14856" max="14856" width="12.140625" style="41" customWidth="1"/>
    <col min="14857" max="14857" width="12.7109375" style="41" bestFit="1" customWidth="1"/>
    <col min="14858" max="14858" width="10.42578125" style="41" customWidth="1"/>
    <col min="14859" max="14859" width="5.140625" style="41" customWidth="1"/>
    <col min="14860" max="15103" width="9" style="41"/>
    <col min="15104" max="15104" width="5.28515625" style="41" customWidth="1"/>
    <col min="15105" max="15105" width="14.28515625" style="41" customWidth="1"/>
    <col min="15106" max="15106" width="9.7109375" style="41" customWidth="1"/>
    <col min="15107" max="15107" width="12.7109375" style="41" bestFit="1" customWidth="1"/>
    <col min="15108" max="15108" width="6" style="41" customWidth="1"/>
    <col min="15109" max="15109" width="12.85546875" style="41" customWidth="1"/>
    <col min="15110" max="15110" width="11.7109375" style="41" bestFit="1" customWidth="1"/>
    <col min="15111" max="15111" width="12.7109375" style="41" bestFit="1" customWidth="1"/>
    <col min="15112" max="15112" width="12.140625" style="41" customWidth="1"/>
    <col min="15113" max="15113" width="12.7109375" style="41" bestFit="1" customWidth="1"/>
    <col min="15114" max="15114" width="10.42578125" style="41" customWidth="1"/>
    <col min="15115" max="15115" width="5.140625" style="41" customWidth="1"/>
    <col min="15116" max="15359" width="9" style="41"/>
    <col min="15360" max="15360" width="5.28515625" style="41" customWidth="1"/>
    <col min="15361" max="15361" width="14.28515625" style="41" customWidth="1"/>
    <col min="15362" max="15362" width="9.7109375" style="41" customWidth="1"/>
    <col min="15363" max="15363" width="12.7109375" style="41" bestFit="1" customWidth="1"/>
    <col min="15364" max="15364" width="6" style="41" customWidth="1"/>
    <col min="15365" max="15365" width="12.85546875" style="41" customWidth="1"/>
    <col min="15366" max="15366" width="11.7109375" style="41" bestFit="1" customWidth="1"/>
    <col min="15367" max="15367" width="12.7109375" style="41" bestFit="1" customWidth="1"/>
    <col min="15368" max="15368" width="12.140625" style="41" customWidth="1"/>
    <col min="15369" max="15369" width="12.7109375" style="41" bestFit="1" customWidth="1"/>
    <col min="15370" max="15370" width="10.42578125" style="41" customWidth="1"/>
    <col min="15371" max="15371" width="5.140625" style="41" customWidth="1"/>
    <col min="15372" max="15615" width="9" style="41"/>
    <col min="15616" max="15616" width="5.28515625" style="41" customWidth="1"/>
    <col min="15617" max="15617" width="14.28515625" style="41" customWidth="1"/>
    <col min="15618" max="15618" width="9.7109375" style="41" customWidth="1"/>
    <col min="15619" max="15619" width="12.7109375" style="41" bestFit="1" customWidth="1"/>
    <col min="15620" max="15620" width="6" style="41" customWidth="1"/>
    <col min="15621" max="15621" width="12.85546875" style="41" customWidth="1"/>
    <col min="15622" max="15622" width="11.7109375" style="41" bestFit="1" customWidth="1"/>
    <col min="15623" max="15623" width="12.7109375" style="41" bestFit="1" customWidth="1"/>
    <col min="15624" max="15624" width="12.140625" style="41" customWidth="1"/>
    <col min="15625" max="15625" width="12.7109375" style="41" bestFit="1" customWidth="1"/>
    <col min="15626" max="15626" width="10.42578125" style="41" customWidth="1"/>
    <col min="15627" max="15627" width="5.140625" style="41" customWidth="1"/>
    <col min="15628" max="15871" width="9" style="41"/>
    <col min="15872" max="15872" width="5.28515625" style="41" customWidth="1"/>
    <col min="15873" max="15873" width="14.28515625" style="41" customWidth="1"/>
    <col min="15874" max="15874" width="9.7109375" style="41" customWidth="1"/>
    <col min="15875" max="15875" width="12.7109375" style="41" bestFit="1" customWidth="1"/>
    <col min="15876" max="15876" width="6" style="41" customWidth="1"/>
    <col min="15877" max="15877" width="12.85546875" style="41" customWidth="1"/>
    <col min="15878" max="15878" width="11.7109375" style="41" bestFit="1" customWidth="1"/>
    <col min="15879" max="15879" width="12.7109375" style="41" bestFit="1" customWidth="1"/>
    <col min="15880" max="15880" width="12.140625" style="41" customWidth="1"/>
    <col min="15881" max="15881" width="12.7109375" style="41" bestFit="1" customWidth="1"/>
    <col min="15882" max="15882" width="10.42578125" style="41" customWidth="1"/>
    <col min="15883" max="15883" width="5.140625" style="41" customWidth="1"/>
    <col min="15884" max="16127" width="9" style="41"/>
    <col min="16128" max="16128" width="5.28515625" style="41" customWidth="1"/>
    <col min="16129" max="16129" width="14.28515625" style="41" customWidth="1"/>
    <col min="16130" max="16130" width="9.7109375" style="41" customWidth="1"/>
    <col min="16131" max="16131" width="12.7109375" style="41" bestFit="1" customWidth="1"/>
    <col min="16132" max="16132" width="6" style="41" customWidth="1"/>
    <col min="16133" max="16133" width="12.85546875" style="41" customWidth="1"/>
    <col min="16134" max="16134" width="11.7109375" style="41" bestFit="1" customWidth="1"/>
    <col min="16135" max="16135" width="12.7109375" style="41" bestFit="1" customWidth="1"/>
    <col min="16136" max="16136" width="12.140625" style="41" customWidth="1"/>
    <col min="16137" max="16137" width="12.7109375" style="41" bestFit="1" customWidth="1"/>
    <col min="16138" max="16138" width="10.42578125" style="41" customWidth="1"/>
    <col min="16139" max="16139" width="5.140625" style="41" customWidth="1"/>
    <col min="16140" max="16384" width="9" style="41"/>
  </cols>
  <sheetData>
    <row r="1" spans="1:14" s="125" customFormat="1" ht="14.25" x14ac:dyDescent="0.2">
      <c r="A1" s="372" t="s">
        <v>0</v>
      </c>
      <c r="B1" s="372"/>
      <c r="C1" s="372"/>
      <c r="D1" s="372"/>
      <c r="E1" s="124"/>
      <c r="F1" s="553" t="s">
        <v>1</v>
      </c>
      <c r="G1" s="553"/>
      <c r="H1" s="553"/>
      <c r="I1" s="553"/>
      <c r="J1" s="553"/>
    </row>
    <row r="2" spans="1:14" s="125" customFormat="1" ht="15" x14ac:dyDescent="0.2">
      <c r="A2" s="554" t="s">
        <v>244</v>
      </c>
      <c r="B2" s="554"/>
      <c r="C2" s="554"/>
      <c r="D2" s="554"/>
      <c r="E2" s="124"/>
      <c r="F2" s="555" t="s">
        <v>3</v>
      </c>
      <c r="G2" s="555"/>
      <c r="H2" s="555"/>
      <c r="I2" s="555"/>
      <c r="J2" s="555"/>
    </row>
    <row r="3" spans="1:14" s="125" customFormat="1" x14ac:dyDescent="0.2">
      <c r="A3" s="126"/>
      <c r="B3" s="126"/>
      <c r="C3" s="126"/>
      <c r="E3" s="127"/>
      <c r="F3" s="127"/>
      <c r="G3" s="127"/>
      <c r="H3" s="127"/>
    </row>
    <row r="4" spans="1:14" s="40" customFormat="1" x14ac:dyDescent="0.25">
      <c r="A4" s="549" t="s">
        <v>60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</row>
    <row r="5" spans="1:14" s="40" customFormat="1" x14ac:dyDescent="0.25">
      <c r="A5" s="549" t="s">
        <v>142</v>
      </c>
      <c r="B5" s="549"/>
      <c r="C5" s="549"/>
      <c r="D5" s="549"/>
      <c r="E5" s="549"/>
      <c r="F5" s="549"/>
      <c r="G5" s="549"/>
      <c r="H5" s="549"/>
      <c r="I5" s="549"/>
      <c r="J5" s="549"/>
      <c r="K5" s="549"/>
    </row>
    <row r="6" spans="1:14" x14ac:dyDescent="0.25">
      <c r="I6" s="546" t="s">
        <v>61</v>
      </c>
      <c r="J6" s="546"/>
      <c r="K6" s="546"/>
    </row>
    <row r="7" spans="1:14" ht="57" x14ac:dyDescent="0.25">
      <c r="A7" s="373" t="s">
        <v>18</v>
      </c>
      <c r="B7" s="374" t="s">
        <v>62</v>
      </c>
      <c r="C7" s="373" t="s">
        <v>63</v>
      </c>
      <c r="D7" s="374" t="s">
        <v>64</v>
      </c>
      <c r="E7" s="375" t="s">
        <v>115</v>
      </c>
      <c r="F7" s="373" t="s">
        <v>65</v>
      </c>
      <c r="G7" s="373" t="s">
        <v>108</v>
      </c>
      <c r="H7" s="373" t="s">
        <v>139</v>
      </c>
      <c r="I7" s="373" t="s">
        <v>66</v>
      </c>
      <c r="J7" s="376" t="s">
        <v>67</v>
      </c>
      <c r="K7" s="373" t="s">
        <v>20</v>
      </c>
    </row>
    <row r="8" spans="1:14" ht="14.25" x14ac:dyDescent="0.25">
      <c r="A8" s="377"/>
      <c r="B8" s="378"/>
      <c r="C8" s="379"/>
      <c r="D8" s="379"/>
      <c r="E8" s="380"/>
      <c r="F8" s="380" t="s">
        <v>68</v>
      </c>
      <c r="G8" s="380" t="s">
        <v>69</v>
      </c>
      <c r="H8" s="380" t="s">
        <v>70</v>
      </c>
      <c r="I8" s="381" t="s">
        <v>245</v>
      </c>
      <c r="J8" s="379"/>
      <c r="K8" s="382"/>
    </row>
    <row r="9" spans="1:14" ht="14.25" x14ac:dyDescent="0.25">
      <c r="A9" s="547" t="s">
        <v>71</v>
      </c>
      <c r="B9" s="548"/>
      <c r="C9" s="379"/>
      <c r="D9" s="379"/>
      <c r="E9" s="380"/>
      <c r="F9" s="382" t="s">
        <v>109</v>
      </c>
      <c r="G9" s="382"/>
      <c r="H9" s="382"/>
      <c r="I9" s="382"/>
      <c r="J9" s="379"/>
      <c r="K9" s="382"/>
    </row>
    <row r="10" spans="1:14" ht="15" x14ac:dyDescent="0.25">
      <c r="A10" s="383">
        <v>1</v>
      </c>
      <c r="B10" s="383" t="s">
        <v>38</v>
      </c>
      <c r="C10" s="384" t="s">
        <v>112</v>
      </c>
      <c r="D10" s="155">
        <v>15000000</v>
      </c>
      <c r="E10" s="385">
        <f>'bảng chấm công'!AI12</f>
        <v>28</v>
      </c>
      <c r="F10" s="155">
        <f>D10/26*E10</f>
        <v>16153846.153846152</v>
      </c>
      <c r="G10" s="386"/>
      <c r="H10" s="386">
        <v>77307692</v>
      </c>
      <c r="I10" s="386">
        <f>F10-G10+H10</f>
        <v>93461538.153846145</v>
      </c>
      <c r="J10" s="386"/>
      <c r="K10" s="383"/>
    </row>
    <row r="11" spans="1:14" ht="15" x14ac:dyDescent="0.25">
      <c r="A11" s="383">
        <v>3</v>
      </c>
      <c r="B11" s="383" t="s">
        <v>72</v>
      </c>
      <c r="C11" s="384" t="s">
        <v>113</v>
      </c>
      <c r="D11" s="155">
        <v>6000000</v>
      </c>
      <c r="E11" s="385">
        <f>'bảng chấm công'!AI14</f>
        <v>27</v>
      </c>
      <c r="F11" s="155">
        <f t="shared" ref="F11:F12" si="0">D11/26*E11</f>
        <v>6230769.230769231</v>
      </c>
      <c r="G11" s="386"/>
      <c r="H11" s="386">
        <v>40119519</v>
      </c>
      <c r="I11" s="386">
        <f t="shared" ref="I11:I12" si="1">F11-G11+H11</f>
        <v>46350288.230769232</v>
      </c>
      <c r="J11" s="386"/>
      <c r="K11" s="383"/>
      <c r="N11" s="72"/>
    </row>
    <row r="12" spans="1:14" ht="15" x14ac:dyDescent="0.25">
      <c r="A12" s="387">
        <v>4</v>
      </c>
      <c r="B12" s="387" t="s">
        <v>37</v>
      </c>
      <c r="C12" s="388" t="s">
        <v>114</v>
      </c>
      <c r="D12" s="157">
        <v>6000000</v>
      </c>
      <c r="E12" s="389">
        <f>'bảng chấm công'!AI13</f>
        <v>28</v>
      </c>
      <c r="F12" s="157">
        <f t="shared" si="0"/>
        <v>6461538.461538462</v>
      </c>
      <c r="G12" s="390">
        <v>1717000</v>
      </c>
      <c r="H12" s="390">
        <v>0</v>
      </c>
      <c r="I12" s="386">
        <f t="shared" si="1"/>
        <v>4744538.461538462</v>
      </c>
      <c r="J12" s="390"/>
      <c r="K12" s="387"/>
      <c r="N12" s="72"/>
    </row>
    <row r="13" spans="1:14" s="42" customFormat="1" ht="15" x14ac:dyDescent="0.25">
      <c r="A13" s="550" t="s">
        <v>36</v>
      </c>
      <c r="B13" s="551"/>
      <c r="C13" s="552"/>
      <c r="D13" s="391">
        <f>SUM(D10:D12)</f>
        <v>27000000</v>
      </c>
      <c r="E13" s="392"/>
      <c r="F13" s="391">
        <f>SUM(F10:F12)</f>
        <v>28846153.846153848</v>
      </c>
      <c r="G13" s="393"/>
      <c r="H13" s="393">
        <f>SUM(H10:H12)</f>
        <v>117427211</v>
      </c>
      <c r="I13" s="393">
        <f>SUM(I10:I12)</f>
        <v>144556364.84615383</v>
      </c>
      <c r="J13" s="393"/>
      <c r="K13" s="394"/>
    </row>
    <row r="15" spans="1:14" s="42" customFormat="1" x14ac:dyDescent="0.25">
      <c r="B15" s="549"/>
      <c r="C15" s="549"/>
      <c r="D15" s="549"/>
      <c r="E15" s="122"/>
      <c r="G15" s="549"/>
      <c r="H15" s="549"/>
      <c r="I15" s="549"/>
      <c r="J15" s="549"/>
    </row>
    <row r="16" spans="1:14" s="125" customFormat="1" x14ac:dyDescent="0.2">
      <c r="C16" s="128" t="s">
        <v>105</v>
      </c>
      <c r="E16" s="129"/>
      <c r="F16" s="154"/>
      <c r="H16" s="128" t="s">
        <v>14</v>
      </c>
      <c r="I16" s="130"/>
    </row>
    <row r="17" spans="3:8" s="125" customFormat="1" x14ac:dyDescent="0.2">
      <c r="C17" s="131" t="s">
        <v>15</v>
      </c>
      <c r="E17" s="132"/>
      <c r="F17" s="132"/>
      <c r="H17" s="131" t="s">
        <v>16</v>
      </c>
    </row>
    <row r="18" spans="3:8" x14ac:dyDescent="0.25">
      <c r="F18" s="72"/>
    </row>
    <row r="20" spans="3:8" s="133" customFormat="1" x14ac:dyDescent="0.2">
      <c r="C20" s="128"/>
      <c r="F20" s="134"/>
      <c r="G20" s="135"/>
    </row>
  </sheetData>
  <mergeCells count="10">
    <mergeCell ref="F1:J1"/>
    <mergeCell ref="A2:D2"/>
    <mergeCell ref="F2:J2"/>
    <mergeCell ref="A4:K4"/>
    <mergeCell ref="A5:K5"/>
    <mergeCell ref="I6:K6"/>
    <mergeCell ref="A9:B9"/>
    <mergeCell ref="B15:D15"/>
    <mergeCell ref="G15:J15"/>
    <mergeCell ref="A13:C13"/>
  </mergeCells>
  <pageMargins left="0.62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Sơn</vt:lpstr>
      <vt:lpstr>Tiền Hằng T9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2021-01-26T11:00:10Z</dcterms:modified>
</cp:coreProperties>
</file>