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 activeTab="1"/>
  </bookViews>
  <sheets>
    <sheet name="hàng nhập" sheetId="1" r:id="rId1"/>
    <sheet name="hàng trả về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R27" i="2" l="1"/>
  <c r="H33" i="2"/>
  <c r="H32" i="2"/>
  <c r="H28" i="2"/>
  <c r="H25" i="2"/>
  <c r="H26" i="2" s="1"/>
  <c r="H18" i="2"/>
  <c r="H19" i="2" s="1"/>
  <c r="H21" i="2" s="1"/>
  <c r="S29" i="1" l="1"/>
  <c r="S28" i="1"/>
  <c r="J12" i="2" l="1"/>
  <c r="L12" i="2" s="1"/>
  <c r="O12" i="2" s="1"/>
  <c r="J13" i="2"/>
  <c r="L13" i="2" s="1"/>
  <c r="O13" i="2" s="1"/>
  <c r="J32" i="1"/>
  <c r="L32" i="1" s="1"/>
  <c r="O32" i="1" s="1"/>
  <c r="J33" i="1"/>
  <c r="L33" i="1" s="1"/>
  <c r="O33" i="1" s="1"/>
  <c r="J34" i="1"/>
  <c r="L34" i="1" s="1"/>
  <c r="O34" i="1" s="1"/>
  <c r="J35" i="1"/>
  <c r="L35" i="1" s="1"/>
  <c r="O35" i="1" s="1"/>
  <c r="J36" i="1"/>
  <c r="L36" i="1" s="1"/>
  <c r="O36" i="1" s="1"/>
  <c r="J37" i="1"/>
  <c r="L37" i="1" s="1"/>
  <c r="O37" i="1" s="1"/>
  <c r="J38" i="1"/>
  <c r="L38" i="1" s="1"/>
  <c r="O38" i="1" s="1"/>
  <c r="J31" i="1"/>
  <c r="H39" i="1"/>
  <c r="J39" i="1" l="1"/>
  <c r="L31" i="1"/>
  <c r="L39" i="1" l="1"/>
  <c r="O39" i="1" s="1"/>
  <c r="O31" i="1"/>
  <c r="H11" i="2"/>
  <c r="J11" i="2" s="1"/>
  <c r="L11" i="2" s="1"/>
  <c r="O11" i="2" s="1"/>
  <c r="H10" i="2"/>
  <c r="J10" i="2" s="1"/>
  <c r="L10" i="2" s="1"/>
  <c r="O10" i="2" s="1"/>
  <c r="H9" i="2"/>
  <c r="J9" i="2" s="1"/>
  <c r="L9" i="2" s="1"/>
  <c r="O9" i="2" s="1"/>
  <c r="H8" i="2"/>
  <c r="J8" i="2" s="1"/>
  <c r="H7" i="2"/>
  <c r="H30" i="1"/>
  <c r="J29" i="1"/>
  <c r="L29" i="1" s="1"/>
  <c r="O29" i="1" s="1"/>
  <c r="J28" i="1"/>
  <c r="L28" i="1" s="1"/>
  <c r="O28" i="1" s="1"/>
  <c r="J27" i="1"/>
  <c r="L27" i="1" s="1"/>
  <c r="O27" i="1" s="1"/>
  <c r="J26" i="1"/>
  <c r="L26" i="1" s="1"/>
  <c r="O26" i="1" s="1"/>
  <c r="J25" i="1"/>
  <c r="L25" i="1" s="1"/>
  <c r="O25" i="1" s="1"/>
  <c r="J24" i="1"/>
  <c r="L24" i="1" s="1"/>
  <c r="O24" i="1" s="1"/>
  <c r="J23" i="1"/>
  <c r="H22" i="1"/>
  <c r="J21" i="1"/>
  <c r="L21" i="1" s="1"/>
  <c r="O21" i="1" s="1"/>
  <c r="J20" i="1"/>
  <c r="L20" i="1" s="1"/>
  <c r="O20" i="1" s="1"/>
  <c r="J19" i="1"/>
  <c r="L19" i="1" s="1"/>
  <c r="O19" i="1" s="1"/>
  <c r="J18" i="1"/>
  <c r="L18" i="1" s="1"/>
  <c r="O18" i="1" s="1"/>
  <c r="J17" i="1"/>
  <c r="L17" i="1" s="1"/>
  <c r="O17" i="1" s="1"/>
  <c r="J16" i="1"/>
  <c r="L16" i="1" s="1"/>
  <c r="O16" i="1" s="1"/>
  <c r="J15" i="1"/>
  <c r="L15" i="1" s="1"/>
  <c r="O15" i="1" s="1"/>
  <c r="J14" i="1"/>
  <c r="L14" i="1" s="1"/>
  <c r="J13" i="1"/>
  <c r="L13" i="1" s="1"/>
  <c r="H11" i="1"/>
  <c r="J11" i="1" s="1"/>
  <c r="L11" i="1" s="1"/>
  <c r="O11" i="1" s="1"/>
  <c r="H10" i="1"/>
  <c r="J10" i="1" s="1"/>
  <c r="L10" i="1" s="1"/>
  <c r="O10" i="1" s="1"/>
  <c r="H9" i="1"/>
  <c r="J9" i="1" s="1"/>
  <c r="L9" i="1" s="1"/>
  <c r="O9" i="1" s="1"/>
  <c r="H8" i="1"/>
  <c r="J8" i="1" s="1"/>
  <c r="L8" i="1" s="1"/>
  <c r="O8" i="1" s="1"/>
  <c r="H7" i="1"/>
  <c r="H14" i="2" l="1"/>
  <c r="L8" i="2"/>
  <c r="O8" i="2" s="1"/>
  <c r="H12" i="1"/>
  <c r="H40" i="1" s="1"/>
  <c r="J30" i="1"/>
  <c r="O13" i="1"/>
  <c r="L22" i="1"/>
  <c r="J7" i="1"/>
  <c r="J12" i="1" s="1"/>
  <c r="J7" i="2"/>
  <c r="J22" i="1"/>
  <c r="O14" i="1"/>
  <c r="L7" i="1"/>
  <c r="L12" i="1" s="1"/>
  <c r="L23" i="1"/>
  <c r="L30" i="1" s="1"/>
  <c r="L40" i="1" l="1"/>
  <c r="J40" i="1"/>
  <c r="J14" i="2"/>
  <c r="L7" i="2"/>
  <c r="L14" i="2" s="1"/>
  <c r="O14" i="2" s="1"/>
  <c r="O22" i="1"/>
  <c r="O7" i="1"/>
  <c r="O12" i="1"/>
  <c r="O23" i="1"/>
  <c r="O30" i="1" s="1"/>
  <c r="O40" i="1" s="1"/>
  <c r="O7" i="2" l="1"/>
</calcChain>
</file>

<file path=xl/sharedStrings.xml><?xml version="1.0" encoding="utf-8"?>
<sst xmlns="http://schemas.openxmlformats.org/spreadsheetml/2006/main" count="171" uniqueCount="62">
  <si>
    <t>CÔNG TY CỔ PHẦN ĐT &amp; PT NANO MILK</t>
  </si>
  <si>
    <t xml:space="preserve"> Số:………./PKD. MST: 0108806878</t>
  </si>
  <si>
    <t>STT</t>
  </si>
  <si>
    <t>Ngày</t>
  </si>
  <si>
    <t>Người bán</t>
  </si>
  <si>
    <t>Thông tin khách hàng</t>
  </si>
  <si>
    <t>Thông tin về sản phẩm</t>
  </si>
  <si>
    <t>Thành tiền sau CK(VNĐ)</t>
  </si>
  <si>
    <t>Tiền bán hàng thực tế thu về</t>
  </si>
  <si>
    <t>Ghi chú</t>
  </si>
  <si>
    <t>Tên khách hàng</t>
  </si>
  <si>
    <t>Địa chỉ</t>
  </si>
  <si>
    <t>Số điện thoại</t>
  </si>
  <si>
    <t>Mã sản phẩm</t>
  </si>
  <si>
    <t>Số lượng (hộp)</t>
  </si>
  <si>
    <t>Đơn giá (VNĐ)</t>
  </si>
  <si>
    <t>Thành tiền (VNĐ)</t>
  </si>
  <si>
    <t>Chiết khấu</t>
  </si>
  <si>
    <t>TM</t>
  </si>
  <si>
    <t>CK</t>
  </si>
  <si>
    <t>CTT</t>
  </si>
  <si>
    <t>Đợt 1</t>
  </si>
  <si>
    <t>Chị Tuyết</t>
  </si>
  <si>
    <t>TPHCM</t>
  </si>
  <si>
    <t>GCX90</t>
  </si>
  <si>
    <t>2CX90</t>
  </si>
  <si>
    <t>3CX90</t>
  </si>
  <si>
    <t>TĐ90</t>
  </si>
  <si>
    <t>GC90</t>
  </si>
  <si>
    <t>Tổng cộng nhập hàng đợt 1</t>
  </si>
  <si>
    <t>Đợt 2</t>
  </si>
  <si>
    <t>2CX45</t>
  </si>
  <si>
    <t>BCX90</t>
  </si>
  <si>
    <t>SN45</t>
  </si>
  <si>
    <t>SOY</t>
  </si>
  <si>
    <t>Tổng cộng nhập hàng đợt 2</t>
  </si>
  <si>
    <t>Đợt 3</t>
  </si>
  <si>
    <t>1CX90</t>
  </si>
  <si>
    <t>Tổng cộng nhập hàng đợt 3</t>
  </si>
  <si>
    <t xml:space="preserve">HÀNG CHỊ TUYẾT TRẢ LẠI </t>
  </si>
  <si>
    <t>Tổng cộng hàng trả lại</t>
  </si>
  <si>
    <t>Như vậy:</t>
  </si>
  <si>
    <t>Tổng sau 4 đợt nhập hàng</t>
  </si>
  <si>
    <t>Đợt 4</t>
  </si>
  <si>
    <t>Tổng cộng nhập hàng đợt 4</t>
  </si>
  <si>
    <t>Chiết khấu 50%</t>
  </si>
  <si>
    <t>Đã thanh toán</t>
  </si>
  <si>
    <t>Công nợ (Còn nợ công ty Nanomilk)</t>
  </si>
  <si>
    <t>BẢNG TỔNG HỢP CHỊ TUYẾT NHẬP HÀNG</t>
  </si>
  <si>
    <t>Đã chi Biển bảng kệ</t>
  </si>
  <si>
    <t>Trước ngày 25/7 (chị Tuyết và anh Lâm đã thống nhất với nhau)</t>
  </si>
  <si>
    <t>Tổng  nhập hàng</t>
  </si>
  <si>
    <t>Đã thanh toán 13/7: 150 triệu</t>
  </si>
  <si>
    <t>Đã thống nhất ký xác nhận</t>
  </si>
  <si>
    <t>Ngày 25/7 nhập thêm đơn hàng hóa</t>
  </si>
  <si>
    <t xml:space="preserve">Tổng nhập hàng </t>
  </si>
  <si>
    <t xml:space="preserve">Nợ cũ </t>
  </si>
  <si>
    <t xml:space="preserve">Như vậy, Chị Tuyết còn nợ công ty Nanomilk </t>
  </si>
  <si>
    <t>Trả hàng (hàng chuyểnlinna)1 già, 1 tiểu đường</t>
  </si>
  <si>
    <t>Trước 25/7</t>
  </si>
  <si>
    <t>Sau 25/7</t>
  </si>
  <si>
    <t>Tổng sau 25/7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</si>
</sst>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\ _₫_-;\-* #,##0.00\ _₫_-;_-* &quot;-&quot;??\ _₫_-;_-@_-"/>
    <numFmt numFmtId="165" formatCode="_-* #,##0\ _₫_-;\-* #,##0\ _₫_-;_-* &quot;-&quot;??\ _₫_-;_-@_-"/>
    <numFmt numFmtId="166" formatCode="dd/mm/yyyy;@"/>
    <numFmt numFmtId="167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1"/>
      <name val="Times New Roman"/>
      <family val="1"/>
    </font>
    <font>
      <sz val="11"/>
      <color theme="1"/>
      <name val="Times New Roman"/>
      <family val="1"/>
    </font>
    <font>
      <i/>
      <sz val="11"/>
      <name val="Times New Roman"/>
      <family val="1"/>
    </font>
    <font>
      <b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i/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b/>
      <sz val="11"/>
      <color rgb="FFFF0000"/>
      <name val="Times New Roman"/>
      <family val="1"/>
    </font>
    <font>
      <b/>
      <i/>
      <u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2">
    <xf numFmtId="0" fontId="0" fillId="0" borderId="0" xfId="0"/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165" fontId="3" fillId="0" borderId="0" xfId="1" applyNumberFormat="1" applyFont="1" applyAlignment="1">
      <alignment horizontal="center"/>
    </xf>
    <xf numFmtId="9" fontId="3" fillId="0" borderId="0" xfId="2" applyFont="1" applyAlignment="1">
      <alignment horizontal="center"/>
    </xf>
    <xf numFmtId="165" fontId="3" fillId="0" borderId="0" xfId="1" applyNumberFormat="1" applyFont="1"/>
    <xf numFmtId="0" fontId="4" fillId="0" borderId="0" xfId="0" applyFont="1" applyAlignment="1">
      <alignment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65" fontId="3" fillId="0" borderId="0" xfId="1" applyNumberFormat="1" applyFont="1" applyAlignment="1">
      <alignment horizontal="center" vertical="center"/>
    </xf>
    <xf numFmtId="9" fontId="3" fillId="0" borderId="0" xfId="2" applyFont="1" applyAlignment="1">
      <alignment horizontal="center" vertical="center"/>
    </xf>
    <xf numFmtId="0" fontId="6" fillId="0" borderId="0" xfId="0" applyFont="1"/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65" fontId="5" fillId="0" borderId="1" xfId="1" applyNumberFormat="1" applyFont="1" applyBorder="1" applyAlignment="1">
      <alignment horizontal="center" vertical="center" wrapText="1"/>
    </xf>
    <xf numFmtId="165" fontId="2" fillId="0" borderId="1" xfId="1" applyNumberFormat="1" applyFont="1" applyBorder="1" applyAlignment="1">
      <alignment horizontal="center" vertical="center" wrapText="1"/>
    </xf>
    <xf numFmtId="9" fontId="5" fillId="0" borderId="1" xfId="2" applyFont="1" applyBorder="1" applyAlignment="1">
      <alignment horizontal="center" vertical="center" wrapText="1"/>
    </xf>
    <xf numFmtId="0" fontId="3" fillId="0" borderId="2" xfId="0" applyFont="1" applyBorder="1"/>
    <xf numFmtId="0" fontId="5" fillId="0" borderId="3" xfId="0" applyFont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165" fontId="3" fillId="0" borderId="2" xfId="1" applyNumberFormat="1" applyFont="1" applyBorder="1"/>
    <xf numFmtId="165" fontId="3" fillId="0" borderId="3" xfId="1" applyNumberFormat="1" applyFont="1" applyBorder="1" applyAlignment="1">
      <alignment horizontal="center" vertical="center" wrapText="1"/>
    </xf>
    <xf numFmtId="9" fontId="6" fillId="0" borderId="3" xfId="2" applyFont="1" applyBorder="1" applyAlignment="1">
      <alignment horizontal="center" vertical="center" wrapText="1"/>
    </xf>
    <xf numFmtId="165" fontId="5" fillId="0" borderId="3" xfId="1" applyNumberFormat="1" applyFont="1" applyBorder="1" applyAlignment="1">
      <alignment horizontal="center" vertical="center" wrapText="1"/>
    </xf>
    <xf numFmtId="165" fontId="6" fillId="0" borderId="3" xfId="1" applyNumberFormat="1" applyFont="1" applyBorder="1" applyAlignment="1">
      <alignment horizontal="center" vertical="center" wrapText="1"/>
    </xf>
    <xf numFmtId="0" fontId="3" fillId="0" borderId="4" xfId="0" applyFont="1" applyBorder="1"/>
    <xf numFmtId="165" fontId="3" fillId="0" borderId="4" xfId="1" applyNumberFormat="1" applyFont="1" applyBorder="1"/>
    <xf numFmtId="0" fontId="3" fillId="0" borderId="5" xfId="0" applyFont="1" applyBorder="1"/>
    <xf numFmtId="165" fontId="3" fillId="0" borderId="5" xfId="1" applyNumberFormat="1" applyFont="1" applyBorder="1"/>
    <xf numFmtId="0" fontId="5" fillId="2" borderId="3" xfId="0" applyFont="1" applyFill="1" applyBorder="1" applyAlignment="1">
      <alignment horizontal="center" vertical="center" wrapText="1"/>
    </xf>
    <xf numFmtId="165" fontId="2" fillId="0" borderId="3" xfId="1" applyNumberFormat="1" applyFont="1" applyBorder="1" applyAlignment="1">
      <alignment horizontal="center" vertical="center" wrapText="1"/>
    </xf>
    <xf numFmtId="9" fontId="5" fillId="0" borderId="3" xfId="2" applyFont="1" applyBorder="1" applyAlignment="1">
      <alignment horizontal="center" vertical="center" wrapText="1"/>
    </xf>
    <xf numFmtId="9" fontId="3" fillId="0" borderId="2" xfId="2" applyFont="1" applyBorder="1"/>
    <xf numFmtId="9" fontId="3" fillId="0" borderId="9" xfId="2" applyFont="1" applyBorder="1"/>
    <xf numFmtId="165" fontId="3" fillId="0" borderId="9" xfId="1" applyNumberFormat="1" applyFont="1" applyBorder="1"/>
    <xf numFmtId="9" fontId="3" fillId="0" borderId="4" xfId="2" applyFont="1" applyBorder="1"/>
    <xf numFmtId="0" fontId="3" fillId="0" borderId="10" xfId="0" applyFont="1" applyBorder="1"/>
    <xf numFmtId="165" fontId="3" fillId="0" borderId="10" xfId="1" applyNumberFormat="1" applyFont="1" applyBorder="1"/>
    <xf numFmtId="9" fontId="3" fillId="0" borderId="10" xfId="2" applyFont="1" applyBorder="1"/>
    <xf numFmtId="0" fontId="2" fillId="0" borderId="1" xfId="0" applyFont="1" applyBorder="1"/>
    <xf numFmtId="165" fontId="2" fillId="0" borderId="1" xfId="1" applyNumberFormat="1" applyFont="1" applyBorder="1"/>
    <xf numFmtId="9" fontId="3" fillId="0" borderId="1" xfId="2" applyFont="1" applyBorder="1"/>
    <xf numFmtId="0" fontId="2" fillId="0" borderId="0" xfId="0" applyFont="1"/>
    <xf numFmtId="0" fontId="2" fillId="3" borderId="1" xfId="0" applyFont="1" applyFill="1" applyBorder="1" applyAlignment="1">
      <alignment vertical="center"/>
    </xf>
    <xf numFmtId="165" fontId="2" fillId="3" borderId="1" xfId="1" applyNumberFormat="1" applyFont="1" applyFill="1" applyBorder="1" applyAlignment="1">
      <alignment vertical="center"/>
    </xf>
    <xf numFmtId="0" fontId="7" fillId="0" borderId="0" xfId="0" applyFont="1" applyAlignment="1">
      <alignment vertical="center"/>
    </xf>
    <xf numFmtId="166" fontId="8" fillId="0" borderId="0" xfId="0" applyNumberFormat="1" applyFont="1"/>
    <xf numFmtId="0" fontId="8" fillId="0" borderId="0" xfId="0" applyFont="1"/>
    <xf numFmtId="167" fontId="8" fillId="0" borderId="0" xfId="1" applyNumberFormat="1" applyFont="1"/>
    <xf numFmtId="0" fontId="9" fillId="0" borderId="0" xfId="0" applyFont="1" applyAlignment="1">
      <alignment vertical="center"/>
    </xf>
    <xf numFmtId="0" fontId="6" fillId="2" borderId="2" xfId="0" applyFont="1" applyFill="1" applyBorder="1" applyAlignment="1">
      <alignment horizontal="center" vertical="center" wrapText="1"/>
    </xf>
    <xf numFmtId="165" fontId="3" fillId="0" borderId="2" xfId="1" applyNumberFormat="1" applyFont="1" applyBorder="1" applyAlignment="1">
      <alignment horizontal="center" vertical="center" wrapText="1"/>
    </xf>
    <xf numFmtId="9" fontId="6" fillId="0" borderId="2" xfId="2" applyFont="1" applyBorder="1" applyAlignment="1">
      <alignment horizontal="center" vertical="center" wrapText="1"/>
    </xf>
    <xf numFmtId="165" fontId="5" fillId="0" borderId="2" xfId="1" applyNumberFormat="1" applyFont="1" applyBorder="1" applyAlignment="1">
      <alignment horizontal="center" vertical="center" wrapText="1"/>
    </xf>
    <xf numFmtId="165" fontId="6" fillId="0" borderId="2" xfId="1" applyNumberFormat="1" applyFont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165" fontId="3" fillId="0" borderId="4" xfId="1" applyNumberFormat="1" applyFont="1" applyBorder="1" applyAlignment="1">
      <alignment horizontal="center" vertical="center" wrapText="1"/>
    </xf>
    <xf numFmtId="9" fontId="6" fillId="0" borderId="4" xfId="2" applyFont="1" applyBorder="1" applyAlignment="1">
      <alignment horizontal="center" vertical="center" wrapText="1"/>
    </xf>
    <xf numFmtId="165" fontId="5" fillId="0" borderId="4" xfId="1" applyNumberFormat="1" applyFont="1" applyBorder="1" applyAlignment="1">
      <alignment horizontal="center" vertical="center" wrapText="1"/>
    </xf>
    <xf numFmtId="165" fontId="6" fillId="0" borderId="4" xfId="1" applyNumberFormat="1" applyFont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165" fontId="3" fillId="0" borderId="10" xfId="1" applyNumberFormat="1" applyFont="1" applyBorder="1" applyAlignment="1">
      <alignment horizontal="center" vertical="center" wrapText="1"/>
    </xf>
    <xf numFmtId="9" fontId="6" fillId="0" borderId="10" xfId="2" applyFont="1" applyBorder="1" applyAlignment="1">
      <alignment horizontal="center" vertical="center" wrapText="1"/>
    </xf>
    <xf numFmtId="165" fontId="5" fillId="0" borderId="10" xfId="1" applyNumberFormat="1" applyFont="1" applyBorder="1" applyAlignment="1">
      <alignment horizontal="center" vertical="center" wrapText="1"/>
    </xf>
    <xf numFmtId="165" fontId="6" fillId="0" borderId="10" xfId="1" applyNumberFormat="1" applyFont="1" applyBorder="1" applyAlignment="1">
      <alignment horizontal="center" vertical="center" wrapText="1"/>
    </xf>
    <xf numFmtId="9" fontId="2" fillId="0" borderId="1" xfId="2" applyFont="1" applyBorder="1"/>
    <xf numFmtId="14" fontId="11" fillId="0" borderId="0" xfId="0" applyNumberFormat="1" applyFont="1"/>
    <xf numFmtId="9" fontId="3" fillId="0" borderId="0" xfId="2" applyFont="1"/>
    <xf numFmtId="14" fontId="3" fillId="0" borderId="0" xfId="0" applyNumberFormat="1" applyFont="1"/>
    <xf numFmtId="165" fontId="3" fillId="0" borderId="0" xfId="0" applyNumberFormat="1" applyFont="1"/>
    <xf numFmtId="9" fontId="3" fillId="0" borderId="5" xfId="2" applyFont="1" applyBorder="1"/>
    <xf numFmtId="0" fontId="6" fillId="2" borderId="5" xfId="0" applyFont="1" applyFill="1" applyBorder="1" applyAlignment="1">
      <alignment horizontal="center" vertical="center" wrapText="1"/>
    </xf>
    <xf numFmtId="165" fontId="3" fillId="0" borderId="5" xfId="1" applyNumberFormat="1" applyFont="1" applyBorder="1" applyAlignment="1">
      <alignment horizontal="center" vertical="center" wrapText="1"/>
    </xf>
    <xf numFmtId="9" fontId="6" fillId="0" borderId="5" xfId="2" applyFont="1" applyBorder="1" applyAlignment="1">
      <alignment horizontal="center" vertical="center" wrapText="1"/>
    </xf>
    <xf numFmtId="165" fontId="5" fillId="0" borderId="5" xfId="1" applyNumberFormat="1" applyFont="1" applyBorder="1" applyAlignment="1">
      <alignment horizontal="center" vertical="center" wrapText="1"/>
    </xf>
    <xf numFmtId="165" fontId="6" fillId="0" borderId="5" xfId="1" applyNumberFormat="1" applyFont="1" applyBorder="1" applyAlignment="1">
      <alignment horizontal="center" vertical="center" wrapText="1"/>
    </xf>
    <xf numFmtId="14" fontId="8" fillId="0" borderId="0" xfId="0" applyNumberFormat="1" applyFont="1"/>
    <xf numFmtId="14" fontId="6" fillId="0" borderId="0" xfId="0" applyNumberFormat="1" applyFont="1"/>
    <xf numFmtId="14" fontId="2" fillId="0" borderId="0" xfId="0" applyNumberFormat="1" applyFont="1"/>
    <xf numFmtId="14" fontId="0" fillId="0" borderId="0" xfId="0" applyNumberFormat="1"/>
    <xf numFmtId="14" fontId="12" fillId="0" borderId="0" xfId="0" applyNumberFormat="1" applyFont="1"/>
    <xf numFmtId="165" fontId="12" fillId="0" borderId="0" xfId="1" applyNumberFormat="1" applyFont="1"/>
    <xf numFmtId="0" fontId="13" fillId="0" borderId="0" xfId="0" applyFont="1"/>
    <xf numFmtId="0" fontId="0" fillId="0" borderId="1" xfId="0" applyBorder="1"/>
    <xf numFmtId="14" fontId="14" fillId="0" borderId="1" xfId="0" applyNumberFormat="1" applyFont="1" applyBorder="1"/>
    <xf numFmtId="0" fontId="11" fillId="4" borderId="1" xfId="0" applyFont="1" applyFill="1" applyBorder="1"/>
    <xf numFmtId="0" fontId="0" fillId="4" borderId="1" xfId="0" applyFill="1" applyBorder="1"/>
    <xf numFmtId="14" fontId="16" fillId="0" borderId="0" xfId="0" applyNumberFormat="1" applyFont="1" applyFill="1" applyAlignment="1">
      <alignment horizontal="center"/>
    </xf>
    <xf numFmtId="165" fontId="16" fillId="0" borderId="0" xfId="0" applyNumberFormat="1" applyFont="1" applyFill="1"/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9" fontId="4" fillId="0" borderId="0" xfId="2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9" fontId="5" fillId="0" borderId="1" xfId="2" applyFont="1" applyBorder="1" applyAlignment="1">
      <alignment horizontal="center" vertical="center"/>
    </xf>
    <xf numFmtId="165" fontId="2" fillId="0" borderId="1" xfId="1" applyNumberFormat="1" applyFont="1" applyBorder="1" applyAlignment="1">
      <alignment horizontal="center" vertical="center" wrapText="1"/>
    </xf>
    <xf numFmtId="165" fontId="5" fillId="0" borderId="1" xfId="1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4" fontId="3" fillId="0" borderId="11" xfId="0" applyNumberFormat="1" applyFont="1" applyBorder="1" applyAlignment="1">
      <alignment horizontal="center" vertical="center"/>
    </xf>
    <xf numFmtId="14" fontId="3" fillId="0" borderId="12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14" fontId="3" fillId="0" borderId="3" xfId="0" applyNumberFormat="1" applyFont="1" applyBorder="1" applyAlignment="1">
      <alignment horizontal="center" vertical="center" wrapText="1"/>
    </xf>
    <xf numFmtId="14" fontId="3" fillId="0" borderId="11" xfId="0" applyNumberFormat="1" applyFont="1" applyBorder="1" applyAlignment="1">
      <alignment horizontal="center" vertical="center" wrapText="1"/>
    </xf>
    <xf numFmtId="14" fontId="3" fillId="0" borderId="12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6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11" fillId="0" borderId="8" xfId="0" applyFont="1" applyBorder="1" applyAlignment="1">
      <alignment horizontal="left"/>
    </xf>
    <xf numFmtId="0" fontId="11" fillId="0" borderId="6" xfId="0" quotePrefix="1" applyFont="1" applyBorder="1" applyAlignment="1">
      <alignment horizontal="left"/>
    </xf>
    <xf numFmtId="0" fontId="11" fillId="0" borderId="7" xfId="0" quotePrefix="1" applyFont="1" applyBorder="1" applyAlignment="1">
      <alignment horizontal="left"/>
    </xf>
    <xf numFmtId="0" fontId="11" fillId="0" borderId="8" xfId="0" quotePrefix="1" applyFont="1" applyBorder="1" applyAlignment="1">
      <alignment horizontal="left"/>
    </xf>
    <xf numFmtId="0" fontId="11" fillId="0" borderId="6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center" wrapText="1"/>
    </xf>
    <xf numFmtId="0" fontId="11" fillId="0" borderId="8" xfId="0" applyFont="1" applyBorder="1" applyAlignment="1">
      <alignment horizontal="left" vertical="center" wrapText="1"/>
    </xf>
    <xf numFmtId="165" fontId="13" fillId="0" borderId="6" xfId="1" applyNumberFormat="1" applyFont="1" applyBorder="1" applyAlignment="1">
      <alignment horizontal="center" vertical="center"/>
    </xf>
    <xf numFmtId="165" fontId="13" fillId="0" borderId="8" xfId="1" applyNumberFormat="1" applyFont="1" applyBorder="1" applyAlignment="1">
      <alignment horizontal="center" vertical="center"/>
    </xf>
    <xf numFmtId="0" fontId="17" fillId="4" borderId="0" xfId="0" applyFont="1" applyFill="1" applyAlignment="1">
      <alignment horizontal="center"/>
    </xf>
    <xf numFmtId="165" fontId="13" fillId="4" borderId="1" xfId="1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165" fontId="11" fillId="0" borderId="1" xfId="0" applyNumberFormat="1" applyFont="1" applyBorder="1" applyAlignment="1">
      <alignment horizontal="center"/>
    </xf>
    <xf numFmtId="165" fontId="13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65" fontId="13" fillId="0" borderId="1" xfId="1" applyNumberFormat="1" applyFont="1" applyBorder="1" applyAlignment="1">
      <alignment horizontal="center"/>
    </xf>
    <xf numFmtId="165" fontId="13" fillId="0" borderId="14" xfId="1" applyNumberFormat="1" applyFont="1" applyBorder="1" applyAlignment="1">
      <alignment horizontal="right" vertical="center"/>
    </xf>
    <xf numFmtId="165" fontId="13" fillId="0" borderId="15" xfId="1" applyNumberFormat="1" applyFont="1" applyBorder="1" applyAlignment="1">
      <alignment horizontal="right" vertical="center"/>
    </xf>
    <xf numFmtId="165" fontId="13" fillId="0" borderId="16" xfId="1" applyNumberFormat="1" applyFont="1" applyBorder="1" applyAlignment="1">
      <alignment horizontal="right" vertical="center"/>
    </xf>
    <xf numFmtId="165" fontId="13" fillId="0" borderId="13" xfId="1" applyNumberFormat="1" applyFont="1" applyBorder="1" applyAlignment="1">
      <alignment horizontal="right" vertical="center"/>
    </xf>
    <xf numFmtId="165" fontId="13" fillId="0" borderId="17" xfId="1" applyNumberFormat="1" applyFont="1" applyBorder="1" applyAlignment="1">
      <alignment horizontal="right" vertical="center"/>
    </xf>
    <xf numFmtId="165" fontId="13" fillId="0" borderId="18" xfId="1" applyNumberFormat="1" applyFont="1" applyBorder="1" applyAlignment="1">
      <alignment horizontal="right" vertical="center"/>
    </xf>
    <xf numFmtId="165" fontId="13" fillId="0" borderId="6" xfId="1" applyNumberFormat="1" applyFont="1" applyBorder="1" applyAlignment="1">
      <alignment horizontal="center"/>
    </xf>
    <xf numFmtId="165" fontId="13" fillId="0" borderId="8" xfId="1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14" fontId="12" fillId="0" borderId="0" xfId="0" applyNumberFormat="1" applyFont="1" applyFill="1" applyAlignment="1">
      <alignment horizontal="center"/>
    </xf>
    <xf numFmtId="0" fontId="15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"/>
  <sheetViews>
    <sheetView topLeftCell="A22" zoomScale="85" zoomScaleNormal="85" workbookViewId="0">
      <selection activeCell="S30" sqref="S30"/>
    </sheetView>
  </sheetViews>
  <sheetFormatPr defaultRowHeight="15.75" x14ac:dyDescent="0.25"/>
  <cols>
    <col min="1" max="1" width="6.140625" style="4" customWidth="1"/>
    <col min="2" max="2" width="11.85546875" style="73" bestFit="1" customWidth="1"/>
    <col min="3" max="3" width="7" style="4" customWidth="1"/>
    <col min="4" max="4" width="10.42578125" style="4" customWidth="1"/>
    <col min="5" max="5" width="8.85546875" style="4" customWidth="1"/>
    <col min="6" max="6" width="6.85546875" style="4" customWidth="1"/>
    <col min="7" max="7" width="7.42578125" style="4" customWidth="1"/>
    <col min="8" max="8" width="7.28515625" style="4" bestFit="1" customWidth="1"/>
    <col min="9" max="9" width="12.42578125" style="8" bestFit="1" customWidth="1"/>
    <col min="10" max="10" width="20.7109375" style="8" bestFit="1" customWidth="1"/>
    <col min="11" max="11" width="6.5703125" style="72" customWidth="1"/>
    <col min="12" max="12" width="28.5703125" style="8" bestFit="1" customWidth="1"/>
    <col min="13" max="13" width="5.5703125" style="8" customWidth="1"/>
    <col min="14" max="14" width="5.42578125" style="8" customWidth="1"/>
    <col min="15" max="15" width="16.7109375" style="8" customWidth="1"/>
    <col min="16" max="18" width="9.140625" style="4"/>
    <col min="19" max="19" width="16.7109375" style="4" bestFit="1" customWidth="1"/>
    <col min="20" max="21" width="9.140625" style="4"/>
    <col min="22" max="22" width="19" style="4" bestFit="1" customWidth="1"/>
    <col min="23" max="16384" width="9.140625" style="4"/>
  </cols>
  <sheetData>
    <row r="1" spans="1:22" x14ac:dyDescent="0.25">
      <c r="A1" s="1" t="s">
        <v>0</v>
      </c>
      <c r="B1" s="2"/>
      <c r="C1" s="3"/>
      <c r="D1" s="3"/>
      <c r="E1" s="3"/>
      <c r="H1" s="5"/>
      <c r="I1" s="6"/>
      <c r="J1" s="6"/>
      <c r="K1" s="7"/>
      <c r="L1" s="6"/>
      <c r="M1" s="6"/>
      <c r="O1" s="6"/>
    </row>
    <row r="2" spans="1:22" x14ac:dyDescent="0.25">
      <c r="A2" s="9" t="s">
        <v>1</v>
      </c>
      <c r="B2" s="10"/>
      <c r="C2" s="11"/>
      <c r="D2" s="11"/>
      <c r="E2" s="11"/>
      <c r="H2" s="12"/>
      <c r="I2" s="13"/>
      <c r="J2" s="13"/>
      <c r="K2" s="14"/>
      <c r="L2" s="13"/>
      <c r="M2" s="13"/>
      <c r="O2" s="13"/>
    </row>
    <row r="3" spans="1:22" x14ac:dyDescent="0.25">
      <c r="A3" s="97" t="s">
        <v>48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</row>
    <row r="4" spans="1:22" x14ac:dyDescent="0.25">
      <c r="A4" s="98"/>
      <c r="B4" s="98"/>
      <c r="C4" s="98"/>
      <c r="D4" s="98"/>
      <c r="E4" s="98"/>
      <c r="F4" s="98"/>
      <c r="G4" s="98"/>
      <c r="H4" s="98"/>
      <c r="I4" s="98"/>
      <c r="J4" s="99"/>
      <c r="K4" s="98"/>
      <c r="L4" s="98"/>
      <c r="M4" s="98"/>
      <c r="N4" s="98"/>
      <c r="O4" s="98"/>
    </row>
    <row r="5" spans="1:22" s="15" customFormat="1" x14ac:dyDescent="0.25">
      <c r="A5" s="100" t="s">
        <v>2</v>
      </c>
      <c r="B5" s="101" t="s">
        <v>3</v>
      </c>
      <c r="C5" s="100" t="s">
        <v>4</v>
      </c>
      <c r="D5" s="100" t="s">
        <v>5</v>
      </c>
      <c r="E5" s="100"/>
      <c r="F5" s="100"/>
      <c r="G5" s="102" t="s">
        <v>6</v>
      </c>
      <c r="H5" s="102"/>
      <c r="I5" s="102"/>
      <c r="J5" s="102"/>
      <c r="K5" s="103"/>
      <c r="L5" s="104" t="s">
        <v>7</v>
      </c>
      <c r="M5" s="105" t="s">
        <v>8</v>
      </c>
      <c r="N5" s="105"/>
      <c r="O5" s="105"/>
      <c r="P5" s="106" t="s">
        <v>9</v>
      </c>
    </row>
    <row r="6" spans="1:22" s="15" customFormat="1" ht="47.25" x14ac:dyDescent="0.25">
      <c r="A6" s="100"/>
      <c r="B6" s="101"/>
      <c r="C6" s="100"/>
      <c r="D6" s="16" t="s">
        <v>10</v>
      </c>
      <c r="E6" s="17" t="s">
        <v>11</v>
      </c>
      <c r="F6" s="17" t="s">
        <v>12</v>
      </c>
      <c r="G6" s="17" t="s">
        <v>13</v>
      </c>
      <c r="H6" s="18" t="s">
        <v>14</v>
      </c>
      <c r="I6" s="19" t="s">
        <v>15</v>
      </c>
      <c r="J6" s="20" t="s">
        <v>16</v>
      </c>
      <c r="K6" s="21" t="s">
        <v>17</v>
      </c>
      <c r="L6" s="104"/>
      <c r="M6" s="19" t="s">
        <v>18</v>
      </c>
      <c r="N6" s="19" t="s">
        <v>19</v>
      </c>
      <c r="O6" s="19" t="s">
        <v>20</v>
      </c>
      <c r="P6" s="106"/>
    </row>
    <row r="7" spans="1:22" s="15" customFormat="1" x14ac:dyDescent="0.25">
      <c r="A7" s="107" t="s">
        <v>21</v>
      </c>
      <c r="B7" s="110">
        <v>43881</v>
      </c>
      <c r="C7" s="113"/>
      <c r="D7" s="22" t="s">
        <v>22</v>
      </c>
      <c r="E7" s="22" t="s">
        <v>23</v>
      </c>
      <c r="F7" s="23"/>
      <c r="G7" s="22" t="s">
        <v>24</v>
      </c>
      <c r="H7" s="24">
        <f>12*(8+4)</f>
        <v>144</v>
      </c>
      <c r="I7" s="25">
        <v>485000</v>
      </c>
      <c r="J7" s="26">
        <f>H7*I7</f>
        <v>69840000</v>
      </c>
      <c r="K7" s="27">
        <v>0.5</v>
      </c>
      <c r="L7" s="26">
        <f>J7*(1-K7)</f>
        <v>34920000</v>
      </c>
      <c r="M7" s="28"/>
      <c r="N7" s="28"/>
      <c r="O7" s="29">
        <f t="shared" ref="O7:O21" si="0">L7</f>
        <v>34920000</v>
      </c>
      <c r="P7" s="24"/>
    </row>
    <row r="8" spans="1:22" s="15" customFormat="1" x14ac:dyDescent="0.25">
      <c r="A8" s="108"/>
      <c r="B8" s="111"/>
      <c r="C8" s="114"/>
      <c r="D8" s="22" t="s">
        <v>22</v>
      </c>
      <c r="E8" s="22" t="s">
        <v>23</v>
      </c>
      <c r="F8" s="23"/>
      <c r="G8" s="30" t="s">
        <v>25</v>
      </c>
      <c r="H8" s="24">
        <f>12*12</f>
        <v>144</v>
      </c>
      <c r="I8" s="31">
        <v>465000</v>
      </c>
      <c r="J8" s="26">
        <f>H8*I8</f>
        <v>66960000</v>
      </c>
      <c r="K8" s="27">
        <v>0.5</v>
      </c>
      <c r="L8" s="26">
        <f>J8*(1-K8)</f>
        <v>33480000</v>
      </c>
      <c r="M8" s="28"/>
      <c r="N8" s="28"/>
      <c r="O8" s="29">
        <f t="shared" si="0"/>
        <v>33480000</v>
      </c>
      <c r="P8" s="24"/>
    </row>
    <row r="9" spans="1:22" s="15" customFormat="1" x14ac:dyDescent="0.25">
      <c r="A9" s="108"/>
      <c r="B9" s="111"/>
      <c r="C9" s="114"/>
      <c r="D9" s="22" t="s">
        <v>22</v>
      </c>
      <c r="E9" s="22" t="s">
        <v>23</v>
      </c>
      <c r="F9" s="23"/>
      <c r="G9" s="30" t="s">
        <v>26</v>
      </c>
      <c r="H9" s="24">
        <f>12*12</f>
        <v>144</v>
      </c>
      <c r="I9" s="31">
        <v>475000</v>
      </c>
      <c r="J9" s="26">
        <f>H9*I9</f>
        <v>68400000</v>
      </c>
      <c r="K9" s="27">
        <v>0.5</v>
      </c>
      <c r="L9" s="26">
        <f>J9*(1-K9)</f>
        <v>34200000</v>
      </c>
      <c r="M9" s="28"/>
      <c r="N9" s="28"/>
      <c r="O9" s="29">
        <f t="shared" si="0"/>
        <v>34200000</v>
      </c>
      <c r="P9" s="24"/>
    </row>
    <row r="10" spans="1:22" s="15" customFormat="1" x14ac:dyDescent="0.25">
      <c r="A10" s="108"/>
      <c r="B10" s="111"/>
      <c r="C10" s="114"/>
      <c r="D10" s="22" t="s">
        <v>22</v>
      </c>
      <c r="E10" s="22" t="s">
        <v>23</v>
      </c>
      <c r="F10" s="23"/>
      <c r="G10" s="30" t="s">
        <v>27</v>
      </c>
      <c r="H10" s="24">
        <f>12*12</f>
        <v>144</v>
      </c>
      <c r="I10" s="31">
        <v>455000</v>
      </c>
      <c r="J10" s="26">
        <f>H10*I10</f>
        <v>65520000</v>
      </c>
      <c r="K10" s="27">
        <v>0.5</v>
      </c>
      <c r="L10" s="26">
        <f>J10*(1-K10)</f>
        <v>32760000</v>
      </c>
      <c r="M10" s="28"/>
      <c r="N10" s="28"/>
      <c r="O10" s="29">
        <f t="shared" si="0"/>
        <v>32760000</v>
      </c>
      <c r="P10" s="24"/>
    </row>
    <row r="11" spans="1:22" s="15" customFormat="1" x14ac:dyDescent="0.25">
      <c r="A11" s="109"/>
      <c r="B11" s="112"/>
      <c r="C11" s="115"/>
      <c r="D11" s="22" t="s">
        <v>22</v>
      </c>
      <c r="E11" s="22" t="s">
        <v>23</v>
      </c>
      <c r="F11" s="23"/>
      <c r="G11" s="32" t="s">
        <v>28</v>
      </c>
      <c r="H11" s="24">
        <f>12*12</f>
        <v>144</v>
      </c>
      <c r="I11" s="33">
        <v>455000</v>
      </c>
      <c r="J11" s="26">
        <f>H11*I11</f>
        <v>65520000</v>
      </c>
      <c r="K11" s="27">
        <v>0.5</v>
      </c>
      <c r="L11" s="26">
        <f>J11*(1-K11)</f>
        <v>32760000</v>
      </c>
      <c r="M11" s="28"/>
      <c r="N11" s="28"/>
      <c r="O11" s="29">
        <f t="shared" si="0"/>
        <v>32760000</v>
      </c>
      <c r="P11" s="24"/>
    </row>
    <row r="12" spans="1:22" s="15" customFormat="1" x14ac:dyDescent="0.25">
      <c r="A12" s="125" t="s">
        <v>29</v>
      </c>
      <c r="B12" s="126"/>
      <c r="C12" s="126"/>
      <c r="D12" s="126"/>
      <c r="E12" s="126"/>
      <c r="F12" s="126"/>
      <c r="G12" s="127"/>
      <c r="H12" s="34">
        <f>SUM(H7:H11)</f>
        <v>720</v>
      </c>
      <c r="I12" s="28"/>
      <c r="J12" s="35">
        <f>SUM(J7:J11)</f>
        <v>336240000</v>
      </c>
      <c r="K12" s="36"/>
      <c r="L12" s="35">
        <f>SUM(L7:L11)</f>
        <v>168120000</v>
      </c>
      <c r="M12" s="28"/>
      <c r="N12" s="28"/>
      <c r="O12" s="28">
        <f t="shared" si="0"/>
        <v>168120000</v>
      </c>
      <c r="P12" s="24"/>
    </row>
    <row r="13" spans="1:22" x14ac:dyDescent="0.25">
      <c r="A13" s="107" t="s">
        <v>30</v>
      </c>
      <c r="B13" s="110">
        <v>43915</v>
      </c>
      <c r="C13" s="116"/>
      <c r="D13" s="22" t="s">
        <v>22</v>
      </c>
      <c r="E13" s="22" t="s">
        <v>23</v>
      </c>
      <c r="F13" s="22"/>
      <c r="G13" s="22" t="s">
        <v>31</v>
      </c>
      <c r="H13" s="22">
        <v>24</v>
      </c>
      <c r="I13" s="25">
        <v>265000</v>
      </c>
      <c r="J13" s="25">
        <f t="shared" ref="J13:J21" si="1">H13*I13</f>
        <v>6360000</v>
      </c>
      <c r="K13" s="37">
        <v>0.5</v>
      </c>
      <c r="L13" s="25">
        <f t="shared" ref="L13:L21" si="2">J13*(1-K13)</f>
        <v>3180000</v>
      </c>
      <c r="M13" s="25"/>
      <c r="N13" s="25"/>
      <c r="O13" s="25">
        <f t="shared" si="0"/>
        <v>3180000</v>
      </c>
      <c r="P13" s="22"/>
    </row>
    <row r="14" spans="1:22" x14ac:dyDescent="0.25">
      <c r="A14" s="108"/>
      <c r="B14" s="111"/>
      <c r="C14" s="117"/>
      <c r="D14" s="30" t="s">
        <v>22</v>
      </c>
      <c r="E14" s="30" t="s">
        <v>23</v>
      </c>
      <c r="F14" s="30"/>
      <c r="G14" s="30" t="s">
        <v>25</v>
      </c>
      <c r="H14" s="30">
        <v>12</v>
      </c>
      <c r="I14" s="31">
        <v>465000</v>
      </c>
      <c r="J14" s="31">
        <f t="shared" si="1"/>
        <v>5580000</v>
      </c>
      <c r="K14" s="38">
        <v>0.5</v>
      </c>
      <c r="L14" s="39">
        <f t="shared" si="2"/>
        <v>2790000</v>
      </c>
      <c r="M14" s="31"/>
      <c r="N14" s="31"/>
      <c r="O14" s="31">
        <f t="shared" si="0"/>
        <v>2790000</v>
      </c>
      <c r="P14" s="30"/>
    </row>
    <row r="15" spans="1:22" x14ac:dyDescent="0.25">
      <c r="A15" s="108"/>
      <c r="B15" s="111"/>
      <c r="C15" s="117"/>
      <c r="D15" s="30" t="s">
        <v>22</v>
      </c>
      <c r="E15" s="30" t="s">
        <v>23</v>
      </c>
      <c r="F15" s="30"/>
      <c r="G15" s="30" t="s">
        <v>26</v>
      </c>
      <c r="H15" s="30">
        <v>36</v>
      </c>
      <c r="I15" s="31">
        <v>475000</v>
      </c>
      <c r="J15" s="31">
        <f t="shared" si="1"/>
        <v>17100000</v>
      </c>
      <c r="K15" s="40">
        <v>0.5</v>
      </c>
      <c r="L15" s="31">
        <f t="shared" si="2"/>
        <v>8550000</v>
      </c>
      <c r="M15" s="31"/>
      <c r="N15" s="31"/>
      <c r="O15" s="31">
        <f t="shared" si="0"/>
        <v>8550000</v>
      </c>
      <c r="P15" s="30"/>
    </row>
    <row r="16" spans="1:22" x14ac:dyDescent="0.25">
      <c r="A16" s="108"/>
      <c r="B16" s="111"/>
      <c r="C16" s="117"/>
      <c r="D16" s="30" t="s">
        <v>22</v>
      </c>
      <c r="E16" s="30" t="s">
        <v>23</v>
      </c>
      <c r="F16" s="30"/>
      <c r="G16" s="30" t="s">
        <v>24</v>
      </c>
      <c r="H16" s="30">
        <v>34</v>
      </c>
      <c r="I16" s="31">
        <v>485000</v>
      </c>
      <c r="J16" s="31">
        <f t="shared" si="1"/>
        <v>16490000</v>
      </c>
      <c r="K16" s="40">
        <v>0.5</v>
      </c>
      <c r="L16" s="31">
        <f t="shared" si="2"/>
        <v>8245000</v>
      </c>
      <c r="M16" s="31"/>
      <c r="N16" s="31"/>
      <c r="O16" s="31">
        <f t="shared" si="0"/>
        <v>8245000</v>
      </c>
      <c r="P16" s="30"/>
      <c r="V16" s="74"/>
    </row>
    <row r="17" spans="1:22" x14ac:dyDescent="0.25">
      <c r="A17" s="108"/>
      <c r="B17" s="111"/>
      <c r="C17" s="117"/>
      <c r="D17" s="30" t="s">
        <v>22</v>
      </c>
      <c r="E17" s="30" t="s">
        <v>23</v>
      </c>
      <c r="F17" s="30"/>
      <c r="G17" s="30" t="s">
        <v>32</v>
      </c>
      <c r="H17" s="30">
        <v>24</v>
      </c>
      <c r="I17" s="31">
        <v>485000</v>
      </c>
      <c r="J17" s="31">
        <f t="shared" si="1"/>
        <v>11640000</v>
      </c>
      <c r="K17" s="40">
        <v>0.5</v>
      </c>
      <c r="L17" s="31">
        <f t="shared" si="2"/>
        <v>5820000</v>
      </c>
      <c r="M17" s="31"/>
      <c r="N17" s="31"/>
      <c r="O17" s="31">
        <f t="shared" si="0"/>
        <v>5820000</v>
      </c>
      <c r="P17" s="30"/>
      <c r="V17" s="8"/>
    </row>
    <row r="18" spans="1:22" x14ac:dyDescent="0.25">
      <c r="A18" s="108"/>
      <c r="B18" s="111"/>
      <c r="C18" s="117"/>
      <c r="D18" s="30" t="s">
        <v>22</v>
      </c>
      <c r="E18" s="30" t="s">
        <v>23</v>
      </c>
      <c r="F18" s="30"/>
      <c r="G18" s="30" t="s">
        <v>33</v>
      </c>
      <c r="H18" s="30">
        <v>72</v>
      </c>
      <c r="I18" s="31">
        <v>550000</v>
      </c>
      <c r="J18" s="31">
        <f t="shared" si="1"/>
        <v>39600000</v>
      </c>
      <c r="K18" s="40">
        <v>0.5</v>
      </c>
      <c r="L18" s="31">
        <f t="shared" si="2"/>
        <v>19800000</v>
      </c>
      <c r="M18" s="31"/>
      <c r="N18" s="31"/>
      <c r="O18" s="31">
        <f t="shared" si="0"/>
        <v>19800000</v>
      </c>
      <c r="P18" s="30"/>
    </row>
    <row r="19" spans="1:22" x14ac:dyDescent="0.25">
      <c r="A19" s="108"/>
      <c r="B19" s="111"/>
      <c r="C19" s="117"/>
      <c r="D19" s="30" t="s">
        <v>22</v>
      </c>
      <c r="E19" s="30" t="s">
        <v>23</v>
      </c>
      <c r="F19" s="30"/>
      <c r="G19" s="30" t="s">
        <v>34</v>
      </c>
      <c r="H19" s="30">
        <v>56</v>
      </c>
      <c r="I19" s="31">
        <v>450000</v>
      </c>
      <c r="J19" s="31">
        <f t="shared" si="1"/>
        <v>25200000</v>
      </c>
      <c r="K19" s="40">
        <v>0.5</v>
      </c>
      <c r="L19" s="31">
        <f t="shared" si="2"/>
        <v>12600000</v>
      </c>
      <c r="M19" s="31"/>
      <c r="N19" s="31"/>
      <c r="O19" s="31">
        <f t="shared" si="0"/>
        <v>12600000</v>
      </c>
      <c r="P19" s="30"/>
    </row>
    <row r="20" spans="1:22" x14ac:dyDescent="0.25">
      <c r="A20" s="108"/>
      <c r="B20" s="111"/>
      <c r="C20" s="117"/>
      <c r="D20" s="30" t="s">
        <v>22</v>
      </c>
      <c r="E20" s="30" t="s">
        <v>23</v>
      </c>
      <c r="F20" s="30"/>
      <c r="G20" s="30" t="s">
        <v>28</v>
      </c>
      <c r="H20" s="30">
        <v>36</v>
      </c>
      <c r="I20" s="31">
        <v>455000</v>
      </c>
      <c r="J20" s="31">
        <f t="shared" si="1"/>
        <v>16380000</v>
      </c>
      <c r="K20" s="40">
        <v>0.5</v>
      </c>
      <c r="L20" s="31">
        <f t="shared" si="2"/>
        <v>8190000</v>
      </c>
      <c r="M20" s="31"/>
      <c r="N20" s="31"/>
      <c r="O20" s="31">
        <f t="shared" si="0"/>
        <v>8190000</v>
      </c>
      <c r="P20" s="30"/>
    </row>
    <row r="21" spans="1:22" x14ac:dyDescent="0.25">
      <c r="A21" s="109"/>
      <c r="B21" s="112"/>
      <c r="C21" s="118"/>
      <c r="D21" s="41" t="s">
        <v>22</v>
      </c>
      <c r="E21" s="41" t="s">
        <v>23</v>
      </c>
      <c r="F21" s="41"/>
      <c r="G21" s="41" t="s">
        <v>27</v>
      </c>
      <c r="H21" s="41">
        <v>12</v>
      </c>
      <c r="I21" s="42">
        <v>455000</v>
      </c>
      <c r="J21" s="42">
        <f t="shared" si="1"/>
        <v>5460000</v>
      </c>
      <c r="K21" s="43">
        <v>0.5</v>
      </c>
      <c r="L21" s="42">
        <f t="shared" si="2"/>
        <v>2730000</v>
      </c>
      <c r="M21" s="42"/>
      <c r="N21" s="42"/>
      <c r="O21" s="42">
        <f t="shared" si="0"/>
        <v>2730000</v>
      </c>
      <c r="P21" s="41"/>
    </row>
    <row r="22" spans="1:22" s="47" customFormat="1" x14ac:dyDescent="0.25">
      <c r="A22" s="125" t="s">
        <v>35</v>
      </c>
      <c r="B22" s="126"/>
      <c r="C22" s="126"/>
      <c r="D22" s="126"/>
      <c r="E22" s="126"/>
      <c r="F22" s="126"/>
      <c r="G22" s="127"/>
      <c r="H22" s="44">
        <f>SUM(H13:H21)</f>
        <v>306</v>
      </c>
      <c r="I22" s="45"/>
      <c r="J22" s="45">
        <f>SUM(J13:J21)</f>
        <v>143810000</v>
      </c>
      <c r="K22" s="46"/>
      <c r="L22" s="45">
        <f>SUM(L13:L21)</f>
        <v>71905000</v>
      </c>
      <c r="M22" s="45"/>
      <c r="N22" s="45"/>
      <c r="O22" s="45">
        <f>SUM(O13:O21)</f>
        <v>71905000</v>
      </c>
      <c r="P22" s="44"/>
    </row>
    <row r="23" spans="1:22" x14ac:dyDescent="0.25">
      <c r="A23" s="119" t="s">
        <v>36</v>
      </c>
      <c r="B23" s="122">
        <v>43916</v>
      </c>
      <c r="C23" s="107"/>
      <c r="D23" s="22" t="s">
        <v>22</v>
      </c>
      <c r="E23" s="22" t="s">
        <v>23</v>
      </c>
      <c r="F23" s="22"/>
      <c r="G23" s="22" t="s">
        <v>37</v>
      </c>
      <c r="H23" s="22">
        <v>36</v>
      </c>
      <c r="I23" s="25">
        <v>455000</v>
      </c>
      <c r="J23" s="25">
        <f t="shared" ref="J23:J29" si="3">I23*H23</f>
        <v>16380000</v>
      </c>
      <c r="K23" s="38">
        <v>0.5</v>
      </c>
      <c r="L23" s="39">
        <f t="shared" ref="L23:L29" si="4">J23*(1-K23)</f>
        <v>8190000</v>
      </c>
      <c r="M23" s="25"/>
      <c r="N23" s="25"/>
      <c r="O23" s="25">
        <f t="shared" ref="O23:O29" si="5">L23</f>
        <v>8190000</v>
      </c>
      <c r="P23" s="22"/>
    </row>
    <row r="24" spans="1:22" x14ac:dyDescent="0.25">
      <c r="A24" s="120"/>
      <c r="B24" s="123"/>
      <c r="C24" s="108"/>
      <c r="D24" s="30" t="s">
        <v>22</v>
      </c>
      <c r="E24" s="30" t="s">
        <v>23</v>
      </c>
      <c r="F24" s="30"/>
      <c r="G24" s="30" t="s">
        <v>26</v>
      </c>
      <c r="H24" s="30">
        <v>36</v>
      </c>
      <c r="I24" s="31">
        <v>475000</v>
      </c>
      <c r="J24" s="31">
        <f t="shared" si="3"/>
        <v>17100000</v>
      </c>
      <c r="K24" s="40">
        <v>0.5</v>
      </c>
      <c r="L24" s="31">
        <f t="shared" si="4"/>
        <v>8550000</v>
      </c>
      <c r="M24" s="31"/>
      <c r="N24" s="31"/>
      <c r="O24" s="31">
        <f t="shared" si="5"/>
        <v>8550000</v>
      </c>
      <c r="P24" s="30"/>
    </row>
    <row r="25" spans="1:22" x14ac:dyDescent="0.25">
      <c r="A25" s="120"/>
      <c r="B25" s="123"/>
      <c r="C25" s="108"/>
      <c r="D25" s="30" t="s">
        <v>22</v>
      </c>
      <c r="E25" s="30" t="s">
        <v>23</v>
      </c>
      <c r="F25" s="30"/>
      <c r="G25" s="30" t="s">
        <v>24</v>
      </c>
      <c r="H25" s="30">
        <v>36</v>
      </c>
      <c r="I25" s="31">
        <v>485000</v>
      </c>
      <c r="J25" s="31">
        <f t="shared" si="3"/>
        <v>17460000</v>
      </c>
      <c r="K25" s="40">
        <v>0.5</v>
      </c>
      <c r="L25" s="31">
        <f t="shared" si="4"/>
        <v>8730000</v>
      </c>
      <c r="M25" s="31"/>
      <c r="N25" s="31"/>
      <c r="O25" s="31">
        <f t="shared" si="5"/>
        <v>8730000</v>
      </c>
      <c r="P25" s="30"/>
    </row>
    <row r="26" spans="1:22" x14ac:dyDescent="0.25">
      <c r="A26" s="120"/>
      <c r="B26" s="123"/>
      <c r="C26" s="108"/>
      <c r="D26" s="30" t="s">
        <v>22</v>
      </c>
      <c r="E26" s="30" t="s">
        <v>23</v>
      </c>
      <c r="F26" s="30"/>
      <c r="G26" s="30" t="s">
        <v>32</v>
      </c>
      <c r="H26" s="30">
        <v>36</v>
      </c>
      <c r="I26" s="31">
        <v>485000</v>
      </c>
      <c r="J26" s="31">
        <f t="shared" si="3"/>
        <v>17460000</v>
      </c>
      <c r="K26" s="40">
        <v>0.5</v>
      </c>
      <c r="L26" s="31">
        <f t="shared" si="4"/>
        <v>8730000</v>
      </c>
      <c r="M26" s="31"/>
      <c r="N26" s="31"/>
      <c r="O26" s="31">
        <f t="shared" si="5"/>
        <v>8730000</v>
      </c>
      <c r="P26" s="30"/>
    </row>
    <row r="27" spans="1:22" x14ac:dyDescent="0.25">
      <c r="A27" s="120"/>
      <c r="B27" s="123"/>
      <c r="C27" s="108"/>
      <c r="D27" s="30" t="s">
        <v>22</v>
      </c>
      <c r="E27" s="30" t="s">
        <v>23</v>
      </c>
      <c r="F27" s="30"/>
      <c r="G27" s="30" t="s">
        <v>33</v>
      </c>
      <c r="H27" s="30">
        <v>72</v>
      </c>
      <c r="I27" s="31">
        <v>550000</v>
      </c>
      <c r="J27" s="31">
        <f t="shared" si="3"/>
        <v>39600000</v>
      </c>
      <c r="K27" s="40">
        <v>0.5</v>
      </c>
      <c r="L27" s="31">
        <f t="shared" si="4"/>
        <v>19800000</v>
      </c>
      <c r="M27" s="31"/>
      <c r="N27" s="31"/>
      <c r="O27" s="31">
        <f t="shared" si="5"/>
        <v>19800000</v>
      </c>
      <c r="P27" s="30"/>
    </row>
    <row r="28" spans="1:22" x14ac:dyDescent="0.25">
      <c r="A28" s="120"/>
      <c r="B28" s="123"/>
      <c r="C28" s="108"/>
      <c r="D28" s="30" t="s">
        <v>22</v>
      </c>
      <c r="E28" s="30" t="s">
        <v>23</v>
      </c>
      <c r="F28" s="30"/>
      <c r="G28" s="30" t="s">
        <v>28</v>
      </c>
      <c r="H28" s="30">
        <v>36</v>
      </c>
      <c r="I28" s="31">
        <v>455000</v>
      </c>
      <c r="J28" s="31">
        <f t="shared" si="3"/>
        <v>16380000</v>
      </c>
      <c r="K28" s="40">
        <v>0.5</v>
      </c>
      <c r="L28" s="31">
        <f t="shared" si="4"/>
        <v>8190000</v>
      </c>
      <c r="M28" s="31"/>
      <c r="N28" s="31"/>
      <c r="O28" s="31">
        <f t="shared" si="5"/>
        <v>8190000</v>
      </c>
      <c r="P28" s="30"/>
      <c r="S28" s="74">
        <f>J12+J22+J30</f>
        <v>620810000</v>
      </c>
    </row>
    <row r="29" spans="1:22" x14ac:dyDescent="0.25">
      <c r="A29" s="121"/>
      <c r="B29" s="124"/>
      <c r="C29" s="109"/>
      <c r="D29" s="32" t="s">
        <v>22</v>
      </c>
      <c r="E29" s="32" t="s">
        <v>23</v>
      </c>
      <c r="F29" s="32"/>
      <c r="G29" s="32" t="s">
        <v>27</v>
      </c>
      <c r="H29" s="32">
        <v>36</v>
      </c>
      <c r="I29" s="33">
        <v>455000</v>
      </c>
      <c r="J29" s="33">
        <f t="shared" si="3"/>
        <v>16380000</v>
      </c>
      <c r="K29" s="43">
        <v>0.5</v>
      </c>
      <c r="L29" s="42">
        <f t="shared" si="4"/>
        <v>8190000</v>
      </c>
      <c r="M29" s="33"/>
      <c r="N29" s="33"/>
      <c r="O29" s="33">
        <f t="shared" si="5"/>
        <v>8190000</v>
      </c>
      <c r="P29" s="32"/>
      <c r="S29" s="74">
        <f>S28/2</f>
        <v>310405000</v>
      </c>
    </row>
    <row r="30" spans="1:22" s="47" customFormat="1" x14ac:dyDescent="0.25">
      <c r="A30" s="128" t="s">
        <v>38</v>
      </c>
      <c r="B30" s="128"/>
      <c r="C30" s="128"/>
      <c r="D30" s="128"/>
      <c r="E30" s="128"/>
      <c r="F30" s="128"/>
      <c r="G30" s="128"/>
      <c r="H30" s="44">
        <f>SUM(H23:H29)</f>
        <v>288</v>
      </c>
      <c r="I30" s="45"/>
      <c r="J30" s="45">
        <f>SUM(J23:J29)</f>
        <v>140760000</v>
      </c>
      <c r="K30" s="46"/>
      <c r="L30" s="45">
        <f>SUM(L23:L29)</f>
        <v>70380000</v>
      </c>
      <c r="M30" s="45"/>
      <c r="N30" s="45"/>
      <c r="O30" s="45">
        <f>SUM(O23:O29)</f>
        <v>70380000</v>
      </c>
      <c r="P30" s="44"/>
    </row>
    <row r="31" spans="1:22" x14ac:dyDescent="0.25">
      <c r="A31" s="107" t="s">
        <v>43</v>
      </c>
      <c r="B31" s="110">
        <v>44032</v>
      </c>
      <c r="C31" s="116"/>
      <c r="D31" s="22" t="s">
        <v>22</v>
      </c>
      <c r="E31" s="22" t="s">
        <v>23</v>
      </c>
      <c r="F31" s="22"/>
      <c r="G31" s="22" t="s">
        <v>37</v>
      </c>
      <c r="H31" s="22">
        <v>300</v>
      </c>
      <c r="I31" s="25">
        <v>455000</v>
      </c>
      <c r="J31" s="25">
        <f>H31*I31</f>
        <v>136500000</v>
      </c>
      <c r="K31" s="37">
        <v>0.5</v>
      </c>
      <c r="L31" s="25">
        <f>J31*(1-K31)</f>
        <v>68250000</v>
      </c>
      <c r="M31" s="25"/>
      <c r="N31" s="25"/>
      <c r="O31" s="25">
        <f>L31</f>
        <v>68250000</v>
      </c>
      <c r="P31" s="22"/>
    </row>
    <row r="32" spans="1:22" x14ac:dyDescent="0.25">
      <c r="A32" s="108"/>
      <c r="B32" s="111"/>
      <c r="C32" s="117"/>
      <c r="D32" s="30" t="s">
        <v>22</v>
      </c>
      <c r="E32" s="30" t="s">
        <v>23</v>
      </c>
      <c r="F32" s="30"/>
      <c r="G32" s="30" t="s">
        <v>25</v>
      </c>
      <c r="H32" s="30">
        <v>180</v>
      </c>
      <c r="I32" s="31">
        <v>465000</v>
      </c>
      <c r="J32" s="31">
        <f t="shared" ref="J32:J38" si="6">H32*I32</f>
        <v>83700000</v>
      </c>
      <c r="K32" s="40">
        <v>0.5</v>
      </c>
      <c r="L32" s="31">
        <f t="shared" ref="L32:L38" si="7">J32*(1-K32)</f>
        <v>41850000</v>
      </c>
      <c r="M32" s="31"/>
      <c r="N32" s="31"/>
      <c r="O32" s="31">
        <f t="shared" ref="O32:O39" si="8">L32</f>
        <v>41850000</v>
      </c>
      <c r="P32" s="30"/>
    </row>
    <row r="33" spans="1:22" x14ac:dyDescent="0.25">
      <c r="A33" s="108"/>
      <c r="B33" s="111"/>
      <c r="C33" s="117"/>
      <c r="D33" s="30" t="s">
        <v>22</v>
      </c>
      <c r="E33" s="30" t="s">
        <v>23</v>
      </c>
      <c r="F33" s="30"/>
      <c r="G33" s="30" t="s">
        <v>26</v>
      </c>
      <c r="H33" s="30">
        <v>120</v>
      </c>
      <c r="I33" s="31">
        <v>475000</v>
      </c>
      <c r="J33" s="31">
        <f t="shared" si="6"/>
        <v>57000000</v>
      </c>
      <c r="K33" s="40">
        <v>0.5</v>
      </c>
      <c r="L33" s="31">
        <f t="shared" si="7"/>
        <v>28500000</v>
      </c>
      <c r="M33" s="31"/>
      <c r="N33" s="31"/>
      <c r="O33" s="31">
        <f t="shared" si="8"/>
        <v>28500000</v>
      </c>
      <c r="P33" s="30"/>
    </row>
    <row r="34" spans="1:22" x14ac:dyDescent="0.25">
      <c r="A34" s="108"/>
      <c r="B34" s="111"/>
      <c r="C34" s="117"/>
      <c r="D34" s="30" t="s">
        <v>22</v>
      </c>
      <c r="E34" s="30" t="s">
        <v>23</v>
      </c>
      <c r="F34" s="30"/>
      <c r="G34" s="30" t="s">
        <v>24</v>
      </c>
      <c r="H34" s="30">
        <v>240</v>
      </c>
      <c r="I34" s="31">
        <v>485000</v>
      </c>
      <c r="J34" s="31">
        <f t="shared" si="6"/>
        <v>116400000</v>
      </c>
      <c r="K34" s="40">
        <v>0.5</v>
      </c>
      <c r="L34" s="31">
        <f t="shared" si="7"/>
        <v>58200000</v>
      </c>
      <c r="M34" s="31"/>
      <c r="N34" s="31"/>
      <c r="O34" s="31">
        <f t="shared" si="8"/>
        <v>58200000</v>
      </c>
      <c r="P34" s="30"/>
    </row>
    <row r="35" spans="1:22" x14ac:dyDescent="0.25">
      <c r="A35" s="108"/>
      <c r="B35" s="111"/>
      <c r="C35" s="117"/>
      <c r="D35" s="30" t="s">
        <v>22</v>
      </c>
      <c r="E35" s="30" t="s">
        <v>23</v>
      </c>
      <c r="F35" s="30"/>
      <c r="G35" s="30" t="s">
        <v>32</v>
      </c>
      <c r="H35" s="30">
        <v>60</v>
      </c>
      <c r="I35" s="31">
        <v>485000</v>
      </c>
      <c r="J35" s="31">
        <f t="shared" si="6"/>
        <v>29100000</v>
      </c>
      <c r="K35" s="40">
        <v>0.5</v>
      </c>
      <c r="L35" s="31">
        <f t="shared" si="7"/>
        <v>14550000</v>
      </c>
      <c r="M35" s="31"/>
      <c r="N35" s="31"/>
      <c r="O35" s="31">
        <f t="shared" si="8"/>
        <v>14550000</v>
      </c>
      <c r="P35" s="30"/>
    </row>
    <row r="36" spans="1:22" x14ac:dyDescent="0.25">
      <c r="A36" s="108"/>
      <c r="B36" s="111"/>
      <c r="C36" s="117"/>
      <c r="D36" s="30" t="s">
        <v>22</v>
      </c>
      <c r="E36" s="30" t="s">
        <v>23</v>
      </c>
      <c r="F36" s="30"/>
      <c r="G36" s="30" t="s">
        <v>33</v>
      </c>
      <c r="H36" s="30">
        <v>240</v>
      </c>
      <c r="I36" s="31">
        <v>550000</v>
      </c>
      <c r="J36" s="31">
        <f t="shared" si="6"/>
        <v>132000000</v>
      </c>
      <c r="K36" s="40">
        <v>0.5</v>
      </c>
      <c r="L36" s="31">
        <f t="shared" si="7"/>
        <v>66000000</v>
      </c>
      <c r="M36" s="31"/>
      <c r="N36" s="31"/>
      <c r="O36" s="31">
        <f t="shared" si="8"/>
        <v>66000000</v>
      </c>
      <c r="P36" s="30"/>
    </row>
    <row r="37" spans="1:22" x14ac:dyDescent="0.25">
      <c r="A37" s="108"/>
      <c r="B37" s="111"/>
      <c r="C37" s="117"/>
      <c r="D37" s="30" t="s">
        <v>22</v>
      </c>
      <c r="E37" s="30" t="s">
        <v>23</v>
      </c>
      <c r="F37" s="30"/>
      <c r="G37" s="30" t="s">
        <v>28</v>
      </c>
      <c r="H37" s="30">
        <v>84</v>
      </c>
      <c r="I37" s="31">
        <v>455000</v>
      </c>
      <c r="J37" s="31">
        <f t="shared" si="6"/>
        <v>38220000</v>
      </c>
      <c r="K37" s="40">
        <v>0.5</v>
      </c>
      <c r="L37" s="31">
        <f t="shared" si="7"/>
        <v>19110000</v>
      </c>
      <c r="M37" s="31"/>
      <c r="N37" s="31"/>
      <c r="O37" s="31">
        <f t="shared" si="8"/>
        <v>19110000</v>
      </c>
      <c r="P37" s="30"/>
    </row>
    <row r="38" spans="1:22" x14ac:dyDescent="0.25">
      <c r="A38" s="109"/>
      <c r="B38" s="112"/>
      <c r="C38" s="118"/>
      <c r="D38" s="32" t="s">
        <v>22</v>
      </c>
      <c r="E38" s="32" t="s">
        <v>23</v>
      </c>
      <c r="F38" s="32"/>
      <c r="G38" s="32" t="s">
        <v>27</v>
      </c>
      <c r="H38" s="32">
        <v>240</v>
      </c>
      <c r="I38" s="33">
        <v>455000</v>
      </c>
      <c r="J38" s="33">
        <f t="shared" si="6"/>
        <v>109200000</v>
      </c>
      <c r="K38" s="75">
        <v>0.5</v>
      </c>
      <c r="L38" s="33">
        <f t="shared" si="7"/>
        <v>54600000</v>
      </c>
      <c r="M38" s="33"/>
      <c r="N38" s="33"/>
      <c r="O38" s="33">
        <f t="shared" si="8"/>
        <v>54600000</v>
      </c>
      <c r="P38" s="32"/>
    </row>
    <row r="39" spans="1:22" s="47" customFormat="1" x14ac:dyDescent="0.25">
      <c r="A39" s="128" t="s">
        <v>44</v>
      </c>
      <c r="B39" s="128"/>
      <c r="C39" s="128"/>
      <c r="D39" s="128"/>
      <c r="E39" s="128"/>
      <c r="F39" s="128"/>
      <c r="G39" s="128"/>
      <c r="H39" s="44">
        <f>SUM(H31:H38)</f>
        <v>1464</v>
      </c>
      <c r="I39" s="45"/>
      <c r="J39" s="45">
        <f>SUM(J31:J38)</f>
        <v>702120000</v>
      </c>
      <c r="K39" s="46"/>
      <c r="L39" s="45">
        <f>SUM(L31:L38)</f>
        <v>351060000</v>
      </c>
      <c r="M39" s="45"/>
      <c r="N39" s="45"/>
      <c r="O39" s="45">
        <f t="shared" si="8"/>
        <v>351060000</v>
      </c>
      <c r="P39" s="44"/>
    </row>
    <row r="40" spans="1:22" s="1" customFormat="1" x14ac:dyDescent="0.25">
      <c r="A40" s="94" t="s">
        <v>42</v>
      </c>
      <c r="B40" s="95"/>
      <c r="C40" s="95"/>
      <c r="D40" s="95"/>
      <c r="E40" s="95"/>
      <c r="F40" s="95"/>
      <c r="G40" s="96"/>
      <c r="H40" s="48">
        <f>H30+H22+H12+H39</f>
        <v>2778</v>
      </c>
      <c r="I40" s="49"/>
      <c r="J40" s="49">
        <f>J30+J22+J12+J39</f>
        <v>1322930000</v>
      </c>
      <c r="K40" s="49"/>
      <c r="L40" s="49">
        <f>L30+L22+L12+L39</f>
        <v>661465000</v>
      </c>
      <c r="M40" s="49"/>
      <c r="N40" s="49"/>
      <c r="O40" s="49">
        <f>O30+O22+O12+O39</f>
        <v>661465000</v>
      </c>
      <c r="P40" s="48"/>
    </row>
    <row r="44" spans="1:22" x14ac:dyDescent="0.25">
      <c r="V44" s="8"/>
    </row>
  </sheetData>
  <mergeCells count="27">
    <mergeCell ref="B23:B29"/>
    <mergeCell ref="C23:C29"/>
    <mergeCell ref="A12:G12"/>
    <mergeCell ref="A22:G22"/>
    <mergeCell ref="A39:G39"/>
    <mergeCell ref="A31:A38"/>
    <mergeCell ref="B31:B38"/>
    <mergeCell ref="C31:C38"/>
    <mergeCell ref="A13:A21"/>
    <mergeCell ref="B13:B21"/>
    <mergeCell ref="A30:G30"/>
    <mergeCell ref="A40:G40"/>
    <mergeCell ref="A3:P3"/>
    <mergeCell ref="A4:O4"/>
    <mergeCell ref="A5:A6"/>
    <mergeCell ref="B5:B6"/>
    <mergeCell ref="C5:C6"/>
    <mergeCell ref="D5:F5"/>
    <mergeCell ref="G5:K5"/>
    <mergeCell ref="L5:L6"/>
    <mergeCell ref="M5:O5"/>
    <mergeCell ref="P5:P6"/>
    <mergeCell ref="A7:A11"/>
    <mergeCell ref="B7:B11"/>
    <mergeCell ref="C7:C11"/>
    <mergeCell ref="C13:C21"/>
    <mergeCell ref="A23:A29"/>
  </mergeCells>
  <pageMargins left="0.17" right="0.2" top="0.45" bottom="0.32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tabSelected="1" topLeftCell="C18" workbookViewId="0">
      <selection activeCell="G34" sqref="G34"/>
    </sheetView>
  </sheetViews>
  <sheetFormatPr defaultRowHeight="15" x14ac:dyDescent="0.25"/>
  <cols>
    <col min="1" max="1" width="4.85546875" customWidth="1"/>
    <col min="2" max="2" width="11.140625" customWidth="1"/>
    <col min="4" max="4" width="11.85546875" bestFit="1" customWidth="1"/>
    <col min="5" max="5" width="10" bestFit="1" customWidth="1"/>
    <col min="8" max="8" width="11" customWidth="1"/>
    <col min="9" max="9" width="14.28515625" bestFit="1" customWidth="1"/>
    <col min="10" max="10" width="15.42578125" customWidth="1"/>
    <col min="11" max="11" width="6" customWidth="1"/>
    <col min="12" max="12" width="14.42578125" customWidth="1"/>
    <col min="13" max="13" width="5.28515625" customWidth="1"/>
    <col min="14" max="14" width="5" customWidth="1"/>
    <col min="15" max="15" width="17.7109375" customWidth="1"/>
    <col min="17" max="17" width="14.28515625" bestFit="1" customWidth="1"/>
    <col min="18" max="18" width="19.7109375" bestFit="1" customWidth="1"/>
    <col min="19" max="19" width="16.140625" style="84" bestFit="1" customWidth="1"/>
    <col min="20" max="20" width="19.7109375" bestFit="1" customWidth="1"/>
  </cols>
  <sheetData>
    <row r="1" spans="1:21" s="52" customFormat="1" x14ac:dyDescent="0.25">
      <c r="A1" s="50" t="s">
        <v>0</v>
      </c>
      <c r="B1" s="51"/>
      <c r="I1" s="53"/>
      <c r="S1" s="81"/>
    </row>
    <row r="2" spans="1:21" s="52" customFormat="1" x14ac:dyDescent="0.25">
      <c r="A2" s="54" t="s">
        <v>1</v>
      </c>
      <c r="B2" s="51"/>
      <c r="I2" s="53"/>
      <c r="S2" s="81"/>
    </row>
    <row r="3" spans="1:21" s="52" customFormat="1" x14ac:dyDescent="0.25">
      <c r="A3" s="159" t="s">
        <v>39</v>
      </c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S3" s="81"/>
    </row>
    <row r="4" spans="1:21" s="4" customFormat="1" ht="15.75" x14ac:dyDescent="0.25">
      <c r="B4" s="73"/>
      <c r="I4" s="8"/>
      <c r="J4" s="8"/>
      <c r="K4" s="72"/>
      <c r="L4" s="8"/>
      <c r="M4" s="8"/>
      <c r="N4" s="8"/>
      <c r="O4" s="8"/>
      <c r="S4" s="73"/>
    </row>
    <row r="5" spans="1:21" s="15" customFormat="1" ht="15.75" x14ac:dyDescent="0.25">
      <c r="A5" s="100" t="s">
        <v>2</v>
      </c>
      <c r="B5" s="101" t="s">
        <v>3</v>
      </c>
      <c r="C5" s="100" t="s">
        <v>4</v>
      </c>
      <c r="D5" s="100" t="s">
        <v>5</v>
      </c>
      <c r="E5" s="100"/>
      <c r="F5" s="100"/>
      <c r="G5" s="102" t="s">
        <v>6</v>
      </c>
      <c r="H5" s="102"/>
      <c r="I5" s="102"/>
      <c r="J5" s="102"/>
      <c r="K5" s="103"/>
      <c r="L5" s="104" t="s">
        <v>7</v>
      </c>
      <c r="M5" s="105" t="s">
        <v>8</v>
      </c>
      <c r="N5" s="105"/>
      <c r="O5" s="105"/>
      <c r="P5" s="106" t="s">
        <v>9</v>
      </c>
      <c r="S5" s="82"/>
    </row>
    <row r="6" spans="1:21" s="15" customFormat="1" ht="47.25" x14ac:dyDescent="0.25">
      <c r="A6" s="100"/>
      <c r="B6" s="101"/>
      <c r="C6" s="100"/>
      <c r="D6" s="16" t="s">
        <v>10</v>
      </c>
      <c r="E6" s="17" t="s">
        <v>11</v>
      </c>
      <c r="F6" s="17" t="s">
        <v>12</v>
      </c>
      <c r="G6" s="17" t="s">
        <v>13</v>
      </c>
      <c r="H6" s="18" t="s">
        <v>14</v>
      </c>
      <c r="I6" s="19" t="s">
        <v>15</v>
      </c>
      <c r="J6" s="20" t="s">
        <v>16</v>
      </c>
      <c r="K6" s="21" t="s">
        <v>17</v>
      </c>
      <c r="L6" s="104"/>
      <c r="M6" s="19" t="s">
        <v>18</v>
      </c>
      <c r="N6" s="19" t="s">
        <v>19</v>
      </c>
      <c r="O6" s="19" t="s">
        <v>20</v>
      </c>
      <c r="P6" s="106"/>
      <c r="S6" s="82"/>
      <c r="U6" s="4"/>
    </row>
    <row r="7" spans="1:21" s="4" customFormat="1" ht="15.75" hidden="1" x14ac:dyDescent="0.25">
      <c r="A7" s="107"/>
      <c r="B7" s="110">
        <v>43881</v>
      </c>
      <c r="C7" s="107"/>
      <c r="D7" s="107" t="s">
        <v>22</v>
      </c>
      <c r="E7" s="107" t="s">
        <v>23</v>
      </c>
      <c r="F7" s="107"/>
      <c r="G7" s="22" t="s">
        <v>24</v>
      </c>
      <c r="H7" s="55">
        <f>8*12</f>
        <v>96</v>
      </c>
      <c r="I7" s="25">
        <v>485000</v>
      </c>
      <c r="J7" s="56">
        <f>H7*I7</f>
        <v>46560000</v>
      </c>
      <c r="K7" s="57">
        <v>0.5</v>
      </c>
      <c r="L7" s="56">
        <f>J7*(1-K7)</f>
        <v>23280000</v>
      </c>
      <c r="M7" s="58"/>
      <c r="N7" s="58"/>
      <c r="O7" s="59">
        <f t="shared" ref="O7:O13" si="0">L7</f>
        <v>23280000</v>
      </c>
      <c r="P7" s="22"/>
      <c r="S7" s="73"/>
    </row>
    <row r="8" spans="1:21" s="4" customFormat="1" ht="15.75" hidden="1" x14ac:dyDescent="0.25">
      <c r="A8" s="108"/>
      <c r="B8" s="111"/>
      <c r="C8" s="108"/>
      <c r="D8" s="108"/>
      <c r="E8" s="108"/>
      <c r="F8" s="108"/>
      <c r="G8" s="30" t="s">
        <v>25</v>
      </c>
      <c r="H8" s="60">
        <f>8*12</f>
        <v>96</v>
      </c>
      <c r="I8" s="31">
        <v>465000</v>
      </c>
      <c r="J8" s="61">
        <f>H8*I8</f>
        <v>44640000</v>
      </c>
      <c r="K8" s="62">
        <v>0.5</v>
      </c>
      <c r="L8" s="61">
        <f>J8*(1-K8)</f>
        <v>22320000</v>
      </c>
      <c r="M8" s="63"/>
      <c r="N8" s="63"/>
      <c r="O8" s="64">
        <f t="shared" si="0"/>
        <v>22320000</v>
      </c>
      <c r="P8" s="30"/>
      <c r="S8" s="73"/>
    </row>
    <row r="9" spans="1:21" s="4" customFormat="1" ht="15.75" hidden="1" x14ac:dyDescent="0.25">
      <c r="A9" s="108"/>
      <c r="B9" s="111"/>
      <c r="C9" s="108"/>
      <c r="D9" s="108"/>
      <c r="E9" s="108"/>
      <c r="F9" s="108"/>
      <c r="G9" s="30" t="s">
        <v>26</v>
      </c>
      <c r="H9" s="60">
        <f>11*12</f>
        <v>132</v>
      </c>
      <c r="I9" s="31">
        <v>475000</v>
      </c>
      <c r="J9" s="61">
        <f>H9*I9</f>
        <v>62700000</v>
      </c>
      <c r="K9" s="62">
        <v>0.5</v>
      </c>
      <c r="L9" s="61">
        <f>J9*(1-K9)</f>
        <v>31350000</v>
      </c>
      <c r="M9" s="63"/>
      <c r="N9" s="63"/>
      <c r="O9" s="64">
        <f t="shared" si="0"/>
        <v>31350000</v>
      </c>
      <c r="P9" s="30"/>
      <c r="S9" s="73"/>
    </row>
    <row r="10" spans="1:21" s="4" customFormat="1" ht="15.75" hidden="1" x14ac:dyDescent="0.25">
      <c r="A10" s="108"/>
      <c r="B10" s="111"/>
      <c r="C10" s="108"/>
      <c r="D10" s="108"/>
      <c r="E10" s="108"/>
      <c r="F10" s="108"/>
      <c r="G10" s="30" t="s">
        <v>27</v>
      </c>
      <c r="H10" s="60">
        <f>9*12</f>
        <v>108</v>
      </c>
      <c r="I10" s="31">
        <v>455000</v>
      </c>
      <c r="J10" s="61">
        <f>H10*I10</f>
        <v>49140000</v>
      </c>
      <c r="K10" s="62">
        <v>0.5</v>
      </c>
      <c r="L10" s="61">
        <f>J10*(1-K10)</f>
        <v>24570000</v>
      </c>
      <c r="M10" s="63"/>
      <c r="N10" s="63"/>
      <c r="O10" s="64">
        <f t="shared" si="0"/>
        <v>24570000</v>
      </c>
      <c r="P10" s="30"/>
      <c r="S10" s="73"/>
    </row>
    <row r="11" spans="1:21" s="4" customFormat="1" ht="15.75" hidden="1" x14ac:dyDescent="0.25">
      <c r="A11" s="108"/>
      <c r="B11" s="111"/>
      <c r="C11" s="108"/>
      <c r="D11" s="108"/>
      <c r="E11" s="108"/>
      <c r="F11" s="108"/>
      <c r="G11" s="41" t="s">
        <v>28</v>
      </c>
      <c r="H11" s="65">
        <f>7*12</f>
        <v>84</v>
      </c>
      <c r="I11" s="42">
        <v>455000</v>
      </c>
      <c r="J11" s="66">
        <f>H11*I11</f>
        <v>38220000</v>
      </c>
      <c r="K11" s="67">
        <v>0.5</v>
      </c>
      <c r="L11" s="66">
        <f>J11*(1-K11)</f>
        <v>19110000</v>
      </c>
      <c r="M11" s="68"/>
      <c r="N11" s="68"/>
      <c r="O11" s="69">
        <f t="shared" si="0"/>
        <v>19110000</v>
      </c>
      <c r="P11" s="41"/>
      <c r="S11" s="73"/>
    </row>
    <row r="12" spans="1:21" s="4" customFormat="1" ht="15.75" x14ac:dyDescent="0.25">
      <c r="A12" s="155"/>
      <c r="B12" s="157">
        <v>44051</v>
      </c>
      <c r="C12" s="155"/>
      <c r="D12" s="155" t="s">
        <v>22</v>
      </c>
      <c r="E12" s="155" t="s">
        <v>23</v>
      </c>
      <c r="F12" s="155"/>
      <c r="G12" s="22" t="s">
        <v>28</v>
      </c>
      <c r="H12" s="55">
        <v>12</v>
      </c>
      <c r="I12" s="25">
        <v>455000</v>
      </c>
      <c r="J12" s="56">
        <f t="shared" ref="J12:J13" si="1">H12*I12</f>
        <v>5460000</v>
      </c>
      <c r="K12" s="57">
        <v>0.5</v>
      </c>
      <c r="L12" s="56">
        <f t="shared" ref="L12:L13" si="2">J12*(1-K12)</f>
        <v>2730000</v>
      </c>
      <c r="M12" s="58"/>
      <c r="N12" s="58"/>
      <c r="O12" s="59">
        <f t="shared" si="0"/>
        <v>2730000</v>
      </c>
      <c r="P12" s="22"/>
      <c r="S12" s="73"/>
    </row>
    <row r="13" spans="1:21" s="4" customFormat="1" ht="15.75" x14ac:dyDescent="0.25">
      <c r="A13" s="156"/>
      <c r="B13" s="158"/>
      <c r="C13" s="156"/>
      <c r="D13" s="156"/>
      <c r="E13" s="156"/>
      <c r="F13" s="156"/>
      <c r="G13" s="32" t="s">
        <v>27</v>
      </c>
      <c r="H13" s="76">
        <v>12</v>
      </c>
      <c r="I13" s="33">
        <v>455000</v>
      </c>
      <c r="J13" s="77">
        <f t="shared" si="1"/>
        <v>5460000</v>
      </c>
      <c r="K13" s="78">
        <v>0.5</v>
      </c>
      <c r="L13" s="77">
        <f t="shared" si="2"/>
        <v>2730000</v>
      </c>
      <c r="M13" s="79"/>
      <c r="N13" s="79"/>
      <c r="O13" s="80">
        <f t="shared" si="0"/>
        <v>2730000</v>
      </c>
      <c r="P13" s="32"/>
      <c r="S13" s="73"/>
    </row>
    <row r="14" spans="1:21" s="47" customFormat="1" ht="15.75" x14ac:dyDescent="0.25">
      <c r="A14" s="128" t="s">
        <v>40</v>
      </c>
      <c r="B14" s="128"/>
      <c r="C14" s="128"/>
      <c r="D14" s="128"/>
      <c r="E14" s="128"/>
      <c r="F14" s="128"/>
      <c r="G14" s="128"/>
      <c r="H14" s="44">
        <f>SUM(H7:H13)</f>
        <v>540</v>
      </c>
      <c r="I14" s="45"/>
      <c r="J14" s="20">
        <f>SUM(J7:J13)</f>
        <v>252180000</v>
      </c>
      <c r="K14" s="70"/>
      <c r="L14" s="20">
        <f>SUM(L7:L13)</f>
        <v>126090000</v>
      </c>
      <c r="M14" s="45"/>
      <c r="N14" s="45"/>
      <c r="O14" s="20">
        <f>L14</f>
        <v>126090000</v>
      </c>
      <c r="P14" s="44"/>
      <c r="S14" s="83"/>
    </row>
    <row r="15" spans="1:21" s="4" customFormat="1" ht="15.75" x14ac:dyDescent="0.25">
      <c r="B15" s="73"/>
      <c r="I15" s="8"/>
      <c r="J15" s="8"/>
      <c r="K15" s="72"/>
      <c r="L15" s="8"/>
      <c r="M15" s="8"/>
      <c r="N15" s="8"/>
      <c r="O15" s="8"/>
      <c r="S15" s="73"/>
    </row>
    <row r="16" spans="1:21" s="4" customFormat="1" ht="15.75" x14ac:dyDescent="0.25">
      <c r="B16" s="71" t="s">
        <v>41</v>
      </c>
      <c r="I16" s="8"/>
      <c r="J16" s="8"/>
      <c r="K16" s="72"/>
      <c r="L16" s="8"/>
      <c r="M16" s="8"/>
      <c r="N16" s="8"/>
      <c r="O16" s="8"/>
      <c r="S16" s="73"/>
    </row>
    <row r="17" spans="2:19" s="4" customFormat="1" ht="15.75" x14ac:dyDescent="0.25">
      <c r="B17" s="71" t="s">
        <v>50</v>
      </c>
      <c r="I17" s="8"/>
      <c r="J17" s="8"/>
      <c r="K17" s="72"/>
      <c r="L17" s="8"/>
      <c r="M17" s="8"/>
      <c r="N17" s="8"/>
      <c r="O17" s="8"/>
      <c r="S17" s="73"/>
    </row>
    <row r="18" spans="2:19" s="4" customFormat="1" ht="15.75" x14ac:dyDescent="0.25">
      <c r="C18" s="132" t="s">
        <v>51</v>
      </c>
      <c r="D18" s="133"/>
      <c r="E18" s="133"/>
      <c r="F18" s="133"/>
      <c r="G18" s="134"/>
      <c r="H18" s="143">
        <f>'hàng nhập'!J12+'hàng nhập'!J22+'hàng nhập'!J30</f>
        <v>620810000</v>
      </c>
      <c r="I18" s="143"/>
      <c r="J18" s="8"/>
      <c r="K18" s="72"/>
      <c r="L18" s="8"/>
      <c r="M18" s="8"/>
      <c r="N18" s="8"/>
      <c r="O18" s="8"/>
    </row>
    <row r="19" spans="2:19" s="4" customFormat="1" ht="18.75" x14ac:dyDescent="0.3">
      <c r="B19" s="73"/>
      <c r="C19" s="129" t="s">
        <v>45</v>
      </c>
      <c r="D19" s="130"/>
      <c r="E19" s="130"/>
      <c r="F19" s="130"/>
      <c r="G19" s="131"/>
      <c r="H19" s="144">
        <f>H18/2</f>
        <v>310405000</v>
      </c>
      <c r="I19" s="145"/>
      <c r="J19" s="8"/>
      <c r="K19" s="72"/>
      <c r="L19" s="8"/>
      <c r="M19" s="8"/>
      <c r="N19" s="8"/>
      <c r="O19" s="8"/>
      <c r="Q19" s="160" t="s">
        <v>46</v>
      </c>
      <c r="R19" s="160"/>
    </row>
    <row r="20" spans="2:19" ht="15.75" x14ac:dyDescent="0.25">
      <c r="C20" s="129" t="s">
        <v>52</v>
      </c>
      <c r="D20" s="130"/>
      <c r="E20" s="130"/>
      <c r="F20" s="130"/>
      <c r="G20" s="131"/>
      <c r="H20" s="146">
        <v>150000000</v>
      </c>
      <c r="I20" s="146"/>
      <c r="P20" s="140" t="s">
        <v>59</v>
      </c>
      <c r="Q20" s="140"/>
    </row>
    <row r="21" spans="2:19" ht="18.75" x14ac:dyDescent="0.3">
      <c r="C21" s="129" t="s">
        <v>49</v>
      </c>
      <c r="D21" s="130"/>
      <c r="E21" s="130"/>
      <c r="F21" s="130"/>
      <c r="G21" s="131"/>
      <c r="H21" s="146">
        <f>H19-H20-H22</f>
        <v>62625000</v>
      </c>
      <c r="I21" s="146"/>
      <c r="Q21" s="85">
        <v>43659</v>
      </c>
      <c r="R21" s="86">
        <v>150000000</v>
      </c>
    </row>
    <row r="22" spans="2:19" ht="15.75" x14ac:dyDescent="0.25">
      <c r="C22" s="129" t="s">
        <v>47</v>
      </c>
      <c r="D22" s="130"/>
      <c r="E22" s="130"/>
      <c r="F22" s="130"/>
      <c r="G22" s="131"/>
      <c r="H22" s="144">
        <v>97780000</v>
      </c>
      <c r="I22" s="145"/>
      <c r="J22" s="161" t="s">
        <v>53</v>
      </c>
      <c r="K22" s="161"/>
      <c r="L22" s="161"/>
      <c r="P22" s="140" t="s">
        <v>60</v>
      </c>
      <c r="Q22" s="140"/>
    </row>
    <row r="23" spans="2:19" ht="18.75" x14ac:dyDescent="0.3">
      <c r="D23" s="87"/>
      <c r="E23" s="87"/>
      <c r="F23" s="87"/>
      <c r="G23" s="87"/>
      <c r="Q23" s="85">
        <v>43675</v>
      </c>
      <c r="R23" s="86">
        <v>67000000</v>
      </c>
    </row>
    <row r="24" spans="2:19" ht="18.75" x14ac:dyDescent="0.3">
      <c r="B24" t="s">
        <v>54</v>
      </c>
      <c r="Q24" s="85">
        <v>44046</v>
      </c>
      <c r="R24" s="86">
        <v>50000000</v>
      </c>
    </row>
    <row r="25" spans="2:19" ht="18.75" x14ac:dyDescent="0.3">
      <c r="C25" s="129" t="s">
        <v>55</v>
      </c>
      <c r="D25" s="130"/>
      <c r="E25" s="130"/>
      <c r="F25" s="130"/>
      <c r="G25" s="131"/>
      <c r="H25" s="143">
        <f>'hàng nhập'!J39</f>
        <v>702120000</v>
      </c>
      <c r="I25" s="143"/>
      <c r="Q25" s="85">
        <v>44053</v>
      </c>
      <c r="R25" s="86">
        <v>100000000</v>
      </c>
    </row>
    <row r="26" spans="2:19" ht="18.75" x14ac:dyDescent="0.3">
      <c r="C26" s="129" t="s">
        <v>45</v>
      </c>
      <c r="D26" s="130"/>
      <c r="E26" s="130"/>
      <c r="F26" s="130"/>
      <c r="G26" s="131"/>
      <c r="H26" s="144">
        <f>H25/2</f>
        <v>351060000</v>
      </c>
      <c r="I26" s="145"/>
      <c r="R26" s="86">
        <v>200000000</v>
      </c>
    </row>
    <row r="27" spans="2:19" ht="15.75" x14ac:dyDescent="0.25">
      <c r="C27" s="129" t="s">
        <v>56</v>
      </c>
      <c r="D27" s="130"/>
      <c r="E27" s="130"/>
      <c r="F27" s="130"/>
      <c r="G27" s="131"/>
      <c r="H27" s="146">
        <v>97780000</v>
      </c>
      <c r="I27" s="146"/>
      <c r="Q27" s="92" t="s">
        <v>61</v>
      </c>
      <c r="R27" s="93">
        <f>R23+R24+R25+R26</f>
        <v>417000000</v>
      </c>
    </row>
    <row r="28" spans="2:19" ht="15.75" customHeight="1" x14ac:dyDescent="0.25">
      <c r="C28" s="142" t="s">
        <v>46</v>
      </c>
      <c r="D28" s="89">
        <v>44041</v>
      </c>
      <c r="E28" s="153">
        <v>67000000</v>
      </c>
      <c r="F28" s="154"/>
      <c r="G28" s="88"/>
      <c r="H28" s="147">
        <f>E28+E29+E30+E31</f>
        <v>417000000</v>
      </c>
      <c r="I28" s="148"/>
    </row>
    <row r="29" spans="2:19" ht="15" customHeight="1" x14ac:dyDescent="0.25">
      <c r="C29" s="142"/>
      <c r="D29" s="89">
        <v>44046</v>
      </c>
      <c r="E29" s="153">
        <v>50000000</v>
      </c>
      <c r="F29" s="154"/>
      <c r="G29" s="88"/>
      <c r="H29" s="149"/>
      <c r="I29" s="150"/>
    </row>
    <row r="30" spans="2:19" ht="15.75" customHeight="1" x14ac:dyDescent="0.25">
      <c r="C30" s="142"/>
      <c r="D30" s="89">
        <v>44053</v>
      </c>
      <c r="E30" s="153">
        <v>100000000</v>
      </c>
      <c r="F30" s="154"/>
      <c r="G30" s="88"/>
      <c r="H30" s="149"/>
      <c r="I30" s="150"/>
    </row>
    <row r="31" spans="2:19" x14ac:dyDescent="0.25">
      <c r="C31" s="142"/>
      <c r="D31" s="88"/>
      <c r="E31" s="153">
        <v>200000000</v>
      </c>
      <c r="F31" s="154"/>
      <c r="G31" s="88"/>
      <c r="H31" s="151"/>
      <c r="I31" s="152"/>
    </row>
    <row r="32" spans="2:19" ht="15.75" x14ac:dyDescent="0.25">
      <c r="C32" s="135" t="s">
        <v>58</v>
      </c>
      <c r="D32" s="136"/>
      <c r="E32" s="136"/>
      <c r="F32" s="136"/>
      <c r="G32" s="137"/>
      <c r="H32" s="138">
        <f>L12+L13</f>
        <v>5460000</v>
      </c>
      <c r="I32" s="139"/>
    </row>
    <row r="33" spans="3:9" ht="15.75" x14ac:dyDescent="0.25">
      <c r="C33" s="90" t="s">
        <v>57</v>
      </c>
      <c r="D33" s="91"/>
      <c r="E33" s="91"/>
      <c r="F33" s="91"/>
      <c r="G33" s="91"/>
      <c r="H33" s="141">
        <f>H26+H27-H28-H32</f>
        <v>26380000</v>
      </c>
      <c r="I33" s="141"/>
    </row>
  </sheetData>
  <mergeCells count="51">
    <mergeCell ref="A14:G14"/>
    <mergeCell ref="H18:I18"/>
    <mergeCell ref="H21:I21"/>
    <mergeCell ref="J22:L22"/>
    <mergeCell ref="C21:G21"/>
    <mergeCell ref="C22:G22"/>
    <mergeCell ref="C20:G20"/>
    <mergeCell ref="A3:P3"/>
    <mergeCell ref="A5:A6"/>
    <mergeCell ref="B5:B6"/>
    <mergeCell ref="C5:C6"/>
    <mergeCell ref="D5:F5"/>
    <mergeCell ref="G5:K5"/>
    <mergeCell ref="P5:P6"/>
    <mergeCell ref="L5:L6"/>
    <mergeCell ref="M5:O5"/>
    <mergeCell ref="F7:F11"/>
    <mergeCell ref="A12:A13"/>
    <mergeCell ref="B12:B13"/>
    <mergeCell ref="C12:C13"/>
    <mergeCell ref="A7:A11"/>
    <mergeCell ref="B7:B11"/>
    <mergeCell ref="C7:C11"/>
    <mergeCell ref="D7:D11"/>
    <mergeCell ref="E7:E11"/>
    <mergeCell ref="D12:D13"/>
    <mergeCell ref="E12:E13"/>
    <mergeCell ref="F12:F13"/>
    <mergeCell ref="H33:I33"/>
    <mergeCell ref="C28:C31"/>
    <mergeCell ref="H25:I25"/>
    <mergeCell ref="H26:I26"/>
    <mergeCell ref="H27:I27"/>
    <mergeCell ref="H28:I31"/>
    <mergeCell ref="E28:F28"/>
    <mergeCell ref="E29:F29"/>
    <mergeCell ref="E30:F30"/>
    <mergeCell ref="E31:F31"/>
    <mergeCell ref="C25:G25"/>
    <mergeCell ref="C26:G26"/>
    <mergeCell ref="C27:G27"/>
    <mergeCell ref="C19:G19"/>
    <mergeCell ref="C18:G18"/>
    <mergeCell ref="C32:G32"/>
    <mergeCell ref="H32:I32"/>
    <mergeCell ref="P20:Q20"/>
    <mergeCell ref="P22:Q22"/>
    <mergeCell ref="H20:I20"/>
    <mergeCell ref="H22:I22"/>
    <mergeCell ref="Q19:R19"/>
    <mergeCell ref="H19:I19"/>
  </mergeCells>
  <pageMargins left="0.2" right="0.2" top="0.75" bottom="0.75" header="0.3" footer="0.3"/>
  <pageSetup paperSize="9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7" sqref="K27:K2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hàng nhập</vt:lpstr>
      <vt:lpstr>hàng trả về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2020-08-14T09:42:16Z</dcterms:modified>
</cp:coreProperties>
</file>