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N19" i="9" l="1"/>
  <c r="N11" i="9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L59" i="9" l="1"/>
  <c r="O59" i="9" s="1"/>
  <c r="L55" i="9"/>
  <c r="O55" i="9" s="1"/>
  <c r="I59" i="9"/>
  <c r="I58" i="9"/>
  <c r="L58" i="9" s="1"/>
  <c r="O58" i="9" s="1"/>
  <c r="I57" i="9"/>
  <c r="L57" i="9" s="1"/>
  <c r="O57" i="9" s="1"/>
  <c r="I56" i="9"/>
  <c r="L56" i="9" s="1"/>
  <c r="O56" i="9" s="1"/>
  <c r="I55" i="9"/>
  <c r="I80" i="9"/>
  <c r="L80" i="9" s="1"/>
  <c r="O80" i="9" s="1"/>
  <c r="I79" i="9"/>
  <c r="L79" i="9" s="1"/>
  <c r="O79" i="9" s="1"/>
  <c r="H26" i="8"/>
  <c r="I106" i="9" l="1"/>
  <c r="L106" i="9" s="1"/>
  <c r="O106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4" i="9"/>
  <c r="L64" i="9" s="1"/>
  <c r="I63" i="9"/>
  <c r="L63" i="9" s="1"/>
  <c r="I62" i="9"/>
  <c r="L62" i="9" s="1"/>
  <c r="I61" i="9"/>
  <c r="L61" i="9" s="1"/>
  <c r="O61" i="9" s="1"/>
  <c r="I78" i="9"/>
  <c r="L78" i="9" s="1"/>
  <c r="O78" i="9" s="1"/>
  <c r="I77" i="9"/>
  <c r="L77" i="9" s="1"/>
  <c r="O77" i="9" s="1"/>
  <c r="I76" i="9"/>
  <c r="L76" i="9" s="1"/>
  <c r="O76" i="9" s="1"/>
  <c r="G116" i="9" l="1"/>
  <c r="I115" i="9"/>
  <c r="L115" i="9" s="1"/>
  <c r="M115" i="9" s="1"/>
  <c r="I100" i="9"/>
  <c r="L100" i="9" s="1"/>
  <c r="O100" i="9" s="1"/>
  <c r="I99" i="9"/>
  <c r="L99" i="9" s="1"/>
  <c r="O99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5" i="9" l="1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101" i="9"/>
  <c r="L101" i="9" s="1"/>
  <c r="O101" i="9" s="1"/>
  <c r="I98" i="9"/>
  <c r="L98" i="9" s="1"/>
  <c r="M98" i="9" s="1"/>
  <c r="I91" i="9"/>
  <c r="L91" i="9" s="1"/>
  <c r="M91" i="9" s="1"/>
  <c r="I97" i="9"/>
  <c r="L97" i="9" s="1"/>
  <c r="M97" i="9" s="1"/>
  <c r="I96" i="9"/>
  <c r="L96" i="9" s="1"/>
  <c r="O96" i="9" s="1"/>
  <c r="I95" i="9"/>
  <c r="L95" i="9" s="1"/>
  <c r="M95" i="9" s="1"/>
  <c r="I94" i="9"/>
  <c r="L94" i="9" s="1"/>
  <c r="M94" i="9" s="1"/>
  <c r="I93" i="9"/>
  <c r="L93" i="9" s="1"/>
  <c r="M93" i="9" s="1"/>
  <c r="I92" i="9"/>
  <c r="L92" i="9" s="1"/>
  <c r="M92" i="9" s="1"/>
  <c r="I90" i="9"/>
  <c r="L90" i="9" s="1"/>
  <c r="M90" i="9" s="1"/>
  <c r="I89" i="9"/>
  <c r="L89" i="9" s="1"/>
  <c r="M89" i="9" s="1"/>
  <c r="J17" i="8"/>
  <c r="L17" i="8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O82" i="9" s="1"/>
  <c r="I81" i="9"/>
  <c r="L81" i="9" s="1"/>
  <c r="M81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O66" i="9" s="1"/>
  <c r="I65" i="9"/>
  <c r="L65" i="9" s="1"/>
  <c r="N65" i="9" s="1"/>
  <c r="R22" i="9"/>
  <c r="G15" i="1"/>
  <c r="G14" i="1"/>
  <c r="D33" i="11" l="1"/>
  <c r="AI14" i="10"/>
  <c r="E11" i="5" s="1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33" i="11"/>
  <c r="H17" i="5" s="1"/>
  <c r="F33" i="11"/>
  <c r="H13" i="5" s="1"/>
  <c r="I39" i="4" l="1"/>
  <c r="L39" i="4" s="1"/>
  <c r="I60" i="9"/>
  <c r="L60" i="9" s="1"/>
  <c r="N60" i="9" s="1"/>
  <c r="I54" i="9"/>
  <c r="L54" i="9" s="1"/>
  <c r="M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1" i="4" l="1"/>
  <c r="J59" i="4" s="1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L33" i="9" l="1"/>
  <c r="M33" i="9" s="1"/>
  <c r="L34" i="9"/>
  <c r="M34" i="9" s="1"/>
  <c r="L35" i="9"/>
  <c r="O35" i="9" s="1"/>
  <c r="L36" i="9"/>
  <c r="O36" i="9" s="1"/>
  <c r="L37" i="9"/>
  <c r="O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I20" i="9"/>
  <c r="L20" i="9" s="1"/>
  <c r="O20" i="9" s="1"/>
  <c r="L12" i="9"/>
  <c r="I11" i="9"/>
  <c r="L11" i="9" s="1"/>
  <c r="I10" i="9"/>
  <c r="L10" i="9" s="1"/>
  <c r="M10" i="9" s="1"/>
  <c r="L19" i="9" l="1"/>
  <c r="L120" i="9" s="1"/>
  <c r="M12" i="9"/>
  <c r="L119" i="9"/>
  <c r="I9" i="9"/>
  <c r="L9" i="9" s="1"/>
  <c r="M9" i="9" s="1"/>
  <c r="L116" i="9" l="1"/>
  <c r="L117" i="9" s="1"/>
  <c r="L118" i="9"/>
  <c r="I116" i="9"/>
  <c r="AI17" i="10"/>
  <c r="E16" i="5" s="1"/>
  <c r="F16" i="5" s="1"/>
  <c r="G16" i="5" l="1"/>
  <c r="L16" i="5" s="1"/>
  <c r="J24" i="12" s="1"/>
  <c r="J25" i="12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0" i="4"/>
  <c r="J62" i="4" s="1"/>
  <c r="L63" i="4" s="1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<sst xmlns="http://schemas.openxmlformats.org/spreadsheetml/2006/main" count="842" uniqueCount="258">
  <si>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</si>
  <si>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</si>
  <si>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</si>
  <si>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</si>
  <si>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</si>
  <si>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</si>
  <si>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</si>
  <si>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</si>
  <si>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</si>
  <si>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</si>
  <si>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</si>
  <si>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</si>
  <si>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</si>
  <si>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</si>
  <si>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</si>
  <si>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</si>
  <si>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</si>
  <si>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</si>
  <si>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</si>
  <si>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</si>
  <si>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</si>
  <si>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</si>
  <si>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</si>
  <si>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</si>
  <si>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</si>
  <si>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</si>
  <si>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</si>
  <si>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</si>
  <si>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</si>
  <si>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</si>
  <si>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</si>
  <si>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</si>
  <si>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</si>
  <si>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</si>
  <si>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</si>
  <si>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</si>
  <si>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</si>
  <si>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</si>
  <si>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</si>
  <si>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</si>
  <si>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</si>
  <si>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</si>
  <si>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</si>
  <si>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</si>
  <si>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</si>
  <si>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</si>
  <si>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</si>
  <si>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</si>
  <si>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</si>
  <si>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</si>
  <si>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</si>
  <si>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</si>
  <si>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</si>
  <si>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</si>
  <si>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</si>
  <si>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</si>
  <si>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</si>
  <si>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</si>
  <si>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</si>
  <si>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</si>
  <si>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</si>
  <si>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</si>
  <si>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</si>
  <si>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</si>
  <si>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</si>
  <si>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</si>
  <si>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</si>
  <si>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</si>
  <si>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</si>
  <si>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</si>
  <si>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</si>
  <si>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</si>
  <si>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</si>
  <si>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</si>
  <si>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</si>
  <si>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</si>
  <si>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</si>
  <si>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</si>
  <si>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</si>
  <si>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</si>
  <si>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</si>
  <si>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</si>
  <si>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</si>
  <si>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</si>
  <si>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</si>
  <si>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</si>
  <si>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</si>
  <si>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</si>
  <si>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</si>
  <si>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</si>
  <si>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</si>
  <si>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</si>
  <si>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</si>
  <si>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</si>
  <si>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</si>
  <si>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</si>
  <si>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</si>
  <si>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</si>
  <si>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</si>
  <si>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</si>
  <si>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</si>
  <si>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</si>
  <si>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</si>
  <si>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</si>
  <si>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</si>
  <si>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</si>
  <si>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</si>
  <si>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</si>
  <si>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</si>
  <si>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</si>
  <si>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</si>
  <si>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</si>
  <si>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</si>
  <si>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</si>
  <si>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</si>
  <si>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</si>
  <si>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</si>
  <si>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</si>
  <si>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</si>
  <si>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</si>
  <si>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</si>
  <si>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</si>
  <si>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</si>
  <si>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</si>
  <si>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</si>
  <si>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</si>
  <si>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</si>
  <si>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</si>
  <si>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</si>
  <si>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</si>
  <si>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</si>
  <si>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</si>
  <si>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</si>
  <si>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</si>
  <si>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</si>
  <si>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</si>
  <si>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</si>
  <si>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</si>
  <si>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</si>
  <si>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</si>
  <si>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</si>
  <si>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</si>
  <si>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</si>
  <si>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</si>
  <si>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</si>
  <si>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</si>
  <si>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</si>
  <si>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</si>
  <si>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</si>
  <si>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</si>
  <si>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</si>
  <si>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</si>
  <si>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</si>
  <si>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</si>
  <si>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</si>
  <si>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</si>
  <si>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</si>
  <si>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</si>
  <si>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</si>
  <si>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</si>
  <si>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</si>
  <si>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</si>
  <si>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</si>
  <si>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</si>
  <si>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</si>
  <si>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</si>
  <si>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</si>
  <si>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</si>
  <si>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</si>
  <si>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</si>
  <si>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</si>
  <si>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</si>
  <si>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</si>
  <si>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</si>
  <si>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</si>
  <si>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</si>
  <si>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</si>
  <si>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</si>
  <si>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</si>
  <si>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</si>
  <si>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</si>
  <si>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</si>
  <si>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</si>
  <si>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</si>
  <si>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</si>
  <si>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</si>
  <si>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</si>
  <si>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</si>
  <si>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</si>
  <si>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</si>
  <si>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</si>
  <si>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</si>
  <si>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</si>
  <si>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</si>
  <si>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</si>
  <si>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</si>
  <si>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</si>
  <si>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</si>
  <si>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</si>
  <si>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</si>
  <si>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</si>
  <si>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</si>
  <si>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</si>
  <si>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</si>
  <si>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</si>
  <si>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</si>
  <si>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</si>
  <si>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</si>
  <si>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</si>
  <si>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</si>
  <si>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</si>
  <si>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</si>
  <si>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</si>
  <si>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</si>
  <si>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 xml:space="preserve">Chị Huệ Điện Biên </t>
  </si>
  <si>
    <t>Nguyễn Văn Sơn</t>
  </si>
  <si>
    <t>Kinh doanh</t>
  </si>
  <si>
    <t>KD</t>
  </si>
  <si>
    <t>Nhập hàng</t>
  </si>
  <si>
    <t>Chi MC khai trương đại lý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</si>
  <si>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</si>
  <si>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</si>
  <si>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</si>
  <si>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</si>
  <si>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</si>
  <si>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</si>
  <si>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</si>
  <si>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</si>
  <si>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</si>
  <si>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</si>
  <si>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</si>
  <si>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</si>
  <si>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</si>
  <si>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</si>
  <si>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</si>
  <si>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</si>
  <si>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</si>
  <si>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</si>
  <si>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</si>
  <si>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</si>
  <si>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</si>
  <si>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</si>
  <si>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</si>
  <si>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</si>
  <si>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</si>
  <si>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</si>
  <si>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</si>
  <si>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</si>
  <si>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Anh Lâm xuất, không có hàng nhập về tại sao a lâm có mà xuất</t>
  </si>
  <si>
    <t>hàng đã xuất về chưa xuất đi, vậy hàng đang ở đâu</t>
  </si>
  <si>
    <t>TIỀN MUA HÀNG EM TÂM THU HỘ CỬA HÀNG QUỲNH TRANG AN KHÁNH</t>
  </si>
  <si>
    <t>Khách</t>
  </si>
  <si>
    <t>Bỉm</t>
  </si>
  <si>
    <t xml:space="preserve">Tiền hàng  ở An Khánh </t>
  </si>
  <si>
    <t>Đã đối trừ</t>
  </si>
  <si>
    <t>Tổng tiền Anh Hoàng phải thanh toán cho công ty</t>
  </si>
  <si>
    <t>TIỀN MUA HÀNG ANH HOÀNG THÁNG 6</t>
  </si>
  <si>
    <t xml:space="preserve">Thu tiền hàng chị phương yên chây nhóm kế toán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</si>
</sst>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8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11" activePane="bottomLeft" state="frozen"/>
      <selection pane="bottomLeft" activeCell="C17" sqref="C17"/>
    </sheetView>
  </sheetViews>
  <sheetFormatPr defaultColWidth="9.140625" defaultRowHeight="15" x14ac:dyDescent="0.25"/>
  <cols>
    <col min="1" max="1" width="11.42578125" style="158" customWidth="1"/>
    <col min="2" max="2" width="18.7109375" style="105" bestFit="1" customWidth="1"/>
    <col min="3" max="3" width="47" style="105" bestFit="1" customWidth="1"/>
    <col min="4" max="4" width="15.42578125" style="110" bestFit="1" customWidth="1"/>
    <col min="5" max="5" width="14.28515625" style="110" customWidth="1"/>
    <col min="6" max="6" width="15.42578125" style="110" bestFit="1" customWidth="1"/>
    <col min="7" max="7" width="17.5703125" style="110" bestFit="1" customWidth="1"/>
    <col min="8" max="16384" width="9.14062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409" t="s">
        <v>123</v>
      </c>
      <c r="B4" s="409"/>
      <c r="C4" s="409"/>
      <c r="D4" s="409"/>
      <c r="E4" s="409"/>
      <c r="F4" s="409"/>
      <c r="G4" s="409"/>
      <c r="H4" s="118"/>
    </row>
    <row r="5" spans="1:8" s="116" customFormat="1" x14ac:dyDescent="0.25">
      <c r="A5" s="119"/>
      <c r="B5" s="119"/>
      <c r="D5" s="115"/>
      <c r="E5" s="115"/>
      <c r="F5" s="115"/>
      <c r="G5" s="115"/>
    </row>
    <row r="6" spans="1:8" s="116" customFormat="1" x14ac:dyDescent="0.25">
      <c r="A6" s="410" t="s">
        <v>4</v>
      </c>
      <c r="B6" s="410" t="s">
        <v>5</v>
      </c>
      <c r="C6" s="412" t="s">
        <v>6</v>
      </c>
      <c r="D6" s="414" t="s">
        <v>7</v>
      </c>
      <c r="E6" s="414"/>
      <c r="F6" s="414" t="s">
        <v>8</v>
      </c>
      <c r="G6" s="414"/>
    </row>
    <row r="7" spans="1:8" s="116" customFormat="1" ht="14.45" customHeight="1" x14ac:dyDescent="0.25">
      <c r="A7" s="411"/>
      <c r="B7" s="411"/>
      <c r="C7" s="413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x14ac:dyDescent="0.25">
      <c r="A8" s="155"/>
      <c r="B8" s="102"/>
      <c r="C8" s="103"/>
      <c r="D8" s="104"/>
      <c r="E8" s="121"/>
      <c r="F8" s="104"/>
      <c r="G8" s="121"/>
    </row>
    <row r="9" spans="1:8" x14ac:dyDescent="0.25">
      <c r="A9" s="155"/>
      <c r="B9" s="102"/>
      <c r="C9" s="103"/>
      <c r="D9" s="104"/>
      <c r="E9" s="121"/>
      <c r="F9" s="104"/>
      <c r="G9" s="121"/>
    </row>
    <row r="10" spans="1:8" x14ac:dyDescent="0.25">
      <c r="A10" s="155"/>
      <c r="B10" s="102"/>
      <c r="C10" s="103"/>
      <c r="D10" s="104"/>
      <c r="E10" s="121"/>
      <c r="F10" s="104"/>
      <c r="G10" s="121"/>
    </row>
    <row r="11" spans="1:8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 t="s">
        <v>211</v>
      </c>
      <c r="C12" s="103" t="s">
        <v>212</v>
      </c>
      <c r="D12" s="104"/>
      <c r="E12" s="121"/>
      <c r="F12" s="104">
        <v>2100000</v>
      </c>
      <c r="G12" s="121"/>
    </row>
    <row r="13" spans="1:8" x14ac:dyDescent="0.25">
      <c r="A13" s="155"/>
      <c r="B13" s="102" t="s">
        <v>211</v>
      </c>
      <c r="C13" s="103" t="s">
        <v>213</v>
      </c>
      <c r="D13" s="104"/>
      <c r="E13" s="121"/>
      <c r="F13" s="104">
        <v>4000000</v>
      </c>
      <c r="G13" s="121"/>
    </row>
    <row r="14" spans="1:8" x14ac:dyDescent="0.25">
      <c r="A14" s="155"/>
      <c r="B14" s="102"/>
      <c r="C14" s="103" t="s">
        <v>218</v>
      </c>
      <c r="D14" s="104"/>
      <c r="E14" s="121"/>
      <c r="F14" s="104"/>
      <c r="G14" s="121">
        <f>30*1650000</f>
        <v>49500000</v>
      </c>
    </row>
    <row r="15" spans="1:8" x14ac:dyDescent="0.25">
      <c r="A15" s="155"/>
      <c r="B15" s="102"/>
      <c r="C15" s="103" t="s">
        <v>218</v>
      </c>
      <c r="D15" s="104"/>
      <c r="E15" s="121"/>
      <c r="F15" s="104"/>
      <c r="G15" s="121">
        <f>60*1650000</f>
        <v>99000000</v>
      </c>
    </row>
    <row r="16" spans="1:8" x14ac:dyDescent="0.25">
      <c r="A16" s="155"/>
      <c r="B16" s="102"/>
      <c r="C16" s="103" t="s">
        <v>219</v>
      </c>
      <c r="D16" s="104"/>
      <c r="E16" s="121"/>
      <c r="F16" s="104"/>
      <c r="G16" s="121">
        <v>5000000</v>
      </c>
    </row>
    <row r="17" spans="1:7" x14ac:dyDescent="0.25">
      <c r="A17" s="155"/>
      <c r="B17" s="102"/>
      <c r="C17" s="103" t="s">
        <v>257</v>
      </c>
      <c r="D17" s="104"/>
      <c r="E17" s="121"/>
      <c r="F17" s="104"/>
      <c r="G17" s="121"/>
    </row>
    <row r="18" spans="1:7" x14ac:dyDescent="0.25">
      <c r="A18" s="155"/>
      <c r="B18" s="102"/>
      <c r="C18" s="103"/>
      <c r="D18" s="104"/>
      <c r="E18" s="121"/>
      <c r="F18" s="104"/>
      <c r="G18" s="121"/>
    </row>
    <row r="19" spans="1:7" x14ac:dyDescent="0.25">
      <c r="A19" s="155"/>
      <c r="B19" s="102"/>
      <c r="C19" s="103"/>
      <c r="D19" s="104"/>
      <c r="E19" s="121"/>
      <c r="F19" s="104"/>
      <c r="G19" s="121"/>
    </row>
    <row r="20" spans="1:7" x14ac:dyDescent="0.25">
      <c r="A20" s="155"/>
      <c r="B20" s="102"/>
      <c r="C20" s="103"/>
      <c r="D20" s="104"/>
      <c r="E20" s="121"/>
      <c r="F20" s="104"/>
      <c r="G20" s="121"/>
    </row>
    <row r="21" spans="1:7" x14ac:dyDescent="0.25">
      <c r="A21" s="155"/>
      <c r="B21" s="102"/>
      <c r="C21" s="103"/>
      <c r="D21" s="104"/>
      <c r="E21" s="121"/>
      <c r="F21" s="104"/>
      <c r="G21" s="121"/>
    </row>
    <row r="22" spans="1:7" x14ac:dyDescent="0.25">
      <c r="A22" s="155"/>
      <c r="B22" s="102"/>
      <c r="C22" s="103"/>
      <c r="D22" s="104"/>
      <c r="E22" s="121"/>
      <c r="F22" s="104"/>
      <c r="G22" s="121"/>
    </row>
    <row r="23" spans="1:7" x14ac:dyDescent="0.25">
      <c r="A23" s="155"/>
      <c r="B23" s="102"/>
      <c r="C23" s="103"/>
      <c r="D23" s="104"/>
      <c r="E23" s="121"/>
      <c r="F23" s="104"/>
      <c r="G23" s="121"/>
    </row>
    <row r="24" spans="1:7" x14ac:dyDescent="0.25">
      <c r="A24" s="155"/>
      <c r="B24" s="102"/>
      <c r="C24" s="103"/>
      <c r="D24" s="104"/>
      <c r="E24" s="121"/>
      <c r="F24" s="104"/>
      <c r="G24" s="121"/>
    </row>
    <row r="25" spans="1:7" x14ac:dyDescent="0.25">
      <c r="A25" s="155"/>
      <c r="B25" s="102"/>
      <c r="C25" s="103"/>
      <c r="D25" s="104"/>
      <c r="E25" s="121"/>
      <c r="F25" s="104"/>
      <c r="G25" s="121"/>
    </row>
    <row r="26" spans="1:7" x14ac:dyDescent="0.25">
      <c r="A26" s="155"/>
      <c r="B26" s="102"/>
      <c r="C26" s="103"/>
      <c r="D26" s="104"/>
      <c r="E26" s="121"/>
      <c r="F26" s="104"/>
      <c r="G26" s="121"/>
    </row>
    <row r="27" spans="1:7" x14ac:dyDescent="0.25">
      <c r="A27" s="155"/>
      <c r="B27" s="102"/>
      <c r="C27" s="122"/>
      <c r="D27" s="104"/>
      <c r="E27" s="121"/>
      <c r="F27" s="104"/>
      <c r="G27" s="121"/>
    </row>
    <row r="28" spans="1:7" x14ac:dyDescent="0.25">
      <c r="A28" s="155"/>
      <c r="B28" s="102"/>
      <c r="C28" s="103"/>
      <c r="D28" s="104"/>
      <c r="E28" s="121"/>
      <c r="F28" s="104"/>
      <c r="G28" s="123"/>
    </row>
    <row r="29" spans="1:7" x14ac:dyDescent="0.25">
      <c r="A29" s="155"/>
      <c r="B29" s="102"/>
      <c r="C29" s="103"/>
      <c r="D29" s="104"/>
      <c r="E29" s="121"/>
      <c r="F29" s="104"/>
      <c r="G29" s="123"/>
    </row>
    <row r="30" spans="1:7" x14ac:dyDescent="0.25">
      <c r="A30" s="155"/>
      <c r="B30" s="102"/>
      <c r="C30" s="103"/>
      <c r="D30" s="104"/>
      <c r="E30" s="121"/>
      <c r="F30" s="104"/>
      <c r="G30" s="123"/>
    </row>
    <row r="31" spans="1:7" x14ac:dyDescent="0.25">
      <c r="A31" s="155"/>
      <c r="B31" s="102"/>
      <c r="C31" s="124"/>
      <c r="D31" s="104"/>
      <c r="E31" s="121"/>
      <c r="F31" s="104"/>
      <c r="G31" s="123"/>
    </row>
    <row r="32" spans="1:7" x14ac:dyDescent="0.25">
      <c r="A32" s="155"/>
      <c r="B32" s="102"/>
      <c r="C32" s="103"/>
      <c r="D32" s="104"/>
      <c r="E32" s="121"/>
      <c r="F32" s="104"/>
      <c r="G32" s="123"/>
    </row>
    <row r="33" spans="1:7" x14ac:dyDescent="0.25">
      <c r="A33" s="155"/>
      <c r="B33" s="102"/>
      <c r="C33" s="122"/>
      <c r="D33" s="104"/>
      <c r="E33" s="121"/>
      <c r="F33" s="104"/>
      <c r="G33" s="123"/>
    </row>
    <row r="34" spans="1:7" x14ac:dyDescent="0.25">
      <c r="A34" s="155"/>
      <c r="B34" s="102"/>
      <c r="C34" s="122"/>
      <c r="D34" s="104"/>
      <c r="E34" s="121"/>
      <c r="F34" s="104"/>
      <c r="G34" s="123"/>
    </row>
    <row r="35" spans="1:7" x14ac:dyDescent="0.25">
      <c r="A35" s="155"/>
      <c r="B35" s="102"/>
      <c r="C35" s="103"/>
      <c r="D35" s="104"/>
      <c r="E35" s="121"/>
      <c r="F35" s="104"/>
      <c r="G35" s="123"/>
    </row>
    <row r="36" spans="1:7" x14ac:dyDescent="0.25">
      <c r="A36" s="155"/>
      <c r="B36" s="102"/>
      <c r="C36" s="103"/>
      <c r="D36" s="104"/>
      <c r="E36" s="121"/>
      <c r="F36" s="104"/>
      <c r="G36" s="123"/>
    </row>
    <row r="37" spans="1:7" x14ac:dyDescent="0.25">
      <c r="A37" s="155"/>
      <c r="B37" s="102"/>
      <c r="C37" s="103"/>
      <c r="D37" s="104"/>
      <c r="E37" s="121"/>
      <c r="F37" s="104"/>
      <c r="G37" s="123"/>
    </row>
    <row r="38" spans="1:7" x14ac:dyDescent="0.25">
      <c r="A38" s="155"/>
      <c r="B38" s="102"/>
      <c r="C38" s="103"/>
      <c r="D38" s="104"/>
      <c r="E38" s="121"/>
      <c r="F38" s="104"/>
      <c r="G38" s="123"/>
    </row>
    <row r="39" spans="1:7" x14ac:dyDescent="0.25">
      <c r="A39" s="155"/>
      <c r="B39" s="102"/>
      <c r="C39" s="103"/>
      <c r="D39" s="104"/>
      <c r="E39" s="121"/>
      <c r="F39" s="104"/>
      <c r="G39" s="123"/>
    </row>
    <row r="40" spans="1:7" x14ac:dyDescent="0.25">
      <c r="A40" s="155"/>
      <c r="B40" s="102"/>
      <c r="C40" s="103"/>
      <c r="D40" s="104"/>
      <c r="E40" s="121"/>
      <c r="F40" s="104"/>
      <c r="G40" s="123"/>
    </row>
    <row r="41" spans="1:7" x14ac:dyDescent="0.25">
      <c r="A41" s="155"/>
      <c r="B41" s="102"/>
      <c r="C41" s="103"/>
      <c r="D41" s="104"/>
      <c r="E41" s="121"/>
      <c r="F41" s="104"/>
      <c r="G41" s="123"/>
    </row>
    <row r="42" spans="1:7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57"/>
      <c r="B53" s="258"/>
      <c r="C53" s="259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ht="14.25" x14ac:dyDescent="0.2">
      <c r="A78" s="406" t="s">
        <v>10</v>
      </c>
      <c r="B78" s="407"/>
      <c r="C78" s="408"/>
      <c r="D78" s="125">
        <f>SUM(D8:D77)</f>
        <v>0</v>
      </c>
      <c r="E78" s="125">
        <f>SUM(E8:E77)</f>
        <v>0</v>
      </c>
      <c r="F78" s="125">
        <f>SUM(F8:F77)</f>
        <v>6100000</v>
      </c>
      <c r="G78" s="125">
        <f>SUM(G8:G77)</f>
        <v>153500000</v>
      </c>
    </row>
    <row r="79" spans="1:7" s="126" customFormat="1" ht="14.25" x14ac:dyDescent="0.2">
      <c r="A79" s="156"/>
      <c r="B79" s="127"/>
      <c r="C79" s="127"/>
      <c r="D79" s="128"/>
      <c r="E79" s="128"/>
      <c r="F79" s="128"/>
      <c r="G79" s="128"/>
    </row>
    <row r="80" spans="1:7" s="126" customFormat="1" ht="18.75" x14ac:dyDescent="0.3">
      <c r="A80" s="405" t="s">
        <v>84</v>
      </c>
      <c r="B80" s="405"/>
      <c r="C80" s="127"/>
      <c r="D80" s="128"/>
      <c r="E80" s="128"/>
      <c r="F80" s="128"/>
      <c r="G80" s="128"/>
    </row>
    <row r="81" spans="1:8" s="126" customFormat="1" ht="14.25" x14ac:dyDescent="0.2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51"/>
      <c r="B82" s="252"/>
      <c r="C82" s="253"/>
      <c r="D82" s="254"/>
      <c r="E82" s="255"/>
      <c r="F82" s="254"/>
      <c r="G82" s="256"/>
    </row>
    <row r="83" spans="1:8" s="126" customFormat="1" x14ac:dyDescent="0.25">
      <c r="A83" s="251"/>
      <c r="B83" s="252"/>
      <c r="C83" s="253"/>
      <c r="D83" s="254"/>
      <c r="E83" s="255"/>
      <c r="F83" s="254"/>
      <c r="G83" s="256"/>
    </row>
    <row r="84" spans="1:8" s="126" customFormat="1" ht="14.25" x14ac:dyDescent="0.2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="90" zoomScaleNormal="90" workbookViewId="0">
      <pane ySplit="8" topLeftCell="A9" activePane="bottomLeft" state="frozen"/>
      <selection pane="bottomLeft" activeCell="D14" sqref="D14"/>
    </sheetView>
  </sheetViews>
  <sheetFormatPr defaultColWidth="9.140625" defaultRowHeight="15" x14ac:dyDescent="0.25"/>
  <cols>
    <col min="1" max="1" width="9.140625" style="334"/>
    <col min="2" max="2" width="11.5703125" style="348" customWidth="1"/>
    <col min="3" max="3" width="9.140625" style="360"/>
    <col min="4" max="4" width="12.7109375" style="334" bestFit="1" customWidth="1"/>
    <col min="5" max="5" width="12.42578125" style="334" bestFit="1" customWidth="1"/>
    <col min="6" max="7" width="9.140625" style="334"/>
    <col min="8" max="8" width="13.28515625" style="361" bestFit="1" customWidth="1"/>
    <col min="9" max="9" width="18.42578125" style="361" customWidth="1"/>
    <col min="10" max="10" width="11.28515625" style="361" bestFit="1" customWidth="1"/>
    <col min="11" max="11" width="9.140625" style="362"/>
    <col min="12" max="12" width="15.85546875" style="361" bestFit="1" customWidth="1"/>
    <col min="13" max="13" width="15" style="361" bestFit="1" customWidth="1"/>
    <col min="14" max="14" width="12.85546875" style="361" bestFit="1" customWidth="1"/>
    <col min="15" max="15" width="13.85546875" style="361" bestFit="1" customWidth="1"/>
    <col min="16" max="16" width="16.42578125" style="334" customWidth="1"/>
    <col min="17" max="18" width="13" style="334" bestFit="1" customWidth="1"/>
    <col min="19" max="16384" width="9.140625" style="334"/>
  </cols>
  <sheetData>
    <row r="1" spans="1:17" s="320" customFormat="1" x14ac:dyDescent="0.25">
      <c r="A1" s="433" t="s">
        <v>0</v>
      </c>
      <c r="B1" s="433"/>
      <c r="C1" s="433"/>
      <c r="D1" s="433"/>
      <c r="E1" s="433"/>
      <c r="H1" s="321"/>
      <c r="I1" s="321"/>
      <c r="J1" s="321"/>
      <c r="K1" s="322"/>
      <c r="L1" s="321"/>
      <c r="M1" s="321"/>
      <c r="N1" s="323"/>
      <c r="O1" s="321"/>
    </row>
    <row r="2" spans="1:17" s="320" customFormat="1" x14ac:dyDescent="0.25">
      <c r="A2" s="324" t="s">
        <v>2</v>
      </c>
      <c r="B2" s="325"/>
      <c r="C2" s="326"/>
      <c r="D2" s="324"/>
      <c r="E2" s="324"/>
      <c r="H2" s="321"/>
      <c r="I2" s="321"/>
      <c r="J2" s="321"/>
      <c r="K2" s="322"/>
      <c r="L2" s="321"/>
      <c r="M2" s="321"/>
      <c r="N2" s="327"/>
      <c r="O2" s="321"/>
    </row>
    <row r="3" spans="1:17" s="320" customFormat="1" x14ac:dyDescent="0.25">
      <c r="A3" s="433" t="s">
        <v>39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</row>
    <row r="4" spans="1:17" s="320" customFormat="1" x14ac:dyDescent="0.25">
      <c r="A4" s="433" t="s">
        <v>124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</row>
    <row r="5" spans="1:17" s="320" customFormat="1" x14ac:dyDescent="0.25">
      <c r="A5" s="433"/>
      <c r="B5" s="433"/>
      <c r="C5" s="433"/>
      <c r="D5" s="433"/>
      <c r="E5" s="433"/>
      <c r="F5" s="433"/>
      <c r="G5" s="433"/>
      <c r="H5" s="433"/>
      <c r="I5" s="433"/>
      <c r="J5" s="433"/>
      <c r="K5" s="434"/>
      <c r="L5" s="434"/>
      <c r="M5" s="321"/>
      <c r="N5" s="321"/>
      <c r="O5" s="321"/>
    </row>
    <row r="6" spans="1:17" s="328" customFormat="1" ht="42" customHeight="1" x14ac:dyDescent="0.25">
      <c r="A6" s="435" t="s">
        <v>78</v>
      </c>
      <c r="B6" s="437" t="s">
        <v>27</v>
      </c>
      <c r="C6" s="441" t="s">
        <v>28</v>
      </c>
      <c r="D6" s="443" t="s">
        <v>40</v>
      </c>
      <c r="E6" s="443"/>
      <c r="F6" s="444" t="s">
        <v>29</v>
      </c>
      <c r="G6" s="444"/>
      <c r="H6" s="444"/>
      <c r="I6" s="444"/>
      <c r="J6" s="444"/>
      <c r="K6" s="444"/>
      <c r="L6" s="444"/>
      <c r="M6" s="445"/>
      <c r="N6" s="445"/>
      <c r="O6" s="445"/>
      <c r="P6" s="446" t="s">
        <v>20</v>
      </c>
    </row>
    <row r="7" spans="1:17" s="328" customFormat="1" ht="38.25" customHeight="1" x14ac:dyDescent="0.25">
      <c r="A7" s="436"/>
      <c r="B7" s="438"/>
      <c r="C7" s="442"/>
      <c r="D7" s="435" t="s">
        <v>41</v>
      </c>
      <c r="E7" s="435" t="s">
        <v>42</v>
      </c>
      <c r="F7" s="435" t="s">
        <v>31</v>
      </c>
      <c r="G7" s="435" t="s">
        <v>32</v>
      </c>
      <c r="H7" s="439" t="s">
        <v>33</v>
      </c>
      <c r="I7" s="439" t="s">
        <v>44</v>
      </c>
      <c r="J7" s="448" t="s">
        <v>35</v>
      </c>
      <c r="K7" s="448"/>
      <c r="L7" s="439" t="s">
        <v>45</v>
      </c>
      <c r="M7" s="439" t="s">
        <v>46</v>
      </c>
      <c r="N7" s="439" t="s">
        <v>47</v>
      </c>
      <c r="O7" s="439" t="s">
        <v>48</v>
      </c>
      <c r="P7" s="447"/>
    </row>
    <row r="8" spans="1:17" s="328" customFormat="1" ht="12.75" x14ac:dyDescent="0.25">
      <c r="A8" s="436"/>
      <c r="B8" s="438"/>
      <c r="C8" s="442"/>
      <c r="D8" s="436"/>
      <c r="E8" s="436"/>
      <c r="F8" s="436"/>
      <c r="G8" s="436"/>
      <c r="H8" s="440"/>
      <c r="I8" s="440"/>
      <c r="J8" s="329" t="s">
        <v>86</v>
      </c>
      <c r="K8" s="330" t="s">
        <v>49</v>
      </c>
      <c r="L8" s="440"/>
      <c r="M8" s="440"/>
      <c r="N8" s="440"/>
      <c r="O8" s="440"/>
      <c r="P8" s="447"/>
    </row>
    <row r="9" spans="1:17" x14ac:dyDescent="0.25">
      <c r="A9" s="248">
        <v>547</v>
      </c>
      <c r="B9" s="144">
        <v>43974</v>
      </c>
      <c r="C9" s="331" t="s">
        <v>130</v>
      </c>
      <c r="D9" s="331" t="s">
        <v>130</v>
      </c>
      <c r="E9" s="331" t="s">
        <v>136</v>
      </c>
      <c r="F9" s="248" t="s">
        <v>131</v>
      </c>
      <c r="G9" s="248">
        <v>2</v>
      </c>
      <c r="H9" s="332">
        <v>475000</v>
      </c>
      <c r="I9" s="332">
        <f>G9*H9</f>
        <v>950000</v>
      </c>
      <c r="J9" s="332"/>
      <c r="K9" s="333">
        <v>0.41</v>
      </c>
      <c r="L9" s="332">
        <f>I9*(1-K9)</f>
        <v>560500.00000000012</v>
      </c>
      <c r="M9" s="332">
        <f>L9</f>
        <v>560500.00000000012</v>
      </c>
      <c r="N9" s="332"/>
      <c r="O9" s="332"/>
      <c r="P9" s="248" t="s">
        <v>235</v>
      </c>
    </row>
    <row r="10" spans="1:17" x14ac:dyDescent="0.25">
      <c r="A10" s="248">
        <v>550</v>
      </c>
      <c r="B10" s="144">
        <v>43974</v>
      </c>
      <c r="C10" s="331" t="s">
        <v>130</v>
      </c>
      <c r="D10" s="331" t="s">
        <v>130</v>
      </c>
      <c r="E10" s="331" t="s">
        <v>136</v>
      </c>
      <c r="F10" s="248" t="s">
        <v>131</v>
      </c>
      <c r="G10" s="248">
        <v>3</v>
      </c>
      <c r="H10" s="332">
        <v>475000</v>
      </c>
      <c r="I10" s="332">
        <f>G10*H10</f>
        <v>1425000</v>
      </c>
      <c r="J10" s="332"/>
      <c r="K10" s="333">
        <v>0.41</v>
      </c>
      <c r="L10" s="332">
        <f>I10*(1-K10)</f>
        <v>840750.00000000012</v>
      </c>
      <c r="M10" s="332">
        <f>L10</f>
        <v>840750.00000000012</v>
      </c>
      <c r="N10" s="332"/>
      <c r="O10" s="332"/>
      <c r="P10" s="248" t="s">
        <v>235</v>
      </c>
    </row>
    <row r="11" spans="1:17" x14ac:dyDescent="0.25">
      <c r="A11" s="248">
        <v>556</v>
      </c>
      <c r="B11" s="144">
        <v>43976</v>
      </c>
      <c r="C11" s="331"/>
      <c r="D11" s="331" t="s">
        <v>133</v>
      </c>
      <c r="E11" s="331" t="s">
        <v>134</v>
      </c>
      <c r="F11" s="248" t="s">
        <v>135</v>
      </c>
      <c r="G11" s="248">
        <v>24</v>
      </c>
      <c r="H11" s="332">
        <v>225000</v>
      </c>
      <c r="I11" s="332">
        <f>G11*H11</f>
        <v>5400000</v>
      </c>
      <c r="J11" s="332">
        <v>100000</v>
      </c>
      <c r="K11" s="333">
        <v>0.41</v>
      </c>
      <c r="L11" s="332">
        <f>I11*(1-K11)-J11</f>
        <v>3086000.0000000005</v>
      </c>
      <c r="M11" s="332"/>
      <c r="N11" s="332">
        <f>L11</f>
        <v>3086000.0000000005</v>
      </c>
      <c r="O11" s="332"/>
      <c r="P11" s="248"/>
    </row>
    <row r="12" spans="1:17" x14ac:dyDescent="0.25">
      <c r="A12" s="546">
        <v>557</v>
      </c>
      <c r="B12" s="572">
        <v>43981</v>
      </c>
      <c r="C12" s="548" t="s">
        <v>128</v>
      </c>
      <c r="D12" s="548" t="s">
        <v>128</v>
      </c>
      <c r="E12" s="548" t="s">
        <v>136</v>
      </c>
      <c r="F12" s="549" t="s">
        <v>135</v>
      </c>
      <c r="G12" s="549">
        <v>2</v>
      </c>
      <c r="H12" s="550">
        <v>225000</v>
      </c>
      <c r="I12" s="550">
        <f t="shared" ref="I12:I106" si="0">G12*H12</f>
        <v>450000</v>
      </c>
      <c r="J12" s="550"/>
      <c r="K12" s="552">
        <v>0.41</v>
      </c>
      <c r="L12" s="550">
        <f t="shared" ref="L12:L95" si="1">I12*(1-K12)</f>
        <v>265500.00000000006</v>
      </c>
      <c r="M12" s="550">
        <f>L12</f>
        <v>265500.00000000006</v>
      </c>
      <c r="N12" s="550"/>
      <c r="O12" s="550"/>
      <c r="P12" s="549" t="s">
        <v>235</v>
      </c>
      <c r="Q12" s="335"/>
    </row>
    <row r="13" spans="1:17" x14ac:dyDescent="0.25">
      <c r="A13" s="559"/>
      <c r="B13" s="574"/>
      <c r="C13" s="561"/>
      <c r="D13" s="561"/>
      <c r="E13" s="561"/>
      <c r="F13" s="562" t="s">
        <v>137</v>
      </c>
      <c r="G13" s="562">
        <v>1</v>
      </c>
      <c r="H13" s="563">
        <v>235000</v>
      </c>
      <c r="I13" s="563">
        <f t="shared" si="0"/>
        <v>235000</v>
      </c>
      <c r="J13" s="563"/>
      <c r="K13" s="565">
        <v>0.41</v>
      </c>
      <c r="L13" s="563">
        <f t="shared" si="1"/>
        <v>138650.00000000003</v>
      </c>
      <c r="M13" s="563">
        <f>L13</f>
        <v>138650.00000000003</v>
      </c>
      <c r="N13" s="563"/>
      <c r="O13" s="563"/>
      <c r="P13" s="562" t="s">
        <v>235</v>
      </c>
    </row>
    <row r="14" spans="1:17" x14ac:dyDescent="0.25">
      <c r="A14" s="248">
        <v>559</v>
      </c>
      <c r="B14" s="144">
        <v>43982</v>
      </c>
      <c r="C14" s="331" t="s">
        <v>128</v>
      </c>
      <c r="D14" s="385" t="s">
        <v>128</v>
      </c>
      <c r="E14" s="385" t="s">
        <v>136</v>
      </c>
      <c r="F14" s="248" t="s">
        <v>138</v>
      </c>
      <c r="G14" s="248">
        <v>2</v>
      </c>
      <c r="H14" s="248">
        <v>455000</v>
      </c>
      <c r="I14" s="332">
        <f t="shared" si="0"/>
        <v>910000</v>
      </c>
      <c r="J14" s="336"/>
      <c r="K14" s="333">
        <v>0.41</v>
      </c>
      <c r="L14" s="332">
        <f t="shared" si="1"/>
        <v>536900.00000000012</v>
      </c>
      <c r="M14" s="336">
        <f>L14</f>
        <v>536900.00000000012</v>
      </c>
      <c r="N14" s="332"/>
      <c r="O14" s="332"/>
      <c r="P14" s="248" t="s">
        <v>235</v>
      </c>
    </row>
    <row r="15" spans="1:17" x14ac:dyDescent="0.25">
      <c r="A15" s="248">
        <v>560</v>
      </c>
      <c r="B15" s="144">
        <v>43983</v>
      </c>
      <c r="C15" s="331" t="s">
        <v>132</v>
      </c>
      <c r="D15" s="385" t="s">
        <v>139</v>
      </c>
      <c r="E15" s="385" t="s">
        <v>140</v>
      </c>
      <c r="F15" s="248" t="s">
        <v>141</v>
      </c>
      <c r="G15" s="248">
        <v>12</v>
      </c>
      <c r="H15" s="248">
        <v>455000</v>
      </c>
      <c r="I15" s="332">
        <f t="shared" si="0"/>
        <v>5460000</v>
      </c>
      <c r="J15" s="336"/>
      <c r="K15" s="333">
        <v>0.41</v>
      </c>
      <c r="L15" s="332">
        <f t="shared" si="1"/>
        <v>3221400.0000000005</v>
      </c>
      <c r="M15" s="336"/>
      <c r="N15" s="332"/>
      <c r="O15" s="332">
        <f t="shared" ref="O11:O15" si="2">L15</f>
        <v>3221400.0000000005</v>
      </c>
      <c r="P15" s="337"/>
    </row>
    <row r="16" spans="1:17" x14ac:dyDescent="0.25">
      <c r="A16" s="546">
        <v>563</v>
      </c>
      <c r="B16" s="572">
        <v>43986</v>
      </c>
      <c r="C16" s="548" t="s">
        <v>132</v>
      </c>
      <c r="D16" s="566" t="s">
        <v>144</v>
      </c>
      <c r="E16" s="566" t="s">
        <v>145</v>
      </c>
      <c r="F16" s="549" t="s">
        <v>146</v>
      </c>
      <c r="G16" s="549">
        <v>1</v>
      </c>
      <c r="H16" s="549">
        <v>550000</v>
      </c>
      <c r="I16" s="550">
        <f t="shared" si="0"/>
        <v>550000</v>
      </c>
      <c r="J16" s="550"/>
      <c r="K16" s="552">
        <v>0.41</v>
      </c>
      <c r="L16" s="550">
        <f t="shared" si="1"/>
        <v>324500.00000000006</v>
      </c>
      <c r="M16" s="550"/>
      <c r="N16" s="550">
        <f>L16</f>
        <v>324500.00000000006</v>
      </c>
      <c r="O16" s="550"/>
      <c r="P16" s="579"/>
    </row>
    <row r="17" spans="1:18" x14ac:dyDescent="0.25">
      <c r="A17" s="559"/>
      <c r="B17" s="574"/>
      <c r="C17" s="561"/>
      <c r="D17" s="568"/>
      <c r="E17" s="568"/>
      <c r="F17" s="562" t="s">
        <v>141</v>
      </c>
      <c r="G17" s="562">
        <v>2</v>
      </c>
      <c r="H17" s="562">
        <v>455000</v>
      </c>
      <c r="I17" s="563">
        <f t="shared" si="0"/>
        <v>910000</v>
      </c>
      <c r="J17" s="563"/>
      <c r="K17" s="565">
        <v>0.41</v>
      </c>
      <c r="L17" s="563">
        <f t="shared" si="1"/>
        <v>536900.00000000012</v>
      </c>
      <c r="M17" s="563"/>
      <c r="N17" s="563">
        <f>L17</f>
        <v>536900.00000000012</v>
      </c>
      <c r="O17" s="563"/>
      <c r="P17" s="581"/>
    </row>
    <row r="18" spans="1:18" x14ac:dyDescent="0.25">
      <c r="A18" s="248">
        <v>564</v>
      </c>
      <c r="B18" s="144">
        <v>43986</v>
      </c>
      <c r="C18" s="331" t="s">
        <v>132</v>
      </c>
      <c r="D18" s="385" t="s">
        <v>147</v>
      </c>
      <c r="E18" s="385" t="s">
        <v>148</v>
      </c>
      <c r="F18" s="248" t="s">
        <v>131</v>
      </c>
      <c r="G18" s="248">
        <v>12</v>
      </c>
      <c r="H18" s="248">
        <v>475000</v>
      </c>
      <c r="I18" s="332">
        <f t="shared" si="0"/>
        <v>5700000</v>
      </c>
      <c r="J18" s="336"/>
      <c r="K18" s="333">
        <v>0.41</v>
      </c>
      <c r="L18" s="332">
        <f t="shared" si="1"/>
        <v>3363000.0000000005</v>
      </c>
      <c r="M18" s="336"/>
      <c r="N18" s="332"/>
      <c r="O18" s="332">
        <f>L18</f>
        <v>3363000.0000000005</v>
      </c>
      <c r="P18" s="337"/>
    </row>
    <row r="19" spans="1:18" x14ac:dyDescent="0.25">
      <c r="A19" s="248">
        <v>566</v>
      </c>
      <c r="B19" s="144">
        <v>43990</v>
      </c>
      <c r="C19" s="331"/>
      <c r="D19" s="331" t="s">
        <v>133</v>
      </c>
      <c r="E19" s="331" t="s">
        <v>134</v>
      </c>
      <c r="F19" s="248" t="s">
        <v>149</v>
      </c>
      <c r="G19" s="248">
        <v>24</v>
      </c>
      <c r="H19" s="248">
        <v>455000</v>
      </c>
      <c r="I19" s="332">
        <f t="shared" si="0"/>
        <v>10920000</v>
      </c>
      <c r="J19" s="336">
        <v>100000</v>
      </c>
      <c r="K19" s="333">
        <v>0.41</v>
      </c>
      <c r="L19" s="332">
        <f>I19*(1-K19)-J19</f>
        <v>6342800.0000000009</v>
      </c>
      <c r="M19" s="336"/>
      <c r="N19" s="332">
        <f>L19</f>
        <v>6342800.0000000009</v>
      </c>
      <c r="O19" s="332"/>
      <c r="P19" s="337"/>
    </row>
    <row r="20" spans="1:18" x14ac:dyDescent="0.25">
      <c r="A20" s="546">
        <v>567</v>
      </c>
      <c r="B20" s="572">
        <v>43990</v>
      </c>
      <c r="C20" s="546"/>
      <c r="D20" s="566" t="s">
        <v>150</v>
      </c>
      <c r="E20" s="566" t="s">
        <v>151</v>
      </c>
      <c r="F20" s="549" t="s">
        <v>149</v>
      </c>
      <c r="G20" s="549">
        <v>9</v>
      </c>
      <c r="H20" s="549">
        <v>455000</v>
      </c>
      <c r="I20" s="550">
        <f t="shared" si="0"/>
        <v>4095000</v>
      </c>
      <c r="J20" s="550"/>
      <c r="K20" s="552">
        <v>0.41</v>
      </c>
      <c r="L20" s="550">
        <f t="shared" si="1"/>
        <v>2416050.0000000005</v>
      </c>
      <c r="M20" s="550"/>
      <c r="N20" s="550"/>
      <c r="O20" s="550">
        <f>L20</f>
        <v>2416050.0000000005</v>
      </c>
      <c r="P20" s="579"/>
    </row>
    <row r="21" spans="1:18" x14ac:dyDescent="0.25">
      <c r="A21" s="559"/>
      <c r="B21" s="574"/>
      <c r="C21" s="559"/>
      <c r="D21" s="568"/>
      <c r="E21" s="568"/>
      <c r="F21" s="562" t="s">
        <v>138</v>
      </c>
      <c r="G21" s="562">
        <v>3</v>
      </c>
      <c r="H21" s="563">
        <v>455000</v>
      </c>
      <c r="I21" s="563">
        <f t="shared" si="0"/>
        <v>1365000</v>
      </c>
      <c r="J21" s="580"/>
      <c r="K21" s="565">
        <v>0.41</v>
      </c>
      <c r="L21" s="564">
        <f t="shared" si="1"/>
        <v>805350.00000000012</v>
      </c>
      <c r="M21" s="564"/>
      <c r="N21" s="563"/>
      <c r="O21" s="563">
        <f>L21</f>
        <v>805350.00000000012</v>
      </c>
      <c r="P21" s="581"/>
    </row>
    <row r="22" spans="1:18" x14ac:dyDescent="0.25">
      <c r="A22" s="546">
        <v>571</v>
      </c>
      <c r="B22" s="572">
        <v>43990</v>
      </c>
      <c r="C22" s="546"/>
      <c r="D22" s="548" t="s">
        <v>152</v>
      </c>
      <c r="E22" s="548" t="s">
        <v>153</v>
      </c>
      <c r="F22" s="549" t="s">
        <v>135</v>
      </c>
      <c r="G22" s="549">
        <v>72</v>
      </c>
      <c r="H22" s="550">
        <v>255000</v>
      </c>
      <c r="I22" s="550">
        <f t="shared" si="0"/>
        <v>18360000</v>
      </c>
      <c r="J22" s="575"/>
      <c r="K22" s="552">
        <v>0.5</v>
      </c>
      <c r="L22" s="551">
        <f t="shared" si="1"/>
        <v>9180000</v>
      </c>
      <c r="M22" s="551"/>
      <c r="N22" s="550"/>
      <c r="O22" s="550">
        <f>L22</f>
        <v>9180000</v>
      </c>
      <c r="P22" s="549"/>
      <c r="R22" s="335">
        <f>O12+O13+O14+O32+1348000+324000</f>
        <v>1672000</v>
      </c>
    </row>
    <row r="23" spans="1:18" x14ac:dyDescent="0.25">
      <c r="A23" s="553"/>
      <c r="B23" s="573"/>
      <c r="C23" s="553"/>
      <c r="D23" s="555"/>
      <c r="E23" s="555"/>
      <c r="F23" s="556" t="s">
        <v>149</v>
      </c>
      <c r="G23" s="556">
        <v>36</v>
      </c>
      <c r="H23" s="557">
        <v>455000</v>
      </c>
      <c r="I23" s="557">
        <f t="shared" si="0"/>
        <v>16380000</v>
      </c>
      <c r="J23" s="576"/>
      <c r="K23" s="558">
        <v>0.5</v>
      </c>
      <c r="L23" s="236">
        <f t="shared" si="1"/>
        <v>8190000</v>
      </c>
      <c r="M23" s="236"/>
      <c r="N23" s="557"/>
      <c r="O23" s="557">
        <f t="shared" ref="O23:O29" si="3">L23</f>
        <v>8190000</v>
      </c>
      <c r="P23" s="556"/>
    </row>
    <row r="24" spans="1:18" x14ac:dyDescent="0.25">
      <c r="A24" s="553"/>
      <c r="B24" s="573"/>
      <c r="C24" s="553"/>
      <c r="D24" s="555"/>
      <c r="E24" s="555"/>
      <c r="F24" s="556" t="s">
        <v>154</v>
      </c>
      <c r="G24" s="556">
        <v>84</v>
      </c>
      <c r="H24" s="557">
        <v>465000</v>
      </c>
      <c r="I24" s="557">
        <f t="shared" si="0"/>
        <v>39060000</v>
      </c>
      <c r="J24" s="576"/>
      <c r="K24" s="558">
        <v>0.5</v>
      </c>
      <c r="L24" s="236">
        <f t="shared" si="1"/>
        <v>19530000</v>
      </c>
      <c r="M24" s="557"/>
      <c r="N24" s="557"/>
      <c r="O24" s="557">
        <f t="shared" si="3"/>
        <v>19530000</v>
      </c>
      <c r="P24" s="556"/>
    </row>
    <row r="25" spans="1:18" x14ac:dyDescent="0.25">
      <c r="A25" s="553"/>
      <c r="B25" s="573"/>
      <c r="C25" s="553"/>
      <c r="D25" s="555"/>
      <c r="E25" s="555"/>
      <c r="F25" s="556" t="s">
        <v>131</v>
      </c>
      <c r="G25" s="556">
        <v>12</v>
      </c>
      <c r="H25" s="557">
        <v>475000</v>
      </c>
      <c r="I25" s="557">
        <f t="shared" si="0"/>
        <v>5700000</v>
      </c>
      <c r="J25" s="576"/>
      <c r="K25" s="558">
        <v>0.5</v>
      </c>
      <c r="L25" s="236">
        <f t="shared" si="1"/>
        <v>2850000</v>
      </c>
      <c r="M25" s="557"/>
      <c r="N25" s="557"/>
      <c r="O25" s="557">
        <f t="shared" si="3"/>
        <v>2850000</v>
      </c>
      <c r="P25" s="556"/>
    </row>
    <row r="26" spans="1:18" x14ac:dyDescent="0.25">
      <c r="A26" s="553"/>
      <c r="B26" s="573"/>
      <c r="C26" s="553"/>
      <c r="D26" s="555"/>
      <c r="E26" s="555"/>
      <c r="F26" s="556" t="s">
        <v>155</v>
      </c>
      <c r="G26" s="556">
        <v>60</v>
      </c>
      <c r="H26" s="557">
        <v>485000</v>
      </c>
      <c r="I26" s="557">
        <f t="shared" si="0"/>
        <v>29100000</v>
      </c>
      <c r="J26" s="576"/>
      <c r="K26" s="558">
        <v>0.5</v>
      </c>
      <c r="L26" s="236">
        <f t="shared" si="1"/>
        <v>14550000</v>
      </c>
      <c r="M26" s="557"/>
      <c r="N26" s="557"/>
      <c r="O26" s="557">
        <f t="shared" si="3"/>
        <v>14550000</v>
      </c>
      <c r="P26" s="556"/>
    </row>
    <row r="27" spans="1:18" x14ac:dyDescent="0.25">
      <c r="A27" s="553"/>
      <c r="B27" s="573"/>
      <c r="C27" s="553"/>
      <c r="D27" s="555"/>
      <c r="E27" s="555"/>
      <c r="F27" s="556" t="s">
        <v>146</v>
      </c>
      <c r="G27" s="556">
        <v>24</v>
      </c>
      <c r="H27" s="557">
        <v>550000</v>
      </c>
      <c r="I27" s="557">
        <f t="shared" si="0"/>
        <v>13200000</v>
      </c>
      <c r="J27" s="577"/>
      <c r="K27" s="558">
        <v>0.5</v>
      </c>
      <c r="L27" s="236">
        <f t="shared" si="1"/>
        <v>6600000</v>
      </c>
      <c r="M27" s="557"/>
      <c r="N27" s="557"/>
      <c r="O27" s="557">
        <f t="shared" si="3"/>
        <v>6600000</v>
      </c>
      <c r="P27" s="556"/>
    </row>
    <row r="28" spans="1:18" x14ac:dyDescent="0.25">
      <c r="A28" s="553"/>
      <c r="B28" s="573"/>
      <c r="C28" s="553"/>
      <c r="D28" s="555"/>
      <c r="E28" s="555"/>
      <c r="F28" s="556" t="s">
        <v>156</v>
      </c>
      <c r="G28" s="556">
        <v>48</v>
      </c>
      <c r="H28" s="557">
        <v>455000</v>
      </c>
      <c r="I28" s="557">
        <f t="shared" si="0"/>
        <v>21840000</v>
      </c>
      <c r="J28" s="557"/>
      <c r="K28" s="558">
        <v>0.5</v>
      </c>
      <c r="L28" s="236">
        <f t="shared" si="1"/>
        <v>10920000</v>
      </c>
      <c r="M28" s="557"/>
      <c r="N28" s="557"/>
      <c r="O28" s="557">
        <f t="shared" si="3"/>
        <v>10920000</v>
      </c>
      <c r="P28" s="578"/>
    </row>
    <row r="29" spans="1:18" x14ac:dyDescent="0.25">
      <c r="A29" s="559"/>
      <c r="B29" s="574"/>
      <c r="C29" s="559"/>
      <c r="D29" s="561"/>
      <c r="E29" s="561"/>
      <c r="F29" s="562" t="s">
        <v>157</v>
      </c>
      <c r="G29" s="562">
        <v>12</v>
      </c>
      <c r="H29" s="563">
        <v>455000</v>
      </c>
      <c r="I29" s="563">
        <f t="shared" si="0"/>
        <v>5460000</v>
      </c>
      <c r="J29" s="563"/>
      <c r="K29" s="565">
        <v>0.5</v>
      </c>
      <c r="L29" s="564">
        <f t="shared" si="1"/>
        <v>2730000</v>
      </c>
      <c r="M29" s="563"/>
      <c r="N29" s="563"/>
      <c r="O29" s="563">
        <f t="shared" si="3"/>
        <v>2730000</v>
      </c>
      <c r="P29" s="562"/>
    </row>
    <row r="30" spans="1:18" x14ac:dyDescent="0.25">
      <c r="A30" s="415">
        <v>586</v>
      </c>
      <c r="B30" s="426">
        <v>43991</v>
      </c>
      <c r="C30" s="415" t="s">
        <v>130</v>
      </c>
      <c r="D30" s="421" t="s">
        <v>130</v>
      </c>
      <c r="E30" s="424"/>
      <c r="F30" s="248" t="s">
        <v>146</v>
      </c>
      <c r="G30" s="248">
        <v>1</v>
      </c>
      <c r="H30" s="332">
        <v>550000</v>
      </c>
      <c r="I30" s="332">
        <f t="shared" si="0"/>
        <v>550000</v>
      </c>
      <c r="J30" s="332"/>
      <c r="K30" s="333">
        <v>0.41</v>
      </c>
      <c r="L30" s="332">
        <f t="shared" si="1"/>
        <v>324500.00000000006</v>
      </c>
      <c r="M30" s="332">
        <f>L30</f>
        <v>324500.00000000006</v>
      </c>
      <c r="N30" s="332"/>
      <c r="O30" s="332"/>
      <c r="P30" s="248" t="s">
        <v>235</v>
      </c>
    </row>
    <row r="31" spans="1:18" x14ac:dyDescent="0.25">
      <c r="A31" s="417"/>
      <c r="B31" s="428"/>
      <c r="C31" s="417"/>
      <c r="D31" s="423"/>
      <c r="E31" s="425"/>
      <c r="F31" s="248" t="s">
        <v>131</v>
      </c>
      <c r="G31" s="248">
        <v>1</v>
      </c>
      <c r="H31" s="332">
        <v>475000</v>
      </c>
      <c r="I31" s="332">
        <f t="shared" si="0"/>
        <v>475000</v>
      </c>
      <c r="J31" s="332"/>
      <c r="K31" s="333">
        <v>0.41</v>
      </c>
      <c r="L31" s="332">
        <f t="shared" si="1"/>
        <v>280250.00000000006</v>
      </c>
      <c r="M31" s="332">
        <f>L31</f>
        <v>280250.00000000006</v>
      </c>
      <c r="N31" s="332"/>
      <c r="O31" s="332"/>
      <c r="P31" s="248" t="s">
        <v>235</v>
      </c>
    </row>
    <row r="32" spans="1:18" x14ac:dyDescent="0.25">
      <c r="A32" s="248">
        <v>570</v>
      </c>
      <c r="B32" s="144">
        <v>43992</v>
      </c>
      <c r="C32" s="331" t="s">
        <v>128</v>
      </c>
      <c r="D32" s="385" t="s">
        <v>128</v>
      </c>
      <c r="E32" s="331"/>
      <c r="F32" s="248" t="s">
        <v>146</v>
      </c>
      <c r="G32" s="248">
        <v>1</v>
      </c>
      <c r="H32" s="332">
        <v>550000</v>
      </c>
      <c r="I32" s="332">
        <f t="shared" si="0"/>
        <v>550000</v>
      </c>
      <c r="J32" s="332"/>
      <c r="K32" s="333">
        <v>0.41</v>
      </c>
      <c r="L32" s="332">
        <f t="shared" si="1"/>
        <v>324500.00000000006</v>
      </c>
      <c r="M32" s="332">
        <f t="shared" ref="M32:M34" si="4">L32</f>
        <v>324500.00000000006</v>
      </c>
      <c r="N32" s="332"/>
      <c r="O32" s="332"/>
      <c r="P32" s="248" t="s">
        <v>235</v>
      </c>
    </row>
    <row r="33" spans="1:17" x14ac:dyDescent="0.25">
      <c r="A33" s="248">
        <v>574</v>
      </c>
      <c r="B33" s="144">
        <v>43993</v>
      </c>
      <c r="C33" s="331" t="s">
        <v>130</v>
      </c>
      <c r="D33" s="385" t="s">
        <v>130</v>
      </c>
      <c r="E33" s="331"/>
      <c r="F33" s="248" t="s">
        <v>138</v>
      </c>
      <c r="G33" s="248">
        <v>2</v>
      </c>
      <c r="H33" s="332">
        <v>455000</v>
      </c>
      <c r="I33" s="332">
        <f t="shared" si="0"/>
        <v>910000</v>
      </c>
      <c r="J33" s="332"/>
      <c r="K33" s="333">
        <v>0.41</v>
      </c>
      <c r="L33" s="332">
        <f t="shared" si="1"/>
        <v>536900.00000000012</v>
      </c>
      <c r="M33" s="332">
        <f t="shared" si="4"/>
        <v>536900.00000000012</v>
      </c>
      <c r="N33" s="332"/>
      <c r="O33" s="332"/>
      <c r="P33" s="248" t="s">
        <v>235</v>
      </c>
    </row>
    <row r="34" spans="1:17" x14ac:dyDescent="0.25">
      <c r="A34" s="248">
        <v>575</v>
      </c>
      <c r="B34" s="144">
        <v>43994</v>
      </c>
      <c r="C34" s="331" t="s">
        <v>130</v>
      </c>
      <c r="D34" s="385" t="s">
        <v>130</v>
      </c>
      <c r="E34" s="331"/>
      <c r="F34" s="248" t="s">
        <v>138</v>
      </c>
      <c r="G34" s="248">
        <v>1</v>
      </c>
      <c r="H34" s="332">
        <v>455000</v>
      </c>
      <c r="I34" s="332">
        <f t="shared" si="0"/>
        <v>455000</v>
      </c>
      <c r="J34" s="332"/>
      <c r="K34" s="333">
        <v>0.41</v>
      </c>
      <c r="L34" s="332">
        <f t="shared" si="1"/>
        <v>268450.00000000006</v>
      </c>
      <c r="M34" s="332">
        <f t="shared" si="4"/>
        <v>268450.00000000006</v>
      </c>
      <c r="N34" s="332"/>
      <c r="O34" s="332"/>
      <c r="P34" s="248" t="s">
        <v>235</v>
      </c>
    </row>
    <row r="35" spans="1:17" x14ac:dyDescent="0.25">
      <c r="A35" s="546">
        <v>576</v>
      </c>
      <c r="B35" s="572">
        <v>43995</v>
      </c>
      <c r="C35" s="546" t="s">
        <v>180</v>
      </c>
      <c r="D35" s="566" t="s">
        <v>181</v>
      </c>
      <c r="E35" s="548" t="s">
        <v>182</v>
      </c>
      <c r="F35" s="549" t="s">
        <v>149</v>
      </c>
      <c r="G35" s="549">
        <v>10</v>
      </c>
      <c r="H35" s="550">
        <v>455000</v>
      </c>
      <c r="I35" s="550">
        <f t="shared" si="0"/>
        <v>4550000</v>
      </c>
      <c r="J35" s="550"/>
      <c r="K35" s="552">
        <v>0.41</v>
      </c>
      <c r="L35" s="550">
        <f t="shared" si="1"/>
        <v>2684500.0000000005</v>
      </c>
      <c r="M35" s="550"/>
      <c r="N35" s="550"/>
      <c r="O35" s="550">
        <f t="shared" ref="O35:O37" si="5">L35</f>
        <v>2684500.0000000005</v>
      </c>
      <c r="P35" s="549"/>
    </row>
    <row r="36" spans="1:17" x14ac:dyDescent="0.25">
      <c r="A36" s="553"/>
      <c r="B36" s="573"/>
      <c r="C36" s="553"/>
      <c r="D36" s="567"/>
      <c r="E36" s="555"/>
      <c r="F36" s="556" t="s">
        <v>154</v>
      </c>
      <c r="G36" s="556">
        <v>2</v>
      </c>
      <c r="H36" s="557">
        <v>465000</v>
      </c>
      <c r="I36" s="557">
        <f t="shared" si="0"/>
        <v>930000</v>
      </c>
      <c r="J36" s="557"/>
      <c r="K36" s="558">
        <v>0.41</v>
      </c>
      <c r="L36" s="557">
        <f t="shared" si="1"/>
        <v>548700.00000000012</v>
      </c>
      <c r="M36" s="557"/>
      <c r="N36" s="557"/>
      <c r="O36" s="557">
        <f t="shared" si="5"/>
        <v>548700.00000000012</v>
      </c>
      <c r="P36" s="556"/>
    </row>
    <row r="37" spans="1:17" x14ac:dyDescent="0.25">
      <c r="A37" s="559"/>
      <c r="B37" s="574"/>
      <c r="C37" s="559"/>
      <c r="D37" s="568"/>
      <c r="E37" s="561"/>
      <c r="F37" s="562" t="s">
        <v>146</v>
      </c>
      <c r="G37" s="562">
        <v>5</v>
      </c>
      <c r="H37" s="563">
        <v>550000</v>
      </c>
      <c r="I37" s="563">
        <f t="shared" si="0"/>
        <v>2750000</v>
      </c>
      <c r="J37" s="563"/>
      <c r="K37" s="565">
        <v>0.41</v>
      </c>
      <c r="L37" s="563">
        <f t="shared" si="1"/>
        <v>1622500.0000000002</v>
      </c>
      <c r="M37" s="563"/>
      <c r="N37" s="563"/>
      <c r="O37" s="563">
        <f t="shared" si="5"/>
        <v>1622500.0000000002</v>
      </c>
      <c r="P37" s="562"/>
    </row>
    <row r="38" spans="1:17" x14ac:dyDescent="0.25">
      <c r="A38" s="248">
        <v>577</v>
      </c>
      <c r="B38" s="144">
        <v>43992</v>
      </c>
      <c r="C38" s="331" t="s">
        <v>183</v>
      </c>
      <c r="D38" s="385" t="s">
        <v>184</v>
      </c>
      <c r="E38" s="331" t="s">
        <v>185</v>
      </c>
      <c r="F38" s="248" t="s">
        <v>149</v>
      </c>
      <c r="G38" s="248">
        <v>1</v>
      </c>
      <c r="H38" s="332">
        <v>455000</v>
      </c>
      <c r="I38" s="332">
        <f t="shared" si="0"/>
        <v>455000</v>
      </c>
      <c r="J38" s="332"/>
      <c r="K38" s="333">
        <v>0.35</v>
      </c>
      <c r="L38" s="332">
        <f t="shared" si="1"/>
        <v>295750</v>
      </c>
      <c r="M38" s="332">
        <f>L38</f>
        <v>295750</v>
      </c>
      <c r="N38" s="332"/>
      <c r="O38" s="332"/>
      <c r="P38" s="248"/>
    </row>
    <row r="39" spans="1:17" x14ac:dyDescent="0.25">
      <c r="A39" s="248">
        <v>578</v>
      </c>
      <c r="B39" s="144">
        <v>43994</v>
      </c>
      <c r="C39" s="331" t="s">
        <v>130</v>
      </c>
      <c r="D39" s="385" t="s">
        <v>130</v>
      </c>
      <c r="E39" s="331"/>
      <c r="F39" s="248" t="s">
        <v>149</v>
      </c>
      <c r="G39" s="248">
        <v>1</v>
      </c>
      <c r="H39" s="332">
        <v>455000</v>
      </c>
      <c r="I39" s="332">
        <f t="shared" si="0"/>
        <v>455000</v>
      </c>
      <c r="J39" s="332"/>
      <c r="K39" s="333">
        <v>0.41</v>
      </c>
      <c r="L39" s="332">
        <f t="shared" si="1"/>
        <v>268450.00000000006</v>
      </c>
      <c r="M39" s="332">
        <f>L39</f>
        <v>268450.00000000006</v>
      </c>
      <c r="N39" s="332"/>
      <c r="O39" s="332"/>
      <c r="P39" s="248" t="s">
        <v>235</v>
      </c>
    </row>
    <row r="40" spans="1:17" x14ac:dyDescent="0.25">
      <c r="A40" s="546">
        <v>582</v>
      </c>
      <c r="B40" s="572">
        <v>43995</v>
      </c>
      <c r="C40" s="546" t="s">
        <v>183</v>
      </c>
      <c r="D40" s="566" t="s">
        <v>177</v>
      </c>
      <c r="E40" s="548" t="s">
        <v>186</v>
      </c>
      <c r="F40" s="549" t="s">
        <v>135</v>
      </c>
      <c r="G40" s="549">
        <v>1</v>
      </c>
      <c r="H40" s="550">
        <v>225000</v>
      </c>
      <c r="I40" s="550">
        <f t="shared" si="0"/>
        <v>225000</v>
      </c>
      <c r="J40" s="550"/>
      <c r="K40" s="552">
        <v>1</v>
      </c>
      <c r="L40" s="550">
        <f t="shared" si="1"/>
        <v>0</v>
      </c>
      <c r="M40" s="550"/>
      <c r="N40" s="550"/>
      <c r="O40" s="550">
        <f t="shared" ref="O40:O53" si="6">L40</f>
        <v>0</v>
      </c>
      <c r="P40" s="549"/>
    </row>
    <row r="41" spans="1:17" x14ac:dyDescent="0.25">
      <c r="A41" s="553"/>
      <c r="B41" s="573"/>
      <c r="C41" s="553"/>
      <c r="D41" s="567"/>
      <c r="E41" s="555"/>
      <c r="F41" s="556" t="s">
        <v>137</v>
      </c>
      <c r="G41" s="556">
        <v>1</v>
      </c>
      <c r="H41" s="557">
        <v>235000</v>
      </c>
      <c r="I41" s="557">
        <f t="shared" si="0"/>
        <v>235000</v>
      </c>
      <c r="J41" s="557"/>
      <c r="K41" s="558">
        <v>1</v>
      </c>
      <c r="L41" s="557">
        <f t="shared" si="1"/>
        <v>0</v>
      </c>
      <c r="M41" s="557"/>
      <c r="N41" s="557"/>
      <c r="O41" s="557">
        <f t="shared" si="6"/>
        <v>0</v>
      </c>
      <c r="P41" s="556"/>
    </row>
    <row r="42" spans="1:17" x14ac:dyDescent="0.25">
      <c r="A42" s="553"/>
      <c r="B42" s="573"/>
      <c r="C42" s="553"/>
      <c r="D42" s="567"/>
      <c r="E42" s="555"/>
      <c r="F42" s="556" t="s">
        <v>187</v>
      </c>
      <c r="G42" s="556">
        <v>1</v>
      </c>
      <c r="H42" s="557">
        <v>245000</v>
      </c>
      <c r="I42" s="557">
        <f t="shared" si="0"/>
        <v>245000</v>
      </c>
      <c r="J42" s="557"/>
      <c r="K42" s="558">
        <v>1</v>
      </c>
      <c r="L42" s="557">
        <f t="shared" si="1"/>
        <v>0</v>
      </c>
      <c r="M42" s="557"/>
      <c r="N42" s="557"/>
      <c r="O42" s="557">
        <f t="shared" si="6"/>
        <v>0</v>
      </c>
      <c r="P42" s="556"/>
    </row>
    <row r="43" spans="1:17" x14ac:dyDescent="0.25">
      <c r="A43" s="553"/>
      <c r="B43" s="573"/>
      <c r="C43" s="553"/>
      <c r="D43" s="567"/>
      <c r="E43" s="555"/>
      <c r="F43" s="556" t="s">
        <v>188</v>
      </c>
      <c r="G43" s="556">
        <v>1</v>
      </c>
      <c r="H43" s="557">
        <v>255000</v>
      </c>
      <c r="I43" s="557">
        <f t="shared" si="0"/>
        <v>255000</v>
      </c>
      <c r="J43" s="557"/>
      <c r="K43" s="558">
        <v>1</v>
      </c>
      <c r="L43" s="557">
        <f t="shared" si="1"/>
        <v>0</v>
      </c>
      <c r="M43" s="557"/>
      <c r="N43" s="557"/>
      <c r="O43" s="557">
        <f t="shared" si="6"/>
        <v>0</v>
      </c>
      <c r="P43" s="556"/>
    </row>
    <row r="44" spans="1:17" x14ac:dyDescent="0.25">
      <c r="A44" s="553"/>
      <c r="B44" s="573"/>
      <c r="C44" s="553"/>
      <c r="D44" s="567"/>
      <c r="E44" s="555"/>
      <c r="F44" s="556" t="s">
        <v>189</v>
      </c>
      <c r="G44" s="556">
        <v>1</v>
      </c>
      <c r="H44" s="557">
        <v>255000</v>
      </c>
      <c r="I44" s="557">
        <f t="shared" si="0"/>
        <v>255000</v>
      </c>
      <c r="J44" s="557"/>
      <c r="K44" s="558">
        <v>1</v>
      </c>
      <c r="L44" s="557">
        <f t="shared" si="1"/>
        <v>0</v>
      </c>
      <c r="M44" s="557"/>
      <c r="N44" s="557"/>
      <c r="O44" s="557">
        <f t="shared" si="6"/>
        <v>0</v>
      </c>
      <c r="P44" s="556"/>
    </row>
    <row r="45" spans="1:17" x14ac:dyDescent="0.25">
      <c r="A45" s="553"/>
      <c r="B45" s="573"/>
      <c r="C45" s="553"/>
      <c r="D45" s="567"/>
      <c r="E45" s="555"/>
      <c r="F45" s="556" t="s">
        <v>141</v>
      </c>
      <c r="G45" s="556">
        <v>1</v>
      </c>
      <c r="H45" s="557">
        <v>455000</v>
      </c>
      <c r="I45" s="557">
        <f t="shared" si="0"/>
        <v>455000</v>
      </c>
      <c r="J45" s="557"/>
      <c r="K45" s="558">
        <v>1</v>
      </c>
      <c r="L45" s="557">
        <f t="shared" si="1"/>
        <v>0</v>
      </c>
      <c r="M45" s="557"/>
      <c r="N45" s="557"/>
      <c r="O45" s="557">
        <f t="shared" si="6"/>
        <v>0</v>
      </c>
      <c r="P45" s="556"/>
    </row>
    <row r="46" spans="1:17" x14ac:dyDescent="0.25">
      <c r="A46" s="553"/>
      <c r="B46" s="573"/>
      <c r="C46" s="553"/>
      <c r="D46" s="567"/>
      <c r="E46" s="555"/>
      <c r="F46" s="556" t="s">
        <v>138</v>
      </c>
      <c r="G46" s="556">
        <v>1</v>
      </c>
      <c r="H46" s="557">
        <v>455000</v>
      </c>
      <c r="I46" s="557">
        <f t="shared" si="0"/>
        <v>455000</v>
      </c>
      <c r="J46" s="557"/>
      <c r="K46" s="558">
        <v>1</v>
      </c>
      <c r="L46" s="557">
        <f t="shared" si="1"/>
        <v>0</v>
      </c>
      <c r="M46" s="557"/>
      <c r="N46" s="557"/>
      <c r="O46" s="557">
        <f t="shared" si="6"/>
        <v>0</v>
      </c>
      <c r="P46" s="556"/>
    </row>
    <row r="47" spans="1:17" x14ac:dyDescent="0.25">
      <c r="A47" s="559"/>
      <c r="B47" s="574"/>
      <c r="C47" s="559"/>
      <c r="D47" s="568"/>
      <c r="E47" s="561"/>
      <c r="F47" s="562" t="s">
        <v>146</v>
      </c>
      <c r="G47" s="562">
        <v>1</v>
      </c>
      <c r="H47" s="563">
        <v>550000</v>
      </c>
      <c r="I47" s="563">
        <f t="shared" si="0"/>
        <v>550000</v>
      </c>
      <c r="J47" s="563"/>
      <c r="K47" s="565">
        <v>1</v>
      </c>
      <c r="L47" s="563">
        <f t="shared" si="1"/>
        <v>0</v>
      </c>
      <c r="M47" s="563"/>
      <c r="N47" s="563"/>
      <c r="O47" s="563">
        <f t="shared" si="6"/>
        <v>0</v>
      </c>
      <c r="P47" s="562"/>
      <c r="Q47" s="335"/>
    </row>
    <row r="48" spans="1:17" x14ac:dyDescent="0.25">
      <c r="A48" s="546">
        <v>585</v>
      </c>
      <c r="B48" s="547">
        <v>43997</v>
      </c>
      <c r="C48" s="546"/>
      <c r="D48" s="566" t="s">
        <v>133</v>
      </c>
      <c r="E48" s="548" t="s">
        <v>134</v>
      </c>
      <c r="F48" s="549" t="s">
        <v>149</v>
      </c>
      <c r="G48" s="549">
        <v>24</v>
      </c>
      <c r="H48" s="550">
        <v>455000</v>
      </c>
      <c r="I48" s="550">
        <f t="shared" si="0"/>
        <v>10920000</v>
      </c>
      <c r="J48" s="550">
        <v>250000</v>
      </c>
      <c r="K48" s="552">
        <v>0.41</v>
      </c>
      <c r="L48" s="550">
        <f>I48*(1-K48)-J48</f>
        <v>6192800.0000000009</v>
      </c>
      <c r="M48" s="550"/>
      <c r="N48" s="550"/>
      <c r="O48" s="550">
        <f t="shared" si="6"/>
        <v>6192800.0000000009</v>
      </c>
      <c r="P48" s="549"/>
      <c r="Q48" s="335"/>
    </row>
    <row r="49" spans="1:17" x14ac:dyDescent="0.25">
      <c r="A49" s="553"/>
      <c r="B49" s="554"/>
      <c r="C49" s="553"/>
      <c r="D49" s="567"/>
      <c r="E49" s="555"/>
      <c r="F49" s="556" t="s">
        <v>154</v>
      </c>
      <c r="G49" s="556">
        <v>12</v>
      </c>
      <c r="H49" s="557">
        <v>465000</v>
      </c>
      <c r="I49" s="557">
        <f t="shared" si="0"/>
        <v>5580000</v>
      </c>
      <c r="J49" s="557"/>
      <c r="K49" s="558">
        <v>0.41</v>
      </c>
      <c r="L49" s="557">
        <f t="shared" si="1"/>
        <v>3292200.0000000005</v>
      </c>
      <c r="M49" s="557"/>
      <c r="N49" s="557"/>
      <c r="O49" s="557">
        <f t="shared" si="6"/>
        <v>3292200.0000000005</v>
      </c>
      <c r="P49" s="556"/>
      <c r="Q49" s="335"/>
    </row>
    <row r="50" spans="1:17" x14ac:dyDescent="0.25">
      <c r="A50" s="553"/>
      <c r="B50" s="554"/>
      <c r="C50" s="553"/>
      <c r="D50" s="567"/>
      <c r="E50" s="555"/>
      <c r="F50" s="556" t="s">
        <v>131</v>
      </c>
      <c r="G50" s="556">
        <v>12</v>
      </c>
      <c r="H50" s="557">
        <v>475000</v>
      </c>
      <c r="I50" s="557">
        <f t="shared" si="0"/>
        <v>5700000</v>
      </c>
      <c r="J50" s="557"/>
      <c r="K50" s="558">
        <v>0.41</v>
      </c>
      <c r="L50" s="557">
        <f t="shared" si="1"/>
        <v>3363000.0000000005</v>
      </c>
      <c r="M50" s="557"/>
      <c r="N50" s="557"/>
      <c r="O50" s="557">
        <f t="shared" si="6"/>
        <v>3363000.0000000005</v>
      </c>
      <c r="P50" s="556"/>
      <c r="Q50" s="335"/>
    </row>
    <row r="51" spans="1:17" x14ac:dyDescent="0.25">
      <c r="A51" s="559"/>
      <c r="B51" s="560"/>
      <c r="C51" s="559"/>
      <c r="D51" s="568"/>
      <c r="E51" s="561"/>
      <c r="F51" s="562" t="s">
        <v>155</v>
      </c>
      <c r="G51" s="562">
        <v>12</v>
      </c>
      <c r="H51" s="563">
        <v>485000</v>
      </c>
      <c r="I51" s="563">
        <f t="shared" si="0"/>
        <v>5820000</v>
      </c>
      <c r="J51" s="563"/>
      <c r="K51" s="565">
        <v>0.41</v>
      </c>
      <c r="L51" s="563">
        <f t="shared" si="1"/>
        <v>3433800.0000000005</v>
      </c>
      <c r="M51" s="563"/>
      <c r="N51" s="563"/>
      <c r="O51" s="563">
        <f t="shared" si="6"/>
        <v>3433800.0000000005</v>
      </c>
      <c r="P51" s="562"/>
      <c r="Q51" s="335"/>
    </row>
    <row r="52" spans="1:17" x14ac:dyDescent="0.25">
      <c r="A52" s="546">
        <v>587</v>
      </c>
      <c r="B52" s="572">
        <v>43995</v>
      </c>
      <c r="C52" s="546"/>
      <c r="D52" s="566" t="s">
        <v>152</v>
      </c>
      <c r="E52" s="548" t="s">
        <v>153</v>
      </c>
      <c r="F52" s="549" t="s">
        <v>131</v>
      </c>
      <c r="G52" s="549">
        <v>12</v>
      </c>
      <c r="H52" s="550">
        <v>475000</v>
      </c>
      <c r="I52" s="550">
        <f t="shared" si="0"/>
        <v>5700000</v>
      </c>
      <c r="J52" s="550"/>
      <c r="K52" s="552">
        <v>0.5</v>
      </c>
      <c r="L52" s="550">
        <f t="shared" si="1"/>
        <v>2850000</v>
      </c>
      <c r="M52" s="550"/>
      <c r="N52" s="550"/>
      <c r="O52" s="550">
        <f t="shared" si="6"/>
        <v>2850000</v>
      </c>
      <c r="P52" s="549"/>
      <c r="Q52" s="335"/>
    </row>
    <row r="53" spans="1:17" x14ac:dyDescent="0.25">
      <c r="A53" s="559"/>
      <c r="B53" s="574"/>
      <c r="C53" s="559"/>
      <c r="D53" s="568"/>
      <c r="E53" s="561"/>
      <c r="F53" s="562" t="s">
        <v>190</v>
      </c>
      <c r="G53" s="562">
        <v>12</v>
      </c>
      <c r="H53" s="563">
        <v>485000</v>
      </c>
      <c r="I53" s="563">
        <f t="shared" si="0"/>
        <v>5820000</v>
      </c>
      <c r="J53" s="563"/>
      <c r="K53" s="565">
        <v>0.5</v>
      </c>
      <c r="L53" s="563">
        <f t="shared" si="1"/>
        <v>2910000</v>
      </c>
      <c r="M53" s="563"/>
      <c r="N53" s="563"/>
      <c r="O53" s="563">
        <f t="shared" si="6"/>
        <v>2910000</v>
      </c>
      <c r="P53" s="562"/>
      <c r="Q53" s="335"/>
    </row>
    <row r="54" spans="1:17" x14ac:dyDescent="0.25">
      <c r="A54" s="248">
        <v>588</v>
      </c>
      <c r="B54" s="144">
        <v>43995</v>
      </c>
      <c r="C54" s="331" t="s">
        <v>130</v>
      </c>
      <c r="D54" s="385" t="s">
        <v>130</v>
      </c>
      <c r="E54" s="331"/>
      <c r="F54" s="248" t="s">
        <v>131</v>
      </c>
      <c r="G54" s="248">
        <v>1</v>
      </c>
      <c r="H54" s="332">
        <v>475000</v>
      </c>
      <c r="I54" s="332">
        <f t="shared" si="0"/>
        <v>475000</v>
      </c>
      <c r="J54" s="332"/>
      <c r="K54" s="333">
        <v>0.41</v>
      </c>
      <c r="L54" s="332">
        <f t="shared" si="1"/>
        <v>280250.00000000006</v>
      </c>
      <c r="M54" s="332">
        <f>L54</f>
        <v>280250.00000000006</v>
      </c>
      <c r="N54" s="332"/>
      <c r="O54" s="332"/>
      <c r="P54" s="248" t="s">
        <v>235</v>
      </c>
      <c r="Q54" s="335"/>
    </row>
    <row r="55" spans="1:17" x14ac:dyDescent="0.25">
      <c r="A55" s="546">
        <v>479</v>
      </c>
      <c r="B55" s="572">
        <v>43996</v>
      </c>
      <c r="C55" s="546"/>
      <c r="D55" s="566" t="s">
        <v>152</v>
      </c>
      <c r="E55" s="548" t="s">
        <v>153</v>
      </c>
      <c r="F55" s="549" t="s">
        <v>131</v>
      </c>
      <c r="G55" s="549">
        <v>12</v>
      </c>
      <c r="H55" s="550">
        <v>475000</v>
      </c>
      <c r="I55" s="550">
        <f t="shared" si="0"/>
        <v>5700000</v>
      </c>
      <c r="J55" s="550"/>
      <c r="K55" s="552">
        <v>0.5</v>
      </c>
      <c r="L55" s="550">
        <f t="shared" si="1"/>
        <v>2850000</v>
      </c>
      <c r="M55" s="550"/>
      <c r="N55" s="550"/>
      <c r="O55" s="550">
        <f>L55</f>
        <v>2850000</v>
      </c>
      <c r="P55" s="549"/>
      <c r="Q55" s="335"/>
    </row>
    <row r="56" spans="1:17" x14ac:dyDescent="0.25">
      <c r="A56" s="553"/>
      <c r="B56" s="573"/>
      <c r="C56" s="553"/>
      <c r="D56" s="567"/>
      <c r="E56" s="555"/>
      <c r="F56" s="556" t="s">
        <v>190</v>
      </c>
      <c r="G56" s="556">
        <v>48</v>
      </c>
      <c r="H56" s="557">
        <v>485000</v>
      </c>
      <c r="I56" s="557">
        <f t="shared" si="0"/>
        <v>23280000</v>
      </c>
      <c r="J56" s="557"/>
      <c r="K56" s="558">
        <v>0.5</v>
      </c>
      <c r="L56" s="557">
        <f t="shared" si="1"/>
        <v>11640000</v>
      </c>
      <c r="M56" s="557"/>
      <c r="N56" s="557"/>
      <c r="O56" s="557">
        <f t="shared" ref="O56:O59" si="7">L56</f>
        <v>11640000</v>
      </c>
      <c r="P56" s="556"/>
      <c r="Q56" s="335"/>
    </row>
    <row r="57" spans="1:17" x14ac:dyDescent="0.25">
      <c r="A57" s="553"/>
      <c r="B57" s="573"/>
      <c r="C57" s="553"/>
      <c r="D57" s="567"/>
      <c r="E57" s="555"/>
      <c r="F57" s="556" t="s">
        <v>146</v>
      </c>
      <c r="G57" s="556">
        <v>48</v>
      </c>
      <c r="H57" s="557">
        <v>550000</v>
      </c>
      <c r="I57" s="557">
        <f t="shared" si="0"/>
        <v>26400000</v>
      </c>
      <c r="J57" s="557"/>
      <c r="K57" s="558">
        <v>0.5</v>
      </c>
      <c r="L57" s="557">
        <f t="shared" si="1"/>
        <v>13200000</v>
      </c>
      <c r="M57" s="557"/>
      <c r="N57" s="557"/>
      <c r="O57" s="557">
        <f t="shared" si="7"/>
        <v>13200000</v>
      </c>
      <c r="P57" s="556"/>
      <c r="Q57" s="335"/>
    </row>
    <row r="58" spans="1:17" x14ac:dyDescent="0.25">
      <c r="A58" s="553"/>
      <c r="B58" s="573"/>
      <c r="C58" s="553"/>
      <c r="D58" s="567"/>
      <c r="E58" s="555"/>
      <c r="F58" s="556" t="s">
        <v>141</v>
      </c>
      <c r="G58" s="556">
        <v>84</v>
      </c>
      <c r="H58" s="557">
        <v>455000</v>
      </c>
      <c r="I58" s="557">
        <f t="shared" si="0"/>
        <v>38220000</v>
      </c>
      <c r="J58" s="557"/>
      <c r="K58" s="558">
        <v>0.5</v>
      </c>
      <c r="L58" s="557">
        <f t="shared" si="1"/>
        <v>19110000</v>
      </c>
      <c r="M58" s="557"/>
      <c r="N58" s="557"/>
      <c r="O58" s="557">
        <f t="shared" si="7"/>
        <v>19110000</v>
      </c>
      <c r="P58" s="556"/>
      <c r="Q58" s="335"/>
    </row>
    <row r="59" spans="1:17" x14ac:dyDescent="0.25">
      <c r="A59" s="559"/>
      <c r="B59" s="574"/>
      <c r="C59" s="559"/>
      <c r="D59" s="568"/>
      <c r="E59" s="561"/>
      <c r="F59" s="562" t="s">
        <v>138</v>
      </c>
      <c r="G59" s="562">
        <v>12</v>
      </c>
      <c r="H59" s="563">
        <v>455000</v>
      </c>
      <c r="I59" s="563">
        <f t="shared" si="0"/>
        <v>5460000</v>
      </c>
      <c r="J59" s="563"/>
      <c r="K59" s="565">
        <v>0.5</v>
      </c>
      <c r="L59" s="563">
        <f t="shared" si="1"/>
        <v>2730000</v>
      </c>
      <c r="M59" s="563"/>
      <c r="N59" s="563"/>
      <c r="O59" s="563">
        <f t="shared" si="7"/>
        <v>2730000</v>
      </c>
      <c r="P59" s="562"/>
      <c r="Q59" s="335"/>
    </row>
    <row r="60" spans="1:17" x14ac:dyDescent="0.25">
      <c r="A60" s="248">
        <v>589</v>
      </c>
      <c r="B60" s="144">
        <v>43998</v>
      </c>
      <c r="C60" s="331" t="s">
        <v>183</v>
      </c>
      <c r="D60" s="385" t="s">
        <v>191</v>
      </c>
      <c r="E60" s="331" t="s">
        <v>192</v>
      </c>
      <c r="F60" s="248" t="s">
        <v>154</v>
      </c>
      <c r="G60" s="248">
        <v>4</v>
      </c>
      <c r="H60" s="332">
        <v>465000</v>
      </c>
      <c r="I60" s="332">
        <f t="shared" si="0"/>
        <v>1860000</v>
      </c>
      <c r="J60" s="332"/>
      <c r="K60" s="333">
        <v>0.41</v>
      </c>
      <c r="L60" s="332">
        <f t="shared" si="1"/>
        <v>1097400.0000000002</v>
      </c>
      <c r="M60" s="332"/>
      <c r="N60" s="332">
        <f>L60</f>
        <v>1097400.0000000002</v>
      </c>
      <c r="O60" s="332"/>
      <c r="P60" s="248" t="s">
        <v>236</v>
      </c>
      <c r="Q60" s="335"/>
    </row>
    <row r="61" spans="1:17" x14ac:dyDescent="0.25">
      <c r="A61" s="546">
        <v>481</v>
      </c>
      <c r="B61" s="572">
        <v>43998</v>
      </c>
      <c r="C61" s="546"/>
      <c r="D61" s="566" t="s">
        <v>244</v>
      </c>
      <c r="E61" s="548" t="s">
        <v>153</v>
      </c>
      <c r="F61" s="549" t="s">
        <v>135</v>
      </c>
      <c r="G61" s="549">
        <v>24</v>
      </c>
      <c r="H61" s="550">
        <v>225000</v>
      </c>
      <c r="I61" s="550">
        <f t="shared" si="0"/>
        <v>5400000</v>
      </c>
      <c r="J61" s="550"/>
      <c r="K61" s="552">
        <v>0.5</v>
      </c>
      <c r="L61" s="550">
        <f t="shared" si="1"/>
        <v>2700000</v>
      </c>
      <c r="M61" s="550"/>
      <c r="N61" s="550"/>
      <c r="O61" s="550">
        <f>L61</f>
        <v>2700000</v>
      </c>
      <c r="P61" s="549"/>
      <c r="Q61" s="335"/>
    </row>
    <row r="62" spans="1:17" x14ac:dyDescent="0.25">
      <c r="A62" s="553"/>
      <c r="B62" s="573"/>
      <c r="C62" s="553"/>
      <c r="D62" s="567"/>
      <c r="E62" s="555"/>
      <c r="F62" s="556" t="s">
        <v>154</v>
      </c>
      <c r="G62" s="556">
        <v>12</v>
      </c>
      <c r="H62" s="557">
        <v>465000</v>
      </c>
      <c r="I62" s="557">
        <f t="shared" si="0"/>
        <v>5580000</v>
      </c>
      <c r="J62" s="557"/>
      <c r="K62" s="558">
        <v>1</v>
      </c>
      <c r="L62" s="557">
        <f t="shared" si="1"/>
        <v>0</v>
      </c>
      <c r="M62" s="557"/>
      <c r="N62" s="557"/>
      <c r="O62" s="557"/>
      <c r="P62" s="556" t="s">
        <v>245</v>
      </c>
      <c r="Q62" s="335"/>
    </row>
    <row r="63" spans="1:17" x14ac:dyDescent="0.25">
      <c r="A63" s="553"/>
      <c r="B63" s="573"/>
      <c r="C63" s="553"/>
      <c r="D63" s="567"/>
      <c r="E63" s="555"/>
      <c r="F63" s="556" t="s">
        <v>190</v>
      </c>
      <c r="G63" s="556">
        <v>1</v>
      </c>
      <c r="H63" s="557">
        <v>485000</v>
      </c>
      <c r="I63" s="557">
        <f t="shared" si="0"/>
        <v>485000</v>
      </c>
      <c r="J63" s="557"/>
      <c r="K63" s="558">
        <v>1</v>
      </c>
      <c r="L63" s="557">
        <f t="shared" si="1"/>
        <v>0</v>
      </c>
      <c r="M63" s="557"/>
      <c r="N63" s="557"/>
      <c r="O63" s="557"/>
      <c r="P63" s="556" t="s">
        <v>245</v>
      </c>
      <c r="Q63" s="335"/>
    </row>
    <row r="64" spans="1:17" x14ac:dyDescent="0.25">
      <c r="A64" s="559"/>
      <c r="B64" s="574"/>
      <c r="C64" s="559"/>
      <c r="D64" s="568"/>
      <c r="E64" s="561"/>
      <c r="F64" s="562" t="s">
        <v>146</v>
      </c>
      <c r="G64" s="562">
        <v>5</v>
      </c>
      <c r="H64" s="563">
        <v>550000</v>
      </c>
      <c r="I64" s="563">
        <f t="shared" si="0"/>
        <v>2750000</v>
      </c>
      <c r="J64" s="563"/>
      <c r="K64" s="565">
        <v>1</v>
      </c>
      <c r="L64" s="563">
        <f t="shared" si="1"/>
        <v>0</v>
      </c>
      <c r="M64" s="563"/>
      <c r="N64" s="563"/>
      <c r="O64" s="563"/>
      <c r="P64" s="562" t="s">
        <v>245</v>
      </c>
      <c r="Q64" s="335"/>
    </row>
    <row r="65" spans="1:17" x14ac:dyDescent="0.25">
      <c r="A65" s="248">
        <v>590</v>
      </c>
      <c r="B65" s="144">
        <v>44000</v>
      </c>
      <c r="C65" s="331" t="s">
        <v>183</v>
      </c>
      <c r="D65" s="385" t="s">
        <v>220</v>
      </c>
      <c r="E65" s="331" t="s">
        <v>221</v>
      </c>
      <c r="F65" s="248" t="s">
        <v>146</v>
      </c>
      <c r="G65" s="248">
        <v>7</v>
      </c>
      <c r="H65" s="332">
        <v>550000</v>
      </c>
      <c r="I65" s="332">
        <f t="shared" si="0"/>
        <v>3850000</v>
      </c>
      <c r="J65" s="332"/>
      <c r="K65" s="333">
        <v>0.41</v>
      </c>
      <c r="L65" s="332">
        <f t="shared" si="1"/>
        <v>2271500.0000000005</v>
      </c>
      <c r="M65" s="332"/>
      <c r="N65" s="332">
        <f>L65</f>
        <v>2271500.0000000005</v>
      </c>
      <c r="O65" s="332"/>
      <c r="P65" s="248"/>
      <c r="Q65" s="335"/>
    </row>
    <row r="66" spans="1:17" x14ac:dyDescent="0.25">
      <c r="A66" s="546">
        <v>592</v>
      </c>
      <c r="B66" s="547">
        <v>43999</v>
      </c>
      <c r="C66" s="546"/>
      <c r="D66" s="548" t="s">
        <v>222</v>
      </c>
      <c r="E66" s="548" t="s">
        <v>223</v>
      </c>
      <c r="F66" s="549" t="s">
        <v>149</v>
      </c>
      <c r="G66" s="549">
        <v>24</v>
      </c>
      <c r="H66" s="550">
        <v>225000</v>
      </c>
      <c r="I66" s="550">
        <f t="shared" si="0"/>
        <v>5400000</v>
      </c>
      <c r="J66" s="550"/>
      <c r="K66" s="552">
        <v>0.5</v>
      </c>
      <c r="L66" s="550">
        <f t="shared" si="1"/>
        <v>2700000</v>
      </c>
      <c r="M66" s="550"/>
      <c r="N66" s="550"/>
      <c r="O66" s="550">
        <f>L66</f>
        <v>2700000</v>
      </c>
      <c r="P66" s="569" t="s">
        <v>224</v>
      </c>
    </row>
    <row r="67" spans="1:17" x14ac:dyDescent="0.25">
      <c r="A67" s="553"/>
      <c r="B67" s="554"/>
      <c r="C67" s="553"/>
      <c r="D67" s="555"/>
      <c r="E67" s="555"/>
      <c r="F67" s="556" t="s">
        <v>137</v>
      </c>
      <c r="G67" s="556">
        <v>2</v>
      </c>
      <c r="H67" s="557">
        <v>235000</v>
      </c>
      <c r="I67" s="557">
        <f t="shared" si="0"/>
        <v>470000</v>
      </c>
      <c r="J67" s="557"/>
      <c r="K67" s="558">
        <v>0.5</v>
      </c>
      <c r="L67" s="557">
        <f t="shared" si="1"/>
        <v>235000</v>
      </c>
      <c r="M67" s="557"/>
      <c r="N67" s="557"/>
      <c r="O67" s="557">
        <f t="shared" ref="O67:O80" si="8">L67</f>
        <v>235000</v>
      </c>
      <c r="P67" s="570"/>
    </row>
    <row r="68" spans="1:17" x14ac:dyDescent="0.25">
      <c r="A68" s="553"/>
      <c r="B68" s="554"/>
      <c r="C68" s="553"/>
      <c r="D68" s="555"/>
      <c r="E68" s="555"/>
      <c r="F68" s="556" t="s">
        <v>154</v>
      </c>
      <c r="G68" s="556">
        <v>11</v>
      </c>
      <c r="H68" s="557">
        <v>465000</v>
      </c>
      <c r="I68" s="557">
        <f t="shared" si="0"/>
        <v>5115000</v>
      </c>
      <c r="J68" s="557"/>
      <c r="K68" s="558">
        <v>0.5</v>
      </c>
      <c r="L68" s="557">
        <f t="shared" si="1"/>
        <v>2557500</v>
      </c>
      <c r="M68" s="557"/>
      <c r="N68" s="557"/>
      <c r="O68" s="557">
        <f t="shared" si="8"/>
        <v>2557500</v>
      </c>
      <c r="P68" s="570"/>
    </row>
    <row r="69" spans="1:17" x14ac:dyDescent="0.25">
      <c r="A69" s="553"/>
      <c r="B69" s="554"/>
      <c r="C69" s="553"/>
      <c r="D69" s="555"/>
      <c r="E69" s="555"/>
      <c r="F69" s="556" t="s">
        <v>131</v>
      </c>
      <c r="G69" s="556">
        <v>12</v>
      </c>
      <c r="H69" s="557">
        <v>475000</v>
      </c>
      <c r="I69" s="557">
        <f t="shared" si="0"/>
        <v>5700000</v>
      </c>
      <c r="J69" s="557"/>
      <c r="K69" s="558">
        <v>0.5</v>
      </c>
      <c r="L69" s="557">
        <f t="shared" si="1"/>
        <v>2850000</v>
      </c>
      <c r="M69" s="557"/>
      <c r="N69" s="557"/>
      <c r="O69" s="557">
        <f t="shared" si="8"/>
        <v>2850000</v>
      </c>
      <c r="P69" s="570"/>
    </row>
    <row r="70" spans="1:17" x14ac:dyDescent="0.25">
      <c r="A70" s="553"/>
      <c r="B70" s="554"/>
      <c r="C70" s="553"/>
      <c r="D70" s="555"/>
      <c r="E70" s="555"/>
      <c r="F70" s="556" t="s">
        <v>155</v>
      </c>
      <c r="G70" s="556">
        <v>12</v>
      </c>
      <c r="H70" s="557">
        <v>485000</v>
      </c>
      <c r="I70" s="557">
        <f t="shared" si="0"/>
        <v>5820000</v>
      </c>
      <c r="J70" s="557"/>
      <c r="K70" s="558">
        <v>0.5</v>
      </c>
      <c r="L70" s="557">
        <f t="shared" si="1"/>
        <v>2910000</v>
      </c>
      <c r="M70" s="557"/>
      <c r="N70" s="557"/>
      <c r="O70" s="557">
        <f t="shared" si="8"/>
        <v>2910000</v>
      </c>
      <c r="P70" s="570"/>
    </row>
    <row r="71" spans="1:17" x14ac:dyDescent="0.25">
      <c r="A71" s="553"/>
      <c r="B71" s="554"/>
      <c r="C71" s="553"/>
      <c r="D71" s="555"/>
      <c r="E71" s="555"/>
      <c r="F71" s="556" t="s">
        <v>190</v>
      </c>
      <c r="G71" s="556">
        <v>12</v>
      </c>
      <c r="H71" s="557">
        <v>485000</v>
      </c>
      <c r="I71" s="557">
        <f t="shared" si="0"/>
        <v>5820000</v>
      </c>
      <c r="J71" s="557"/>
      <c r="K71" s="558">
        <v>0.5</v>
      </c>
      <c r="L71" s="557">
        <f t="shared" si="1"/>
        <v>2910000</v>
      </c>
      <c r="M71" s="557"/>
      <c r="N71" s="557"/>
      <c r="O71" s="557">
        <f t="shared" si="8"/>
        <v>2910000</v>
      </c>
      <c r="P71" s="570"/>
    </row>
    <row r="72" spans="1:17" x14ac:dyDescent="0.25">
      <c r="A72" s="553"/>
      <c r="B72" s="554"/>
      <c r="C72" s="553"/>
      <c r="D72" s="555"/>
      <c r="E72" s="555"/>
      <c r="F72" s="556" t="s">
        <v>146</v>
      </c>
      <c r="G72" s="556">
        <v>24</v>
      </c>
      <c r="H72" s="557">
        <v>550000</v>
      </c>
      <c r="I72" s="557">
        <f t="shared" si="0"/>
        <v>13200000</v>
      </c>
      <c r="J72" s="557"/>
      <c r="K72" s="558">
        <v>0.5</v>
      </c>
      <c r="L72" s="557">
        <f t="shared" si="1"/>
        <v>6600000</v>
      </c>
      <c r="M72" s="557"/>
      <c r="N72" s="557"/>
      <c r="O72" s="557">
        <f t="shared" si="8"/>
        <v>6600000</v>
      </c>
      <c r="P72" s="570"/>
    </row>
    <row r="73" spans="1:17" x14ac:dyDescent="0.25">
      <c r="A73" s="553"/>
      <c r="B73" s="554"/>
      <c r="C73" s="553"/>
      <c r="D73" s="555"/>
      <c r="E73" s="555"/>
      <c r="F73" s="556" t="s">
        <v>141</v>
      </c>
      <c r="G73" s="556">
        <v>12</v>
      </c>
      <c r="H73" s="557">
        <v>455000</v>
      </c>
      <c r="I73" s="557">
        <f t="shared" si="0"/>
        <v>5460000</v>
      </c>
      <c r="J73" s="557"/>
      <c r="K73" s="558">
        <v>0.5</v>
      </c>
      <c r="L73" s="557">
        <f t="shared" si="1"/>
        <v>2730000</v>
      </c>
      <c r="M73" s="557"/>
      <c r="N73" s="557"/>
      <c r="O73" s="557">
        <f t="shared" si="8"/>
        <v>2730000</v>
      </c>
      <c r="P73" s="570"/>
    </row>
    <row r="74" spans="1:17" x14ac:dyDescent="0.25">
      <c r="A74" s="559"/>
      <c r="B74" s="560"/>
      <c r="C74" s="559"/>
      <c r="D74" s="561"/>
      <c r="E74" s="561"/>
      <c r="F74" s="562" t="s">
        <v>138</v>
      </c>
      <c r="G74" s="562">
        <v>12</v>
      </c>
      <c r="H74" s="563">
        <v>455000</v>
      </c>
      <c r="I74" s="563">
        <f t="shared" si="0"/>
        <v>5460000</v>
      </c>
      <c r="J74" s="563"/>
      <c r="K74" s="565">
        <v>0.5</v>
      </c>
      <c r="L74" s="563">
        <f t="shared" si="1"/>
        <v>2730000</v>
      </c>
      <c r="M74" s="563"/>
      <c r="N74" s="563"/>
      <c r="O74" s="563">
        <f t="shared" si="8"/>
        <v>2730000</v>
      </c>
      <c r="P74" s="571"/>
    </row>
    <row r="75" spans="1:17" x14ac:dyDescent="0.25">
      <c r="A75" s="248">
        <v>593</v>
      </c>
      <c r="B75" s="338">
        <v>43999</v>
      </c>
      <c r="C75" s="331"/>
      <c r="D75" s="331" t="s">
        <v>225</v>
      </c>
      <c r="E75" s="331" t="s">
        <v>226</v>
      </c>
      <c r="F75" s="248" t="s">
        <v>141</v>
      </c>
      <c r="G75" s="248">
        <v>4</v>
      </c>
      <c r="H75" s="332">
        <v>455000</v>
      </c>
      <c r="I75" s="332">
        <f t="shared" si="0"/>
        <v>1820000</v>
      </c>
      <c r="J75" s="332"/>
      <c r="K75" s="333">
        <v>1</v>
      </c>
      <c r="L75" s="332">
        <f t="shared" si="1"/>
        <v>0</v>
      </c>
      <c r="M75" s="332"/>
      <c r="N75" s="332"/>
      <c r="O75" s="332">
        <f t="shared" si="8"/>
        <v>0</v>
      </c>
      <c r="P75" s="248"/>
    </row>
    <row r="76" spans="1:17" x14ac:dyDescent="0.25">
      <c r="A76" s="546">
        <v>483</v>
      </c>
      <c r="B76" s="547">
        <v>44001</v>
      </c>
      <c r="C76" s="546"/>
      <c r="D76" s="548" t="s">
        <v>150</v>
      </c>
      <c r="E76" s="548" t="s">
        <v>145</v>
      </c>
      <c r="F76" s="549" t="s">
        <v>131</v>
      </c>
      <c r="G76" s="549">
        <v>5</v>
      </c>
      <c r="H76" s="550">
        <v>475000</v>
      </c>
      <c r="I76" s="550">
        <f t="shared" si="0"/>
        <v>2375000</v>
      </c>
      <c r="J76" s="550"/>
      <c r="K76" s="552">
        <v>0.41</v>
      </c>
      <c r="L76" s="550">
        <f t="shared" si="1"/>
        <v>1401250.0000000002</v>
      </c>
      <c r="M76" s="550"/>
      <c r="N76" s="550"/>
      <c r="O76" s="550">
        <f t="shared" si="8"/>
        <v>1401250.0000000002</v>
      </c>
      <c r="P76" s="549"/>
    </row>
    <row r="77" spans="1:17" x14ac:dyDescent="0.25">
      <c r="A77" s="553"/>
      <c r="B77" s="554"/>
      <c r="C77" s="553"/>
      <c r="D77" s="555"/>
      <c r="E77" s="555"/>
      <c r="F77" s="556" t="s">
        <v>155</v>
      </c>
      <c r="G77" s="556">
        <v>6</v>
      </c>
      <c r="H77" s="557">
        <v>485000</v>
      </c>
      <c r="I77" s="557">
        <f t="shared" si="0"/>
        <v>2910000</v>
      </c>
      <c r="J77" s="557"/>
      <c r="K77" s="558">
        <v>0.41</v>
      </c>
      <c r="L77" s="557">
        <f t="shared" si="1"/>
        <v>1716900.0000000002</v>
      </c>
      <c r="M77" s="557"/>
      <c r="N77" s="557"/>
      <c r="O77" s="557">
        <f t="shared" si="8"/>
        <v>1716900.0000000002</v>
      </c>
      <c r="P77" s="556"/>
    </row>
    <row r="78" spans="1:17" x14ac:dyDescent="0.25">
      <c r="A78" s="559"/>
      <c r="B78" s="560"/>
      <c r="C78" s="559"/>
      <c r="D78" s="561"/>
      <c r="E78" s="561"/>
      <c r="F78" s="562" t="s">
        <v>138</v>
      </c>
      <c r="G78" s="562">
        <v>6</v>
      </c>
      <c r="H78" s="563">
        <v>455000</v>
      </c>
      <c r="I78" s="563">
        <f t="shared" si="0"/>
        <v>2730000</v>
      </c>
      <c r="J78" s="563"/>
      <c r="K78" s="565">
        <v>0.41</v>
      </c>
      <c r="L78" s="563">
        <f t="shared" si="1"/>
        <v>1610700.0000000002</v>
      </c>
      <c r="M78" s="563"/>
      <c r="N78" s="563"/>
      <c r="O78" s="563">
        <f t="shared" si="8"/>
        <v>1610700.0000000002</v>
      </c>
      <c r="P78" s="562"/>
    </row>
    <row r="79" spans="1:17" x14ac:dyDescent="0.25">
      <c r="A79" s="546">
        <v>485</v>
      </c>
      <c r="B79" s="547">
        <v>44002</v>
      </c>
      <c r="C79" s="546" t="s">
        <v>183</v>
      </c>
      <c r="D79" s="548" t="s">
        <v>225</v>
      </c>
      <c r="E79" s="548"/>
      <c r="F79" s="549" t="s">
        <v>155</v>
      </c>
      <c r="G79" s="549">
        <v>1</v>
      </c>
      <c r="H79" s="550">
        <v>485000</v>
      </c>
      <c r="I79" s="550">
        <f t="shared" si="0"/>
        <v>485000</v>
      </c>
      <c r="J79" s="550"/>
      <c r="K79" s="552">
        <v>1</v>
      </c>
      <c r="L79" s="550">
        <f t="shared" si="1"/>
        <v>0</v>
      </c>
      <c r="M79" s="550"/>
      <c r="N79" s="550"/>
      <c r="O79" s="550">
        <f t="shared" si="8"/>
        <v>0</v>
      </c>
      <c r="P79" s="549"/>
    </row>
    <row r="80" spans="1:17" x14ac:dyDescent="0.25">
      <c r="A80" s="559"/>
      <c r="B80" s="560"/>
      <c r="C80" s="559"/>
      <c r="D80" s="561"/>
      <c r="E80" s="561"/>
      <c r="F80" s="562" t="s">
        <v>138</v>
      </c>
      <c r="G80" s="562">
        <v>1</v>
      </c>
      <c r="H80" s="563">
        <v>455000</v>
      </c>
      <c r="I80" s="563">
        <f t="shared" si="0"/>
        <v>455000</v>
      </c>
      <c r="J80" s="563"/>
      <c r="K80" s="565">
        <v>1</v>
      </c>
      <c r="L80" s="563">
        <f t="shared" si="1"/>
        <v>0</v>
      </c>
      <c r="M80" s="563"/>
      <c r="N80" s="563"/>
      <c r="O80" s="563">
        <f t="shared" si="8"/>
        <v>0</v>
      </c>
      <c r="P80" s="562"/>
    </row>
    <row r="81" spans="1:16" x14ac:dyDescent="0.25">
      <c r="A81" s="248">
        <v>595</v>
      </c>
      <c r="B81" s="339">
        <v>44002</v>
      </c>
      <c r="C81" s="331"/>
      <c r="D81" s="331" t="s">
        <v>184</v>
      </c>
      <c r="E81" s="331" t="s">
        <v>185</v>
      </c>
      <c r="F81" s="248" t="s">
        <v>149</v>
      </c>
      <c r="G81" s="248">
        <v>2</v>
      </c>
      <c r="H81" s="332">
        <v>455000</v>
      </c>
      <c r="I81" s="332">
        <f t="shared" si="0"/>
        <v>910000</v>
      </c>
      <c r="J81" s="332"/>
      <c r="K81" s="333">
        <v>0.38</v>
      </c>
      <c r="L81" s="332">
        <f t="shared" si="1"/>
        <v>564200</v>
      </c>
      <c r="M81" s="332">
        <f>L81</f>
        <v>564200</v>
      </c>
      <c r="N81" s="332"/>
      <c r="O81" s="332"/>
      <c r="P81" s="248" t="s">
        <v>243</v>
      </c>
    </row>
    <row r="82" spans="1:16" x14ac:dyDescent="0.25">
      <c r="A82" s="248">
        <v>597</v>
      </c>
      <c r="B82" s="339">
        <v>44002</v>
      </c>
      <c r="C82" s="331"/>
      <c r="D82" s="331" t="s">
        <v>152</v>
      </c>
      <c r="E82" s="331" t="s">
        <v>153</v>
      </c>
      <c r="F82" s="248" t="s">
        <v>149</v>
      </c>
      <c r="G82" s="248">
        <v>60</v>
      </c>
      <c r="H82" s="332">
        <v>455000</v>
      </c>
      <c r="I82" s="332">
        <f t="shared" si="0"/>
        <v>27300000</v>
      </c>
      <c r="J82" s="332"/>
      <c r="K82" s="333">
        <v>0.5</v>
      </c>
      <c r="L82" s="332">
        <f t="shared" si="1"/>
        <v>13650000</v>
      </c>
      <c r="M82" s="332"/>
      <c r="N82" s="332"/>
      <c r="O82" s="332">
        <f t="shared" ref="O82:O88" si="9">L82</f>
        <v>13650000</v>
      </c>
      <c r="P82" s="248" t="s">
        <v>232</v>
      </c>
    </row>
    <row r="83" spans="1:16" x14ac:dyDescent="0.25">
      <c r="A83" s="248">
        <v>598</v>
      </c>
      <c r="B83" s="338">
        <v>44004</v>
      </c>
      <c r="C83" s="331"/>
      <c r="D83" s="385" t="s">
        <v>227</v>
      </c>
      <c r="E83" s="331" t="s">
        <v>228</v>
      </c>
      <c r="F83" s="248" t="s">
        <v>138</v>
      </c>
      <c r="G83" s="248">
        <v>10</v>
      </c>
      <c r="H83" s="332">
        <v>455000</v>
      </c>
      <c r="I83" s="332">
        <f t="shared" si="0"/>
        <v>4550000</v>
      </c>
      <c r="J83" s="332"/>
      <c r="K83" s="333">
        <v>0.41</v>
      </c>
      <c r="L83" s="332">
        <f t="shared" si="1"/>
        <v>2684500.0000000005</v>
      </c>
      <c r="M83" s="332"/>
      <c r="N83" s="332"/>
      <c r="O83" s="332">
        <f t="shared" si="9"/>
        <v>2684500.0000000005</v>
      </c>
      <c r="P83" s="248"/>
    </row>
    <row r="84" spans="1:16" x14ac:dyDescent="0.25">
      <c r="A84" s="248">
        <v>599</v>
      </c>
      <c r="B84" s="338">
        <v>44004</v>
      </c>
      <c r="C84" s="331"/>
      <c r="D84" s="385" t="s">
        <v>147</v>
      </c>
      <c r="E84" s="331" t="s">
        <v>148</v>
      </c>
      <c r="F84" s="248" t="s">
        <v>155</v>
      </c>
      <c r="G84" s="248">
        <v>12</v>
      </c>
      <c r="H84" s="332">
        <v>485000</v>
      </c>
      <c r="I84" s="332">
        <f t="shared" si="0"/>
        <v>5820000</v>
      </c>
      <c r="J84" s="332"/>
      <c r="K84" s="333">
        <v>0.3</v>
      </c>
      <c r="L84" s="332">
        <f t="shared" si="1"/>
        <v>4073999.9999999995</v>
      </c>
      <c r="M84" s="332"/>
      <c r="N84" s="332"/>
      <c r="O84" s="332">
        <f t="shared" si="9"/>
        <v>4073999.9999999995</v>
      </c>
      <c r="P84" s="248"/>
    </row>
    <row r="85" spans="1:16" x14ac:dyDescent="0.25">
      <c r="A85" s="546">
        <v>1152</v>
      </c>
      <c r="B85" s="547">
        <v>44006</v>
      </c>
      <c r="C85" s="546"/>
      <c r="D85" s="566" t="s">
        <v>229</v>
      </c>
      <c r="E85" s="548" t="s">
        <v>134</v>
      </c>
      <c r="F85" s="549" t="s">
        <v>135</v>
      </c>
      <c r="G85" s="549">
        <v>24</v>
      </c>
      <c r="H85" s="550">
        <v>225000</v>
      </c>
      <c r="I85" s="550">
        <f t="shared" si="0"/>
        <v>5400000</v>
      </c>
      <c r="J85" s="550">
        <v>250000</v>
      </c>
      <c r="K85" s="552">
        <v>0.41</v>
      </c>
      <c r="L85" s="550">
        <f>I85*(1-K85)-J85</f>
        <v>2936000.0000000005</v>
      </c>
      <c r="M85" s="550"/>
      <c r="N85" s="550"/>
      <c r="O85" s="550">
        <f t="shared" si="9"/>
        <v>2936000.0000000005</v>
      </c>
      <c r="P85" s="549"/>
    </row>
    <row r="86" spans="1:16" x14ac:dyDescent="0.25">
      <c r="A86" s="553"/>
      <c r="B86" s="554"/>
      <c r="C86" s="553"/>
      <c r="D86" s="567"/>
      <c r="E86" s="555"/>
      <c r="F86" s="556" t="s">
        <v>149</v>
      </c>
      <c r="G86" s="556">
        <v>24</v>
      </c>
      <c r="H86" s="557">
        <v>455000</v>
      </c>
      <c r="I86" s="557">
        <f t="shared" si="0"/>
        <v>10920000</v>
      </c>
      <c r="J86" s="557"/>
      <c r="K86" s="558">
        <v>0.41</v>
      </c>
      <c r="L86" s="557">
        <f t="shared" si="1"/>
        <v>6442800.0000000009</v>
      </c>
      <c r="M86" s="557"/>
      <c r="N86" s="557"/>
      <c r="O86" s="557">
        <f t="shared" si="9"/>
        <v>6442800.0000000009</v>
      </c>
      <c r="P86" s="556"/>
    </row>
    <row r="87" spans="1:16" x14ac:dyDescent="0.25">
      <c r="A87" s="553"/>
      <c r="B87" s="554"/>
      <c r="C87" s="553"/>
      <c r="D87" s="567"/>
      <c r="E87" s="555"/>
      <c r="F87" s="556" t="s">
        <v>190</v>
      </c>
      <c r="G87" s="556">
        <v>12</v>
      </c>
      <c r="H87" s="557">
        <v>485000</v>
      </c>
      <c r="I87" s="557">
        <f t="shared" si="0"/>
        <v>5820000</v>
      </c>
      <c r="J87" s="557"/>
      <c r="K87" s="558">
        <v>0.41</v>
      </c>
      <c r="L87" s="557">
        <f t="shared" si="1"/>
        <v>3433800.0000000005</v>
      </c>
      <c r="M87" s="557"/>
      <c r="N87" s="557"/>
      <c r="O87" s="557">
        <f t="shared" si="9"/>
        <v>3433800.0000000005</v>
      </c>
      <c r="P87" s="556"/>
    </row>
    <row r="88" spans="1:16" x14ac:dyDescent="0.25">
      <c r="A88" s="559"/>
      <c r="B88" s="560"/>
      <c r="C88" s="559"/>
      <c r="D88" s="568"/>
      <c r="E88" s="561"/>
      <c r="F88" s="562" t="s">
        <v>138</v>
      </c>
      <c r="G88" s="562">
        <v>12</v>
      </c>
      <c r="H88" s="563">
        <v>455000</v>
      </c>
      <c r="I88" s="563">
        <f t="shared" si="0"/>
        <v>5460000</v>
      </c>
      <c r="J88" s="563"/>
      <c r="K88" s="565">
        <v>0.41</v>
      </c>
      <c r="L88" s="563">
        <f t="shared" si="1"/>
        <v>3221400.0000000005</v>
      </c>
      <c r="M88" s="563"/>
      <c r="N88" s="563"/>
      <c r="O88" s="563">
        <f t="shared" si="9"/>
        <v>3221400.0000000005</v>
      </c>
      <c r="P88" s="562"/>
    </row>
    <row r="89" spans="1:16" x14ac:dyDescent="0.25">
      <c r="A89" s="546">
        <v>1153</v>
      </c>
      <c r="B89" s="547">
        <v>44005</v>
      </c>
      <c r="C89" s="546" t="s">
        <v>183</v>
      </c>
      <c r="D89" s="548" t="s">
        <v>230</v>
      </c>
      <c r="E89" s="548"/>
      <c r="F89" s="549" t="s">
        <v>190</v>
      </c>
      <c r="G89" s="549">
        <v>1</v>
      </c>
      <c r="H89" s="550">
        <v>485000</v>
      </c>
      <c r="I89" s="550">
        <f t="shared" si="0"/>
        <v>485000</v>
      </c>
      <c r="J89" s="550"/>
      <c r="K89" s="552">
        <v>0.41</v>
      </c>
      <c r="L89" s="550">
        <f t="shared" si="1"/>
        <v>286150.00000000006</v>
      </c>
      <c r="M89" s="550">
        <f>L89</f>
        <v>286150.00000000006</v>
      </c>
      <c r="N89" s="550"/>
      <c r="O89" s="550"/>
      <c r="P89" s="549"/>
    </row>
    <row r="90" spans="1:16" x14ac:dyDescent="0.25">
      <c r="A90" s="559"/>
      <c r="B90" s="560"/>
      <c r="C90" s="559"/>
      <c r="D90" s="561"/>
      <c r="E90" s="561"/>
      <c r="F90" s="562" t="s">
        <v>146</v>
      </c>
      <c r="G90" s="562">
        <v>1</v>
      </c>
      <c r="H90" s="563">
        <v>550000</v>
      </c>
      <c r="I90" s="563">
        <f t="shared" si="0"/>
        <v>550000</v>
      </c>
      <c r="J90" s="563"/>
      <c r="K90" s="565">
        <v>0.41</v>
      </c>
      <c r="L90" s="563">
        <f t="shared" si="1"/>
        <v>324500.00000000006</v>
      </c>
      <c r="M90" s="563">
        <f>L90</f>
        <v>324500.00000000006</v>
      </c>
      <c r="N90" s="563"/>
      <c r="O90" s="563"/>
      <c r="P90" s="562"/>
    </row>
    <row r="91" spans="1:16" x14ac:dyDescent="0.25">
      <c r="A91" s="366">
        <v>1158</v>
      </c>
      <c r="B91" s="367">
        <v>44006</v>
      </c>
      <c r="C91" s="366" t="s">
        <v>233</v>
      </c>
      <c r="D91" s="386" t="s">
        <v>234</v>
      </c>
      <c r="E91" s="387">
        <v>0.2</v>
      </c>
      <c r="F91" s="248" t="s">
        <v>155</v>
      </c>
      <c r="G91" s="248">
        <v>2</v>
      </c>
      <c r="H91" s="332">
        <v>485000</v>
      </c>
      <c r="I91" s="332">
        <f t="shared" si="0"/>
        <v>970000</v>
      </c>
      <c r="J91" s="332"/>
      <c r="K91" s="333">
        <v>0.2</v>
      </c>
      <c r="L91" s="332">
        <f t="shared" si="1"/>
        <v>776000</v>
      </c>
      <c r="M91" s="332">
        <f>L91</f>
        <v>776000</v>
      </c>
      <c r="N91" s="332"/>
      <c r="O91" s="332"/>
      <c r="P91" s="248" t="s">
        <v>243</v>
      </c>
    </row>
    <row r="92" spans="1:16" x14ac:dyDescent="0.25">
      <c r="A92" s="546">
        <v>1154</v>
      </c>
      <c r="B92" s="547">
        <v>44007</v>
      </c>
      <c r="C92" s="546" t="s">
        <v>128</v>
      </c>
      <c r="D92" s="548" t="s">
        <v>128</v>
      </c>
      <c r="E92" s="548" t="s">
        <v>136</v>
      </c>
      <c r="F92" s="549" t="s">
        <v>135</v>
      </c>
      <c r="G92" s="549">
        <v>2</v>
      </c>
      <c r="H92" s="550">
        <v>225000</v>
      </c>
      <c r="I92" s="550">
        <f t="shared" si="0"/>
        <v>450000</v>
      </c>
      <c r="J92" s="550"/>
      <c r="K92" s="552">
        <v>0.41</v>
      </c>
      <c r="L92" s="550">
        <f t="shared" si="1"/>
        <v>265500.00000000006</v>
      </c>
      <c r="M92" s="550">
        <f>L92</f>
        <v>265500.00000000006</v>
      </c>
      <c r="N92" s="550"/>
      <c r="O92" s="550"/>
      <c r="P92" s="546" t="s">
        <v>235</v>
      </c>
    </row>
    <row r="93" spans="1:16" x14ac:dyDescent="0.25">
      <c r="A93" s="553"/>
      <c r="B93" s="554"/>
      <c r="C93" s="553"/>
      <c r="D93" s="555"/>
      <c r="E93" s="555"/>
      <c r="F93" s="556" t="s">
        <v>137</v>
      </c>
      <c r="G93" s="556">
        <v>2</v>
      </c>
      <c r="H93" s="557">
        <v>235000</v>
      </c>
      <c r="I93" s="557">
        <f t="shared" si="0"/>
        <v>470000</v>
      </c>
      <c r="J93" s="557"/>
      <c r="K93" s="558">
        <v>0.41</v>
      </c>
      <c r="L93" s="557">
        <f t="shared" si="1"/>
        <v>277300.00000000006</v>
      </c>
      <c r="M93" s="557">
        <f t="shared" ref="M93:M94" si="10">L93</f>
        <v>277300.00000000006</v>
      </c>
      <c r="N93" s="557"/>
      <c r="O93" s="557"/>
      <c r="P93" s="553"/>
    </row>
    <row r="94" spans="1:16" x14ac:dyDescent="0.25">
      <c r="A94" s="559"/>
      <c r="B94" s="560"/>
      <c r="C94" s="559"/>
      <c r="D94" s="561"/>
      <c r="E94" s="561"/>
      <c r="F94" s="562" t="s">
        <v>138</v>
      </c>
      <c r="G94" s="562">
        <v>3</v>
      </c>
      <c r="H94" s="563">
        <v>455000</v>
      </c>
      <c r="I94" s="563">
        <f t="shared" si="0"/>
        <v>1365000</v>
      </c>
      <c r="J94" s="563"/>
      <c r="K94" s="565">
        <v>0.41</v>
      </c>
      <c r="L94" s="563">
        <f t="shared" si="1"/>
        <v>805350.00000000012</v>
      </c>
      <c r="M94" s="563">
        <f t="shared" si="10"/>
        <v>805350.00000000012</v>
      </c>
      <c r="N94" s="563"/>
      <c r="O94" s="563"/>
      <c r="P94" s="559"/>
    </row>
    <row r="95" spans="1:16" x14ac:dyDescent="0.25">
      <c r="A95" s="248">
        <v>1155</v>
      </c>
      <c r="B95" s="338">
        <v>44007</v>
      </c>
      <c r="C95" s="331"/>
      <c r="D95" s="331" t="s">
        <v>184</v>
      </c>
      <c r="E95" s="331" t="s">
        <v>185</v>
      </c>
      <c r="F95" s="248" t="s">
        <v>149</v>
      </c>
      <c r="G95" s="248">
        <v>1</v>
      </c>
      <c r="H95" s="332">
        <v>455000</v>
      </c>
      <c r="I95" s="332">
        <f t="shared" si="0"/>
        <v>455000</v>
      </c>
      <c r="J95" s="332"/>
      <c r="K95" s="333">
        <v>0.35</v>
      </c>
      <c r="L95" s="332">
        <f t="shared" si="1"/>
        <v>295750</v>
      </c>
      <c r="M95" s="332">
        <f>L95</f>
        <v>295750</v>
      </c>
      <c r="N95" s="332"/>
      <c r="O95" s="332"/>
      <c r="P95" s="248" t="s">
        <v>243</v>
      </c>
    </row>
    <row r="96" spans="1:16" x14ac:dyDescent="0.25">
      <c r="A96" s="248">
        <v>1156</v>
      </c>
      <c r="B96" s="338">
        <v>44007</v>
      </c>
      <c r="C96" s="331"/>
      <c r="D96" s="331" t="s">
        <v>229</v>
      </c>
      <c r="E96" s="331" t="s">
        <v>134</v>
      </c>
      <c r="F96" s="248" t="s">
        <v>190</v>
      </c>
      <c r="G96" s="248">
        <v>12</v>
      </c>
      <c r="H96" s="332">
        <v>485000</v>
      </c>
      <c r="I96" s="332">
        <f t="shared" si="0"/>
        <v>5820000</v>
      </c>
      <c r="J96" s="332">
        <v>100000</v>
      </c>
      <c r="K96" s="333">
        <v>0.41</v>
      </c>
      <c r="L96" s="332">
        <f>I96*(1-K96)-J96</f>
        <v>3333800.0000000005</v>
      </c>
      <c r="M96" s="332"/>
      <c r="N96" s="332"/>
      <c r="O96" s="332">
        <f>L96</f>
        <v>3333800.0000000005</v>
      </c>
      <c r="P96" s="248" t="s">
        <v>231</v>
      </c>
    </row>
    <row r="97" spans="1:16" x14ac:dyDescent="0.25">
      <c r="A97" s="248">
        <v>1157</v>
      </c>
      <c r="B97" s="338">
        <v>44007</v>
      </c>
      <c r="C97" s="331" t="s">
        <v>128</v>
      </c>
      <c r="D97" s="331" t="s">
        <v>128</v>
      </c>
      <c r="E97" s="331" t="s">
        <v>136</v>
      </c>
      <c r="F97" s="248" t="s">
        <v>146</v>
      </c>
      <c r="G97" s="248">
        <v>1</v>
      </c>
      <c r="H97" s="332">
        <v>550000</v>
      </c>
      <c r="I97" s="332">
        <f t="shared" si="0"/>
        <v>550000</v>
      </c>
      <c r="J97" s="332"/>
      <c r="K97" s="333">
        <v>0.41</v>
      </c>
      <c r="L97" s="332">
        <f t="shared" ref="L97:L106" si="11">I97*(1-K97)-J97</f>
        <v>324500.00000000006</v>
      </c>
      <c r="M97" s="332">
        <f>L97</f>
        <v>324500.00000000006</v>
      </c>
      <c r="N97" s="332"/>
      <c r="O97" s="332"/>
      <c r="P97" s="248" t="s">
        <v>235</v>
      </c>
    </row>
    <row r="98" spans="1:16" x14ac:dyDescent="0.25">
      <c r="A98" s="248">
        <v>1159</v>
      </c>
      <c r="B98" s="338">
        <v>44006</v>
      </c>
      <c r="C98" s="331" t="s">
        <v>130</v>
      </c>
      <c r="D98" s="331" t="s">
        <v>130</v>
      </c>
      <c r="E98" s="331" t="s">
        <v>136</v>
      </c>
      <c r="F98" s="248" t="s">
        <v>155</v>
      </c>
      <c r="G98" s="248">
        <v>4</v>
      </c>
      <c r="H98" s="332">
        <v>485000</v>
      </c>
      <c r="I98" s="332">
        <f t="shared" si="0"/>
        <v>1940000</v>
      </c>
      <c r="J98" s="332"/>
      <c r="K98" s="333">
        <v>0.41</v>
      </c>
      <c r="L98" s="332">
        <f t="shared" si="11"/>
        <v>1144600.0000000002</v>
      </c>
      <c r="M98" s="332">
        <f>L98</f>
        <v>1144600.0000000002</v>
      </c>
      <c r="N98" s="332"/>
      <c r="O98" s="332"/>
      <c r="P98" s="248" t="s">
        <v>235</v>
      </c>
    </row>
    <row r="99" spans="1:16" x14ac:dyDescent="0.25">
      <c r="A99" s="546">
        <v>488</v>
      </c>
      <c r="B99" s="547">
        <v>44009</v>
      </c>
      <c r="C99" s="546"/>
      <c r="D99" s="548" t="s">
        <v>150</v>
      </c>
      <c r="E99" s="548" t="s">
        <v>145</v>
      </c>
      <c r="F99" s="549" t="s">
        <v>154</v>
      </c>
      <c r="G99" s="549">
        <v>3</v>
      </c>
      <c r="H99" s="550">
        <v>465000</v>
      </c>
      <c r="I99" s="550">
        <f t="shared" si="0"/>
        <v>1395000</v>
      </c>
      <c r="J99" s="551"/>
      <c r="K99" s="552">
        <v>0.41</v>
      </c>
      <c r="L99" s="550">
        <f t="shared" si="11"/>
        <v>823050.00000000012</v>
      </c>
      <c r="M99" s="550"/>
      <c r="N99" s="550"/>
      <c r="O99" s="550">
        <f>L99</f>
        <v>823050.00000000012</v>
      </c>
      <c r="P99" s="549"/>
    </row>
    <row r="100" spans="1:16" x14ac:dyDescent="0.25">
      <c r="A100" s="559"/>
      <c r="B100" s="560"/>
      <c r="C100" s="559"/>
      <c r="D100" s="561"/>
      <c r="E100" s="561"/>
      <c r="F100" s="562" t="s">
        <v>190</v>
      </c>
      <c r="G100" s="562">
        <v>3</v>
      </c>
      <c r="H100" s="563">
        <v>485000</v>
      </c>
      <c r="I100" s="563">
        <f t="shared" si="0"/>
        <v>1455000</v>
      </c>
      <c r="J100" s="564"/>
      <c r="K100" s="565">
        <v>0.41</v>
      </c>
      <c r="L100" s="563">
        <f t="shared" si="11"/>
        <v>858450.00000000012</v>
      </c>
      <c r="M100" s="563"/>
      <c r="N100" s="563"/>
      <c r="O100" s="563">
        <f>L100</f>
        <v>858450.00000000012</v>
      </c>
      <c r="P100" s="562"/>
    </row>
    <row r="101" spans="1:16" x14ac:dyDescent="0.25">
      <c r="A101" s="546">
        <v>490</v>
      </c>
      <c r="B101" s="547">
        <v>44011</v>
      </c>
      <c r="C101" s="546"/>
      <c r="D101" s="548" t="s">
        <v>237</v>
      </c>
      <c r="E101" s="548" t="s">
        <v>238</v>
      </c>
      <c r="F101" s="549" t="s">
        <v>149</v>
      </c>
      <c r="G101" s="549">
        <v>12</v>
      </c>
      <c r="H101" s="550">
        <v>455000</v>
      </c>
      <c r="I101" s="550">
        <f t="shared" si="0"/>
        <v>5460000</v>
      </c>
      <c r="J101" s="551"/>
      <c r="K101" s="552">
        <v>0.41</v>
      </c>
      <c r="L101" s="550">
        <f t="shared" si="11"/>
        <v>3221400.0000000005</v>
      </c>
      <c r="M101" s="550"/>
      <c r="N101" s="550"/>
      <c r="O101" s="550">
        <f>L101</f>
        <v>3221400.0000000005</v>
      </c>
      <c r="P101" s="549"/>
    </row>
    <row r="102" spans="1:16" x14ac:dyDescent="0.25">
      <c r="A102" s="553"/>
      <c r="B102" s="554"/>
      <c r="C102" s="553"/>
      <c r="D102" s="555"/>
      <c r="E102" s="555"/>
      <c r="F102" s="556" t="s">
        <v>154</v>
      </c>
      <c r="G102" s="556">
        <v>12</v>
      </c>
      <c r="H102" s="557">
        <v>465000</v>
      </c>
      <c r="I102" s="557">
        <f t="shared" si="0"/>
        <v>5580000</v>
      </c>
      <c r="J102" s="236"/>
      <c r="K102" s="558">
        <v>0.41</v>
      </c>
      <c r="L102" s="557">
        <f t="shared" si="11"/>
        <v>3292200.0000000005</v>
      </c>
      <c r="M102" s="557"/>
      <c r="N102" s="557"/>
      <c r="O102" s="557">
        <f t="shared" ref="O102:O106" si="12">L102</f>
        <v>3292200.0000000005</v>
      </c>
      <c r="P102" s="556"/>
    </row>
    <row r="103" spans="1:16" x14ac:dyDescent="0.25">
      <c r="A103" s="553"/>
      <c r="B103" s="554"/>
      <c r="C103" s="553"/>
      <c r="D103" s="555"/>
      <c r="E103" s="555"/>
      <c r="F103" s="556" t="s">
        <v>131</v>
      </c>
      <c r="G103" s="556">
        <v>12</v>
      </c>
      <c r="H103" s="557">
        <v>475000</v>
      </c>
      <c r="I103" s="557">
        <f t="shared" si="0"/>
        <v>5700000</v>
      </c>
      <c r="J103" s="236"/>
      <c r="K103" s="558">
        <v>0.41</v>
      </c>
      <c r="L103" s="557">
        <f t="shared" si="11"/>
        <v>3363000.0000000005</v>
      </c>
      <c r="M103" s="557"/>
      <c r="N103" s="557"/>
      <c r="O103" s="557">
        <f t="shared" si="12"/>
        <v>3363000.0000000005</v>
      </c>
      <c r="P103" s="556"/>
    </row>
    <row r="104" spans="1:16" x14ac:dyDescent="0.25">
      <c r="A104" s="553"/>
      <c r="B104" s="554"/>
      <c r="C104" s="553"/>
      <c r="D104" s="555"/>
      <c r="E104" s="555"/>
      <c r="F104" s="556" t="s">
        <v>155</v>
      </c>
      <c r="G104" s="556">
        <v>12</v>
      </c>
      <c r="H104" s="557">
        <v>485000</v>
      </c>
      <c r="I104" s="557">
        <f t="shared" si="0"/>
        <v>5820000</v>
      </c>
      <c r="J104" s="236"/>
      <c r="K104" s="558">
        <v>0.41</v>
      </c>
      <c r="L104" s="557">
        <f t="shared" si="11"/>
        <v>3433800.0000000005</v>
      </c>
      <c r="M104" s="557"/>
      <c r="N104" s="557"/>
      <c r="O104" s="557">
        <f t="shared" si="12"/>
        <v>3433800.0000000005</v>
      </c>
      <c r="P104" s="556"/>
    </row>
    <row r="105" spans="1:16" x14ac:dyDescent="0.25">
      <c r="A105" s="559"/>
      <c r="B105" s="560"/>
      <c r="C105" s="559"/>
      <c r="D105" s="561"/>
      <c r="E105" s="561"/>
      <c r="F105" s="562" t="s">
        <v>141</v>
      </c>
      <c r="G105" s="562">
        <v>12</v>
      </c>
      <c r="H105" s="563">
        <v>455000</v>
      </c>
      <c r="I105" s="563">
        <f t="shared" si="0"/>
        <v>5460000</v>
      </c>
      <c r="J105" s="564"/>
      <c r="K105" s="565">
        <v>0.41</v>
      </c>
      <c r="L105" s="563">
        <f t="shared" si="11"/>
        <v>3221400.0000000005</v>
      </c>
      <c r="M105" s="563"/>
      <c r="N105" s="563"/>
      <c r="O105" s="563">
        <f t="shared" si="12"/>
        <v>3221400.0000000005</v>
      </c>
      <c r="P105" s="562"/>
    </row>
    <row r="106" spans="1:16" x14ac:dyDescent="0.25">
      <c r="A106" s="248">
        <v>476</v>
      </c>
      <c r="B106" s="339">
        <v>43980</v>
      </c>
      <c r="C106" s="248"/>
      <c r="D106" s="331" t="s">
        <v>247</v>
      </c>
      <c r="E106" s="331"/>
      <c r="F106" s="248" t="s">
        <v>155</v>
      </c>
      <c r="G106" s="248">
        <v>12</v>
      </c>
      <c r="H106" s="332">
        <v>485000</v>
      </c>
      <c r="I106" s="332">
        <f t="shared" si="0"/>
        <v>5820000</v>
      </c>
      <c r="J106" s="383"/>
      <c r="K106" s="333">
        <v>0.41</v>
      </c>
      <c r="L106" s="332">
        <f t="shared" si="11"/>
        <v>3433800.0000000005</v>
      </c>
      <c r="M106" s="332"/>
      <c r="N106" s="332"/>
      <c r="O106" s="332">
        <f t="shared" si="12"/>
        <v>3433800.0000000005</v>
      </c>
      <c r="P106" s="248" t="s">
        <v>248</v>
      </c>
    </row>
    <row r="107" spans="1:16" x14ac:dyDescent="0.25">
      <c r="A107" s="546">
        <v>489</v>
      </c>
      <c r="B107" s="547">
        <v>44010</v>
      </c>
      <c r="C107" s="546"/>
      <c r="D107" s="548" t="s">
        <v>237</v>
      </c>
      <c r="E107" s="548" t="s">
        <v>238</v>
      </c>
      <c r="F107" s="549" t="s">
        <v>149</v>
      </c>
      <c r="G107" s="549">
        <v>60</v>
      </c>
      <c r="H107" s="550">
        <v>455000</v>
      </c>
      <c r="I107" s="550">
        <f t="shared" ref="I107:I115" si="13">G107*H107</f>
        <v>27300000</v>
      </c>
      <c r="J107" s="551"/>
      <c r="K107" s="552">
        <v>0.41</v>
      </c>
      <c r="L107" s="550">
        <f t="shared" ref="L107:L115" si="14">I107*(1-K107)-J107</f>
        <v>16107000.000000002</v>
      </c>
      <c r="M107" s="550"/>
      <c r="N107" s="550"/>
      <c r="O107" s="550">
        <f>L107</f>
        <v>16107000.000000002</v>
      </c>
      <c r="P107" s="549"/>
    </row>
    <row r="108" spans="1:16" x14ac:dyDescent="0.25">
      <c r="A108" s="553"/>
      <c r="B108" s="554"/>
      <c r="C108" s="553"/>
      <c r="D108" s="555"/>
      <c r="E108" s="555"/>
      <c r="F108" s="556" t="s">
        <v>154</v>
      </c>
      <c r="G108" s="556">
        <v>36</v>
      </c>
      <c r="H108" s="557">
        <v>465000</v>
      </c>
      <c r="I108" s="557">
        <f t="shared" si="13"/>
        <v>16740000</v>
      </c>
      <c r="J108" s="236"/>
      <c r="K108" s="558">
        <v>0.41</v>
      </c>
      <c r="L108" s="557">
        <f t="shared" si="14"/>
        <v>9876600.0000000019</v>
      </c>
      <c r="M108" s="557"/>
      <c r="N108" s="557"/>
      <c r="O108" s="557">
        <f t="shared" ref="O108:O114" si="15">L108</f>
        <v>9876600.0000000019</v>
      </c>
      <c r="P108" s="556"/>
    </row>
    <row r="109" spans="1:16" x14ac:dyDescent="0.25">
      <c r="A109" s="553"/>
      <c r="B109" s="554"/>
      <c r="C109" s="553"/>
      <c r="D109" s="555"/>
      <c r="E109" s="555"/>
      <c r="F109" s="556" t="s">
        <v>131</v>
      </c>
      <c r="G109" s="556">
        <v>36</v>
      </c>
      <c r="H109" s="557">
        <v>475000</v>
      </c>
      <c r="I109" s="557">
        <f t="shared" si="13"/>
        <v>17100000</v>
      </c>
      <c r="J109" s="236"/>
      <c r="K109" s="558">
        <v>0.41</v>
      </c>
      <c r="L109" s="557">
        <f t="shared" si="14"/>
        <v>10089000.000000002</v>
      </c>
      <c r="M109" s="557"/>
      <c r="N109" s="557"/>
      <c r="O109" s="557">
        <f t="shared" si="15"/>
        <v>10089000.000000002</v>
      </c>
      <c r="P109" s="556"/>
    </row>
    <row r="110" spans="1:16" x14ac:dyDescent="0.25">
      <c r="A110" s="553"/>
      <c r="B110" s="554"/>
      <c r="C110" s="553"/>
      <c r="D110" s="555"/>
      <c r="E110" s="555"/>
      <c r="F110" s="556" t="s">
        <v>155</v>
      </c>
      <c r="G110" s="556">
        <v>48</v>
      </c>
      <c r="H110" s="557">
        <v>485000</v>
      </c>
      <c r="I110" s="557">
        <f t="shared" si="13"/>
        <v>23280000</v>
      </c>
      <c r="J110" s="236"/>
      <c r="K110" s="558">
        <v>0.41</v>
      </c>
      <c r="L110" s="557">
        <f t="shared" si="14"/>
        <v>13735200.000000002</v>
      </c>
      <c r="M110" s="557"/>
      <c r="N110" s="557"/>
      <c r="O110" s="557">
        <f t="shared" si="15"/>
        <v>13735200.000000002</v>
      </c>
      <c r="P110" s="556"/>
    </row>
    <row r="111" spans="1:16" x14ac:dyDescent="0.25">
      <c r="A111" s="553"/>
      <c r="B111" s="554"/>
      <c r="C111" s="553"/>
      <c r="D111" s="555"/>
      <c r="E111" s="555"/>
      <c r="F111" s="556" t="s">
        <v>190</v>
      </c>
      <c r="G111" s="556">
        <v>24</v>
      </c>
      <c r="H111" s="557">
        <v>485000</v>
      </c>
      <c r="I111" s="557">
        <f t="shared" si="13"/>
        <v>11640000</v>
      </c>
      <c r="J111" s="236"/>
      <c r="K111" s="558">
        <v>0.41</v>
      </c>
      <c r="L111" s="557">
        <f t="shared" si="14"/>
        <v>6867600.0000000009</v>
      </c>
      <c r="M111" s="557"/>
      <c r="N111" s="557"/>
      <c r="O111" s="557">
        <f t="shared" si="15"/>
        <v>6867600.0000000009</v>
      </c>
      <c r="P111" s="556"/>
    </row>
    <row r="112" spans="1:16" x14ac:dyDescent="0.25">
      <c r="A112" s="553"/>
      <c r="B112" s="554"/>
      <c r="C112" s="553"/>
      <c r="D112" s="555"/>
      <c r="E112" s="555"/>
      <c r="F112" s="556" t="s">
        <v>146</v>
      </c>
      <c r="G112" s="556">
        <v>72</v>
      </c>
      <c r="H112" s="557">
        <v>550000</v>
      </c>
      <c r="I112" s="557">
        <f t="shared" si="13"/>
        <v>39600000</v>
      </c>
      <c r="J112" s="236"/>
      <c r="K112" s="558">
        <v>0.41</v>
      </c>
      <c r="L112" s="557">
        <f t="shared" si="14"/>
        <v>23364000.000000004</v>
      </c>
      <c r="M112" s="557"/>
      <c r="N112" s="557"/>
      <c r="O112" s="557">
        <f t="shared" si="15"/>
        <v>23364000.000000004</v>
      </c>
      <c r="P112" s="556"/>
    </row>
    <row r="113" spans="1:17" x14ac:dyDescent="0.25">
      <c r="A113" s="553"/>
      <c r="B113" s="554"/>
      <c r="C113" s="553"/>
      <c r="D113" s="555"/>
      <c r="E113" s="555"/>
      <c r="F113" s="556" t="s">
        <v>141</v>
      </c>
      <c r="G113" s="556">
        <v>60</v>
      </c>
      <c r="H113" s="557">
        <v>455000</v>
      </c>
      <c r="I113" s="557">
        <f t="shared" si="13"/>
        <v>27300000</v>
      </c>
      <c r="J113" s="236"/>
      <c r="K113" s="558">
        <v>0.41</v>
      </c>
      <c r="L113" s="557">
        <f t="shared" si="14"/>
        <v>16107000.000000002</v>
      </c>
      <c r="M113" s="557"/>
      <c r="N113" s="557"/>
      <c r="O113" s="557">
        <f t="shared" si="15"/>
        <v>16107000.000000002</v>
      </c>
      <c r="P113" s="556"/>
    </row>
    <row r="114" spans="1:17" x14ac:dyDescent="0.25">
      <c r="A114" s="559"/>
      <c r="B114" s="560"/>
      <c r="C114" s="559"/>
      <c r="D114" s="561"/>
      <c r="E114" s="561"/>
      <c r="F114" s="562" t="s">
        <v>138</v>
      </c>
      <c r="G114" s="562">
        <v>48</v>
      </c>
      <c r="H114" s="563">
        <v>455000</v>
      </c>
      <c r="I114" s="563">
        <f t="shared" si="13"/>
        <v>21840000</v>
      </c>
      <c r="J114" s="564"/>
      <c r="K114" s="565">
        <v>0.41</v>
      </c>
      <c r="L114" s="563">
        <f t="shared" si="14"/>
        <v>12885600.000000002</v>
      </c>
      <c r="M114" s="563"/>
      <c r="N114" s="563"/>
      <c r="O114" s="563">
        <f t="shared" si="15"/>
        <v>12885600.000000002</v>
      </c>
      <c r="P114" s="562"/>
    </row>
    <row r="115" spans="1:17" x14ac:dyDescent="0.25">
      <c r="A115" s="248">
        <v>1174</v>
      </c>
      <c r="B115" s="339">
        <v>44009</v>
      </c>
      <c r="C115" s="331"/>
      <c r="D115" s="331" t="s">
        <v>240</v>
      </c>
      <c r="E115" s="331" t="s">
        <v>241</v>
      </c>
      <c r="F115" s="248" t="s">
        <v>155</v>
      </c>
      <c r="G115" s="248">
        <v>2</v>
      </c>
      <c r="H115" s="332">
        <v>485000</v>
      </c>
      <c r="I115" s="332">
        <f t="shared" si="13"/>
        <v>970000</v>
      </c>
      <c r="J115" s="332"/>
      <c r="K115" s="333">
        <v>0</v>
      </c>
      <c r="L115" s="332">
        <f t="shared" si="14"/>
        <v>970000</v>
      </c>
      <c r="M115" s="332">
        <f>L115</f>
        <v>970000</v>
      </c>
      <c r="N115" s="332"/>
      <c r="O115" s="332"/>
      <c r="P115" s="248" t="s">
        <v>242</v>
      </c>
    </row>
    <row r="116" spans="1:17" s="346" customFormat="1" ht="12" x14ac:dyDescent="0.25">
      <c r="A116" s="431" t="s">
        <v>79</v>
      </c>
      <c r="B116" s="431"/>
      <c r="C116" s="431"/>
      <c r="D116" s="431"/>
      <c r="E116" s="431"/>
      <c r="F116" s="431"/>
      <c r="G116" s="340">
        <f>SUM(G9:G115)</f>
        <v>1613</v>
      </c>
      <c r="H116" s="341"/>
      <c r="I116" s="342">
        <f>SUM(I9:I115)</f>
        <v>726140000</v>
      </c>
      <c r="J116" s="343"/>
      <c r="K116" s="344"/>
      <c r="L116" s="345">
        <f>SUM(L9:L115)</f>
        <v>389504350</v>
      </c>
      <c r="M116" s="341"/>
      <c r="N116" s="341"/>
      <c r="O116" s="341"/>
      <c r="P116" s="432"/>
      <c r="Q116" s="429"/>
    </row>
    <row r="117" spans="1:17" s="346" customFormat="1" ht="12" x14ac:dyDescent="0.25">
      <c r="A117" s="430" t="s">
        <v>125</v>
      </c>
      <c r="B117" s="430"/>
      <c r="C117" s="430"/>
      <c r="D117" s="430"/>
      <c r="E117" s="430"/>
      <c r="F117" s="430"/>
      <c r="G117" s="340">
        <f>G116</f>
        <v>1613</v>
      </c>
      <c r="H117" s="343"/>
      <c r="I117" s="342"/>
      <c r="J117" s="343"/>
      <c r="K117" s="344"/>
      <c r="L117" s="345">
        <f>L116</f>
        <v>389504350</v>
      </c>
      <c r="M117" s="343"/>
      <c r="N117" s="343"/>
      <c r="O117" s="343"/>
      <c r="P117" s="432"/>
      <c r="Q117" s="429"/>
    </row>
    <row r="118" spans="1:17" s="346" customFormat="1" ht="12" x14ac:dyDescent="0.25">
      <c r="A118" s="430" t="s">
        <v>80</v>
      </c>
      <c r="B118" s="430"/>
      <c r="C118" s="430"/>
      <c r="D118" s="430"/>
      <c r="E118" s="430"/>
      <c r="F118" s="430"/>
      <c r="G118" s="347" t="s">
        <v>50</v>
      </c>
      <c r="H118" s="343"/>
      <c r="I118" s="343"/>
      <c r="J118" s="343"/>
      <c r="K118" s="347"/>
      <c r="L118" s="345">
        <f>SUM(M9:M115)</f>
        <v>10955200</v>
      </c>
      <c r="M118" s="343"/>
      <c r="N118" s="343"/>
      <c r="O118" s="343"/>
    </row>
    <row r="119" spans="1:17" s="346" customFormat="1" ht="12" x14ac:dyDescent="0.25">
      <c r="A119" s="430" t="s">
        <v>81</v>
      </c>
      <c r="B119" s="430"/>
      <c r="C119" s="430"/>
      <c r="D119" s="430"/>
      <c r="E119" s="430"/>
      <c r="F119" s="430"/>
      <c r="G119" s="347"/>
      <c r="H119" s="343"/>
      <c r="I119" s="341"/>
      <c r="J119" s="343"/>
      <c r="K119" s="344"/>
      <c r="L119" s="345">
        <f>SUM(N9:N115)</f>
        <v>13659100.000000002</v>
      </c>
      <c r="M119" s="343"/>
      <c r="N119" s="343"/>
      <c r="O119" s="343"/>
    </row>
    <row r="120" spans="1:17" s="346" customFormat="1" ht="12" x14ac:dyDescent="0.25">
      <c r="A120" s="430" t="s">
        <v>82</v>
      </c>
      <c r="B120" s="430"/>
      <c r="C120" s="430"/>
      <c r="D120" s="430"/>
      <c r="E120" s="430"/>
      <c r="F120" s="430"/>
      <c r="G120" s="347"/>
      <c r="H120" s="343"/>
      <c r="I120" s="341"/>
      <c r="J120" s="343"/>
      <c r="K120" s="344"/>
      <c r="L120" s="345">
        <f>SUM(O9:O115)</f>
        <v>364890050</v>
      </c>
      <c r="M120" s="343"/>
      <c r="N120" s="343"/>
      <c r="O120" s="343"/>
    </row>
    <row r="123" spans="1:17" x14ac:dyDescent="0.25">
      <c r="C123" s="349"/>
      <c r="E123" s="350" t="s">
        <v>112</v>
      </c>
      <c r="F123" s="350"/>
      <c r="G123" s="350"/>
      <c r="H123" s="351"/>
      <c r="I123" s="351"/>
      <c r="J123" s="352"/>
      <c r="K123" s="334"/>
      <c r="L123" s="352"/>
      <c r="M123" s="352"/>
      <c r="N123" s="352"/>
      <c r="O123" s="352"/>
    </row>
    <row r="124" spans="1:17" x14ac:dyDescent="0.25">
      <c r="C124" s="353"/>
      <c r="E124" s="354" t="s">
        <v>15</v>
      </c>
      <c r="F124" s="354"/>
      <c r="G124" s="354"/>
      <c r="H124" s="355"/>
      <c r="I124" s="355"/>
      <c r="J124" s="352"/>
      <c r="K124" s="334"/>
      <c r="L124" s="352"/>
      <c r="M124" s="352"/>
      <c r="N124" s="352"/>
      <c r="O124" s="352"/>
    </row>
    <row r="127" spans="1:17" s="356" customFormat="1" x14ac:dyDescent="0.25">
      <c r="B127" s="357"/>
      <c r="C127" s="349"/>
      <c r="E127" s="350"/>
      <c r="F127" s="358"/>
      <c r="G127" s="358"/>
      <c r="H127" s="359"/>
      <c r="I127" s="359"/>
      <c r="J127" s="359"/>
      <c r="L127" s="359"/>
      <c r="M127" s="359"/>
      <c r="N127" s="359"/>
      <c r="O127" s="359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1">
    <mergeCell ref="D66:D74"/>
    <mergeCell ref="E66:E74"/>
    <mergeCell ref="B66:B74"/>
    <mergeCell ref="A66:A74"/>
    <mergeCell ref="E92:E94"/>
    <mergeCell ref="P92:P94"/>
    <mergeCell ref="A101:A105"/>
    <mergeCell ref="B101:B105"/>
    <mergeCell ref="D101:D105"/>
    <mergeCell ref="E101:E105"/>
    <mergeCell ref="C101:C105"/>
    <mergeCell ref="A89:A90"/>
    <mergeCell ref="B89:B90"/>
    <mergeCell ref="C89:C90"/>
    <mergeCell ref="D89:D90"/>
    <mergeCell ref="A92:A94"/>
    <mergeCell ref="B92:B94"/>
    <mergeCell ref="C92:C94"/>
    <mergeCell ref="D92:D94"/>
    <mergeCell ref="P66:P74"/>
    <mergeCell ref="C66:C74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D48:D51"/>
    <mergeCell ref="C48:C51"/>
    <mergeCell ref="B48:B51"/>
    <mergeCell ref="A48:A51"/>
    <mergeCell ref="C52:C53"/>
    <mergeCell ref="E52:E53"/>
    <mergeCell ref="A107:A114"/>
    <mergeCell ref="B107:B114"/>
    <mergeCell ref="C107:C114"/>
    <mergeCell ref="D107:D114"/>
    <mergeCell ref="E107:E114"/>
    <mergeCell ref="B61:B64"/>
    <mergeCell ref="D61:D64"/>
    <mergeCell ref="E61:E64"/>
    <mergeCell ref="A61:A64"/>
    <mergeCell ref="C61:C64"/>
    <mergeCell ref="B55:B59"/>
    <mergeCell ref="D55:D59"/>
    <mergeCell ref="E55:E59"/>
    <mergeCell ref="C55:C59"/>
    <mergeCell ref="A55:A59"/>
    <mergeCell ref="A85:A88"/>
    <mergeCell ref="B85:B88"/>
    <mergeCell ref="D85:D88"/>
    <mergeCell ref="A76:A78"/>
    <mergeCell ref="B76:B78"/>
    <mergeCell ref="D76:D78"/>
    <mergeCell ref="A79:A80"/>
    <mergeCell ref="B79:B80"/>
    <mergeCell ref="A99:A100"/>
    <mergeCell ref="B99:B100"/>
    <mergeCell ref="D99:D100"/>
    <mergeCell ref="E99:E100"/>
    <mergeCell ref="C79:C80"/>
    <mergeCell ref="D79:D80"/>
    <mergeCell ref="C99:C100"/>
    <mergeCell ref="E89:E90"/>
    <mergeCell ref="E79:E80"/>
    <mergeCell ref="C76:C78"/>
    <mergeCell ref="E76:E78"/>
    <mergeCell ref="E85:E88"/>
    <mergeCell ref="C85:C8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I21" sqref="I21"/>
    </sheetView>
  </sheetViews>
  <sheetFormatPr defaultColWidth="9.140625" defaultRowHeight="15" x14ac:dyDescent="0.25"/>
  <cols>
    <col min="1" max="1" width="9.140625" style="249"/>
    <col min="2" max="2" width="12" style="86" bestFit="1" customWidth="1"/>
    <col min="3" max="3" width="9.140625" style="86"/>
    <col min="4" max="4" width="12.7109375" style="86" bestFit="1" customWidth="1"/>
    <col min="5" max="5" width="9.85546875" style="86" bestFit="1" customWidth="1"/>
    <col min="6" max="7" width="9.140625" style="86"/>
    <col min="8" max="8" width="9.28515625" style="86" bestFit="1" customWidth="1"/>
    <col min="9" max="10" width="14" style="86" bestFit="1" customWidth="1"/>
    <col min="11" max="11" width="9.140625" style="101"/>
    <col min="12" max="12" width="17" style="129" bestFit="1" customWidth="1"/>
    <col min="13" max="16384" width="9.140625" style="86"/>
  </cols>
  <sheetData>
    <row r="1" spans="1:16" x14ac:dyDescent="0.25">
      <c r="A1" s="452" t="s">
        <v>0</v>
      </c>
      <c r="B1" s="452"/>
      <c r="C1" s="452"/>
      <c r="D1" s="452"/>
    </row>
    <row r="2" spans="1:16" x14ac:dyDescent="0.25">
      <c r="A2" s="453" t="s">
        <v>2</v>
      </c>
      <c r="B2" s="453"/>
      <c r="C2" s="453"/>
      <c r="D2" s="453"/>
    </row>
    <row r="3" spans="1:16" ht="15.75" x14ac:dyDescent="0.25">
      <c r="A3" s="455" t="s">
        <v>58</v>
      </c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</row>
    <row r="4" spans="1:16" ht="16.5" thickBot="1" x14ac:dyDescent="0.3">
      <c r="A4" s="456" t="s">
        <v>124</v>
      </c>
      <c r="B4" s="456"/>
      <c r="C4" s="456"/>
      <c r="D4" s="456"/>
      <c r="E4" s="456"/>
      <c r="F4" s="456"/>
      <c r="G4" s="456"/>
      <c r="H4" s="456"/>
      <c r="I4" s="456"/>
      <c r="J4" s="456"/>
      <c r="K4" s="457"/>
      <c r="L4" s="456"/>
      <c r="M4" s="456"/>
      <c r="N4" s="456"/>
      <c r="O4" s="456"/>
      <c r="P4" s="456"/>
    </row>
    <row r="5" spans="1:16" ht="15.75" thickTop="1" x14ac:dyDescent="0.25">
      <c r="A5" s="458" t="s">
        <v>18</v>
      </c>
      <c r="B5" s="460" t="s">
        <v>27</v>
      </c>
      <c r="C5" s="462" t="s">
        <v>28</v>
      </c>
      <c r="D5" s="462" t="s">
        <v>40</v>
      </c>
      <c r="E5" s="462"/>
      <c r="F5" s="462"/>
      <c r="G5" s="464" t="s">
        <v>29</v>
      </c>
      <c r="H5" s="464"/>
      <c r="I5" s="464"/>
      <c r="J5" s="464"/>
      <c r="K5" s="465"/>
      <c r="L5" s="466" t="s">
        <v>30</v>
      </c>
      <c r="M5" s="464" t="s">
        <v>59</v>
      </c>
      <c r="N5" s="464"/>
      <c r="O5" s="464"/>
      <c r="P5" s="468" t="s">
        <v>20</v>
      </c>
    </row>
    <row r="6" spans="1:16" ht="57" x14ac:dyDescent="0.25">
      <c r="A6" s="459"/>
      <c r="B6" s="461"/>
      <c r="C6" s="463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2" t="s">
        <v>33</v>
      </c>
      <c r="J6" s="243" t="s">
        <v>34</v>
      </c>
      <c r="K6" s="244" t="s">
        <v>35</v>
      </c>
      <c r="L6" s="467"/>
      <c r="M6" s="85" t="s">
        <v>46</v>
      </c>
      <c r="N6" s="85" t="s">
        <v>47</v>
      </c>
      <c r="O6" s="85" t="s">
        <v>48</v>
      </c>
      <c r="P6" s="469"/>
    </row>
    <row r="7" spans="1:16" x14ac:dyDescent="0.25">
      <c r="A7" s="248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25">
      <c r="A8" s="248">
        <v>584</v>
      </c>
      <c r="B8" s="144">
        <v>43995</v>
      </c>
      <c r="C8" s="141" t="s">
        <v>152</v>
      </c>
      <c r="D8" s="141"/>
      <c r="E8" s="146"/>
      <c r="F8" s="141"/>
      <c r="G8" s="233" t="s">
        <v>149</v>
      </c>
      <c r="H8" s="233">
        <v>12</v>
      </c>
      <c r="I8" s="234">
        <v>455000</v>
      </c>
      <c r="J8" s="145">
        <f>H8*I8</f>
        <v>5460000</v>
      </c>
      <c r="K8" s="235">
        <v>0.5</v>
      </c>
      <c r="L8" s="142">
        <f>J8*(1-K8)</f>
        <v>2730000</v>
      </c>
      <c r="M8" s="233"/>
      <c r="N8" s="233"/>
      <c r="O8" s="233"/>
      <c r="P8" s="237"/>
    </row>
    <row r="9" spans="1:16" x14ac:dyDescent="0.25">
      <c r="A9" s="368">
        <v>482</v>
      </c>
      <c r="B9" s="382">
        <v>43998</v>
      </c>
      <c r="C9" s="369" t="s">
        <v>152</v>
      </c>
      <c r="D9" s="141"/>
      <c r="E9" s="146"/>
      <c r="F9" s="141"/>
      <c r="G9" s="379" t="s">
        <v>135</v>
      </c>
      <c r="H9" s="379">
        <v>4</v>
      </c>
      <c r="I9" s="380">
        <v>225000</v>
      </c>
      <c r="J9" s="145">
        <f t="shared" ref="J9:J16" si="0">H9*I9</f>
        <v>900000</v>
      </c>
      <c r="K9" s="235">
        <v>0.5</v>
      </c>
      <c r="L9" s="142">
        <f t="shared" ref="L9:L16" si="1">J9*(1-K9)</f>
        <v>450000</v>
      </c>
      <c r="M9" s="379"/>
      <c r="N9" s="379"/>
      <c r="O9" s="379"/>
      <c r="P9" s="381"/>
    </row>
    <row r="10" spans="1:16" x14ac:dyDescent="0.25">
      <c r="A10" s="415">
        <v>480</v>
      </c>
      <c r="B10" s="426">
        <v>43998</v>
      </c>
      <c r="C10" s="415" t="s">
        <v>152</v>
      </c>
      <c r="D10" s="415"/>
      <c r="E10" s="449"/>
      <c r="F10" s="415"/>
      <c r="G10" s="379" t="s">
        <v>135</v>
      </c>
      <c r="H10" s="379">
        <v>24</v>
      </c>
      <c r="I10" s="380">
        <v>225000</v>
      </c>
      <c r="J10" s="145">
        <f t="shared" si="0"/>
        <v>5400000</v>
      </c>
      <c r="K10" s="235">
        <v>0.5</v>
      </c>
      <c r="L10" s="142">
        <f t="shared" si="1"/>
        <v>2700000</v>
      </c>
      <c r="M10" s="379"/>
      <c r="N10" s="379"/>
      <c r="O10" s="379"/>
      <c r="P10" s="381"/>
    </row>
    <row r="11" spans="1:16" x14ac:dyDescent="0.25">
      <c r="A11" s="416"/>
      <c r="B11" s="427"/>
      <c r="C11" s="416"/>
      <c r="D11" s="416"/>
      <c r="E11" s="450"/>
      <c r="F11" s="416"/>
      <c r="G11" s="379" t="s">
        <v>149</v>
      </c>
      <c r="H11" s="379">
        <v>22</v>
      </c>
      <c r="I11" s="380">
        <v>455000</v>
      </c>
      <c r="J11" s="145">
        <f t="shared" si="0"/>
        <v>10010000</v>
      </c>
      <c r="K11" s="235">
        <v>0.5</v>
      </c>
      <c r="L11" s="142">
        <f t="shared" si="1"/>
        <v>5005000</v>
      </c>
      <c r="M11" s="379"/>
      <c r="N11" s="379"/>
      <c r="O11" s="379"/>
      <c r="P11" s="379" t="s">
        <v>249</v>
      </c>
    </row>
    <row r="12" spans="1:16" x14ac:dyDescent="0.25">
      <c r="A12" s="416"/>
      <c r="B12" s="427"/>
      <c r="C12" s="416"/>
      <c r="D12" s="416"/>
      <c r="E12" s="450"/>
      <c r="F12" s="416"/>
      <c r="G12" s="379" t="s">
        <v>154</v>
      </c>
      <c r="H12" s="379">
        <v>12</v>
      </c>
      <c r="I12" s="380">
        <v>465000</v>
      </c>
      <c r="J12" s="145">
        <f t="shared" si="0"/>
        <v>5580000</v>
      </c>
      <c r="K12" s="235">
        <v>0.5</v>
      </c>
      <c r="L12" s="142">
        <f t="shared" si="1"/>
        <v>2790000</v>
      </c>
      <c r="M12" s="379"/>
      <c r="N12" s="379"/>
      <c r="O12" s="379"/>
      <c r="P12" s="381" t="s">
        <v>50</v>
      </c>
    </row>
    <row r="13" spans="1:16" x14ac:dyDescent="0.25">
      <c r="A13" s="416"/>
      <c r="B13" s="427"/>
      <c r="C13" s="416"/>
      <c r="D13" s="416"/>
      <c r="E13" s="450"/>
      <c r="F13" s="416"/>
      <c r="G13" s="379" t="s">
        <v>190</v>
      </c>
      <c r="H13" s="379">
        <v>1</v>
      </c>
      <c r="I13" s="380">
        <v>485000</v>
      </c>
      <c r="J13" s="145">
        <f t="shared" si="0"/>
        <v>485000</v>
      </c>
      <c r="K13" s="235">
        <v>0.5</v>
      </c>
      <c r="L13" s="142">
        <f t="shared" si="1"/>
        <v>242500</v>
      </c>
      <c r="M13" s="379"/>
      <c r="N13" s="379"/>
      <c r="O13" s="379"/>
      <c r="P13" s="381"/>
    </row>
    <row r="14" spans="1:16" x14ac:dyDescent="0.25">
      <c r="A14" s="417"/>
      <c r="B14" s="428"/>
      <c r="C14" s="417"/>
      <c r="D14" s="417"/>
      <c r="E14" s="451"/>
      <c r="F14" s="417"/>
      <c r="G14" s="379" t="s">
        <v>146</v>
      </c>
      <c r="H14" s="379">
        <v>5</v>
      </c>
      <c r="I14" s="380">
        <v>550000</v>
      </c>
      <c r="J14" s="145">
        <f t="shared" si="0"/>
        <v>2750000</v>
      </c>
      <c r="K14" s="235">
        <v>0.5</v>
      </c>
      <c r="L14" s="142">
        <f t="shared" si="1"/>
        <v>1375000</v>
      </c>
      <c r="M14" s="379"/>
      <c r="N14" s="379"/>
      <c r="O14" s="379"/>
      <c r="P14" s="381"/>
    </row>
    <row r="15" spans="1:16" x14ac:dyDescent="0.25">
      <c r="A15" s="415">
        <v>484</v>
      </c>
      <c r="B15" s="426">
        <v>44002</v>
      </c>
      <c r="C15" s="415" t="s">
        <v>152</v>
      </c>
      <c r="D15" s="415"/>
      <c r="E15" s="449"/>
      <c r="F15" s="415"/>
      <c r="G15" s="379" t="s">
        <v>155</v>
      </c>
      <c r="H15" s="379">
        <v>1</v>
      </c>
      <c r="I15" s="380">
        <v>485000</v>
      </c>
      <c r="J15" s="145">
        <f t="shared" si="0"/>
        <v>485000</v>
      </c>
      <c r="K15" s="235">
        <v>0.5</v>
      </c>
      <c r="L15" s="142">
        <f t="shared" si="1"/>
        <v>242500</v>
      </c>
      <c r="M15" s="379"/>
      <c r="N15" s="379"/>
      <c r="O15" s="379"/>
      <c r="P15" s="381"/>
    </row>
    <row r="16" spans="1:16" x14ac:dyDescent="0.25">
      <c r="A16" s="417"/>
      <c r="B16" s="428"/>
      <c r="C16" s="417"/>
      <c r="D16" s="417"/>
      <c r="E16" s="451"/>
      <c r="F16" s="417"/>
      <c r="G16" s="379" t="s">
        <v>138</v>
      </c>
      <c r="H16" s="379">
        <v>1</v>
      </c>
      <c r="I16" s="380">
        <v>455000</v>
      </c>
      <c r="J16" s="145">
        <f t="shared" si="0"/>
        <v>455000</v>
      </c>
      <c r="K16" s="235">
        <v>0.5</v>
      </c>
      <c r="L16" s="142">
        <f t="shared" si="1"/>
        <v>227500</v>
      </c>
      <c r="M16" s="379"/>
      <c r="N16" s="379"/>
      <c r="O16" s="379"/>
      <c r="P16" s="381"/>
    </row>
    <row r="17" spans="1:16" x14ac:dyDescent="0.25">
      <c r="A17" s="248">
        <v>1151</v>
      </c>
      <c r="B17" s="144">
        <v>44006</v>
      </c>
      <c r="C17" s="141" t="s">
        <v>152</v>
      </c>
      <c r="D17" s="141"/>
      <c r="E17" s="146"/>
      <c r="F17" s="141"/>
      <c r="G17" s="238" t="s">
        <v>190</v>
      </c>
      <c r="H17" s="238">
        <v>24</v>
      </c>
      <c r="I17" s="239">
        <v>485000</v>
      </c>
      <c r="J17" s="239">
        <f>H17*I17</f>
        <v>11640000</v>
      </c>
      <c r="K17" s="240">
        <v>0.5</v>
      </c>
      <c r="L17" s="142">
        <f>J17*(1-K17)</f>
        <v>5820000</v>
      </c>
      <c r="M17" s="238"/>
      <c r="N17" s="238"/>
      <c r="O17" s="238"/>
      <c r="P17" s="241"/>
    </row>
    <row r="18" spans="1:16" x14ac:dyDescent="0.25">
      <c r="A18" s="415">
        <v>487</v>
      </c>
      <c r="B18" s="426">
        <v>44009</v>
      </c>
      <c r="C18" s="415" t="s">
        <v>152</v>
      </c>
      <c r="D18" s="415"/>
      <c r="E18" s="415"/>
      <c r="F18" s="415"/>
      <c r="G18" s="141" t="s">
        <v>154</v>
      </c>
      <c r="H18" s="141">
        <v>3</v>
      </c>
      <c r="I18" s="145">
        <v>465000</v>
      </c>
      <c r="J18" s="239">
        <f t="shared" ref="J18:J20" si="2">H18*I18</f>
        <v>1395000</v>
      </c>
      <c r="K18" s="240">
        <v>0.5</v>
      </c>
      <c r="L18" s="142">
        <f t="shared" ref="L18:L20" si="3">J18*(1-K18)</f>
        <v>697500</v>
      </c>
      <c r="M18" s="141"/>
      <c r="N18" s="141"/>
      <c r="O18" s="141"/>
      <c r="P18" s="146"/>
    </row>
    <row r="19" spans="1:16" x14ac:dyDescent="0.25">
      <c r="A19" s="417"/>
      <c r="B19" s="428"/>
      <c r="C19" s="417"/>
      <c r="D19" s="417"/>
      <c r="E19" s="417"/>
      <c r="F19" s="417"/>
      <c r="G19" s="141" t="s">
        <v>190</v>
      </c>
      <c r="H19" s="141">
        <v>3</v>
      </c>
      <c r="I19" s="145">
        <v>485000</v>
      </c>
      <c r="J19" s="239">
        <f t="shared" si="2"/>
        <v>1455000</v>
      </c>
      <c r="K19" s="240">
        <v>0.5</v>
      </c>
      <c r="L19" s="142">
        <f t="shared" si="3"/>
        <v>727500</v>
      </c>
      <c r="M19" s="141"/>
      <c r="N19" s="141"/>
      <c r="O19" s="141"/>
      <c r="P19" s="146"/>
    </row>
    <row r="20" spans="1:16" x14ac:dyDescent="0.25">
      <c r="A20" s="248">
        <v>1168</v>
      </c>
      <c r="B20" s="144">
        <v>44011</v>
      </c>
      <c r="C20" s="141" t="s">
        <v>239</v>
      </c>
      <c r="D20" s="141" t="s">
        <v>134</v>
      </c>
      <c r="E20" s="141"/>
      <c r="F20" s="141"/>
      <c r="G20" s="229" t="s">
        <v>190</v>
      </c>
      <c r="H20" s="229">
        <v>12</v>
      </c>
      <c r="I20" s="230">
        <v>485000</v>
      </c>
      <c r="J20" s="239">
        <f t="shared" si="2"/>
        <v>5820000</v>
      </c>
      <c r="K20" s="231">
        <v>0.41</v>
      </c>
      <c r="L20" s="142">
        <f t="shared" si="3"/>
        <v>3433800.0000000005</v>
      </c>
      <c r="M20" s="229"/>
      <c r="N20" s="229"/>
      <c r="O20" s="229"/>
      <c r="P20" s="232"/>
    </row>
    <row r="21" spans="1:16" x14ac:dyDescent="0.25">
      <c r="A21" s="415">
        <v>478</v>
      </c>
      <c r="B21" s="426">
        <v>43996</v>
      </c>
      <c r="C21" s="415" t="s">
        <v>246</v>
      </c>
      <c r="D21" s="415"/>
      <c r="E21" s="415"/>
      <c r="F21" s="415"/>
      <c r="G21" s="248" t="s">
        <v>131</v>
      </c>
      <c r="H21" s="384">
        <v>12</v>
      </c>
      <c r="I21" s="234"/>
      <c r="J21" s="234"/>
      <c r="K21" s="235"/>
      <c r="L21" s="236"/>
      <c r="M21" s="233"/>
      <c r="N21" s="233"/>
      <c r="O21" s="233"/>
      <c r="P21" s="237"/>
    </row>
    <row r="22" spans="1:16" x14ac:dyDescent="0.25">
      <c r="A22" s="416"/>
      <c r="B22" s="427"/>
      <c r="C22" s="416"/>
      <c r="D22" s="416"/>
      <c r="E22" s="416"/>
      <c r="F22" s="416"/>
      <c r="G22" s="248" t="s">
        <v>190</v>
      </c>
      <c r="H22" s="384">
        <v>48</v>
      </c>
      <c r="I22" s="234"/>
      <c r="J22" s="234"/>
      <c r="K22" s="235"/>
      <c r="L22" s="236"/>
      <c r="M22" s="233"/>
      <c r="N22" s="233"/>
      <c r="O22" s="233"/>
      <c r="P22" s="237"/>
    </row>
    <row r="23" spans="1:16" x14ac:dyDescent="0.25">
      <c r="A23" s="416"/>
      <c r="B23" s="427"/>
      <c r="C23" s="416"/>
      <c r="D23" s="416"/>
      <c r="E23" s="416"/>
      <c r="F23" s="416"/>
      <c r="G23" s="248" t="s">
        <v>146</v>
      </c>
      <c r="H23" s="384">
        <v>48</v>
      </c>
      <c r="I23" s="234"/>
      <c r="J23" s="234"/>
      <c r="K23" s="235"/>
      <c r="L23" s="236"/>
      <c r="M23" s="233"/>
      <c r="N23" s="233"/>
      <c r="O23" s="233"/>
      <c r="P23" s="237"/>
    </row>
    <row r="24" spans="1:16" x14ac:dyDescent="0.25">
      <c r="A24" s="416"/>
      <c r="B24" s="427"/>
      <c r="C24" s="416"/>
      <c r="D24" s="416"/>
      <c r="E24" s="416"/>
      <c r="F24" s="416"/>
      <c r="G24" s="248" t="s">
        <v>141</v>
      </c>
      <c r="H24" s="384">
        <v>84</v>
      </c>
      <c r="I24" s="234"/>
      <c r="J24" s="234"/>
      <c r="K24" s="235"/>
      <c r="L24" s="236"/>
      <c r="M24" s="233"/>
      <c r="N24" s="233"/>
      <c r="O24" s="233"/>
      <c r="P24" s="237"/>
    </row>
    <row r="25" spans="1:16" x14ac:dyDescent="0.25">
      <c r="A25" s="417"/>
      <c r="B25" s="428"/>
      <c r="C25" s="417"/>
      <c r="D25" s="417"/>
      <c r="E25" s="417"/>
      <c r="F25" s="417"/>
      <c r="G25" s="248" t="s">
        <v>138</v>
      </c>
      <c r="H25" s="384">
        <v>12</v>
      </c>
      <c r="I25" s="234"/>
      <c r="J25" s="234"/>
      <c r="K25" s="235"/>
      <c r="L25" s="236"/>
      <c r="M25" s="233"/>
      <c r="N25" s="233"/>
      <c r="O25" s="233"/>
      <c r="P25" s="237"/>
    </row>
    <row r="26" spans="1:16" s="136" customFormat="1" ht="30" customHeight="1" x14ac:dyDescent="0.25">
      <c r="A26" s="454" t="s">
        <v>60</v>
      </c>
      <c r="B26" s="454"/>
      <c r="C26" s="454"/>
      <c r="D26" s="454"/>
      <c r="E26" s="454"/>
      <c r="F26" s="454"/>
      <c r="G26" s="132"/>
      <c r="H26" s="132">
        <f>SUM(H7:H25)</f>
        <v>365</v>
      </c>
      <c r="I26" s="133">
        <f>SUM(I7:I25)</f>
        <v>6170000</v>
      </c>
      <c r="J26" s="133">
        <f>SUM(J7:J25)</f>
        <v>68485000</v>
      </c>
      <c r="K26" s="134"/>
      <c r="L26" s="135">
        <f>SUM(L7:L25)</f>
        <v>37263800</v>
      </c>
      <c r="M26" s="132"/>
      <c r="N26" s="132"/>
      <c r="O26" s="132"/>
      <c r="P26" s="132"/>
    </row>
    <row r="27" spans="1:16" x14ac:dyDescent="0.25">
      <c r="H27" s="87"/>
      <c r="I27" s="87"/>
    </row>
    <row r="28" spans="1:16" x14ac:dyDescent="0.25">
      <c r="H28" s="87"/>
      <c r="I28" s="87"/>
    </row>
    <row r="29" spans="1:16" s="228" customFormat="1" x14ac:dyDescent="0.25">
      <c r="A29" s="250"/>
      <c r="C29" s="215"/>
      <c r="E29" s="245" t="s">
        <v>112</v>
      </c>
      <c r="F29" s="215"/>
      <c r="G29" s="215"/>
      <c r="H29" s="215"/>
      <c r="I29" s="215"/>
      <c r="L29" s="245" t="s">
        <v>14</v>
      </c>
    </row>
    <row r="30" spans="1:16" s="228" customFormat="1" x14ac:dyDescent="0.25">
      <c r="A30" s="250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7"/>
      <c r="I31" s="87"/>
      <c r="L31" s="246"/>
    </row>
    <row r="32" spans="1:16" x14ac:dyDescent="0.25">
      <c r="H32" s="87"/>
      <c r="I32" s="87"/>
      <c r="L32" s="246"/>
    </row>
    <row r="33" spans="1:12" s="116" customFormat="1" x14ac:dyDescent="0.25">
      <c r="A33" s="118"/>
      <c r="C33" s="215"/>
      <c r="E33" s="215"/>
      <c r="F33" s="115"/>
      <c r="G33" s="115"/>
      <c r="L33" s="247" t="s">
        <v>38</v>
      </c>
    </row>
    <row r="34" spans="1:12" x14ac:dyDescent="0.25">
      <c r="H34" s="87"/>
      <c r="I34" s="87"/>
    </row>
    <row r="35" spans="1:12" x14ac:dyDescent="0.25">
      <c r="H35" s="87"/>
      <c r="I35" s="87"/>
    </row>
    <row r="36" spans="1:12" x14ac:dyDescent="0.25">
      <c r="H36" s="87"/>
      <c r="I36" s="87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E23" sqref="E23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470" t="s">
        <v>17</v>
      </c>
      <c r="B4" s="470"/>
      <c r="C4" s="470"/>
      <c r="D4" s="470"/>
      <c r="E4" s="470"/>
      <c r="F4" s="47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1" t="s">
        <v>126</v>
      </c>
      <c r="B5" s="471"/>
      <c r="C5" s="471"/>
      <c r="D5" s="471"/>
      <c r="E5" s="471"/>
      <c r="F5" s="47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THU'!G117</f>
        <v>1613</v>
      </c>
      <c r="D8" s="76">
        <f>'DOANH THU'!L117</f>
        <v>389504350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THU'!L118</f>
        <v>10955200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THU'!L119</f>
        <v>13659100.000000002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30"/>
      <c r="B11" s="137" t="s">
        <v>85</v>
      </c>
      <c r="C11" s="139"/>
      <c r="D11" s="138">
        <f>'Hàng khách trả'!L26</f>
        <v>37263800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364890050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63"/>
      <c r="E16" s="35"/>
    </row>
    <row r="17" spans="1:9" s="68" customFormat="1" x14ac:dyDescent="0.25">
      <c r="A17" s="28"/>
      <c r="B17" s="260" t="s">
        <v>121</v>
      </c>
      <c r="C17" s="261"/>
      <c r="D17" s="264"/>
      <c r="E17" s="262"/>
    </row>
    <row r="18" spans="1:9" x14ac:dyDescent="0.25">
      <c r="A18" s="28">
        <v>3</v>
      </c>
      <c r="B18" s="23" t="s">
        <v>9</v>
      </c>
      <c r="C18" s="23"/>
      <c r="D18" s="264"/>
      <c r="E18" s="36"/>
    </row>
    <row r="19" spans="1:9" x14ac:dyDescent="0.25">
      <c r="A19" s="22">
        <v>4</v>
      </c>
      <c r="B19" s="23" t="s">
        <v>11</v>
      </c>
      <c r="C19" s="23"/>
      <c r="D19" s="264"/>
      <c r="E19" s="36"/>
    </row>
    <row r="20" spans="1:9" x14ac:dyDescent="0.25">
      <c r="A20" s="28">
        <v>5</v>
      </c>
      <c r="B20" s="23" t="s">
        <v>122</v>
      </c>
      <c r="C20" s="23"/>
      <c r="D20" s="264"/>
      <c r="E20" s="36"/>
    </row>
    <row r="21" spans="1:9" x14ac:dyDescent="0.25">
      <c r="A21" s="28">
        <v>7</v>
      </c>
      <c r="B21" s="23" t="s">
        <v>12</v>
      </c>
      <c r="C21" s="23"/>
      <c r="D21" s="264"/>
      <c r="E21" s="36"/>
    </row>
    <row r="22" spans="1:9" x14ac:dyDescent="0.25">
      <c r="A22" s="22">
        <v>8</v>
      </c>
      <c r="B22" s="23" t="s">
        <v>13</v>
      </c>
      <c r="C22" s="23"/>
      <c r="D22" s="264"/>
      <c r="E22" s="36"/>
    </row>
    <row r="23" spans="1:9" x14ac:dyDescent="0.25">
      <c r="A23" s="28">
        <v>9</v>
      </c>
      <c r="B23" s="24" t="s">
        <v>24</v>
      </c>
      <c r="C23" s="24"/>
      <c r="D23" s="265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6">
        <f>SUM(D16:D23)</f>
        <v>0</v>
      </c>
      <c r="E24" s="31"/>
    </row>
    <row r="25" spans="1:9" x14ac:dyDescent="0.25">
      <c r="A25" s="472" t="s">
        <v>26</v>
      </c>
      <c r="B25" s="472"/>
      <c r="C25" s="31"/>
      <c r="D25" s="266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7" zoomScale="85" zoomScaleNormal="85" workbookViewId="0">
      <selection activeCell="Q61" sqref="Q61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9" t="s">
        <v>0</v>
      </c>
      <c r="B1" s="499"/>
      <c r="C1" s="499"/>
      <c r="D1" s="499"/>
      <c r="E1" s="499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7"/>
      <c r="F3" s="69"/>
      <c r="G3" s="69"/>
      <c r="H3" s="69"/>
      <c r="I3" s="69"/>
    </row>
    <row r="4" spans="1:13" x14ac:dyDescent="0.25">
      <c r="A4" s="486" t="s">
        <v>127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3" ht="19.5" customHeight="1" x14ac:dyDescent="0.25">
      <c r="A5" s="494"/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</row>
    <row r="6" spans="1:13" s="147" customFormat="1" ht="42" customHeight="1" x14ac:dyDescent="0.25">
      <c r="A6" s="475" t="s">
        <v>78</v>
      </c>
      <c r="B6" s="495" t="s">
        <v>27</v>
      </c>
      <c r="C6" s="475" t="s">
        <v>28</v>
      </c>
      <c r="D6" s="475" t="s">
        <v>40</v>
      </c>
      <c r="E6" s="475"/>
      <c r="F6" s="476" t="s">
        <v>29</v>
      </c>
      <c r="G6" s="476"/>
      <c r="H6" s="476"/>
      <c r="I6" s="476"/>
      <c r="J6" s="476"/>
      <c r="K6" s="476"/>
      <c r="L6" s="476"/>
    </row>
    <row r="7" spans="1:13" s="147" customFormat="1" ht="38.25" customHeight="1" x14ac:dyDescent="0.25">
      <c r="A7" s="475"/>
      <c r="B7" s="495"/>
      <c r="C7" s="475"/>
      <c r="D7" s="475" t="s">
        <v>41</v>
      </c>
      <c r="E7" s="475" t="s">
        <v>42</v>
      </c>
      <c r="F7" s="475" t="s">
        <v>31</v>
      </c>
      <c r="G7" s="475" t="s">
        <v>32</v>
      </c>
      <c r="H7" s="478" t="s">
        <v>33</v>
      </c>
      <c r="I7" s="478" t="s">
        <v>44</v>
      </c>
      <c r="J7" s="487" t="s">
        <v>35</v>
      </c>
      <c r="K7" s="487"/>
      <c r="L7" s="478" t="s">
        <v>45</v>
      </c>
    </row>
    <row r="8" spans="1:13" s="147" customFormat="1" ht="12.75" x14ac:dyDescent="0.25">
      <c r="A8" s="475"/>
      <c r="B8" s="495"/>
      <c r="C8" s="475"/>
      <c r="D8" s="475"/>
      <c r="E8" s="475"/>
      <c r="F8" s="475"/>
      <c r="G8" s="475"/>
      <c r="H8" s="478"/>
      <c r="I8" s="478"/>
      <c r="J8" s="173" t="s">
        <v>86</v>
      </c>
      <c r="K8" s="160" t="s">
        <v>49</v>
      </c>
      <c r="L8" s="478"/>
    </row>
    <row r="9" spans="1:13" s="334" customFormat="1" ht="15" x14ac:dyDescent="0.25">
      <c r="A9" s="248">
        <v>547</v>
      </c>
      <c r="B9" s="144">
        <v>43974</v>
      </c>
      <c r="C9" s="331" t="s">
        <v>130</v>
      </c>
      <c r="D9" s="141" t="s">
        <v>130</v>
      </c>
      <c r="E9" s="248" t="s">
        <v>136</v>
      </c>
      <c r="F9" s="248" t="s">
        <v>131</v>
      </c>
      <c r="G9" s="248">
        <v>2</v>
      </c>
      <c r="H9" s="332">
        <v>475000</v>
      </c>
      <c r="I9" s="332">
        <f>G9*H9</f>
        <v>950000</v>
      </c>
      <c r="J9" s="332"/>
      <c r="K9" s="333">
        <v>0.41</v>
      </c>
      <c r="L9" s="332">
        <f>I9*(1-K9)</f>
        <v>560500.00000000012</v>
      </c>
    </row>
    <row r="10" spans="1:13" s="334" customFormat="1" ht="15" x14ac:dyDescent="0.25">
      <c r="A10" s="248">
        <v>550</v>
      </c>
      <c r="B10" s="144">
        <v>43974</v>
      </c>
      <c r="C10" s="331" t="s">
        <v>130</v>
      </c>
      <c r="D10" s="141" t="s">
        <v>130</v>
      </c>
      <c r="E10" s="248" t="s">
        <v>136</v>
      </c>
      <c r="F10" s="248" t="s">
        <v>131</v>
      </c>
      <c r="G10" s="248">
        <v>3</v>
      </c>
      <c r="H10" s="332">
        <v>475000</v>
      </c>
      <c r="I10" s="332">
        <f t="shared" ref="I10:I17" si="0">G10*H10</f>
        <v>1425000</v>
      </c>
      <c r="J10" s="332"/>
      <c r="K10" s="333">
        <v>0.41</v>
      </c>
      <c r="L10" s="332">
        <f t="shared" ref="L10:L17" si="1">I10*(1-K10)</f>
        <v>840750.00000000012</v>
      </c>
    </row>
    <row r="11" spans="1:13" s="334" customFormat="1" ht="15" x14ac:dyDescent="0.25">
      <c r="A11" s="415">
        <v>586</v>
      </c>
      <c r="B11" s="426">
        <v>43991</v>
      </c>
      <c r="C11" s="415" t="s">
        <v>130</v>
      </c>
      <c r="D11" s="415" t="s">
        <v>130</v>
      </c>
      <c r="E11" s="449" t="s">
        <v>136</v>
      </c>
      <c r="F11" s="248" t="s">
        <v>146</v>
      </c>
      <c r="G11" s="248">
        <v>1</v>
      </c>
      <c r="H11" s="332">
        <v>550000</v>
      </c>
      <c r="I11" s="332">
        <f t="shared" si="0"/>
        <v>550000</v>
      </c>
      <c r="J11" s="332"/>
      <c r="K11" s="333">
        <v>0.41</v>
      </c>
      <c r="L11" s="332">
        <f t="shared" si="1"/>
        <v>324500.00000000006</v>
      </c>
    </row>
    <row r="12" spans="1:13" s="334" customFormat="1" ht="15" x14ac:dyDescent="0.25">
      <c r="A12" s="417"/>
      <c r="B12" s="428"/>
      <c r="C12" s="417"/>
      <c r="D12" s="417"/>
      <c r="E12" s="451"/>
      <c r="F12" s="248" t="s">
        <v>131</v>
      </c>
      <c r="G12" s="248">
        <v>1</v>
      </c>
      <c r="H12" s="332">
        <v>475000</v>
      </c>
      <c r="I12" s="332">
        <f t="shared" si="0"/>
        <v>475000</v>
      </c>
      <c r="J12" s="332"/>
      <c r="K12" s="333">
        <v>0.41</v>
      </c>
      <c r="L12" s="332">
        <f t="shared" si="1"/>
        <v>280250.00000000006</v>
      </c>
    </row>
    <row r="13" spans="1:13" s="334" customFormat="1" ht="15" x14ac:dyDescent="0.25">
      <c r="A13" s="248">
        <v>574</v>
      </c>
      <c r="B13" s="144">
        <v>43993</v>
      </c>
      <c r="C13" s="331" t="s">
        <v>130</v>
      </c>
      <c r="D13" s="146" t="s">
        <v>130</v>
      </c>
      <c r="E13" s="141" t="s">
        <v>136</v>
      </c>
      <c r="F13" s="248" t="s">
        <v>138</v>
      </c>
      <c r="G13" s="248">
        <v>2</v>
      </c>
      <c r="H13" s="332">
        <v>455000</v>
      </c>
      <c r="I13" s="332">
        <f t="shared" si="0"/>
        <v>910000</v>
      </c>
      <c r="J13" s="332"/>
      <c r="K13" s="333">
        <v>0.41</v>
      </c>
      <c r="L13" s="332">
        <f t="shared" si="1"/>
        <v>536900.00000000012</v>
      </c>
    </row>
    <row r="14" spans="1:13" s="334" customFormat="1" ht="15" x14ac:dyDescent="0.25">
      <c r="A14" s="248">
        <v>575</v>
      </c>
      <c r="B14" s="144">
        <v>43994</v>
      </c>
      <c r="C14" s="331" t="s">
        <v>130</v>
      </c>
      <c r="D14" s="146" t="s">
        <v>130</v>
      </c>
      <c r="E14" s="141" t="s">
        <v>136</v>
      </c>
      <c r="F14" s="248" t="s">
        <v>138</v>
      </c>
      <c r="G14" s="248">
        <v>1</v>
      </c>
      <c r="H14" s="332">
        <v>455000</v>
      </c>
      <c r="I14" s="332">
        <f t="shared" si="0"/>
        <v>455000</v>
      </c>
      <c r="J14" s="332"/>
      <c r="K14" s="333">
        <v>0.41</v>
      </c>
      <c r="L14" s="332">
        <f t="shared" si="1"/>
        <v>268450.00000000006</v>
      </c>
    </row>
    <row r="15" spans="1:13" s="334" customFormat="1" ht="15" x14ac:dyDescent="0.25">
      <c r="A15" s="248">
        <v>578</v>
      </c>
      <c r="B15" s="144">
        <v>43994</v>
      </c>
      <c r="C15" s="331" t="s">
        <v>130</v>
      </c>
      <c r="D15" s="146" t="s">
        <v>130</v>
      </c>
      <c r="E15" s="141" t="s">
        <v>136</v>
      </c>
      <c r="F15" s="248" t="s">
        <v>149</v>
      </c>
      <c r="G15" s="248">
        <v>1</v>
      </c>
      <c r="H15" s="332">
        <v>455000</v>
      </c>
      <c r="I15" s="332">
        <f t="shared" si="0"/>
        <v>455000</v>
      </c>
      <c r="J15" s="332"/>
      <c r="K15" s="333">
        <v>0.41</v>
      </c>
      <c r="L15" s="332">
        <f t="shared" si="1"/>
        <v>268450.00000000006</v>
      </c>
    </row>
    <row r="16" spans="1:13" s="334" customFormat="1" ht="15" x14ac:dyDescent="0.25">
      <c r="A16" s="248">
        <v>588</v>
      </c>
      <c r="B16" s="144">
        <v>43995</v>
      </c>
      <c r="C16" s="331" t="s">
        <v>130</v>
      </c>
      <c r="D16" s="146" t="s">
        <v>130</v>
      </c>
      <c r="E16" s="141" t="s">
        <v>136</v>
      </c>
      <c r="F16" s="248" t="s">
        <v>131</v>
      </c>
      <c r="G16" s="248">
        <v>1</v>
      </c>
      <c r="H16" s="332">
        <v>475000</v>
      </c>
      <c r="I16" s="332">
        <f t="shared" si="0"/>
        <v>475000</v>
      </c>
      <c r="J16" s="332"/>
      <c r="K16" s="333">
        <v>0.41</v>
      </c>
      <c r="L16" s="332">
        <f t="shared" si="1"/>
        <v>280250.00000000006</v>
      </c>
      <c r="M16" s="335"/>
    </row>
    <row r="17" spans="1:12" s="151" customFormat="1" ht="15" x14ac:dyDescent="0.25">
      <c r="A17" s="270">
        <v>1159</v>
      </c>
      <c r="B17" s="272">
        <v>44006</v>
      </c>
      <c r="C17" s="270" t="s">
        <v>130</v>
      </c>
      <c r="D17" s="270" t="s">
        <v>130</v>
      </c>
      <c r="E17" s="270" t="s">
        <v>136</v>
      </c>
      <c r="F17" s="172" t="s">
        <v>155</v>
      </c>
      <c r="G17" s="172">
        <v>4</v>
      </c>
      <c r="H17" s="165">
        <v>485000</v>
      </c>
      <c r="I17" s="332">
        <f t="shared" si="0"/>
        <v>1940000</v>
      </c>
      <c r="J17" s="165"/>
      <c r="K17" s="166">
        <v>0.41</v>
      </c>
      <c r="L17" s="332">
        <f t="shared" si="1"/>
        <v>1144600.0000000002</v>
      </c>
    </row>
    <row r="18" spans="1:12" s="151" customFormat="1" ht="15" hidden="1" customHeight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</row>
    <row r="19" spans="1:12" s="151" customFormat="1" ht="15" hidden="1" customHeight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</row>
    <row r="20" spans="1:12" s="151" customFormat="1" ht="15" hidden="1" customHeight="1" x14ac:dyDescent="0.25">
      <c r="A20" s="268"/>
      <c r="B20" s="271"/>
      <c r="C20" s="268"/>
      <c r="D20" s="268"/>
      <c r="E20" s="268"/>
      <c r="F20" s="170"/>
      <c r="G20" s="170"/>
      <c r="H20" s="161"/>
      <c r="I20" s="161"/>
      <c r="J20" s="496"/>
      <c r="K20" s="162"/>
      <c r="L20" s="161"/>
    </row>
    <row r="21" spans="1:12" s="151" customFormat="1" ht="15" hidden="1" customHeight="1" x14ac:dyDescent="0.25">
      <c r="A21" s="269"/>
      <c r="B21" s="273"/>
      <c r="C21" s="269"/>
      <c r="D21" s="269"/>
      <c r="E21" s="269"/>
      <c r="F21" s="171"/>
      <c r="G21" s="171"/>
      <c r="H21" s="163"/>
      <c r="I21" s="163"/>
      <c r="J21" s="497"/>
      <c r="K21" s="164"/>
      <c r="L21" s="163"/>
    </row>
    <row r="22" spans="1:12" s="151" customFormat="1" ht="15" hidden="1" customHeight="1" x14ac:dyDescent="0.25">
      <c r="A22" s="270"/>
      <c r="B22" s="272"/>
      <c r="C22" s="270"/>
      <c r="D22" s="270"/>
      <c r="E22" s="270"/>
      <c r="F22" s="172"/>
      <c r="G22" s="172"/>
      <c r="H22" s="165"/>
      <c r="I22" s="165"/>
      <c r="J22" s="498"/>
      <c r="K22" s="166"/>
      <c r="L22" s="165"/>
    </row>
    <row r="23" spans="1:12" s="151" customFormat="1" ht="15" hidden="1" customHeight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</row>
    <row r="24" spans="1:12" s="151" customFormat="1" ht="15" hidden="1" customHeight="1" x14ac:dyDescent="0.25">
      <c r="A24" s="268"/>
      <c r="B24" s="271"/>
      <c r="C24" s="268"/>
      <c r="D24" s="268"/>
      <c r="E24" s="268"/>
      <c r="F24" s="170"/>
      <c r="G24" s="170"/>
      <c r="H24" s="161"/>
      <c r="I24" s="161"/>
      <c r="J24" s="161"/>
      <c r="K24" s="162"/>
      <c r="L24" s="161"/>
    </row>
    <row r="25" spans="1:12" s="151" customFormat="1" ht="15" hidden="1" customHeight="1" x14ac:dyDescent="0.25">
      <c r="A25" s="270"/>
      <c r="B25" s="272"/>
      <c r="C25" s="270"/>
      <c r="D25" s="270"/>
      <c r="E25" s="270"/>
      <c r="F25" s="172"/>
      <c r="G25" s="172"/>
      <c r="H25" s="165"/>
      <c r="I25" s="165"/>
      <c r="J25" s="165"/>
      <c r="K25" s="166"/>
      <c r="L25" s="165"/>
    </row>
    <row r="26" spans="1:12" s="151" customFormat="1" ht="15" hidden="1" customHeight="1" x14ac:dyDescent="0.25">
      <c r="A26" s="268"/>
      <c r="B26" s="271"/>
      <c r="C26" s="268"/>
      <c r="D26" s="268"/>
      <c r="E26" s="268"/>
      <c r="F26" s="170"/>
      <c r="G26" s="170"/>
      <c r="H26" s="161"/>
      <c r="I26" s="161"/>
      <c r="J26" s="161"/>
      <c r="K26" s="162"/>
      <c r="L26" s="161"/>
    </row>
    <row r="27" spans="1:12" s="151" customFormat="1" ht="15" hidden="1" customHeight="1" x14ac:dyDescent="0.25">
      <c r="A27" s="270"/>
      <c r="B27" s="272"/>
      <c r="C27" s="270"/>
      <c r="D27" s="270"/>
      <c r="E27" s="270"/>
      <c r="F27" s="172"/>
      <c r="G27" s="172"/>
      <c r="H27" s="165"/>
      <c r="I27" s="165"/>
      <c r="J27" s="165"/>
      <c r="K27" s="166"/>
      <c r="L27" s="165"/>
    </row>
    <row r="28" spans="1:12" s="151" customFormat="1" ht="15" hidden="1" customHeight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</row>
    <row r="29" spans="1:12" s="151" customFormat="1" ht="15" hidden="1" customHeight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</row>
    <row r="30" spans="1:12" s="151" customFormat="1" ht="15" hidden="1" customHeight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</row>
    <row r="31" spans="1:12" s="151" customFormat="1" ht="15" hidden="1" customHeight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</row>
    <row r="32" spans="1:12" s="215" customFormat="1" x14ac:dyDescent="0.25">
      <c r="A32" s="490" t="s">
        <v>36</v>
      </c>
      <c r="B32" s="491"/>
      <c r="C32" s="491"/>
      <c r="D32" s="491"/>
      <c r="E32" s="491"/>
      <c r="F32" s="491"/>
      <c r="G32" s="491"/>
      <c r="H32" s="492"/>
      <c r="I32" s="216">
        <f>SUM(I9:I31)</f>
        <v>7635000</v>
      </c>
      <c r="J32" s="217"/>
      <c r="K32" s="217"/>
      <c r="L32" s="216">
        <f>SUM(L9:L31)</f>
        <v>4504650.0000000009</v>
      </c>
    </row>
    <row r="33" spans="1:13" s="223" customFormat="1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</row>
    <row r="34" spans="1:13" x14ac:dyDescent="0.25">
      <c r="A34" s="486" t="s">
        <v>193</v>
      </c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</row>
    <row r="35" spans="1:13" ht="19.5" customHeight="1" x14ac:dyDescent="0.25">
      <c r="A35" s="494"/>
      <c r="B35" s="494"/>
      <c r="C35" s="494"/>
      <c r="D35" s="494"/>
      <c r="E35" s="494"/>
      <c r="F35" s="494"/>
      <c r="G35" s="494"/>
      <c r="H35" s="494"/>
      <c r="I35" s="494"/>
      <c r="J35" s="494"/>
      <c r="K35" s="494"/>
      <c r="L35" s="494"/>
    </row>
    <row r="36" spans="1:13" s="147" customFormat="1" ht="42" customHeight="1" x14ac:dyDescent="0.25">
      <c r="A36" s="475" t="s">
        <v>78</v>
      </c>
      <c r="B36" s="495" t="s">
        <v>27</v>
      </c>
      <c r="C36" s="475" t="s">
        <v>28</v>
      </c>
      <c r="D36" s="475" t="s">
        <v>40</v>
      </c>
      <c r="E36" s="475"/>
      <c r="F36" s="476" t="s">
        <v>29</v>
      </c>
      <c r="G36" s="476"/>
      <c r="H36" s="476"/>
      <c r="I36" s="476"/>
      <c r="J36" s="476"/>
      <c r="K36" s="476"/>
      <c r="L36" s="476"/>
    </row>
    <row r="37" spans="1:13" s="147" customFormat="1" ht="38.25" customHeight="1" x14ac:dyDescent="0.25">
      <c r="A37" s="475"/>
      <c r="B37" s="495"/>
      <c r="C37" s="475"/>
      <c r="D37" s="475" t="s">
        <v>41</v>
      </c>
      <c r="E37" s="475" t="s">
        <v>42</v>
      </c>
      <c r="F37" s="475" t="s">
        <v>31</v>
      </c>
      <c r="G37" s="475" t="s">
        <v>32</v>
      </c>
      <c r="H37" s="478" t="s">
        <v>33</v>
      </c>
      <c r="I37" s="478" t="s">
        <v>44</v>
      </c>
      <c r="J37" s="487" t="s">
        <v>35</v>
      </c>
      <c r="K37" s="487"/>
      <c r="L37" s="478" t="s">
        <v>45</v>
      </c>
    </row>
    <row r="38" spans="1:13" s="147" customFormat="1" ht="12.75" x14ac:dyDescent="0.25">
      <c r="A38" s="475"/>
      <c r="B38" s="495"/>
      <c r="C38" s="475"/>
      <c r="D38" s="475"/>
      <c r="E38" s="475"/>
      <c r="F38" s="475"/>
      <c r="G38" s="475"/>
      <c r="H38" s="478"/>
      <c r="I38" s="478"/>
      <c r="J38" s="319" t="s">
        <v>86</v>
      </c>
      <c r="K38" s="160" t="s">
        <v>49</v>
      </c>
      <c r="L38" s="478"/>
    </row>
    <row r="39" spans="1:13" s="334" customFormat="1" ht="45" x14ac:dyDescent="0.25">
      <c r="A39" s="248">
        <v>589</v>
      </c>
      <c r="B39" s="144">
        <v>43998</v>
      </c>
      <c r="C39" s="331" t="s">
        <v>183</v>
      </c>
      <c r="D39" s="146" t="s">
        <v>191</v>
      </c>
      <c r="E39" s="146" t="s">
        <v>192</v>
      </c>
      <c r="F39" s="248" t="s">
        <v>154</v>
      </c>
      <c r="G39" s="248">
        <v>4</v>
      </c>
      <c r="H39" s="332">
        <v>465000</v>
      </c>
      <c r="I39" s="332">
        <f t="shared" ref="I39" si="2">G39*H39</f>
        <v>1860000</v>
      </c>
      <c r="J39" s="332"/>
      <c r="K39" s="333">
        <v>0</v>
      </c>
      <c r="L39" s="332">
        <f t="shared" ref="L39" si="3">I39*(1-K39)</f>
        <v>1860000</v>
      </c>
      <c r="M39" s="335"/>
    </row>
    <row r="40" spans="1:13" s="334" customFormat="1" ht="15" x14ac:dyDescent="0.25">
      <c r="A40" s="373"/>
      <c r="B40" s="374"/>
      <c r="C40" s="375"/>
      <c r="D40" s="376"/>
      <c r="E40" s="376"/>
      <c r="F40" s="377"/>
      <c r="G40" s="377"/>
      <c r="H40" s="378"/>
      <c r="I40" s="332"/>
      <c r="J40" s="332"/>
      <c r="K40" s="333"/>
      <c r="L40" s="332"/>
      <c r="M40" s="335"/>
    </row>
    <row r="41" spans="1:13" s="215" customFormat="1" x14ac:dyDescent="0.25">
      <c r="A41" s="490" t="s">
        <v>36</v>
      </c>
      <c r="B41" s="491"/>
      <c r="C41" s="491"/>
      <c r="D41" s="491"/>
      <c r="E41" s="491"/>
      <c r="F41" s="491"/>
      <c r="G41" s="491"/>
      <c r="H41" s="492"/>
      <c r="I41" s="216">
        <f>SUM(I39)</f>
        <v>1860000</v>
      </c>
      <c r="J41" s="217"/>
      <c r="K41" s="217"/>
      <c r="L41" s="216">
        <f>SUM(L39)</f>
        <v>1860000</v>
      </c>
    </row>
    <row r="42" spans="1:13" s="223" customFormat="1" x14ac:dyDescent="0.25">
      <c r="A42" s="267"/>
      <c r="B42" s="267"/>
      <c r="C42" s="267"/>
      <c r="D42" s="267"/>
      <c r="E42" s="267"/>
      <c r="F42" s="267"/>
      <c r="G42" s="267"/>
      <c r="H42" s="267"/>
      <c r="I42" s="222"/>
      <c r="L42" s="222"/>
    </row>
    <row r="43" spans="1:13" x14ac:dyDescent="0.25">
      <c r="A43" s="486" t="s">
        <v>250</v>
      </c>
      <c r="B43" s="486"/>
      <c r="C43" s="486"/>
      <c r="D43" s="486"/>
      <c r="E43" s="486"/>
      <c r="F43" s="486"/>
      <c r="G43" s="486"/>
      <c r="H43" s="486"/>
      <c r="I43" s="486"/>
      <c r="J43" s="486"/>
      <c r="K43" s="486"/>
      <c r="L43" s="486"/>
    </row>
    <row r="44" spans="1:13" s="223" customFormat="1" x14ac:dyDescent="0.25">
      <c r="A44" s="371"/>
      <c r="B44" s="371"/>
      <c r="C44" s="371"/>
      <c r="D44" s="371"/>
      <c r="E44" s="371"/>
      <c r="F44" s="371"/>
      <c r="G44" s="371"/>
      <c r="H44" s="371"/>
      <c r="I44" s="222"/>
      <c r="L44" s="222"/>
    </row>
    <row r="45" spans="1:13" s="147" customFormat="1" ht="42" customHeight="1" x14ac:dyDescent="0.25">
      <c r="A45" s="473"/>
      <c r="B45" s="474" t="s">
        <v>27</v>
      </c>
      <c r="C45" s="475" t="s">
        <v>28</v>
      </c>
      <c r="D45" s="475" t="s">
        <v>40</v>
      </c>
      <c r="E45" s="475"/>
      <c r="F45" s="476" t="s">
        <v>29</v>
      </c>
      <c r="G45" s="476"/>
      <c r="H45" s="476"/>
      <c r="I45" s="476"/>
      <c r="J45" s="476"/>
      <c r="K45" s="476"/>
      <c r="L45" s="477"/>
    </row>
    <row r="46" spans="1:13" s="147" customFormat="1" ht="38.25" customHeight="1" x14ac:dyDescent="0.25">
      <c r="A46" s="473"/>
      <c r="B46" s="474"/>
      <c r="C46" s="475"/>
      <c r="D46" s="475" t="s">
        <v>41</v>
      </c>
      <c r="E46" s="475" t="s">
        <v>42</v>
      </c>
      <c r="F46" s="475" t="s">
        <v>31</v>
      </c>
      <c r="G46" s="475" t="s">
        <v>32</v>
      </c>
      <c r="H46" s="478" t="s">
        <v>33</v>
      </c>
      <c r="I46" s="478" t="s">
        <v>44</v>
      </c>
      <c r="J46" s="487" t="s">
        <v>35</v>
      </c>
      <c r="K46" s="487"/>
      <c r="L46" s="478" t="s">
        <v>45</v>
      </c>
    </row>
    <row r="47" spans="1:13" s="147" customFormat="1" ht="12.75" x14ac:dyDescent="0.25">
      <c r="A47" s="473"/>
      <c r="B47" s="474"/>
      <c r="C47" s="475"/>
      <c r="D47" s="475"/>
      <c r="E47" s="475"/>
      <c r="F47" s="475"/>
      <c r="G47" s="475"/>
      <c r="H47" s="478"/>
      <c r="I47" s="478"/>
      <c r="J47" s="370" t="s">
        <v>86</v>
      </c>
      <c r="K47" s="160" t="s">
        <v>49</v>
      </c>
      <c r="L47" s="478"/>
    </row>
    <row r="48" spans="1:13" s="147" customFormat="1" ht="15" x14ac:dyDescent="0.25">
      <c r="A48" s="401"/>
      <c r="B48" s="399">
        <v>43962</v>
      </c>
      <c r="C48" s="372"/>
      <c r="D48" s="397" t="s">
        <v>251</v>
      </c>
      <c r="E48" s="397"/>
      <c r="F48" s="398" t="s">
        <v>149</v>
      </c>
      <c r="G48" s="388">
        <v>1</v>
      </c>
      <c r="H48" s="389">
        <v>455000</v>
      </c>
      <c r="I48" s="389">
        <f t="shared" ref="I48:I52" si="4">H48*G48</f>
        <v>455000</v>
      </c>
      <c r="J48" s="389">
        <v>50000</v>
      </c>
      <c r="K48" s="390">
        <v>0</v>
      </c>
      <c r="L48" s="389">
        <f t="shared" ref="L48:L52" si="5">I48*(1-K48)-J48</f>
        <v>405000</v>
      </c>
    </row>
    <row r="49" spans="1:12" s="147" customFormat="1" ht="15" x14ac:dyDescent="0.25">
      <c r="A49" s="401"/>
      <c r="B49" s="399">
        <v>43962</v>
      </c>
      <c r="C49" s="372"/>
      <c r="D49" s="397" t="s">
        <v>251</v>
      </c>
      <c r="E49" s="397"/>
      <c r="F49" s="398" t="s">
        <v>138</v>
      </c>
      <c r="G49" s="388">
        <v>1</v>
      </c>
      <c r="H49" s="389">
        <v>455000</v>
      </c>
      <c r="I49" s="389">
        <f t="shared" si="4"/>
        <v>455000</v>
      </c>
      <c r="J49" s="389">
        <v>25000</v>
      </c>
      <c r="K49" s="390">
        <v>0</v>
      </c>
      <c r="L49" s="389">
        <f t="shared" si="5"/>
        <v>430000</v>
      </c>
    </row>
    <row r="50" spans="1:12" s="147" customFormat="1" ht="15" x14ac:dyDescent="0.25">
      <c r="A50" s="401"/>
      <c r="B50" s="399">
        <v>43964</v>
      </c>
      <c r="C50" s="372"/>
      <c r="D50" s="397" t="s">
        <v>251</v>
      </c>
      <c r="E50" s="397"/>
      <c r="F50" s="398" t="s">
        <v>131</v>
      </c>
      <c r="G50" s="388">
        <v>1</v>
      </c>
      <c r="H50" s="389">
        <v>475000</v>
      </c>
      <c r="I50" s="389">
        <f t="shared" si="4"/>
        <v>475000</v>
      </c>
      <c r="J50" s="389"/>
      <c r="K50" s="390">
        <v>0</v>
      </c>
      <c r="L50" s="389">
        <f t="shared" si="5"/>
        <v>475000</v>
      </c>
    </row>
    <row r="51" spans="1:12" s="223" customFormat="1" x14ac:dyDescent="0.25">
      <c r="A51" s="402"/>
      <c r="B51" s="400">
        <v>43988</v>
      </c>
      <c r="C51" s="217"/>
      <c r="D51" s="397" t="s">
        <v>251</v>
      </c>
      <c r="E51" s="397"/>
      <c r="F51" s="398" t="s">
        <v>252</v>
      </c>
      <c r="G51" s="388">
        <v>1</v>
      </c>
      <c r="H51" s="389">
        <v>250000</v>
      </c>
      <c r="I51" s="389">
        <f t="shared" si="4"/>
        <v>250000</v>
      </c>
      <c r="J51" s="389"/>
      <c r="K51" s="390">
        <v>0</v>
      </c>
      <c r="L51" s="389">
        <f t="shared" si="5"/>
        <v>250000</v>
      </c>
    </row>
    <row r="52" spans="1:12" s="223" customFormat="1" x14ac:dyDescent="0.25">
      <c r="A52" s="402"/>
      <c r="B52" s="400">
        <v>44009</v>
      </c>
      <c r="C52" s="217"/>
      <c r="D52" s="397" t="s">
        <v>251</v>
      </c>
      <c r="E52" s="397"/>
      <c r="F52" s="398" t="s">
        <v>155</v>
      </c>
      <c r="G52" s="388">
        <v>2</v>
      </c>
      <c r="H52" s="389">
        <v>485000</v>
      </c>
      <c r="I52" s="389">
        <f t="shared" si="4"/>
        <v>970000</v>
      </c>
      <c r="J52" s="389"/>
      <c r="K52" s="390">
        <v>0</v>
      </c>
      <c r="L52" s="389">
        <f t="shared" si="5"/>
        <v>970000</v>
      </c>
    </row>
    <row r="53" spans="1:12" s="223" customFormat="1" x14ac:dyDescent="0.25">
      <c r="A53" s="402"/>
      <c r="B53" s="400"/>
      <c r="C53" s="217"/>
      <c r="D53" s="148"/>
      <c r="E53" s="148"/>
      <c r="F53" s="388"/>
      <c r="G53" s="388"/>
      <c r="H53" s="389"/>
      <c r="I53" s="389"/>
      <c r="J53" s="389"/>
      <c r="K53" s="390"/>
      <c r="L53" s="396">
        <f>SUM(L48:L52)</f>
        <v>2530000</v>
      </c>
    </row>
    <row r="54" spans="1:12" s="223" customFormat="1" x14ac:dyDescent="0.25">
      <c r="A54" s="371"/>
      <c r="B54" s="392"/>
      <c r="D54" s="393"/>
      <c r="E54" s="393"/>
      <c r="F54" s="394"/>
      <c r="G54" s="394"/>
      <c r="H54" s="391"/>
      <c r="I54" s="391"/>
      <c r="J54" s="391"/>
      <c r="K54" s="395"/>
      <c r="L54" s="391"/>
    </row>
    <row r="55" spans="1:12" s="223" customFormat="1" x14ac:dyDescent="0.25">
      <c r="A55" s="486" t="s">
        <v>194</v>
      </c>
      <c r="B55" s="486"/>
      <c r="C55" s="486"/>
      <c r="D55" s="318"/>
      <c r="E55" s="318"/>
      <c r="F55" s="318"/>
      <c r="G55" s="318"/>
      <c r="H55" s="318"/>
      <c r="I55" s="222"/>
      <c r="L55" s="222"/>
    </row>
    <row r="56" spans="1:12" s="223" customFormat="1" x14ac:dyDescent="0.25">
      <c r="A56" s="318"/>
      <c r="B56" s="318"/>
      <c r="C56" s="318"/>
      <c r="D56" s="488" t="s">
        <v>195</v>
      </c>
      <c r="E56" s="488"/>
      <c r="F56" s="488"/>
      <c r="G56" s="488"/>
      <c r="H56" s="488"/>
      <c r="I56" s="488"/>
      <c r="J56" s="489" t="s">
        <v>51</v>
      </c>
      <c r="K56" s="489"/>
      <c r="L56" s="222"/>
    </row>
    <row r="57" spans="1:12" s="223" customFormat="1" x14ac:dyDescent="0.25">
      <c r="A57" s="318"/>
      <c r="B57" s="318"/>
      <c r="C57" s="318"/>
      <c r="D57" s="479" t="s">
        <v>196</v>
      </c>
      <c r="E57" s="479"/>
      <c r="F57" s="479"/>
      <c r="G57" s="479"/>
      <c r="H57" s="479"/>
      <c r="I57" s="479"/>
      <c r="J57" s="483">
        <v>2112246</v>
      </c>
      <c r="K57" s="483"/>
      <c r="L57" s="222"/>
    </row>
    <row r="58" spans="1:12" s="223" customFormat="1" x14ac:dyDescent="0.25">
      <c r="A58" s="318"/>
      <c r="B58" s="318"/>
      <c r="C58" s="318"/>
      <c r="D58" s="479" t="s">
        <v>197</v>
      </c>
      <c r="E58" s="479"/>
      <c r="F58" s="479"/>
      <c r="G58" s="479"/>
      <c r="H58" s="479"/>
      <c r="I58" s="479"/>
      <c r="J58" s="483">
        <f>L32</f>
        <v>4504650.0000000009</v>
      </c>
      <c r="K58" s="483"/>
      <c r="L58" s="222"/>
    </row>
    <row r="59" spans="1:12" s="223" customFormat="1" x14ac:dyDescent="0.25">
      <c r="A59" s="267"/>
      <c r="B59" s="267"/>
      <c r="C59" s="267"/>
      <c r="D59" s="479" t="s">
        <v>198</v>
      </c>
      <c r="E59" s="479"/>
      <c r="F59" s="479"/>
      <c r="G59" s="479"/>
      <c r="H59" s="479"/>
      <c r="I59" s="479"/>
      <c r="J59" s="483">
        <f>L41</f>
        <v>1860000</v>
      </c>
      <c r="K59" s="483"/>
      <c r="L59" s="222"/>
    </row>
    <row r="60" spans="1:12" s="223" customFormat="1" x14ac:dyDescent="0.25">
      <c r="A60" s="318"/>
      <c r="B60" s="318"/>
      <c r="C60" s="318"/>
      <c r="D60" s="480" t="s">
        <v>200</v>
      </c>
      <c r="E60" s="481"/>
      <c r="F60" s="481"/>
      <c r="G60" s="481"/>
      <c r="H60" s="481"/>
      <c r="I60" s="482"/>
      <c r="J60" s="484">
        <f>'Bảng lương'!L17</f>
        <v>2395769.230769231</v>
      </c>
      <c r="K60" s="485"/>
      <c r="L60" s="222"/>
    </row>
    <row r="61" spans="1:12" s="223" customFormat="1" x14ac:dyDescent="0.25">
      <c r="A61" s="318"/>
      <c r="B61" s="318"/>
      <c r="C61" s="318"/>
      <c r="D61" s="480" t="s">
        <v>253</v>
      </c>
      <c r="E61" s="481"/>
      <c r="F61" s="481"/>
      <c r="G61" s="481"/>
      <c r="H61" s="481"/>
      <c r="I61" s="482"/>
      <c r="J61" s="484">
        <f>L53</f>
        <v>2530000</v>
      </c>
      <c r="K61" s="485"/>
      <c r="L61" s="365"/>
    </row>
    <row r="62" spans="1:12" s="223" customFormat="1" x14ac:dyDescent="0.25">
      <c r="A62" s="267"/>
      <c r="B62" s="267"/>
      <c r="C62" s="267"/>
      <c r="D62" s="479" t="s">
        <v>199</v>
      </c>
      <c r="E62" s="479"/>
      <c r="F62" s="479"/>
      <c r="G62" s="479"/>
      <c r="H62" s="479"/>
      <c r="I62" s="479"/>
      <c r="J62" s="483">
        <f>J57+J58+J59+J61-J60</f>
        <v>8611126.7692307681</v>
      </c>
      <c r="K62" s="483"/>
      <c r="L62" s="222"/>
    </row>
    <row r="63" spans="1:12" s="223" customFormat="1" x14ac:dyDescent="0.25">
      <c r="A63" s="267"/>
      <c r="B63" s="267"/>
      <c r="C63" s="267"/>
      <c r="D63" s="267"/>
      <c r="E63" s="267"/>
      <c r="F63" s="267"/>
      <c r="G63" s="267"/>
      <c r="H63" s="267"/>
      <c r="I63" s="222"/>
      <c r="L63" s="363">
        <f>J62+2500000</f>
        <v>11111126.769230768</v>
      </c>
    </row>
    <row r="64" spans="1:12" s="223" customFormat="1" x14ac:dyDescent="0.25">
      <c r="A64" s="221"/>
      <c r="B64" s="221"/>
      <c r="C64" s="221"/>
      <c r="D64" s="221"/>
      <c r="E64" s="221"/>
      <c r="F64" s="221"/>
      <c r="G64" s="221"/>
      <c r="H64" s="221"/>
      <c r="I64" s="222"/>
      <c r="L64" s="222"/>
    </row>
    <row r="65" spans="1:10" x14ac:dyDescent="0.25">
      <c r="A65" s="96"/>
      <c r="B65" s="486" t="s">
        <v>112</v>
      </c>
      <c r="C65" s="486"/>
      <c r="D65" s="486"/>
      <c r="E65" s="96"/>
      <c r="F65" s="96"/>
      <c r="G65" s="96"/>
      <c r="H65" s="96"/>
      <c r="I65" s="486" t="s">
        <v>117</v>
      </c>
      <c r="J65" s="486"/>
    </row>
    <row r="66" spans="1:10" x14ac:dyDescent="0.25">
      <c r="A66" s="96"/>
      <c r="B66" s="96"/>
      <c r="C66" s="96"/>
      <c r="D66" s="96"/>
      <c r="E66" s="96"/>
      <c r="F66" s="96"/>
      <c r="G66" s="96"/>
      <c r="H66" s="96"/>
      <c r="I66" s="218"/>
    </row>
    <row r="67" spans="1:10" x14ac:dyDescent="0.25">
      <c r="A67" s="96"/>
      <c r="B67" s="96"/>
      <c r="C67" s="96"/>
      <c r="D67" s="96"/>
      <c r="E67" s="96"/>
      <c r="F67" s="96"/>
      <c r="G67" s="96"/>
      <c r="H67" s="96"/>
      <c r="I67" s="218"/>
    </row>
    <row r="68" spans="1:10" x14ac:dyDescent="0.25">
      <c r="A68" s="96"/>
      <c r="B68" s="96"/>
      <c r="C68" s="96"/>
      <c r="D68" s="96"/>
      <c r="E68" s="96"/>
      <c r="F68" s="96"/>
      <c r="G68" s="96"/>
      <c r="H68" s="96"/>
      <c r="I68" s="218"/>
    </row>
    <row r="69" spans="1:10" x14ac:dyDescent="0.25">
      <c r="A69" s="96"/>
      <c r="B69" s="96"/>
      <c r="C69" s="96"/>
      <c r="D69" s="96"/>
      <c r="E69" s="96"/>
      <c r="F69" s="96"/>
      <c r="G69" s="96"/>
      <c r="H69" s="96"/>
      <c r="I69" s="218"/>
    </row>
    <row r="70" spans="1:10" x14ac:dyDescent="0.25">
      <c r="A70" s="96"/>
      <c r="B70" s="96"/>
      <c r="C70" s="96"/>
      <c r="D70" s="96"/>
      <c r="E70" s="96"/>
      <c r="F70" s="96"/>
      <c r="G70" s="96"/>
      <c r="H70" s="96"/>
      <c r="I70" s="218"/>
    </row>
    <row r="71" spans="1:10" x14ac:dyDescent="0.25">
      <c r="A71" s="96"/>
      <c r="B71" s="98"/>
      <c r="C71" s="96"/>
      <c r="D71" s="96"/>
      <c r="E71" s="96"/>
      <c r="F71" s="96"/>
      <c r="G71" s="96"/>
      <c r="H71" s="96"/>
      <c r="I71" s="218"/>
    </row>
    <row r="72" spans="1:10" x14ac:dyDescent="0.25">
      <c r="A72" s="100"/>
      <c r="B72" s="100"/>
      <c r="C72" s="100"/>
      <c r="D72" s="100"/>
      <c r="E72" s="100"/>
      <c r="F72" s="100"/>
      <c r="G72" s="100"/>
      <c r="H72" s="100"/>
      <c r="I72" s="219"/>
    </row>
    <row r="73" spans="1:10" x14ac:dyDescent="0.25">
      <c r="A73" s="493"/>
      <c r="B73" s="493"/>
      <c r="E73" s="39"/>
      <c r="F73" s="39"/>
      <c r="G73" s="39"/>
      <c r="H73" s="39"/>
    </row>
    <row r="75" spans="1:10" x14ac:dyDescent="0.25">
      <c r="H75" s="220"/>
    </row>
    <row r="77" spans="1:10" x14ac:dyDescent="0.25">
      <c r="A77" s="493"/>
      <c r="B77" s="493"/>
      <c r="E77" s="39"/>
      <c r="F77" s="39"/>
      <c r="G77" s="39"/>
      <c r="H77" s="39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A45:A47"/>
    <mergeCell ref="B45:B47"/>
    <mergeCell ref="C45:C47"/>
    <mergeCell ref="D45:E45"/>
    <mergeCell ref="F45:L45"/>
    <mergeCell ref="D46:D47"/>
    <mergeCell ref="E46:E47"/>
    <mergeCell ref="F46:F47"/>
    <mergeCell ref="G46:G47"/>
    <mergeCell ref="H46:H47"/>
    <mergeCell ref="I46:I47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L26" sqref="L26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499" t="s">
        <v>0</v>
      </c>
      <c r="B1" s="499"/>
      <c r="C1" s="499"/>
      <c r="D1" s="499"/>
      <c r="E1" s="499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7"/>
      <c r="F3" s="69"/>
      <c r="G3" s="69"/>
      <c r="H3" s="69"/>
      <c r="I3" s="69"/>
    </row>
    <row r="4" spans="1:13" x14ac:dyDescent="0.25">
      <c r="A4" s="486" t="s">
        <v>256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</row>
    <row r="5" spans="1:13" ht="19.5" customHeight="1" x14ac:dyDescent="0.25">
      <c r="A5" s="494"/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</row>
    <row r="6" spans="1:13" s="147" customFormat="1" ht="42" customHeight="1" x14ac:dyDescent="0.25">
      <c r="A6" s="475" t="s">
        <v>78</v>
      </c>
      <c r="B6" s="495" t="s">
        <v>27</v>
      </c>
      <c r="C6" s="475" t="s">
        <v>28</v>
      </c>
      <c r="D6" s="475" t="s">
        <v>40</v>
      </c>
      <c r="E6" s="475"/>
      <c r="F6" s="476" t="s">
        <v>29</v>
      </c>
      <c r="G6" s="476"/>
      <c r="H6" s="476"/>
      <c r="I6" s="476"/>
      <c r="J6" s="476"/>
      <c r="K6" s="476"/>
      <c r="L6" s="476"/>
    </row>
    <row r="7" spans="1:13" s="147" customFormat="1" ht="38.25" customHeight="1" x14ac:dyDescent="0.25">
      <c r="A7" s="475"/>
      <c r="B7" s="495"/>
      <c r="C7" s="475"/>
      <c r="D7" s="475" t="s">
        <v>41</v>
      </c>
      <c r="E7" s="475" t="s">
        <v>42</v>
      </c>
      <c r="F7" s="475" t="s">
        <v>31</v>
      </c>
      <c r="G7" s="475" t="s">
        <v>32</v>
      </c>
      <c r="H7" s="478" t="s">
        <v>33</v>
      </c>
      <c r="I7" s="478" t="s">
        <v>44</v>
      </c>
      <c r="J7" s="487" t="s">
        <v>35</v>
      </c>
      <c r="K7" s="487"/>
      <c r="L7" s="500" t="s">
        <v>45</v>
      </c>
    </row>
    <row r="8" spans="1:13" s="147" customFormat="1" ht="12.75" x14ac:dyDescent="0.25">
      <c r="A8" s="475"/>
      <c r="B8" s="495"/>
      <c r="C8" s="475"/>
      <c r="D8" s="475"/>
      <c r="E8" s="475"/>
      <c r="F8" s="475"/>
      <c r="G8" s="475"/>
      <c r="H8" s="478"/>
      <c r="I8" s="478"/>
      <c r="J8" s="370" t="s">
        <v>86</v>
      </c>
      <c r="K8" s="160" t="s">
        <v>49</v>
      </c>
      <c r="L8" s="501"/>
    </row>
    <row r="9" spans="1:13" s="334" customFormat="1" ht="15" x14ac:dyDescent="0.25">
      <c r="A9" s="415">
        <v>557</v>
      </c>
      <c r="B9" s="426">
        <v>43981</v>
      </c>
      <c r="C9" s="421" t="s">
        <v>128</v>
      </c>
      <c r="D9" s="421" t="s">
        <v>128</v>
      </c>
      <c r="E9" s="421" t="s">
        <v>136</v>
      </c>
      <c r="F9" s="248" t="s">
        <v>135</v>
      </c>
      <c r="G9" s="248">
        <v>2</v>
      </c>
      <c r="H9" s="332">
        <v>225000</v>
      </c>
      <c r="I9" s="332">
        <v>450000</v>
      </c>
      <c r="J9" s="332"/>
      <c r="K9" s="333">
        <v>0.41</v>
      </c>
      <c r="L9" s="332">
        <v>265500.00000000006</v>
      </c>
      <c r="M9" s="335"/>
    </row>
    <row r="10" spans="1:13" s="334" customFormat="1" ht="15" x14ac:dyDescent="0.25">
      <c r="A10" s="417"/>
      <c r="B10" s="428"/>
      <c r="C10" s="423"/>
      <c r="D10" s="423"/>
      <c r="E10" s="423"/>
      <c r="F10" s="248" t="s">
        <v>137</v>
      </c>
      <c r="G10" s="248">
        <v>1</v>
      </c>
      <c r="H10" s="332">
        <v>235000</v>
      </c>
      <c r="I10" s="332">
        <v>235000</v>
      </c>
      <c r="J10" s="336"/>
      <c r="K10" s="333">
        <v>0.41</v>
      </c>
      <c r="L10" s="332">
        <v>138650.00000000003</v>
      </c>
    </row>
    <row r="11" spans="1:13" s="334" customFormat="1" ht="15" x14ac:dyDescent="0.25">
      <c r="A11" s="248">
        <v>559</v>
      </c>
      <c r="B11" s="144">
        <v>43982</v>
      </c>
      <c r="C11" s="331" t="s">
        <v>128</v>
      </c>
      <c r="D11" s="385" t="s">
        <v>128</v>
      </c>
      <c r="E11" s="385" t="s">
        <v>136</v>
      </c>
      <c r="F11" s="248" t="s">
        <v>138</v>
      </c>
      <c r="G11" s="248">
        <v>2</v>
      </c>
      <c r="H11" s="248">
        <v>455000</v>
      </c>
      <c r="I11" s="332">
        <v>910000</v>
      </c>
      <c r="J11" s="403"/>
      <c r="K11" s="333">
        <v>0.41</v>
      </c>
      <c r="L11" s="332">
        <v>536900.00000000012</v>
      </c>
    </row>
    <row r="12" spans="1:13" s="334" customFormat="1" ht="15" x14ac:dyDescent="0.25">
      <c r="A12" s="248">
        <v>570</v>
      </c>
      <c r="B12" s="144">
        <v>43992</v>
      </c>
      <c r="C12" s="331" t="s">
        <v>128</v>
      </c>
      <c r="D12" s="385" t="s">
        <v>128</v>
      </c>
      <c r="E12" s="331"/>
      <c r="F12" s="248" t="s">
        <v>146</v>
      </c>
      <c r="G12" s="248">
        <v>1</v>
      </c>
      <c r="H12" s="332">
        <v>550000</v>
      </c>
      <c r="I12" s="332">
        <v>550000</v>
      </c>
      <c r="J12" s="403"/>
      <c r="K12" s="333">
        <v>0.41</v>
      </c>
      <c r="L12" s="332">
        <v>324500.00000000006</v>
      </c>
    </row>
    <row r="13" spans="1:13" s="334" customFormat="1" ht="15" x14ac:dyDescent="0.25">
      <c r="A13" s="415">
        <v>1154</v>
      </c>
      <c r="B13" s="418">
        <v>44007</v>
      </c>
      <c r="C13" s="415" t="s">
        <v>128</v>
      </c>
      <c r="D13" s="421" t="s">
        <v>128</v>
      </c>
      <c r="E13" s="421" t="s">
        <v>136</v>
      </c>
      <c r="F13" s="248" t="s">
        <v>135</v>
      </c>
      <c r="G13" s="248">
        <v>2</v>
      </c>
      <c r="H13" s="332">
        <v>225000</v>
      </c>
      <c r="I13" s="332">
        <v>450000</v>
      </c>
      <c r="J13" s="403"/>
      <c r="K13" s="333">
        <v>0.41</v>
      </c>
      <c r="L13" s="332">
        <v>265500.00000000006</v>
      </c>
    </row>
    <row r="14" spans="1:13" s="334" customFormat="1" ht="15" x14ac:dyDescent="0.25">
      <c r="A14" s="416"/>
      <c r="B14" s="419"/>
      <c r="C14" s="416"/>
      <c r="D14" s="422"/>
      <c r="E14" s="422"/>
      <c r="F14" s="248" t="s">
        <v>137</v>
      </c>
      <c r="G14" s="248">
        <v>2</v>
      </c>
      <c r="H14" s="332">
        <v>235000</v>
      </c>
      <c r="I14" s="332">
        <v>470000</v>
      </c>
      <c r="J14" s="332"/>
      <c r="K14" s="333">
        <v>0.41</v>
      </c>
      <c r="L14" s="332">
        <v>277300.00000000006</v>
      </c>
    </row>
    <row r="15" spans="1:13" s="334" customFormat="1" ht="15" x14ac:dyDescent="0.25">
      <c r="A15" s="417"/>
      <c r="B15" s="420"/>
      <c r="C15" s="417"/>
      <c r="D15" s="423"/>
      <c r="E15" s="423"/>
      <c r="F15" s="248" t="s">
        <v>138</v>
      </c>
      <c r="G15" s="248">
        <v>3</v>
      </c>
      <c r="H15" s="332">
        <v>455000</v>
      </c>
      <c r="I15" s="332">
        <v>1365000</v>
      </c>
      <c r="J15" s="332"/>
      <c r="K15" s="333">
        <v>0.41</v>
      </c>
      <c r="L15" s="332">
        <v>805350.00000000012</v>
      </c>
    </row>
    <row r="16" spans="1:13" s="334" customFormat="1" ht="15" x14ac:dyDescent="0.25">
      <c r="A16" s="248">
        <v>1157</v>
      </c>
      <c r="B16" s="338">
        <v>44007</v>
      </c>
      <c r="C16" s="331" t="s">
        <v>128</v>
      </c>
      <c r="D16" s="331" t="s">
        <v>128</v>
      </c>
      <c r="E16" s="331" t="s">
        <v>136</v>
      </c>
      <c r="F16" s="248" t="s">
        <v>146</v>
      </c>
      <c r="G16" s="248">
        <v>1</v>
      </c>
      <c r="H16" s="332">
        <v>550000</v>
      </c>
      <c r="I16" s="332">
        <v>550000</v>
      </c>
      <c r="J16" s="332"/>
      <c r="K16" s="333">
        <v>0.41</v>
      </c>
      <c r="L16" s="332">
        <v>324500.00000000006</v>
      </c>
    </row>
    <row r="17" spans="1:12" s="215" customFormat="1" x14ac:dyDescent="0.25">
      <c r="A17" s="490" t="s">
        <v>36</v>
      </c>
      <c r="B17" s="491"/>
      <c r="C17" s="491"/>
      <c r="D17" s="491"/>
      <c r="E17" s="491"/>
      <c r="F17" s="491"/>
      <c r="G17" s="491"/>
      <c r="H17" s="492"/>
      <c r="I17" s="216">
        <f>SUM(I9:I16)</f>
        <v>4980000</v>
      </c>
      <c r="J17" s="217"/>
      <c r="K17" s="217"/>
      <c r="L17" s="216">
        <f>SUM(L9:L16)</f>
        <v>2938200.0000000005</v>
      </c>
    </row>
    <row r="18" spans="1:12" s="223" customFormat="1" x14ac:dyDescent="0.25">
      <c r="A18" s="371"/>
      <c r="B18" s="371"/>
      <c r="C18" s="371"/>
      <c r="D18" s="371"/>
      <c r="E18" s="371"/>
      <c r="F18" s="371"/>
      <c r="G18" s="371"/>
      <c r="H18" s="371"/>
      <c r="I18" s="222"/>
      <c r="L18" s="222"/>
    </row>
    <row r="19" spans="1:12" s="223" customFormat="1" x14ac:dyDescent="0.25">
      <c r="A19" s="371"/>
      <c r="B19" s="371"/>
      <c r="C19" s="371"/>
      <c r="D19" s="371"/>
      <c r="E19" s="371"/>
      <c r="F19" s="371"/>
      <c r="G19" s="371"/>
      <c r="H19" s="371"/>
      <c r="I19" s="222"/>
      <c r="L19" s="222"/>
    </row>
    <row r="20" spans="1:12" s="223" customFormat="1" x14ac:dyDescent="0.25">
      <c r="A20" s="371"/>
      <c r="B20" s="392"/>
      <c r="D20" s="393"/>
      <c r="E20" s="393"/>
      <c r="F20" s="394"/>
      <c r="G20" s="394"/>
      <c r="H20" s="391"/>
      <c r="I20" s="391"/>
      <c r="J20" s="391"/>
      <c r="K20" s="395"/>
      <c r="L20" s="391"/>
    </row>
    <row r="21" spans="1:12" s="223" customFormat="1" x14ac:dyDescent="0.25">
      <c r="A21" s="486" t="s">
        <v>194</v>
      </c>
      <c r="B21" s="486"/>
      <c r="C21" s="486"/>
      <c r="D21" s="371"/>
      <c r="E21" s="371"/>
      <c r="F21" s="371"/>
      <c r="G21" s="371"/>
      <c r="H21" s="371"/>
      <c r="I21" s="222"/>
      <c r="L21" s="222"/>
    </row>
    <row r="22" spans="1:12" s="223" customFormat="1" x14ac:dyDescent="0.25">
      <c r="A22" s="371"/>
      <c r="B22" s="371"/>
      <c r="C22" s="371"/>
      <c r="D22" s="488" t="s">
        <v>195</v>
      </c>
      <c r="E22" s="488"/>
      <c r="F22" s="488"/>
      <c r="G22" s="488"/>
      <c r="H22" s="488"/>
      <c r="I22" s="488"/>
      <c r="J22" s="489" t="s">
        <v>51</v>
      </c>
      <c r="K22" s="489"/>
      <c r="L22" s="222"/>
    </row>
    <row r="23" spans="1:12" s="223" customFormat="1" x14ac:dyDescent="0.25">
      <c r="A23" s="371"/>
      <c r="B23" s="371"/>
      <c r="C23" s="371"/>
      <c r="D23" s="479" t="s">
        <v>197</v>
      </c>
      <c r="E23" s="479"/>
      <c r="F23" s="479"/>
      <c r="G23" s="479"/>
      <c r="H23" s="479"/>
      <c r="I23" s="479"/>
      <c r="J23" s="483">
        <f>L17</f>
        <v>2938200.0000000005</v>
      </c>
      <c r="K23" s="483"/>
      <c r="L23" s="222"/>
    </row>
    <row r="24" spans="1:12" s="223" customFormat="1" x14ac:dyDescent="0.25">
      <c r="A24" s="371"/>
      <c r="B24" s="371"/>
      <c r="C24" s="371"/>
      <c r="D24" s="480" t="s">
        <v>200</v>
      </c>
      <c r="E24" s="481"/>
      <c r="F24" s="481"/>
      <c r="G24" s="481"/>
      <c r="H24" s="481"/>
      <c r="I24" s="482"/>
      <c r="J24" s="484">
        <f>'Bảng lương'!L16</f>
        <v>2107692.307692308</v>
      </c>
      <c r="K24" s="485"/>
      <c r="L24" s="222"/>
    </row>
    <row r="25" spans="1:12" s="223" customFormat="1" x14ac:dyDescent="0.25">
      <c r="A25" s="371"/>
      <c r="B25" s="371"/>
      <c r="C25" s="371"/>
      <c r="D25" s="479" t="s">
        <v>255</v>
      </c>
      <c r="E25" s="479"/>
      <c r="F25" s="479"/>
      <c r="G25" s="479"/>
      <c r="H25" s="479"/>
      <c r="I25" s="479"/>
      <c r="J25" s="483">
        <f>J23-J24</f>
        <v>830507.69230769249</v>
      </c>
      <c r="K25" s="483"/>
      <c r="L25" s="222"/>
    </row>
    <row r="26" spans="1:12" s="223" customFormat="1" x14ac:dyDescent="0.25">
      <c r="A26" s="371"/>
      <c r="B26" s="371"/>
      <c r="C26" s="371"/>
      <c r="D26" s="371"/>
      <c r="E26" s="371"/>
      <c r="F26" s="371"/>
      <c r="G26" s="371"/>
      <c r="H26" s="371"/>
      <c r="I26" s="222"/>
      <c r="L26" s="363"/>
    </row>
    <row r="27" spans="1:12" s="223" customFormat="1" x14ac:dyDescent="0.25">
      <c r="A27" s="371"/>
      <c r="B27" s="371"/>
      <c r="C27" s="371"/>
      <c r="D27" s="371"/>
      <c r="E27" s="371"/>
      <c r="F27" s="371"/>
      <c r="G27" s="371"/>
      <c r="H27" s="371"/>
      <c r="I27" s="222"/>
      <c r="L27" s="222"/>
    </row>
    <row r="28" spans="1:12" x14ac:dyDescent="0.25">
      <c r="A28" s="371"/>
      <c r="B28" s="486" t="s">
        <v>112</v>
      </c>
      <c r="C28" s="486"/>
      <c r="D28" s="486"/>
      <c r="E28" s="371"/>
      <c r="F28" s="371"/>
      <c r="G28" s="371"/>
      <c r="H28" s="371"/>
      <c r="I28" s="486" t="s">
        <v>117</v>
      </c>
      <c r="J28" s="486"/>
    </row>
    <row r="29" spans="1:12" x14ac:dyDescent="0.25">
      <c r="A29" s="371"/>
      <c r="B29" s="371"/>
      <c r="C29" s="371"/>
      <c r="D29" s="371"/>
      <c r="E29" s="371"/>
      <c r="F29" s="371"/>
      <c r="G29" s="371"/>
      <c r="H29" s="371"/>
      <c r="I29" s="218"/>
    </row>
    <row r="30" spans="1:12" x14ac:dyDescent="0.25">
      <c r="A30" s="371"/>
      <c r="B30" s="371"/>
      <c r="C30" s="371"/>
      <c r="D30" s="371"/>
      <c r="E30" s="371"/>
      <c r="F30" s="371"/>
      <c r="G30" s="371"/>
      <c r="H30" s="371"/>
      <c r="I30" s="218"/>
    </row>
    <row r="31" spans="1:12" x14ac:dyDescent="0.25">
      <c r="A31" s="371"/>
      <c r="B31" s="371"/>
      <c r="C31" s="371"/>
      <c r="D31" s="371"/>
      <c r="E31" s="371"/>
      <c r="F31" s="371"/>
      <c r="G31" s="371"/>
      <c r="H31" s="371"/>
      <c r="I31" s="218"/>
    </row>
    <row r="32" spans="1:12" x14ac:dyDescent="0.25">
      <c r="A32" s="371"/>
      <c r="B32" s="371"/>
      <c r="C32" s="371"/>
      <c r="D32" s="371"/>
      <c r="E32" s="371"/>
      <c r="F32" s="371"/>
      <c r="G32" s="371"/>
      <c r="H32" s="371"/>
      <c r="I32" s="218"/>
    </row>
    <row r="33" spans="1:9" x14ac:dyDescent="0.25">
      <c r="A33" s="371"/>
      <c r="B33" s="371"/>
      <c r="C33" s="371"/>
      <c r="D33" s="371"/>
      <c r="E33" s="371"/>
      <c r="F33" s="371"/>
      <c r="G33" s="371"/>
      <c r="H33" s="371"/>
      <c r="I33" s="218"/>
    </row>
    <row r="34" spans="1:9" x14ac:dyDescent="0.25">
      <c r="A34" s="371"/>
      <c r="B34" s="98"/>
      <c r="C34" s="371"/>
      <c r="D34" s="371"/>
      <c r="E34" s="371"/>
      <c r="F34" s="371"/>
      <c r="G34" s="371"/>
      <c r="H34" s="371"/>
      <c r="I34" s="218"/>
    </row>
    <row r="35" spans="1:9" x14ac:dyDescent="0.25">
      <c r="A35" s="100"/>
      <c r="B35" s="100"/>
      <c r="C35" s="100"/>
      <c r="D35" s="100"/>
      <c r="E35" s="100"/>
      <c r="F35" s="100"/>
      <c r="G35" s="100"/>
      <c r="H35" s="100"/>
      <c r="I35" s="219"/>
    </row>
    <row r="36" spans="1:9" x14ac:dyDescent="0.25">
      <c r="A36" s="493"/>
      <c r="B36" s="493"/>
      <c r="E36" s="39"/>
      <c r="F36" s="39"/>
      <c r="G36" s="39"/>
      <c r="H36" s="39"/>
    </row>
    <row r="38" spans="1:9" x14ac:dyDescent="0.25">
      <c r="H38" s="220"/>
    </row>
    <row r="40" spans="1:9" x14ac:dyDescent="0.25">
      <c r="A40" s="493"/>
      <c r="B40" s="493"/>
      <c r="E40" s="39"/>
      <c r="F40" s="39"/>
      <c r="G40" s="39"/>
      <c r="H40" s="39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E9:E10"/>
    <mergeCell ref="A13:A15"/>
    <mergeCell ref="B13:B15"/>
    <mergeCell ref="C13:C15"/>
    <mergeCell ref="D13:D15"/>
    <mergeCell ref="E13:E15"/>
    <mergeCell ref="D9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6" customWidth="1"/>
    <col min="2" max="2" width="17.7109375" style="176" customWidth="1"/>
    <col min="3" max="3" width="10.28515625" style="177" customWidth="1"/>
    <col min="4" max="4" width="3.28515625" style="177" customWidth="1"/>
    <col min="5" max="34" width="2.5703125" style="176" customWidth="1"/>
    <col min="35" max="35" width="7.42578125" style="176" customWidth="1"/>
    <col min="36" max="38" width="2.5703125" style="176" customWidth="1"/>
    <col min="39" max="39" width="4.42578125" style="176" customWidth="1"/>
    <col min="40" max="40" width="19.42578125" style="177" customWidth="1"/>
    <col min="41" max="260" width="9" style="176"/>
    <col min="261" max="261" width="3.28515625" style="176" customWidth="1"/>
    <col min="262" max="262" width="20" style="176" customWidth="1"/>
    <col min="263" max="263" width="24.5703125" style="176" customWidth="1"/>
    <col min="264" max="293" width="4.42578125" style="176" customWidth="1"/>
    <col min="294" max="294" width="2.5703125" style="176" customWidth="1"/>
    <col min="295" max="295" width="6.140625" style="176" customWidth="1"/>
    <col min="296" max="296" width="19.42578125" style="176" customWidth="1"/>
    <col min="297" max="516" width="9" style="176"/>
    <col min="517" max="517" width="3.28515625" style="176" customWidth="1"/>
    <col min="518" max="518" width="20" style="176" customWidth="1"/>
    <col min="519" max="519" width="24.5703125" style="176" customWidth="1"/>
    <col min="520" max="549" width="4.42578125" style="176" customWidth="1"/>
    <col min="550" max="550" width="2.5703125" style="176" customWidth="1"/>
    <col min="551" max="551" width="6.140625" style="176" customWidth="1"/>
    <col min="552" max="552" width="19.42578125" style="176" customWidth="1"/>
    <col min="553" max="772" width="9" style="176"/>
    <col min="773" max="773" width="3.28515625" style="176" customWidth="1"/>
    <col min="774" max="774" width="20" style="176" customWidth="1"/>
    <col min="775" max="775" width="24.5703125" style="176" customWidth="1"/>
    <col min="776" max="805" width="4.42578125" style="176" customWidth="1"/>
    <col min="806" max="806" width="2.5703125" style="176" customWidth="1"/>
    <col min="807" max="807" width="6.140625" style="176" customWidth="1"/>
    <col min="808" max="808" width="19.42578125" style="176" customWidth="1"/>
    <col min="809" max="1028" width="9" style="176"/>
    <col min="1029" max="1029" width="3.28515625" style="176" customWidth="1"/>
    <col min="1030" max="1030" width="20" style="176" customWidth="1"/>
    <col min="1031" max="1031" width="24.5703125" style="176" customWidth="1"/>
    <col min="1032" max="1061" width="4.42578125" style="176" customWidth="1"/>
    <col min="1062" max="1062" width="2.5703125" style="176" customWidth="1"/>
    <col min="1063" max="1063" width="6.140625" style="176" customWidth="1"/>
    <col min="1064" max="1064" width="19.42578125" style="176" customWidth="1"/>
    <col min="1065" max="1284" width="9" style="176"/>
    <col min="1285" max="1285" width="3.28515625" style="176" customWidth="1"/>
    <col min="1286" max="1286" width="20" style="176" customWidth="1"/>
    <col min="1287" max="1287" width="24.5703125" style="176" customWidth="1"/>
    <col min="1288" max="1317" width="4.42578125" style="176" customWidth="1"/>
    <col min="1318" max="1318" width="2.5703125" style="176" customWidth="1"/>
    <col min="1319" max="1319" width="6.140625" style="176" customWidth="1"/>
    <col min="1320" max="1320" width="19.42578125" style="176" customWidth="1"/>
    <col min="1321" max="1540" width="9" style="176"/>
    <col min="1541" max="1541" width="3.28515625" style="176" customWidth="1"/>
    <col min="1542" max="1542" width="20" style="176" customWidth="1"/>
    <col min="1543" max="1543" width="24.5703125" style="176" customWidth="1"/>
    <col min="1544" max="1573" width="4.42578125" style="176" customWidth="1"/>
    <col min="1574" max="1574" width="2.5703125" style="176" customWidth="1"/>
    <col min="1575" max="1575" width="6.140625" style="176" customWidth="1"/>
    <col min="1576" max="1576" width="19.42578125" style="176" customWidth="1"/>
    <col min="1577" max="1796" width="9" style="176"/>
    <col min="1797" max="1797" width="3.28515625" style="176" customWidth="1"/>
    <col min="1798" max="1798" width="20" style="176" customWidth="1"/>
    <col min="1799" max="1799" width="24.5703125" style="176" customWidth="1"/>
    <col min="1800" max="1829" width="4.42578125" style="176" customWidth="1"/>
    <col min="1830" max="1830" width="2.5703125" style="176" customWidth="1"/>
    <col min="1831" max="1831" width="6.140625" style="176" customWidth="1"/>
    <col min="1832" max="1832" width="19.42578125" style="176" customWidth="1"/>
    <col min="1833" max="2052" width="9" style="176"/>
    <col min="2053" max="2053" width="3.28515625" style="176" customWidth="1"/>
    <col min="2054" max="2054" width="20" style="176" customWidth="1"/>
    <col min="2055" max="2055" width="24.5703125" style="176" customWidth="1"/>
    <col min="2056" max="2085" width="4.42578125" style="176" customWidth="1"/>
    <col min="2086" max="2086" width="2.5703125" style="176" customWidth="1"/>
    <col min="2087" max="2087" width="6.140625" style="176" customWidth="1"/>
    <col min="2088" max="2088" width="19.42578125" style="176" customWidth="1"/>
    <col min="2089" max="2308" width="9" style="176"/>
    <col min="2309" max="2309" width="3.28515625" style="176" customWidth="1"/>
    <col min="2310" max="2310" width="20" style="176" customWidth="1"/>
    <col min="2311" max="2311" width="24.5703125" style="176" customWidth="1"/>
    <col min="2312" max="2341" width="4.42578125" style="176" customWidth="1"/>
    <col min="2342" max="2342" width="2.5703125" style="176" customWidth="1"/>
    <col min="2343" max="2343" width="6.140625" style="176" customWidth="1"/>
    <col min="2344" max="2344" width="19.42578125" style="176" customWidth="1"/>
    <col min="2345" max="2564" width="9" style="176"/>
    <col min="2565" max="2565" width="3.28515625" style="176" customWidth="1"/>
    <col min="2566" max="2566" width="20" style="176" customWidth="1"/>
    <col min="2567" max="2567" width="24.5703125" style="176" customWidth="1"/>
    <col min="2568" max="2597" width="4.42578125" style="176" customWidth="1"/>
    <col min="2598" max="2598" width="2.5703125" style="176" customWidth="1"/>
    <col min="2599" max="2599" width="6.140625" style="176" customWidth="1"/>
    <col min="2600" max="2600" width="19.42578125" style="176" customWidth="1"/>
    <col min="2601" max="2820" width="9" style="176"/>
    <col min="2821" max="2821" width="3.28515625" style="176" customWidth="1"/>
    <col min="2822" max="2822" width="20" style="176" customWidth="1"/>
    <col min="2823" max="2823" width="24.5703125" style="176" customWidth="1"/>
    <col min="2824" max="2853" width="4.42578125" style="176" customWidth="1"/>
    <col min="2854" max="2854" width="2.5703125" style="176" customWidth="1"/>
    <col min="2855" max="2855" width="6.140625" style="176" customWidth="1"/>
    <col min="2856" max="2856" width="19.42578125" style="176" customWidth="1"/>
    <col min="2857" max="3076" width="9" style="176"/>
    <col min="3077" max="3077" width="3.28515625" style="176" customWidth="1"/>
    <col min="3078" max="3078" width="20" style="176" customWidth="1"/>
    <col min="3079" max="3079" width="24.5703125" style="176" customWidth="1"/>
    <col min="3080" max="3109" width="4.42578125" style="176" customWidth="1"/>
    <col min="3110" max="3110" width="2.5703125" style="176" customWidth="1"/>
    <col min="3111" max="3111" width="6.140625" style="176" customWidth="1"/>
    <col min="3112" max="3112" width="19.42578125" style="176" customWidth="1"/>
    <col min="3113" max="3332" width="9" style="176"/>
    <col min="3333" max="3333" width="3.28515625" style="176" customWidth="1"/>
    <col min="3334" max="3334" width="20" style="176" customWidth="1"/>
    <col min="3335" max="3335" width="24.5703125" style="176" customWidth="1"/>
    <col min="3336" max="3365" width="4.42578125" style="176" customWidth="1"/>
    <col min="3366" max="3366" width="2.5703125" style="176" customWidth="1"/>
    <col min="3367" max="3367" width="6.140625" style="176" customWidth="1"/>
    <col min="3368" max="3368" width="19.42578125" style="176" customWidth="1"/>
    <col min="3369" max="3588" width="9" style="176"/>
    <col min="3589" max="3589" width="3.28515625" style="176" customWidth="1"/>
    <col min="3590" max="3590" width="20" style="176" customWidth="1"/>
    <col min="3591" max="3591" width="24.5703125" style="176" customWidth="1"/>
    <col min="3592" max="3621" width="4.42578125" style="176" customWidth="1"/>
    <col min="3622" max="3622" width="2.5703125" style="176" customWidth="1"/>
    <col min="3623" max="3623" width="6.140625" style="176" customWidth="1"/>
    <col min="3624" max="3624" width="19.42578125" style="176" customWidth="1"/>
    <col min="3625" max="3844" width="9" style="176"/>
    <col min="3845" max="3845" width="3.28515625" style="176" customWidth="1"/>
    <col min="3846" max="3846" width="20" style="176" customWidth="1"/>
    <col min="3847" max="3847" width="24.5703125" style="176" customWidth="1"/>
    <col min="3848" max="3877" width="4.42578125" style="176" customWidth="1"/>
    <col min="3878" max="3878" width="2.5703125" style="176" customWidth="1"/>
    <col min="3879" max="3879" width="6.140625" style="176" customWidth="1"/>
    <col min="3880" max="3880" width="19.42578125" style="176" customWidth="1"/>
    <col min="3881" max="4100" width="9" style="176"/>
    <col min="4101" max="4101" width="3.28515625" style="176" customWidth="1"/>
    <col min="4102" max="4102" width="20" style="176" customWidth="1"/>
    <col min="4103" max="4103" width="24.5703125" style="176" customWidth="1"/>
    <col min="4104" max="4133" width="4.42578125" style="176" customWidth="1"/>
    <col min="4134" max="4134" width="2.5703125" style="176" customWidth="1"/>
    <col min="4135" max="4135" width="6.140625" style="176" customWidth="1"/>
    <col min="4136" max="4136" width="19.42578125" style="176" customWidth="1"/>
    <col min="4137" max="4356" width="9" style="176"/>
    <col min="4357" max="4357" width="3.28515625" style="176" customWidth="1"/>
    <col min="4358" max="4358" width="20" style="176" customWidth="1"/>
    <col min="4359" max="4359" width="24.5703125" style="176" customWidth="1"/>
    <col min="4360" max="4389" width="4.42578125" style="176" customWidth="1"/>
    <col min="4390" max="4390" width="2.5703125" style="176" customWidth="1"/>
    <col min="4391" max="4391" width="6.140625" style="176" customWidth="1"/>
    <col min="4392" max="4392" width="19.42578125" style="176" customWidth="1"/>
    <col min="4393" max="4612" width="9" style="176"/>
    <col min="4613" max="4613" width="3.28515625" style="176" customWidth="1"/>
    <col min="4614" max="4614" width="20" style="176" customWidth="1"/>
    <col min="4615" max="4615" width="24.5703125" style="176" customWidth="1"/>
    <col min="4616" max="4645" width="4.42578125" style="176" customWidth="1"/>
    <col min="4646" max="4646" width="2.5703125" style="176" customWidth="1"/>
    <col min="4647" max="4647" width="6.140625" style="176" customWidth="1"/>
    <col min="4648" max="4648" width="19.42578125" style="176" customWidth="1"/>
    <col min="4649" max="4868" width="9" style="176"/>
    <col min="4869" max="4869" width="3.28515625" style="176" customWidth="1"/>
    <col min="4870" max="4870" width="20" style="176" customWidth="1"/>
    <col min="4871" max="4871" width="24.5703125" style="176" customWidth="1"/>
    <col min="4872" max="4901" width="4.42578125" style="176" customWidth="1"/>
    <col min="4902" max="4902" width="2.5703125" style="176" customWidth="1"/>
    <col min="4903" max="4903" width="6.140625" style="176" customWidth="1"/>
    <col min="4904" max="4904" width="19.42578125" style="176" customWidth="1"/>
    <col min="4905" max="5124" width="9" style="176"/>
    <col min="5125" max="5125" width="3.28515625" style="176" customWidth="1"/>
    <col min="5126" max="5126" width="20" style="176" customWidth="1"/>
    <col min="5127" max="5127" width="24.5703125" style="176" customWidth="1"/>
    <col min="5128" max="5157" width="4.42578125" style="176" customWidth="1"/>
    <col min="5158" max="5158" width="2.5703125" style="176" customWidth="1"/>
    <col min="5159" max="5159" width="6.140625" style="176" customWidth="1"/>
    <col min="5160" max="5160" width="19.42578125" style="176" customWidth="1"/>
    <col min="5161" max="5380" width="9" style="176"/>
    <col min="5381" max="5381" width="3.28515625" style="176" customWidth="1"/>
    <col min="5382" max="5382" width="20" style="176" customWidth="1"/>
    <col min="5383" max="5383" width="24.5703125" style="176" customWidth="1"/>
    <col min="5384" max="5413" width="4.42578125" style="176" customWidth="1"/>
    <col min="5414" max="5414" width="2.5703125" style="176" customWidth="1"/>
    <col min="5415" max="5415" width="6.140625" style="176" customWidth="1"/>
    <col min="5416" max="5416" width="19.42578125" style="176" customWidth="1"/>
    <col min="5417" max="5636" width="9" style="176"/>
    <col min="5637" max="5637" width="3.28515625" style="176" customWidth="1"/>
    <col min="5638" max="5638" width="20" style="176" customWidth="1"/>
    <col min="5639" max="5639" width="24.5703125" style="176" customWidth="1"/>
    <col min="5640" max="5669" width="4.42578125" style="176" customWidth="1"/>
    <col min="5670" max="5670" width="2.5703125" style="176" customWidth="1"/>
    <col min="5671" max="5671" width="6.140625" style="176" customWidth="1"/>
    <col min="5672" max="5672" width="19.42578125" style="176" customWidth="1"/>
    <col min="5673" max="5892" width="9" style="176"/>
    <col min="5893" max="5893" width="3.28515625" style="176" customWidth="1"/>
    <col min="5894" max="5894" width="20" style="176" customWidth="1"/>
    <col min="5895" max="5895" width="24.5703125" style="176" customWidth="1"/>
    <col min="5896" max="5925" width="4.42578125" style="176" customWidth="1"/>
    <col min="5926" max="5926" width="2.5703125" style="176" customWidth="1"/>
    <col min="5927" max="5927" width="6.140625" style="176" customWidth="1"/>
    <col min="5928" max="5928" width="19.42578125" style="176" customWidth="1"/>
    <col min="5929" max="6148" width="9" style="176"/>
    <col min="6149" max="6149" width="3.28515625" style="176" customWidth="1"/>
    <col min="6150" max="6150" width="20" style="176" customWidth="1"/>
    <col min="6151" max="6151" width="24.5703125" style="176" customWidth="1"/>
    <col min="6152" max="6181" width="4.42578125" style="176" customWidth="1"/>
    <col min="6182" max="6182" width="2.5703125" style="176" customWidth="1"/>
    <col min="6183" max="6183" width="6.140625" style="176" customWidth="1"/>
    <col min="6184" max="6184" width="19.42578125" style="176" customWidth="1"/>
    <col min="6185" max="6404" width="9" style="176"/>
    <col min="6405" max="6405" width="3.28515625" style="176" customWidth="1"/>
    <col min="6406" max="6406" width="20" style="176" customWidth="1"/>
    <col min="6407" max="6407" width="24.5703125" style="176" customWidth="1"/>
    <col min="6408" max="6437" width="4.42578125" style="176" customWidth="1"/>
    <col min="6438" max="6438" width="2.5703125" style="176" customWidth="1"/>
    <col min="6439" max="6439" width="6.140625" style="176" customWidth="1"/>
    <col min="6440" max="6440" width="19.42578125" style="176" customWidth="1"/>
    <col min="6441" max="6660" width="9" style="176"/>
    <col min="6661" max="6661" width="3.28515625" style="176" customWidth="1"/>
    <col min="6662" max="6662" width="20" style="176" customWidth="1"/>
    <col min="6663" max="6663" width="24.5703125" style="176" customWidth="1"/>
    <col min="6664" max="6693" width="4.42578125" style="176" customWidth="1"/>
    <col min="6694" max="6694" width="2.5703125" style="176" customWidth="1"/>
    <col min="6695" max="6695" width="6.140625" style="176" customWidth="1"/>
    <col min="6696" max="6696" width="19.42578125" style="176" customWidth="1"/>
    <col min="6697" max="6916" width="9" style="176"/>
    <col min="6917" max="6917" width="3.28515625" style="176" customWidth="1"/>
    <col min="6918" max="6918" width="20" style="176" customWidth="1"/>
    <col min="6919" max="6919" width="24.5703125" style="176" customWidth="1"/>
    <col min="6920" max="6949" width="4.42578125" style="176" customWidth="1"/>
    <col min="6950" max="6950" width="2.5703125" style="176" customWidth="1"/>
    <col min="6951" max="6951" width="6.140625" style="176" customWidth="1"/>
    <col min="6952" max="6952" width="19.42578125" style="176" customWidth="1"/>
    <col min="6953" max="7172" width="9" style="176"/>
    <col min="7173" max="7173" width="3.28515625" style="176" customWidth="1"/>
    <col min="7174" max="7174" width="20" style="176" customWidth="1"/>
    <col min="7175" max="7175" width="24.5703125" style="176" customWidth="1"/>
    <col min="7176" max="7205" width="4.42578125" style="176" customWidth="1"/>
    <col min="7206" max="7206" width="2.5703125" style="176" customWidth="1"/>
    <col min="7207" max="7207" width="6.140625" style="176" customWidth="1"/>
    <col min="7208" max="7208" width="19.42578125" style="176" customWidth="1"/>
    <col min="7209" max="7428" width="9" style="176"/>
    <col min="7429" max="7429" width="3.28515625" style="176" customWidth="1"/>
    <col min="7430" max="7430" width="20" style="176" customWidth="1"/>
    <col min="7431" max="7431" width="24.5703125" style="176" customWidth="1"/>
    <col min="7432" max="7461" width="4.42578125" style="176" customWidth="1"/>
    <col min="7462" max="7462" width="2.5703125" style="176" customWidth="1"/>
    <col min="7463" max="7463" width="6.140625" style="176" customWidth="1"/>
    <col min="7464" max="7464" width="19.42578125" style="176" customWidth="1"/>
    <col min="7465" max="7684" width="9" style="176"/>
    <col min="7685" max="7685" width="3.28515625" style="176" customWidth="1"/>
    <col min="7686" max="7686" width="20" style="176" customWidth="1"/>
    <col min="7687" max="7687" width="24.5703125" style="176" customWidth="1"/>
    <col min="7688" max="7717" width="4.42578125" style="176" customWidth="1"/>
    <col min="7718" max="7718" width="2.5703125" style="176" customWidth="1"/>
    <col min="7719" max="7719" width="6.140625" style="176" customWidth="1"/>
    <col min="7720" max="7720" width="19.42578125" style="176" customWidth="1"/>
    <col min="7721" max="7940" width="9" style="176"/>
    <col min="7941" max="7941" width="3.28515625" style="176" customWidth="1"/>
    <col min="7942" max="7942" width="20" style="176" customWidth="1"/>
    <col min="7943" max="7943" width="24.5703125" style="176" customWidth="1"/>
    <col min="7944" max="7973" width="4.42578125" style="176" customWidth="1"/>
    <col min="7974" max="7974" width="2.5703125" style="176" customWidth="1"/>
    <col min="7975" max="7975" width="6.140625" style="176" customWidth="1"/>
    <col min="7976" max="7976" width="19.42578125" style="176" customWidth="1"/>
    <col min="7977" max="8196" width="9" style="176"/>
    <col min="8197" max="8197" width="3.28515625" style="176" customWidth="1"/>
    <col min="8198" max="8198" width="20" style="176" customWidth="1"/>
    <col min="8199" max="8199" width="24.5703125" style="176" customWidth="1"/>
    <col min="8200" max="8229" width="4.42578125" style="176" customWidth="1"/>
    <col min="8230" max="8230" width="2.5703125" style="176" customWidth="1"/>
    <col min="8231" max="8231" width="6.140625" style="176" customWidth="1"/>
    <col min="8232" max="8232" width="19.42578125" style="176" customWidth="1"/>
    <col min="8233" max="8452" width="9" style="176"/>
    <col min="8453" max="8453" width="3.28515625" style="176" customWidth="1"/>
    <col min="8454" max="8454" width="20" style="176" customWidth="1"/>
    <col min="8455" max="8455" width="24.5703125" style="176" customWidth="1"/>
    <col min="8456" max="8485" width="4.42578125" style="176" customWidth="1"/>
    <col min="8486" max="8486" width="2.5703125" style="176" customWidth="1"/>
    <col min="8487" max="8487" width="6.140625" style="176" customWidth="1"/>
    <col min="8488" max="8488" width="19.42578125" style="176" customWidth="1"/>
    <col min="8489" max="8708" width="9" style="176"/>
    <col min="8709" max="8709" width="3.28515625" style="176" customWidth="1"/>
    <col min="8710" max="8710" width="20" style="176" customWidth="1"/>
    <col min="8711" max="8711" width="24.5703125" style="176" customWidth="1"/>
    <col min="8712" max="8741" width="4.42578125" style="176" customWidth="1"/>
    <col min="8742" max="8742" width="2.5703125" style="176" customWidth="1"/>
    <col min="8743" max="8743" width="6.140625" style="176" customWidth="1"/>
    <col min="8744" max="8744" width="19.42578125" style="176" customWidth="1"/>
    <col min="8745" max="8964" width="9" style="176"/>
    <col min="8965" max="8965" width="3.28515625" style="176" customWidth="1"/>
    <col min="8966" max="8966" width="20" style="176" customWidth="1"/>
    <col min="8967" max="8967" width="24.5703125" style="176" customWidth="1"/>
    <col min="8968" max="8997" width="4.42578125" style="176" customWidth="1"/>
    <col min="8998" max="8998" width="2.5703125" style="176" customWidth="1"/>
    <col min="8999" max="8999" width="6.140625" style="176" customWidth="1"/>
    <col min="9000" max="9000" width="19.42578125" style="176" customWidth="1"/>
    <col min="9001" max="9220" width="9" style="176"/>
    <col min="9221" max="9221" width="3.28515625" style="176" customWidth="1"/>
    <col min="9222" max="9222" width="20" style="176" customWidth="1"/>
    <col min="9223" max="9223" width="24.5703125" style="176" customWidth="1"/>
    <col min="9224" max="9253" width="4.42578125" style="176" customWidth="1"/>
    <col min="9254" max="9254" width="2.5703125" style="176" customWidth="1"/>
    <col min="9255" max="9255" width="6.140625" style="176" customWidth="1"/>
    <col min="9256" max="9256" width="19.42578125" style="176" customWidth="1"/>
    <col min="9257" max="9476" width="9" style="176"/>
    <col min="9477" max="9477" width="3.28515625" style="176" customWidth="1"/>
    <col min="9478" max="9478" width="20" style="176" customWidth="1"/>
    <col min="9479" max="9479" width="24.5703125" style="176" customWidth="1"/>
    <col min="9480" max="9509" width="4.42578125" style="176" customWidth="1"/>
    <col min="9510" max="9510" width="2.5703125" style="176" customWidth="1"/>
    <col min="9511" max="9511" width="6.140625" style="176" customWidth="1"/>
    <col min="9512" max="9512" width="19.42578125" style="176" customWidth="1"/>
    <col min="9513" max="9732" width="9" style="176"/>
    <col min="9733" max="9733" width="3.28515625" style="176" customWidth="1"/>
    <col min="9734" max="9734" width="20" style="176" customWidth="1"/>
    <col min="9735" max="9735" width="24.5703125" style="176" customWidth="1"/>
    <col min="9736" max="9765" width="4.42578125" style="176" customWidth="1"/>
    <col min="9766" max="9766" width="2.5703125" style="176" customWidth="1"/>
    <col min="9767" max="9767" width="6.140625" style="176" customWidth="1"/>
    <col min="9768" max="9768" width="19.42578125" style="176" customWidth="1"/>
    <col min="9769" max="9988" width="9" style="176"/>
    <col min="9989" max="9989" width="3.28515625" style="176" customWidth="1"/>
    <col min="9990" max="9990" width="20" style="176" customWidth="1"/>
    <col min="9991" max="9991" width="24.5703125" style="176" customWidth="1"/>
    <col min="9992" max="10021" width="4.42578125" style="176" customWidth="1"/>
    <col min="10022" max="10022" width="2.5703125" style="176" customWidth="1"/>
    <col min="10023" max="10023" width="6.140625" style="176" customWidth="1"/>
    <col min="10024" max="10024" width="19.42578125" style="176" customWidth="1"/>
    <col min="10025" max="10244" width="9" style="176"/>
    <col min="10245" max="10245" width="3.28515625" style="176" customWidth="1"/>
    <col min="10246" max="10246" width="20" style="176" customWidth="1"/>
    <col min="10247" max="10247" width="24.5703125" style="176" customWidth="1"/>
    <col min="10248" max="10277" width="4.42578125" style="176" customWidth="1"/>
    <col min="10278" max="10278" width="2.5703125" style="176" customWidth="1"/>
    <col min="10279" max="10279" width="6.140625" style="176" customWidth="1"/>
    <col min="10280" max="10280" width="19.42578125" style="176" customWidth="1"/>
    <col min="10281" max="10500" width="9" style="176"/>
    <col min="10501" max="10501" width="3.28515625" style="176" customWidth="1"/>
    <col min="10502" max="10502" width="20" style="176" customWidth="1"/>
    <col min="10503" max="10503" width="24.5703125" style="176" customWidth="1"/>
    <col min="10504" max="10533" width="4.42578125" style="176" customWidth="1"/>
    <col min="10534" max="10534" width="2.5703125" style="176" customWidth="1"/>
    <col min="10535" max="10535" width="6.140625" style="176" customWidth="1"/>
    <col min="10536" max="10536" width="19.42578125" style="176" customWidth="1"/>
    <col min="10537" max="10756" width="9" style="176"/>
    <col min="10757" max="10757" width="3.28515625" style="176" customWidth="1"/>
    <col min="10758" max="10758" width="20" style="176" customWidth="1"/>
    <col min="10759" max="10759" width="24.5703125" style="176" customWidth="1"/>
    <col min="10760" max="10789" width="4.42578125" style="176" customWidth="1"/>
    <col min="10790" max="10790" width="2.5703125" style="176" customWidth="1"/>
    <col min="10791" max="10791" width="6.140625" style="176" customWidth="1"/>
    <col min="10792" max="10792" width="19.42578125" style="176" customWidth="1"/>
    <col min="10793" max="11012" width="9" style="176"/>
    <col min="11013" max="11013" width="3.28515625" style="176" customWidth="1"/>
    <col min="11014" max="11014" width="20" style="176" customWidth="1"/>
    <col min="11015" max="11015" width="24.5703125" style="176" customWidth="1"/>
    <col min="11016" max="11045" width="4.42578125" style="176" customWidth="1"/>
    <col min="11046" max="11046" width="2.5703125" style="176" customWidth="1"/>
    <col min="11047" max="11047" width="6.140625" style="176" customWidth="1"/>
    <col min="11048" max="11048" width="19.42578125" style="176" customWidth="1"/>
    <col min="11049" max="11268" width="9" style="176"/>
    <col min="11269" max="11269" width="3.28515625" style="176" customWidth="1"/>
    <col min="11270" max="11270" width="20" style="176" customWidth="1"/>
    <col min="11271" max="11271" width="24.5703125" style="176" customWidth="1"/>
    <col min="11272" max="11301" width="4.42578125" style="176" customWidth="1"/>
    <col min="11302" max="11302" width="2.5703125" style="176" customWidth="1"/>
    <col min="11303" max="11303" width="6.140625" style="176" customWidth="1"/>
    <col min="11304" max="11304" width="19.42578125" style="176" customWidth="1"/>
    <col min="11305" max="11524" width="9" style="176"/>
    <col min="11525" max="11525" width="3.28515625" style="176" customWidth="1"/>
    <col min="11526" max="11526" width="20" style="176" customWidth="1"/>
    <col min="11527" max="11527" width="24.5703125" style="176" customWidth="1"/>
    <col min="11528" max="11557" width="4.42578125" style="176" customWidth="1"/>
    <col min="11558" max="11558" width="2.5703125" style="176" customWidth="1"/>
    <col min="11559" max="11559" width="6.140625" style="176" customWidth="1"/>
    <col min="11560" max="11560" width="19.42578125" style="176" customWidth="1"/>
    <col min="11561" max="11780" width="9" style="176"/>
    <col min="11781" max="11781" width="3.28515625" style="176" customWidth="1"/>
    <col min="11782" max="11782" width="20" style="176" customWidth="1"/>
    <col min="11783" max="11783" width="24.5703125" style="176" customWidth="1"/>
    <col min="11784" max="11813" width="4.42578125" style="176" customWidth="1"/>
    <col min="11814" max="11814" width="2.5703125" style="176" customWidth="1"/>
    <col min="11815" max="11815" width="6.140625" style="176" customWidth="1"/>
    <col min="11816" max="11816" width="19.42578125" style="176" customWidth="1"/>
    <col min="11817" max="12036" width="9" style="176"/>
    <col min="12037" max="12037" width="3.28515625" style="176" customWidth="1"/>
    <col min="12038" max="12038" width="20" style="176" customWidth="1"/>
    <col min="12039" max="12039" width="24.5703125" style="176" customWidth="1"/>
    <col min="12040" max="12069" width="4.42578125" style="176" customWidth="1"/>
    <col min="12070" max="12070" width="2.5703125" style="176" customWidth="1"/>
    <col min="12071" max="12071" width="6.140625" style="176" customWidth="1"/>
    <col min="12072" max="12072" width="19.42578125" style="176" customWidth="1"/>
    <col min="12073" max="12292" width="9" style="176"/>
    <col min="12293" max="12293" width="3.28515625" style="176" customWidth="1"/>
    <col min="12294" max="12294" width="20" style="176" customWidth="1"/>
    <col min="12295" max="12295" width="24.5703125" style="176" customWidth="1"/>
    <col min="12296" max="12325" width="4.42578125" style="176" customWidth="1"/>
    <col min="12326" max="12326" width="2.5703125" style="176" customWidth="1"/>
    <col min="12327" max="12327" width="6.140625" style="176" customWidth="1"/>
    <col min="12328" max="12328" width="19.42578125" style="176" customWidth="1"/>
    <col min="12329" max="12548" width="9" style="176"/>
    <col min="12549" max="12549" width="3.28515625" style="176" customWidth="1"/>
    <col min="12550" max="12550" width="20" style="176" customWidth="1"/>
    <col min="12551" max="12551" width="24.5703125" style="176" customWidth="1"/>
    <col min="12552" max="12581" width="4.42578125" style="176" customWidth="1"/>
    <col min="12582" max="12582" width="2.5703125" style="176" customWidth="1"/>
    <col min="12583" max="12583" width="6.140625" style="176" customWidth="1"/>
    <col min="12584" max="12584" width="19.42578125" style="176" customWidth="1"/>
    <col min="12585" max="12804" width="9" style="176"/>
    <col min="12805" max="12805" width="3.28515625" style="176" customWidth="1"/>
    <col min="12806" max="12806" width="20" style="176" customWidth="1"/>
    <col min="12807" max="12807" width="24.5703125" style="176" customWidth="1"/>
    <col min="12808" max="12837" width="4.42578125" style="176" customWidth="1"/>
    <col min="12838" max="12838" width="2.5703125" style="176" customWidth="1"/>
    <col min="12839" max="12839" width="6.140625" style="176" customWidth="1"/>
    <col min="12840" max="12840" width="19.42578125" style="176" customWidth="1"/>
    <col min="12841" max="13060" width="9" style="176"/>
    <col min="13061" max="13061" width="3.28515625" style="176" customWidth="1"/>
    <col min="13062" max="13062" width="20" style="176" customWidth="1"/>
    <col min="13063" max="13063" width="24.5703125" style="176" customWidth="1"/>
    <col min="13064" max="13093" width="4.42578125" style="176" customWidth="1"/>
    <col min="13094" max="13094" width="2.5703125" style="176" customWidth="1"/>
    <col min="13095" max="13095" width="6.140625" style="176" customWidth="1"/>
    <col min="13096" max="13096" width="19.42578125" style="176" customWidth="1"/>
    <col min="13097" max="13316" width="9" style="176"/>
    <col min="13317" max="13317" width="3.28515625" style="176" customWidth="1"/>
    <col min="13318" max="13318" width="20" style="176" customWidth="1"/>
    <col min="13319" max="13319" width="24.5703125" style="176" customWidth="1"/>
    <col min="13320" max="13349" width="4.42578125" style="176" customWidth="1"/>
    <col min="13350" max="13350" width="2.5703125" style="176" customWidth="1"/>
    <col min="13351" max="13351" width="6.140625" style="176" customWidth="1"/>
    <col min="13352" max="13352" width="19.42578125" style="176" customWidth="1"/>
    <col min="13353" max="13572" width="9" style="176"/>
    <col min="13573" max="13573" width="3.28515625" style="176" customWidth="1"/>
    <col min="13574" max="13574" width="20" style="176" customWidth="1"/>
    <col min="13575" max="13575" width="24.5703125" style="176" customWidth="1"/>
    <col min="13576" max="13605" width="4.42578125" style="176" customWidth="1"/>
    <col min="13606" max="13606" width="2.5703125" style="176" customWidth="1"/>
    <col min="13607" max="13607" width="6.140625" style="176" customWidth="1"/>
    <col min="13608" max="13608" width="19.42578125" style="176" customWidth="1"/>
    <col min="13609" max="13828" width="9" style="176"/>
    <col min="13829" max="13829" width="3.28515625" style="176" customWidth="1"/>
    <col min="13830" max="13830" width="20" style="176" customWidth="1"/>
    <col min="13831" max="13831" width="24.5703125" style="176" customWidth="1"/>
    <col min="13832" max="13861" width="4.42578125" style="176" customWidth="1"/>
    <col min="13862" max="13862" width="2.5703125" style="176" customWidth="1"/>
    <col min="13863" max="13863" width="6.140625" style="176" customWidth="1"/>
    <col min="13864" max="13864" width="19.42578125" style="176" customWidth="1"/>
    <col min="13865" max="14084" width="9" style="176"/>
    <col min="14085" max="14085" width="3.28515625" style="176" customWidth="1"/>
    <col min="14086" max="14086" width="20" style="176" customWidth="1"/>
    <col min="14087" max="14087" width="24.5703125" style="176" customWidth="1"/>
    <col min="14088" max="14117" width="4.42578125" style="176" customWidth="1"/>
    <col min="14118" max="14118" width="2.5703125" style="176" customWidth="1"/>
    <col min="14119" max="14119" width="6.140625" style="176" customWidth="1"/>
    <col min="14120" max="14120" width="19.42578125" style="176" customWidth="1"/>
    <col min="14121" max="14340" width="9" style="176"/>
    <col min="14341" max="14341" width="3.28515625" style="176" customWidth="1"/>
    <col min="14342" max="14342" width="20" style="176" customWidth="1"/>
    <col min="14343" max="14343" width="24.5703125" style="176" customWidth="1"/>
    <col min="14344" max="14373" width="4.42578125" style="176" customWidth="1"/>
    <col min="14374" max="14374" width="2.5703125" style="176" customWidth="1"/>
    <col min="14375" max="14375" width="6.140625" style="176" customWidth="1"/>
    <col min="14376" max="14376" width="19.42578125" style="176" customWidth="1"/>
    <col min="14377" max="14596" width="9" style="176"/>
    <col min="14597" max="14597" width="3.28515625" style="176" customWidth="1"/>
    <col min="14598" max="14598" width="20" style="176" customWidth="1"/>
    <col min="14599" max="14599" width="24.5703125" style="176" customWidth="1"/>
    <col min="14600" max="14629" width="4.42578125" style="176" customWidth="1"/>
    <col min="14630" max="14630" width="2.5703125" style="176" customWidth="1"/>
    <col min="14631" max="14631" width="6.140625" style="176" customWidth="1"/>
    <col min="14632" max="14632" width="19.42578125" style="176" customWidth="1"/>
    <col min="14633" max="14852" width="9" style="176"/>
    <col min="14853" max="14853" width="3.28515625" style="176" customWidth="1"/>
    <col min="14854" max="14854" width="20" style="176" customWidth="1"/>
    <col min="14855" max="14855" width="24.5703125" style="176" customWidth="1"/>
    <col min="14856" max="14885" width="4.42578125" style="176" customWidth="1"/>
    <col min="14886" max="14886" width="2.5703125" style="176" customWidth="1"/>
    <col min="14887" max="14887" width="6.140625" style="176" customWidth="1"/>
    <col min="14888" max="14888" width="19.42578125" style="176" customWidth="1"/>
    <col min="14889" max="15108" width="9" style="176"/>
    <col min="15109" max="15109" width="3.28515625" style="176" customWidth="1"/>
    <col min="15110" max="15110" width="20" style="176" customWidth="1"/>
    <col min="15111" max="15111" width="24.5703125" style="176" customWidth="1"/>
    <col min="15112" max="15141" width="4.42578125" style="176" customWidth="1"/>
    <col min="15142" max="15142" width="2.5703125" style="176" customWidth="1"/>
    <col min="15143" max="15143" width="6.140625" style="176" customWidth="1"/>
    <col min="15144" max="15144" width="19.42578125" style="176" customWidth="1"/>
    <col min="15145" max="15364" width="9" style="176"/>
    <col min="15365" max="15365" width="3.28515625" style="176" customWidth="1"/>
    <col min="15366" max="15366" width="20" style="176" customWidth="1"/>
    <col min="15367" max="15367" width="24.5703125" style="176" customWidth="1"/>
    <col min="15368" max="15397" width="4.42578125" style="176" customWidth="1"/>
    <col min="15398" max="15398" width="2.5703125" style="176" customWidth="1"/>
    <col min="15399" max="15399" width="6.140625" style="176" customWidth="1"/>
    <col min="15400" max="15400" width="19.42578125" style="176" customWidth="1"/>
    <col min="15401" max="15620" width="9" style="176"/>
    <col min="15621" max="15621" width="3.28515625" style="176" customWidth="1"/>
    <col min="15622" max="15622" width="20" style="176" customWidth="1"/>
    <col min="15623" max="15623" width="24.5703125" style="176" customWidth="1"/>
    <col min="15624" max="15653" width="4.42578125" style="176" customWidth="1"/>
    <col min="15654" max="15654" width="2.5703125" style="176" customWidth="1"/>
    <col min="15655" max="15655" width="6.140625" style="176" customWidth="1"/>
    <col min="15656" max="15656" width="19.42578125" style="176" customWidth="1"/>
    <col min="15657" max="15876" width="9" style="176"/>
    <col min="15877" max="15877" width="3.28515625" style="176" customWidth="1"/>
    <col min="15878" max="15878" width="20" style="176" customWidth="1"/>
    <col min="15879" max="15879" width="24.5703125" style="176" customWidth="1"/>
    <col min="15880" max="15909" width="4.42578125" style="176" customWidth="1"/>
    <col min="15910" max="15910" width="2.5703125" style="176" customWidth="1"/>
    <col min="15911" max="15911" width="6.140625" style="176" customWidth="1"/>
    <col min="15912" max="15912" width="19.42578125" style="176" customWidth="1"/>
    <col min="15913" max="16132" width="9" style="176"/>
    <col min="16133" max="16133" width="3.28515625" style="176" customWidth="1"/>
    <col min="16134" max="16134" width="20" style="176" customWidth="1"/>
    <col min="16135" max="16135" width="24.5703125" style="176" customWidth="1"/>
    <col min="16136" max="16165" width="4.42578125" style="176" customWidth="1"/>
    <col min="16166" max="16166" width="2.5703125" style="176" customWidth="1"/>
    <col min="16167" max="16167" width="6.140625" style="176" customWidth="1"/>
    <col min="16168" max="16168" width="19.42578125" style="176" customWidth="1"/>
    <col min="16169" max="16384" width="9" style="176"/>
  </cols>
  <sheetData>
    <row r="1" spans="1:40" ht="16.5" x14ac:dyDescent="0.25">
      <c r="A1" s="174" t="s">
        <v>0</v>
      </c>
      <c r="B1" s="174"/>
      <c r="C1" s="175"/>
      <c r="D1" s="175"/>
      <c r="E1" s="175"/>
      <c r="Z1" s="507" t="s">
        <v>20</v>
      </c>
      <c r="AA1" s="508"/>
      <c r="AB1" s="508"/>
      <c r="AC1" s="508"/>
      <c r="AD1" s="508"/>
      <c r="AE1" s="508"/>
      <c r="AF1" s="508"/>
      <c r="AG1" s="509"/>
    </row>
    <row r="2" spans="1:40" x14ac:dyDescent="0.25">
      <c r="A2" s="178" t="s">
        <v>2</v>
      </c>
      <c r="B2" s="178"/>
      <c r="C2" s="179"/>
      <c r="D2" s="179"/>
      <c r="E2" s="179"/>
      <c r="Z2" s="502" t="s">
        <v>89</v>
      </c>
      <c r="AA2" s="503"/>
      <c r="AB2" s="503"/>
      <c r="AC2" s="503"/>
      <c r="AD2" s="503"/>
      <c r="AE2" s="504"/>
      <c r="AF2" s="505" t="s">
        <v>90</v>
      </c>
      <c r="AG2" s="506"/>
    </row>
    <row r="3" spans="1:40" x14ac:dyDescent="0.25">
      <c r="A3" s="178" t="s">
        <v>91</v>
      </c>
      <c r="B3" s="87"/>
      <c r="C3" s="87"/>
      <c r="D3" s="87"/>
      <c r="E3" s="87"/>
      <c r="Z3" s="502" t="s">
        <v>92</v>
      </c>
      <c r="AA3" s="503"/>
      <c r="AB3" s="503"/>
      <c r="AC3" s="503"/>
      <c r="AD3" s="503"/>
      <c r="AE3" s="504"/>
      <c r="AF3" s="505" t="s">
        <v>93</v>
      </c>
      <c r="AG3" s="506"/>
    </row>
    <row r="4" spans="1:40" x14ac:dyDescent="0.25">
      <c r="A4" s="178" t="s">
        <v>94</v>
      </c>
      <c r="B4" s="87"/>
      <c r="C4" s="87"/>
      <c r="D4" s="87"/>
      <c r="E4" s="87"/>
      <c r="T4" s="176" t="s">
        <v>50</v>
      </c>
      <c r="Z4" s="502" t="s">
        <v>95</v>
      </c>
      <c r="AA4" s="503"/>
      <c r="AB4" s="503"/>
      <c r="AC4" s="503"/>
      <c r="AD4" s="503"/>
      <c r="AE4" s="504"/>
      <c r="AF4" s="505" t="s">
        <v>96</v>
      </c>
      <c r="AG4" s="506"/>
    </row>
    <row r="5" spans="1:40" x14ac:dyDescent="0.25">
      <c r="A5" s="178" t="s">
        <v>97</v>
      </c>
      <c r="B5" s="87"/>
      <c r="C5" s="87"/>
      <c r="D5" s="87"/>
      <c r="E5" s="87"/>
      <c r="Z5" s="502" t="s">
        <v>98</v>
      </c>
      <c r="AA5" s="503"/>
      <c r="AB5" s="503"/>
      <c r="AC5" s="503"/>
      <c r="AD5" s="503"/>
      <c r="AE5" s="504"/>
      <c r="AF5" s="505" t="s">
        <v>99</v>
      </c>
      <c r="AG5" s="506"/>
    </row>
    <row r="6" spans="1:40" x14ac:dyDescent="0.25">
      <c r="A6" s="180"/>
      <c r="B6" s="180"/>
      <c r="C6" s="181"/>
      <c r="D6" s="181"/>
      <c r="E6" s="180"/>
    </row>
    <row r="7" spans="1:40" s="183" customFormat="1" ht="18.75" x14ac:dyDescent="0.25">
      <c r="A7" s="511" t="s">
        <v>129</v>
      </c>
      <c r="B7" s="511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  <c r="R7" s="511"/>
      <c r="S7" s="511"/>
      <c r="T7" s="511"/>
      <c r="U7" s="511"/>
      <c r="V7" s="511"/>
      <c r="W7" s="511"/>
      <c r="X7" s="511"/>
      <c r="Y7" s="511"/>
      <c r="Z7" s="511"/>
      <c r="AA7" s="511"/>
      <c r="AB7" s="511"/>
      <c r="AC7" s="511"/>
      <c r="AD7" s="511"/>
      <c r="AE7" s="511"/>
      <c r="AF7" s="511"/>
      <c r="AG7" s="511"/>
      <c r="AH7" s="511"/>
      <c r="AI7" s="511"/>
      <c r="AJ7" s="511"/>
      <c r="AK7" s="511"/>
      <c r="AL7" s="511"/>
      <c r="AM7" s="511"/>
      <c r="AN7" s="182"/>
    </row>
    <row r="9" spans="1:40" s="188" customFormat="1" x14ac:dyDescent="0.25">
      <c r="A9" s="512" t="s">
        <v>100</v>
      </c>
      <c r="B9" s="512" t="s">
        <v>101</v>
      </c>
      <c r="C9" s="512" t="s">
        <v>102</v>
      </c>
      <c r="D9" s="515" t="s">
        <v>103</v>
      </c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16"/>
      <c r="Q9" s="516"/>
      <c r="R9" s="516"/>
      <c r="S9" s="516"/>
      <c r="T9" s="516"/>
      <c r="U9" s="516"/>
      <c r="V9" s="516"/>
      <c r="W9" s="516"/>
      <c r="X9" s="516"/>
      <c r="Y9" s="516"/>
      <c r="Z9" s="516"/>
      <c r="AA9" s="516"/>
      <c r="AB9" s="516"/>
      <c r="AC9" s="516"/>
      <c r="AD9" s="516"/>
      <c r="AE9" s="516"/>
      <c r="AF9" s="516"/>
      <c r="AG9" s="516"/>
      <c r="AH9" s="517"/>
      <c r="AI9" s="518" t="s">
        <v>104</v>
      </c>
      <c r="AJ9" s="184"/>
      <c r="AK9" s="185"/>
      <c r="AL9" s="185"/>
      <c r="AM9" s="186"/>
      <c r="AN9" s="187"/>
    </row>
    <row r="10" spans="1:40" s="188" customFormat="1" x14ac:dyDescent="0.25">
      <c r="A10" s="513"/>
      <c r="B10" s="513"/>
      <c r="C10" s="513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/>
      <c r="AI10" s="518"/>
      <c r="AJ10" s="190"/>
      <c r="AK10" s="186"/>
      <c r="AL10" s="186"/>
      <c r="AM10" s="186"/>
      <c r="AN10" s="187"/>
    </row>
    <row r="11" spans="1:40" s="196" customFormat="1" x14ac:dyDescent="0.25">
      <c r="A11" s="514"/>
      <c r="B11" s="514"/>
      <c r="C11" s="514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/>
      <c r="AI11" s="518"/>
      <c r="AJ11" s="195"/>
      <c r="AN11" s="197"/>
    </row>
    <row r="12" spans="1:40" s="196" customFormat="1" x14ac:dyDescent="0.25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77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77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77" t="s">
        <v>90</v>
      </c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78" t="s">
        <v>90</v>
      </c>
      <c r="AE12" s="279"/>
      <c r="AF12" s="191" t="s">
        <v>90</v>
      </c>
      <c r="AG12" s="191" t="s">
        <v>90</v>
      </c>
      <c r="AH12" s="191"/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25">
      <c r="A13" s="224">
        <v>2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77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77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77" t="s">
        <v>90</v>
      </c>
      <c r="Y13" s="194"/>
      <c r="Z13" s="194"/>
      <c r="AA13" s="191"/>
      <c r="AB13" s="194"/>
      <c r="AC13" s="194" t="s">
        <v>90</v>
      </c>
      <c r="AD13" s="278" t="s">
        <v>90</v>
      </c>
      <c r="AE13" s="279" t="s">
        <v>90</v>
      </c>
      <c r="AF13" s="191" t="s">
        <v>90</v>
      </c>
      <c r="AG13" s="191" t="s">
        <v>90</v>
      </c>
      <c r="AH13" s="191"/>
      <c r="AI13" s="198">
        <f t="shared" ref="AI13:AI17" si="0">COUNTIF(D13:AH13,"x")+ COUNTIF(D13:AH13,"x/2")/2+COUNTIF(D13:AH13,"CT")+COUNTIF(D13:AH13,"TT")</f>
        <v>17.5</v>
      </c>
      <c r="AJ13" s="195"/>
      <c r="AN13" s="197"/>
    </row>
    <row r="14" spans="1:40" s="196" customFormat="1" x14ac:dyDescent="0.25">
      <c r="A14" s="224">
        <v>3</v>
      </c>
      <c r="B14" s="227" t="s">
        <v>215</v>
      </c>
      <c r="C14" s="226" t="s">
        <v>216</v>
      </c>
      <c r="D14" s="191"/>
      <c r="E14" s="191"/>
      <c r="F14" s="191"/>
      <c r="G14" s="191"/>
      <c r="H14" s="194"/>
      <c r="I14" s="194"/>
      <c r="J14" s="277"/>
      <c r="K14" s="194"/>
      <c r="L14" s="194"/>
      <c r="M14" s="191"/>
      <c r="N14" s="194"/>
      <c r="O14" s="194"/>
      <c r="P14" s="194"/>
      <c r="Q14" s="277"/>
      <c r="R14" s="194"/>
      <c r="S14" s="194"/>
      <c r="T14" s="191"/>
      <c r="U14" s="194"/>
      <c r="V14" s="194"/>
      <c r="W14" s="194"/>
      <c r="X14" s="277"/>
      <c r="Y14" s="194"/>
      <c r="Z14" s="194" t="s">
        <v>90</v>
      </c>
      <c r="AA14" s="191" t="s">
        <v>90</v>
      </c>
      <c r="AB14" s="194" t="s">
        <v>90</v>
      </c>
      <c r="AC14" s="194" t="s">
        <v>90</v>
      </c>
      <c r="AD14" s="278" t="s">
        <v>90</v>
      </c>
      <c r="AE14" s="279" t="s">
        <v>99</v>
      </c>
      <c r="AF14" s="191" t="s">
        <v>90</v>
      </c>
      <c r="AG14" s="191" t="s">
        <v>90</v>
      </c>
      <c r="AH14" s="191"/>
      <c r="AI14" s="198">
        <f t="shared" si="0"/>
        <v>8</v>
      </c>
      <c r="AJ14" s="195"/>
      <c r="AN14" s="197"/>
    </row>
    <row r="15" spans="1:40" s="196" customFormat="1" x14ac:dyDescent="0.25">
      <c r="A15" s="224">
        <v>4</v>
      </c>
      <c r="B15" s="225" t="s">
        <v>37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77" t="s">
        <v>90</v>
      </c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77" t="s">
        <v>90</v>
      </c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77" t="s">
        <v>99</v>
      </c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78" t="s">
        <v>90</v>
      </c>
      <c r="AE15" s="279" t="s">
        <v>90</v>
      </c>
      <c r="AF15" s="191" t="s">
        <v>90</v>
      </c>
      <c r="AG15" s="191" t="s">
        <v>90</v>
      </c>
      <c r="AH15" s="191"/>
      <c r="AI15" s="198">
        <f t="shared" si="0"/>
        <v>29</v>
      </c>
      <c r="AJ15" s="195"/>
      <c r="AN15" s="197"/>
    </row>
    <row r="16" spans="1:40" s="196" customFormat="1" x14ac:dyDescent="0.25">
      <c r="A16" s="224">
        <v>5</v>
      </c>
      <c r="B16" s="224" t="s">
        <v>75</v>
      </c>
      <c r="C16" s="226" t="s">
        <v>112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77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77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77" t="s">
        <v>99</v>
      </c>
      <c r="Y16" s="194" t="s">
        <v>90</v>
      </c>
      <c r="Z16" s="194" t="s">
        <v>90</v>
      </c>
      <c r="AA16" s="191" t="s">
        <v>90</v>
      </c>
      <c r="AB16" s="194" t="s">
        <v>90</v>
      </c>
      <c r="AC16" s="194" t="s">
        <v>90</v>
      </c>
      <c r="AD16" s="278" t="s">
        <v>90</v>
      </c>
      <c r="AE16" s="279" t="s">
        <v>99</v>
      </c>
      <c r="AF16" s="191" t="s">
        <v>90</v>
      </c>
      <c r="AG16" s="191" t="s">
        <v>90</v>
      </c>
      <c r="AH16" s="191"/>
      <c r="AI16" s="198">
        <f t="shared" si="0"/>
        <v>27</v>
      </c>
      <c r="AJ16" s="195"/>
      <c r="AN16" s="197"/>
    </row>
    <row r="17" spans="1:40" s="196" customFormat="1" x14ac:dyDescent="0.25">
      <c r="A17" s="224">
        <v>6</v>
      </c>
      <c r="B17" s="224" t="s">
        <v>158</v>
      </c>
      <c r="C17" s="226" t="s">
        <v>120</v>
      </c>
      <c r="D17" s="191" t="s">
        <v>90</v>
      </c>
      <c r="E17" s="191" t="s">
        <v>90</v>
      </c>
      <c r="F17" s="191" t="s">
        <v>90</v>
      </c>
      <c r="G17" s="191" t="s">
        <v>90</v>
      </c>
      <c r="H17" s="194" t="s">
        <v>90</v>
      </c>
      <c r="I17" s="194" t="s">
        <v>93</v>
      </c>
      <c r="J17" s="277"/>
      <c r="K17" s="194" t="s">
        <v>90</v>
      </c>
      <c r="L17" s="194" t="s">
        <v>90</v>
      </c>
      <c r="M17" s="191" t="s">
        <v>90</v>
      </c>
      <c r="N17" s="194" t="s">
        <v>90</v>
      </c>
      <c r="O17" s="194" t="s">
        <v>90</v>
      </c>
      <c r="P17" s="194" t="s">
        <v>93</v>
      </c>
      <c r="Q17" s="277"/>
      <c r="R17" s="194" t="s">
        <v>90</v>
      </c>
      <c r="S17" s="194" t="s">
        <v>90</v>
      </c>
      <c r="T17" s="191" t="s">
        <v>90</v>
      </c>
      <c r="U17" s="194" t="s">
        <v>90</v>
      </c>
      <c r="V17" s="194" t="s">
        <v>90</v>
      </c>
      <c r="W17" s="194" t="s">
        <v>90</v>
      </c>
      <c r="X17" s="277" t="s">
        <v>99</v>
      </c>
      <c r="Y17" s="194" t="s">
        <v>90</v>
      </c>
      <c r="Z17" s="194" t="s">
        <v>90</v>
      </c>
      <c r="AA17" s="191" t="s">
        <v>90</v>
      </c>
      <c r="AB17" s="194" t="s">
        <v>90</v>
      </c>
      <c r="AC17" s="194"/>
      <c r="AD17" s="278"/>
      <c r="AE17" s="279"/>
      <c r="AF17" s="191"/>
      <c r="AG17" s="191" t="s">
        <v>90</v>
      </c>
      <c r="AH17" s="191"/>
      <c r="AI17" s="198">
        <f t="shared" si="0"/>
        <v>23</v>
      </c>
      <c r="AJ17" s="195"/>
      <c r="AN17" s="197"/>
    </row>
    <row r="18" spans="1:40" s="196" customFormat="1" x14ac:dyDescent="0.25">
      <c r="A18" s="519" t="s">
        <v>113</v>
      </c>
      <c r="B18" s="520"/>
      <c r="C18" s="199"/>
      <c r="D18" s="199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1">
        <f>SUM(AI12:AI16)</f>
        <v>107.5</v>
      </c>
      <c r="AJ18" s="202"/>
      <c r="AK18" s="203"/>
      <c r="AL18" s="203"/>
      <c r="AN18" s="197"/>
    </row>
    <row r="20" spans="1:40" s="209" customFormat="1" x14ac:dyDescent="0.25">
      <c r="A20" s="521" t="s">
        <v>14</v>
      </c>
      <c r="B20" s="521"/>
      <c r="C20" s="521"/>
      <c r="D20" s="521"/>
      <c r="E20" s="521"/>
      <c r="F20" s="521"/>
      <c r="G20" s="521"/>
      <c r="H20" s="204"/>
      <c r="I20" s="522"/>
      <c r="J20" s="522"/>
      <c r="K20" s="522"/>
      <c r="L20" s="522"/>
      <c r="M20" s="522"/>
      <c r="N20" s="205"/>
      <c r="O20" s="522" t="s">
        <v>114</v>
      </c>
      <c r="P20" s="522"/>
      <c r="Q20" s="522"/>
      <c r="R20" s="522"/>
      <c r="S20" s="522"/>
      <c r="T20" s="522"/>
      <c r="U20" s="522"/>
      <c r="V20" s="522"/>
      <c r="W20" s="522"/>
      <c r="X20" s="522"/>
      <c r="Y20" s="522"/>
      <c r="Z20" s="206"/>
      <c r="AA20" s="206"/>
      <c r="AB20" s="207"/>
      <c r="AC20" s="522"/>
      <c r="AD20" s="522"/>
      <c r="AE20" s="522"/>
      <c r="AF20" s="522"/>
      <c r="AG20" s="522"/>
      <c r="AH20" s="522"/>
      <c r="AI20" s="522"/>
      <c r="AJ20" s="522"/>
      <c r="AK20" s="522"/>
      <c r="AL20" s="522"/>
      <c r="AM20" s="522"/>
      <c r="AN20" s="208"/>
    </row>
    <row r="27" spans="1:40" x14ac:dyDescent="0.25">
      <c r="A27" s="210"/>
      <c r="B27" s="211"/>
      <c r="C27" s="210"/>
      <c r="D27" s="210"/>
    </row>
    <row r="28" spans="1:40" x14ac:dyDescent="0.25">
      <c r="A28" s="210"/>
      <c r="B28" s="211"/>
      <c r="C28" s="210"/>
      <c r="D28" s="210"/>
    </row>
    <row r="29" spans="1:40" x14ac:dyDescent="0.25">
      <c r="A29" s="180"/>
      <c r="B29" s="181"/>
      <c r="C29" s="180"/>
      <c r="D29" s="180"/>
    </row>
    <row r="30" spans="1:40" x14ac:dyDescent="0.25">
      <c r="A30" s="180"/>
      <c r="B30" s="181"/>
      <c r="C30" s="180"/>
      <c r="D30" s="180"/>
    </row>
    <row r="34" spans="3:40" s="212" customFormat="1" x14ac:dyDescent="0.25">
      <c r="AN34" s="213"/>
    </row>
    <row r="35" spans="3:40" s="212" customFormat="1" x14ac:dyDescent="0.25">
      <c r="AN35" s="213"/>
    </row>
    <row r="36" spans="3:40" s="212" customFormat="1" x14ac:dyDescent="0.25">
      <c r="G36" s="510"/>
      <c r="H36" s="510"/>
      <c r="I36" s="510"/>
      <c r="J36" s="510"/>
      <c r="K36" s="510"/>
      <c r="L36" s="510"/>
      <c r="M36" s="510"/>
      <c r="N36" s="510"/>
      <c r="O36" s="510"/>
      <c r="P36" s="510"/>
      <c r="Q36" s="510"/>
      <c r="R36" s="510"/>
      <c r="S36" s="510"/>
      <c r="T36" s="510"/>
      <c r="U36" s="510"/>
      <c r="V36" s="510"/>
      <c r="W36" s="510"/>
      <c r="X36" s="510"/>
      <c r="AN36" s="213"/>
    </row>
    <row r="37" spans="3:40" s="212" customFormat="1" x14ac:dyDescent="0.25">
      <c r="G37" s="510"/>
      <c r="H37" s="510"/>
      <c r="I37" s="510"/>
      <c r="J37" s="510"/>
      <c r="K37" s="510"/>
      <c r="L37" s="510"/>
      <c r="M37" s="510"/>
      <c r="N37" s="510"/>
      <c r="O37" s="510"/>
      <c r="P37" s="510"/>
      <c r="Q37" s="510"/>
      <c r="R37" s="510"/>
      <c r="S37" s="510"/>
      <c r="T37" s="510"/>
      <c r="U37" s="510"/>
      <c r="V37" s="510"/>
      <c r="W37" s="510"/>
      <c r="X37" s="510"/>
      <c r="AN37" s="213"/>
    </row>
    <row r="38" spans="3:40" s="212" customFormat="1" x14ac:dyDescent="0.25">
      <c r="G38" s="510"/>
      <c r="H38" s="510"/>
      <c r="I38" s="510"/>
      <c r="J38" s="510"/>
      <c r="K38" s="510"/>
      <c r="L38" s="510"/>
      <c r="M38" s="510"/>
      <c r="N38" s="510"/>
      <c r="O38" s="510"/>
      <c r="P38" s="510"/>
      <c r="Q38" s="510"/>
      <c r="R38" s="510"/>
      <c r="S38" s="510"/>
      <c r="T38" s="510"/>
      <c r="U38" s="510"/>
      <c r="V38" s="510"/>
      <c r="W38" s="510"/>
      <c r="X38" s="510"/>
      <c r="AN38" s="213"/>
    </row>
    <row r="39" spans="3:40" s="212" customFormat="1" x14ac:dyDescent="0.25">
      <c r="G39" s="510"/>
      <c r="H39" s="510"/>
      <c r="I39" s="510"/>
      <c r="J39" s="510"/>
      <c r="K39" s="510"/>
      <c r="L39" s="510"/>
      <c r="M39" s="510"/>
      <c r="N39" s="510"/>
      <c r="O39" s="510"/>
      <c r="P39" s="510"/>
      <c r="Q39" s="510"/>
      <c r="R39" s="510"/>
      <c r="S39" s="510"/>
      <c r="T39" s="510"/>
      <c r="U39" s="510"/>
      <c r="V39" s="510"/>
      <c r="W39" s="510"/>
      <c r="X39" s="510"/>
      <c r="AN39" s="213"/>
    </row>
    <row r="40" spans="3:40" s="212" customFormat="1" x14ac:dyDescent="0.25">
      <c r="G40" s="510"/>
      <c r="H40" s="510"/>
      <c r="I40" s="510"/>
      <c r="J40" s="510"/>
      <c r="K40" s="510"/>
      <c r="L40" s="510"/>
      <c r="M40" s="510"/>
      <c r="N40" s="510"/>
      <c r="O40" s="510"/>
      <c r="P40" s="510"/>
      <c r="Q40" s="510"/>
      <c r="R40" s="510"/>
      <c r="S40" s="510"/>
      <c r="T40" s="510"/>
      <c r="U40" s="510"/>
      <c r="V40" s="510"/>
      <c r="W40" s="510"/>
      <c r="X40" s="510"/>
      <c r="AN40" s="213"/>
    </row>
    <row r="41" spans="3:40" x14ac:dyDescent="0.25">
      <c r="C41" s="176"/>
      <c r="D41" s="176"/>
      <c r="G41" s="510"/>
      <c r="H41" s="510"/>
      <c r="I41" s="510"/>
      <c r="J41" s="510"/>
      <c r="K41" s="510"/>
      <c r="L41" s="510"/>
      <c r="M41" s="510"/>
      <c r="N41" s="510"/>
      <c r="O41" s="510"/>
      <c r="P41" s="510"/>
      <c r="Q41" s="510"/>
      <c r="R41" s="510"/>
      <c r="S41" s="510"/>
      <c r="T41" s="510"/>
      <c r="U41" s="510"/>
      <c r="V41" s="510"/>
      <c r="W41" s="510"/>
      <c r="X41" s="510"/>
      <c r="AN41" s="176"/>
    </row>
    <row r="42" spans="3:40" x14ac:dyDescent="0.25">
      <c r="C42" s="176"/>
      <c r="D42" s="176"/>
      <c r="AN42" s="176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G24" sqref="G24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7" customFormat="1" x14ac:dyDescent="0.2">
      <c r="A1" s="523" t="s">
        <v>0</v>
      </c>
      <c r="B1" s="523"/>
      <c r="C1" s="523"/>
      <c r="D1" s="523"/>
      <c r="E1" s="296"/>
      <c r="F1" s="524" t="s">
        <v>1</v>
      </c>
      <c r="G1" s="524"/>
      <c r="H1" s="524"/>
      <c r="I1" s="524"/>
      <c r="J1" s="524"/>
      <c r="K1" s="524"/>
      <c r="L1" s="524"/>
      <c r="M1" s="524"/>
    </row>
    <row r="2" spans="1:17" s="297" customFormat="1" x14ac:dyDescent="0.2">
      <c r="A2" s="525" t="s">
        <v>2</v>
      </c>
      <c r="B2" s="525"/>
      <c r="C2" s="525"/>
      <c r="D2" s="525"/>
      <c r="E2" s="296"/>
      <c r="F2" s="526" t="s">
        <v>3</v>
      </c>
      <c r="G2" s="526"/>
      <c r="H2" s="526"/>
      <c r="I2" s="526"/>
      <c r="J2" s="526"/>
      <c r="K2" s="526"/>
      <c r="L2" s="526"/>
      <c r="M2" s="526"/>
    </row>
    <row r="3" spans="1:17" s="297" customFormat="1" x14ac:dyDescent="0.2">
      <c r="A3" s="298"/>
      <c r="B3" s="298"/>
      <c r="C3" s="298"/>
      <c r="E3" s="299"/>
      <c r="F3" s="299"/>
      <c r="G3" s="299"/>
      <c r="H3" s="299"/>
      <c r="I3" s="300"/>
      <c r="J3" s="299"/>
      <c r="K3" s="299"/>
    </row>
    <row r="4" spans="1:17" s="42" customFormat="1" x14ac:dyDescent="0.25">
      <c r="A4" s="527" t="s">
        <v>61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7"/>
    </row>
    <row r="5" spans="1:17" s="42" customFormat="1" x14ac:dyDescent="0.25">
      <c r="A5" s="527" t="s">
        <v>124</v>
      </c>
      <c r="B5" s="527"/>
      <c r="C5" s="527"/>
      <c r="D5" s="527"/>
      <c r="E5" s="527"/>
      <c r="F5" s="527"/>
      <c r="G5" s="527"/>
      <c r="H5" s="527"/>
      <c r="I5" s="527"/>
      <c r="J5" s="527"/>
      <c r="K5" s="527"/>
      <c r="L5" s="527"/>
      <c r="M5" s="527"/>
      <c r="N5" s="527"/>
    </row>
    <row r="6" spans="1:17" x14ac:dyDescent="0.25">
      <c r="L6" s="528" t="s">
        <v>62</v>
      </c>
      <c r="M6" s="528"/>
      <c r="N6" s="528"/>
    </row>
    <row r="7" spans="1:17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175</v>
      </c>
      <c r="L8" s="52" t="s">
        <v>176</v>
      </c>
      <c r="M8" s="49"/>
      <c r="N8" s="50"/>
    </row>
    <row r="9" spans="1:17" x14ac:dyDescent="0.25">
      <c r="A9" s="529" t="s">
        <v>74</v>
      </c>
      <c r="B9" s="530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160</v>
      </c>
      <c r="D10" s="55">
        <v>15000000</v>
      </c>
      <c r="E10" s="314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25">
      <c r="A11" s="53">
        <v>2</v>
      </c>
      <c r="B11" s="53" t="s">
        <v>215</v>
      </c>
      <c r="C11" s="54" t="s">
        <v>217</v>
      </c>
      <c r="D11" s="55">
        <v>10000000</v>
      </c>
      <c r="E11" s="314">
        <f>'bảng chấm công'!AI14</f>
        <v>8</v>
      </c>
      <c r="F11" s="55">
        <f>D11/26*E11</f>
        <v>3076923.076923077</v>
      </c>
      <c r="G11" s="55">
        <f>F11*30%</f>
        <v>923076.92307692312</v>
      </c>
      <c r="H11" s="55"/>
      <c r="I11" s="56"/>
      <c r="J11" s="56"/>
      <c r="K11" s="56">
        <v>0</v>
      </c>
      <c r="L11" s="56">
        <f>F11-G11+H11-I11-J11+K11</f>
        <v>2153846.153846154</v>
      </c>
      <c r="M11" s="56"/>
      <c r="N11" s="53"/>
      <c r="Q11" s="159"/>
    </row>
    <row r="12" spans="1:17" x14ac:dyDescent="0.25">
      <c r="A12" s="53">
        <v>3</v>
      </c>
      <c r="B12" s="53" t="s">
        <v>75</v>
      </c>
      <c r="C12" s="54" t="s">
        <v>161</v>
      </c>
      <c r="D12" s="55">
        <v>6000000</v>
      </c>
      <c r="E12" s="314">
        <f>'bảng chấm công'!AI16</f>
        <v>27</v>
      </c>
      <c r="F12" s="55">
        <f t="shared" ref="F12:F17" si="0">D12/26*E12</f>
        <v>6230769.230769231</v>
      </c>
      <c r="G12" s="55">
        <f t="shared" ref="G12" si="1">F12*30%</f>
        <v>1869230.7692307692</v>
      </c>
      <c r="H12" s="55"/>
      <c r="I12" s="56"/>
      <c r="J12" s="56"/>
      <c r="K12" s="56">
        <v>0</v>
      </c>
      <c r="L12" s="56">
        <f t="shared" ref="L12" si="2">F12-G12+H12-I12-J12+K12</f>
        <v>4361538.461538462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162</v>
      </c>
      <c r="D13" s="60">
        <v>6000000</v>
      </c>
      <c r="E13" s="315">
        <f>'bảng chấm công'!AI15</f>
        <v>29</v>
      </c>
      <c r="F13" s="60">
        <f t="shared" si="0"/>
        <v>6692307.692307693</v>
      </c>
      <c r="G13" s="55">
        <f>F13*30%</f>
        <v>2007692.3076923077</v>
      </c>
      <c r="H13" s="60">
        <f>'Hỗ trợ vận chuyển'!F33</f>
        <v>75000</v>
      </c>
      <c r="I13" s="61"/>
      <c r="J13" s="61"/>
      <c r="K13" s="61">
        <f>5555512-4000000</f>
        <v>1555512</v>
      </c>
      <c r="L13" s="56">
        <f>F13-G13+H13-I13-J13+K13</f>
        <v>6315127.384615385</v>
      </c>
      <c r="M13" s="61"/>
      <c r="N13" s="58"/>
      <c r="Q13" s="159"/>
    </row>
    <row r="14" spans="1:17" s="57" customFormat="1" x14ac:dyDescent="0.25">
      <c r="A14" s="533" t="s">
        <v>36</v>
      </c>
      <c r="B14" s="534"/>
      <c r="C14" s="535"/>
      <c r="D14" s="274">
        <f>SUM(D10:D13)</f>
        <v>37000000</v>
      </c>
      <c r="E14" s="316"/>
      <c r="F14" s="274">
        <f>SUM(F10:F13)</f>
        <v>31000000</v>
      </c>
      <c r="G14" s="274">
        <f>SUM(G10:G13)</f>
        <v>9299999.9999999981</v>
      </c>
      <c r="H14" s="274"/>
      <c r="I14" s="301">
        <f>SUM(I12:I13)</f>
        <v>0</v>
      </c>
      <c r="J14" s="301">
        <f>SUM(J10:J13)</f>
        <v>0</v>
      </c>
      <c r="K14" s="301">
        <f>SUM(K10:K13)</f>
        <v>1555512</v>
      </c>
      <c r="L14" s="301">
        <f>SUM(L10:L13)</f>
        <v>23330512</v>
      </c>
      <c r="M14" s="301"/>
      <c r="N14" s="302"/>
    </row>
    <row r="15" spans="1:17" s="57" customFormat="1" x14ac:dyDescent="0.25">
      <c r="A15" s="531" t="s">
        <v>76</v>
      </c>
      <c r="B15" s="532"/>
      <c r="C15" s="88"/>
      <c r="D15" s="89"/>
      <c r="E15" s="317"/>
      <c r="F15" s="91"/>
      <c r="G15" s="91"/>
      <c r="H15" s="280"/>
      <c r="I15" s="92"/>
      <c r="J15" s="92"/>
      <c r="K15" s="90"/>
      <c r="L15" s="90"/>
      <c r="M15" s="92"/>
      <c r="N15" s="93"/>
    </row>
    <row r="16" spans="1:17" x14ac:dyDescent="0.25">
      <c r="A16" s="58">
        <v>1</v>
      </c>
      <c r="B16" s="58" t="s">
        <v>158</v>
      </c>
      <c r="C16" s="59" t="s">
        <v>163</v>
      </c>
      <c r="D16" s="60">
        <v>3000000</v>
      </c>
      <c r="E16" s="314">
        <f>'bảng chấm công'!AI17</f>
        <v>23</v>
      </c>
      <c r="F16" s="55">
        <f t="shared" si="0"/>
        <v>2653846.153846154</v>
      </c>
      <c r="G16" s="55">
        <f>F16*30%</f>
        <v>796153.84615384613</v>
      </c>
      <c r="H16" s="60">
        <f>'Hỗ trợ vận chuyển'!D33</f>
        <v>250000</v>
      </c>
      <c r="I16" s="61"/>
      <c r="J16" s="61"/>
      <c r="K16" s="56"/>
      <c r="L16" s="56">
        <f>F16-G16+H16-I16-J16+K16</f>
        <v>2107692.307692308</v>
      </c>
      <c r="M16" s="61"/>
      <c r="N16" s="58" t="s">
        <v>254</v>
      </c>
    </row>
    <row r="17" spans="1:14" x14ac:dyDescent="0.25">
      <c r="A17" s="62">
        <v>3</v>
      </c>
      <c r="B17" s="62" t="s">
        <v>77</v>
      </c>
      <c r="C17" s="63" t="s">
        <v>159</v>
      </c>
      <c r="D17" s="64">
        <v>5000000</v>
      </c>
      <c r="E17" s="314">
        <f>'bảng chấm công'!AI13</f>
        <v>17.5</v>
      </c>
      <c r="F17" s="55">
        <f t="shared" si="0"/>
        <v>3365384.6153846155</v>
      </c>
      <c r="G17" s="55">
        <f>F17*30%</f>
        <v>1009615.3846153846</v>
      </c>
      <c r="H17" s="60">
        <f>'Hỗ trợ vận chuyển'!E33</f>
        <v>40000</v>
      </c>
      <c r="I17" s="65"/>
      <c r="J17" s="65">
        <v>0</v>
      </c>
      <c r="K17" s="61">
        <v>0</v>
      </c>
      <c r="L17" s="56">
        <f>F17-G17+H17-I17-J17+K17</f>
        <v>2395769.230769231</v>
      </c>
      <c r="M17" s="65"/>
      <c r="N17" s="62" t="s">
        <v>254</v>
      </c>
    </row>
    <row r="18" spans="1:14" s="57" customFormat="1" x14ac:dyDescent="0.25">
      <c r="A18" s="533" t="s">
        <v>36</v>
      </c>
      <c r="B18" s="534"/>
      <c r="C18" s="535"/>
      <c r="D18" s="303">
        <f>SUM(D16:D17)</f>
        <v>8000000</v>
      </c>
      <c r="E18" s="304"/>
      <c r="F18" s="303">
        <f>SUM(F16:F17)</f>
        <v>6019230.7692307699</v>
      </c>
      <c r="G18" s="303">
        <f>SUM(G16:G17)</f>
        <v>1805769.2307692308</v>
      </c>
      <c r="H18" s="303"/>
      <c r="I18" s="303">
        <f>SUM(I16:I17)</f>
        <v>0</v>
      </c>
      <c r="J18" s="303">
        <f>SUM(J16:J17)</f>
        <v>0</v>
      </c>
      <c r="K18" s="303">
        <f>SUM(K16:K17)</f>
        <v>0</v>
      </c>
      <c r="L18" s="303">
        <f>SUM(L15:L17)</f>
        <v>4503461.538461539</v>
      </c>
      <c r="M18" s="302"/>
      <c r="N18" s="302"/>
    </row>
    <row r="20" spans="1:14" s="57" customFormat="1" x14ac:dyDescent="0.25">
      <c r="B20" s="527"/>
      <c r="C20" s="527"/>
      <c r="D20" s="527"/>
      <c r="E20" s="275"/>
      <c r="J20" s="527"/>
      <c r="K20" s="527"/>
      <c r="L20" s="527"/>
      <c r="M20" s="527"/>
    </row>
    <row r="21" spans="1:14" s="297" customFormat="1" x14ac:dyDescent="0.2">
      <c r="C21" s="305" t="s">
        <v>112</v>
      </c>
      <c r="E21" s="306"/>
      <c r="F21" s="404"/>
      <c r="G21" s="306"/>
      <c r="H21" s="306"/>
      <c r="I21" s="306"/>
      <c r="J21" s="305" t="s">
        <v>14</v>
      </c>
      <c r="K21" s="306"/>
      <c r="L21" s="307"/>
    </row>
    <row r="22" spans="1:14" s="297" customFormat="1" x14ac:dyDescent="0.2">
      <c r="C22" s="308" t="s">
        <v>15</v>
      </c>
      <c r="E22" s="309"/>
      <c r="F22" s="309"/>
      <c r="G22" s="310"/>
      <c r="H22" s="310"/>
      <c r="I22" s="310"/>
      <c r="J22" s="308" t="s">
        <v>16</v>
      </c>
      <c r="K22" s="310"/>
    </row>
    <row r="23" spans="1:14" x14ac:dyDescent="0.25">
      <c r="F23" s="159"/>
    </row>
    <row r="25" spans="1:14" s="311" customFormat="1" x14ac:dyDescent="0.2">
      <c r="C25" s="305" t="s">
        <v>75</v>
      </c>
      <c r="F25" s="312"/>
      <c r="G25" s="312"/>
      <c r="H25" s="312"/>
      <c r="I25" s="312"/>
      <c r="J25" s="313" t="s">
        <v>38</v>
      </c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4" workbookViewId="0">
      <selection activeCell="D30" sqref="D30"/>
    </sheetView>
  </sheetViews>
  <sheetFormatPr defaultColWidth="8.85546875" defaultRowHeight="15.75" x14ac:dyDescent="0.25"/>
  <cols>
    <col min="1" max="1" width="7.85546875" style="285" bestFit="1" customWidth="1"/>
    <col min="2" max="2" width="12.7109375" style="290" customWidth="1"/>
    <col min="3" max="3" width="39.140625" style="285" bestFit="1" customWidth="1"/>
    <col min="4" max="4" width="15.28515625" style="292" customWidth="1"/>
    <col min="5" max="6" width="13" style="285" bestFit="1" customWidth="1"/>
    <col min="7" max="16384" width="8.85546875" style="285"/>
  </cols>
  <sheetData>
    <row r="1" spans="1:15" s="282" customFormat="1" x14ac:dyDescent="0.25">
      <c r="A1" s="536" t="s">
        <v>0</v>
      </c>
      <c r="B1" s="536"/>
      <c r="C1" s="536"/>
      <c r="D1" s="284"/>
      <c r="J1" s="283"/>
      <c r="K1" s="284"/>
    </row>
    <row r="2" spans="1:15" s="282" customFormat="1" x14ac:dyDescent="0.25">
      <c r="A2" s="537" t="s">
        <v>2</v>
      </c>
      <c r="B2" s="537"/>
      <c r="C2" s="537"/>
      <c r="D2" s="284"/>
      <c r="J2" s="283"/>
      <c r="K2" s="284"/>
    </row>
    <row r="3" spans="1:15" s="282" customFormat="1" x14ac:dyDescent="0.25">
      <c r="A3" s="455" t="s">
        <v>166</v>
      </c>
      <c r="B3" s="455"/>
      <c r="C3" s="455"/>
      <c r="D3" s="455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4" spans="1:15" s="282" customFormat="1" x14ac:dyDescent="0.25">
      <c r="A4" s="276"/>
      <c r="B4" s="276"/>
      <c r="C4" s="276"/>
      <c r="D4" s="276"/>
      <c r="E4" s="281"/>
      <c r="F4" s="281"/>
      <c r="G4" s="281"/>
      <c r="H4" s="281"/>
      <c r="I4" s="281"/>
      <c r="J4" s="281"/>
      <c r="K4" s="281"/>
      <c r="L4" s="281"/>
      <c r="M4" s="281"/>
      <c r="N4" s="281"/>
      <c r="O4" s="281"/>
    </row>
    <row r="5" spans="1:15" s="282" customFormat="1" ht="31.5" customHeight="1" x14ac:dyDescent="0.25">
      <c r="A5" s="542" t="s">
        <v>18</v>
      </c>
      <c r="B5" s="544" t="s">
        <v>167</v>
      </c>
      <c r="C5" s="542" t="s">
        <v>168</v>
      </c>
      <c r="D5" s="541" t="s">
        <v>169</v>
      </c>
      <c r="E5" s="541"/>
      <c r="F5" s="541"/>
    </row>
    <row r="6" spans="1:15" s="282" customFormat="1" x14ac:dyDescent="0.25">
      <c r="A6" s="543"/>
      <c r="B6" s="545"/>
      <c r="C6" s="543"/>
      <c r="D6" s="293" t="s">
        <v>174</v>
      </c>
      <c r="E6" s="293" t="s">
        <v>206</v>
      </c>
      <c r="F6" s="293" t="s">
        <v>207</v>
      </c>
    </row>
    <row r="7" spans="1:15" x14ac:dyDescent="0.25">
      <c r="A7" s="286">
        <v>560</v>
      </c>
      <c r="B7" s="288">
        <v>43983</v>
      </c>
      <c r="C7" s="286" t="s">
        <v>170</v>
      </c>
      <c r="D7" s="364">
        <v>15000</v>
      </c>
      <c r="E7" s="364"/>
      <c r="F7" s="364"/>
    </row>
    <row r="8" spans="1:15" x14ac:dyDescent="0.25">
      <c r="A8" s="287">
        <v>563</v>
      </c>
      <c r="B8" s="289">
        <v>43986</v>
      </c>
      <c r="C8" s="287" t="s">
        <v>171</v>
      </c>
      <c r="D8" s="291">
        <v>15000</v>
      </c>
      <c r="E8" s="291"/>
      <c r="F8" s="291"/>
    </row>
    <row r="9" spans="1:15" x14ac:dyDescent="0.25">
      <c r="A9" s="287">
        <v>564</v>
      </c>
      <c r="B9" s="289">
        <v>43987</v>
      </c>
      <c r="C9" s="287" t="s">
        <v>172</v>
      </c>
      <c r="D9" s="291">
        <v>30000</v>
      </c>
      <c r="E9" s="291"/>
      <c r="F9" s="291"/>
    </row>
    <row r="10" spans="1:15" x14ac:dyDescent="0.25">
      <c r="A10" s="287">
        <v>576</v>
      </c>
      <c r="B10" s="289">
        <v>43995</v>
      </c>
      <c r="C10" s="287" t="s">
        <v>173</v>
      </c>
      <c r="D10" s="291">
        <v>15000</v>
      </c>
      <c r="E10" s="291"/>
      <c r="F10" s="291"/>
    </row>
    <row r="11" spans="1:15" x14ac:dyDescent="0.25">
      <c r="A11" s="287">
        <v>582</v>
      </c>
      <c r="B11" s="289">
        <v>43995</v>
      </c>
      <c r="C11" s="287" t="s">
        <v>177</v>
      </c>
      <c r="D11" s="291">
        <v>15000</v>
      </c>
      <c r="E11" s="291"/>
      <c r="F11" s="291"/>
    </row>
    <row r="12" spans="1:15" x14ac:dyDescent="0.25">
      <c r="A12" s="287">
        <v>585</v>
      </c>
      <c r="B12" s="289">
        <v>43997</v>
      </c>
      <c r="C12" s="287" t="s">
        <v>178</v>
      </c>
      <c r="D12" s="291">
        <v>15000</v>
      </c>
      <c r="E12" s="291"/>
      <c r="F12" s="291"/>
    </row>
    <row r="13" spans="1:15" x14ac:dyDescent="0.25">
      <c r="A13" s="287">
        <v>589</v>
      </c>
      <c r="B13" s="289">
        <v>43998</v>
      </c>
      <c r="C13" s="287" t="s">
        <v>179</v>
      </c>
      <c r="D13" s="291">
        <v>30000</v>
      </c>
      <c r="E13" s="291"/>
      <c r="F13" s="291"/>
    </row>
    <row r="14" spans="1:15" x14ac:dyDescent="0.25">
      <c r="A14" s="287">
        <v>590</v>
      </c>
      <c r="B14" s="289">
        <v>44000</v>
      </c>
      <c r="C14" s="287" t="s">
        <v>201</v>
      </c>
      <c r="D14" s="291">
        <v>15000</v>
      </c>
      <c r="E14" s="291"/>
      <c r="F14" s="291"/>
    </row>
    <row r="15" spans="1:15" x14ac:dyDescent="0.25">
      <c r="A15" s="287">
        <v>483</v>
      </c>
      <c r="B15" s="289">
        <v>44001</v>
      </c>
      <c r="C15" s="287" t="s">
        <v>205</v>
      </c>
      <c r="D15" s="291"/>
      <c r="E15" s="291">
        <v>20000</v>
      </c>
      <c r="F15" s="291"/>
    </row>
    <row r="16" spans="1:15" x14ac:dyDescent="0.25">
      <c r="A16" s="287">
        <v>595</v>
      </c>
      <c r="B16" s="289">
        <v>44002</v>
      </c>
      <c r="C16" s="287" t="s">
        <v>202</v>
      </c>
      <c r="D16" s="291">
        <v>15000</v>
      </c>
      <c r="E16" s="291"/>
      <c r="F16" s="291"/>
    </row>
    <row r="17" spans="1:6" x14ac:dyDescent="0.25">
      <c r="A17" s="287">
        <v>598</v>
      </c>
      <c r="B17" s="289">
        <v>44004</v>
      </c>
      <c r="C17" s="287" t="s">
        <v>203</v>
      </c>
      <c r="D17" s="291">
        <v>15000</v>
      </c>
      <c r="E17" s="291"/>
      <c r="F17" s="291"/>
    </row>
    <row r="18" spans="1:6" x14ac:dyDescent="0.25">
      <c r="A18" s="287">
        <v>599</v>
      </c>
      <c r="B18" s="289">
        <v>44004</v>
      </c>
      <c r="C18" s="287" t="s">
        <v>172</v>
      </c>
      <c r="D18" s="291"/>
      <c r="E18" s="291"/>
      <c r="F18" s="291">
        <v>30000</v>
      </c>
    </row>
    <row r="19" spans="1:6" x14ac:dyDescent="0.25">
      <c r="A19" s="287">
        <v>600</v>
      </c>
      <c r="B19" s="289">
        <v>44006</v>
      </c>
      <c r="C19" s="287" t="s">
        <v>204</v>
      </c>
      <c r="D19" s="291">
        <v>15000</v>
      </c>
      <c r="E19" s="291"/>
      <c r="F19" s="291">
        <v>15000</v>
      </c>
    </row>
    <row r="20" spans="1:6" x14ac:dyDescent="0.25">
      <c r="A20" s="287">
        <v>1152</v>
      </c>
      <c r="B20" s="289">
        <v>44006</v>
      </c>
      <c r="C20" s="287" t="s">
        <v>204</v>
      </c>
      <c r="D20" s="291">
        <v>15000</v>
      </c>
      <c r="E20" s="291"/>
      <c r="F20" s="291">
        <v>15000</v>
      </c>
    </row>
    <row r="21" spans="1:6" x14ac:dyDescent="0.25">
      <c r="A21" s="287">
        <v>1155</v>
      </c>
      <c r="B21" s="289">
        <v>44007</v>
      </c>
      <c r="C21" s="287" t="s">
        <v>209</v>
      </c>
      <c r="D21" s="291">
        <v>15000</v>
      </c>
      <c r="E21" s="291"/>
      <c r="F21" s="291"/>
    </row>
    <row r="22" spans="1:6" x14ac:dyDescent="0.25">
      <c r="A22" s="287">
        <v>1156</v>
      </c>
      <c r="B22" s="289">
        <v>44006</v>
      </c>
      <c r="C22" s="287" t="s">
        <v>208</v>
      </c>
      <c r="D22" s="291">
        <v>15000</v>
      </c>
      <c r="E22" s="291"/>
      <c r="F22" s="291"/>
    </row>
    <row r="23" spans="1:6" x14ac:dyDescent="0.25">
      <c r="A23" s="287">
        <v>1158</v>
      </c>
      <c r="B23" s="289">
        <v>44006</v>
      </c>
      <c r="C23" s="287" t="s">
        <v>210</v>
      </c>
      <c r="D23" s="291">
        <v>10000</v>
      </c>
      <c r="E23" s="291"/>
      <c r="F23" s="291"/>
    </row>
    <row r="24" spans="1:6" x14ac:dyDescent="0.25">
      <c r="A24" s="287">
        <v>483</v>
      </c>
      <c r="B24" s="289">
        <v>44010</v>
      </c>
      <c r="C24" s="287" t="s">
        <v>205</v>
      </c>
      <c r="D24" s="291"/>
      <c r="E24" s="291">
        <v>20000</v>
      </c>
      <c r="F24" s="291"/>
    </row>
    <row r="25" spans="1:6" x14ac:dyDescent="0.25">
      <c r="A25" s="287">
        <v>1168</v>
      </c>
      <c r="B25" s="289">
        <v>44011</v>
      </c>
      <c r="C25" s="287" t="s">
        <v>214</v>
      </c>
      <c r="D25" s="291"/>
      <c r="E25" s="291"/>
      <c r="F25" s="291">
        <v>15000</v>
      </c>
    </row>
    <row r="26" spans="1:6" x14ac:dyDescent="0.25">
      <c r="A26" s="287"/>
      <c r="B26" s="289"/>
      <c r="C26" s="287"/>
      <c r="D26" s="291"/>
      <c r="E26" s="291"/>
      <c r="F26" s="291"/>
    </row>
    <row r="27" spans="1:6" x14ac:dyDescent="0.25">
      <c r="A27" s="287"/>
      <c r="B27" s="289"/>
      <c r="C27" s="287"/>
      <c r="D27" s="291"/>
      <c r="E27" s="291"/>
      <c r="F27" s="291"/>
    </row>
    <row r="28" spans="1:6" x14ac:dyDescent="0.25">
      <c r="A28" s="287"/>
      <c r="B28" s="289"/>
      <c r="C28" s="287"/>
      <c r="D28" s="291"/>
      <c r="E28" s="291"/>
      <c r="F28" s="291"/>
    </row>
    <row r="29" spans="1:6" x14ac:dyDescent="0.25">
      <c r="A29" s="287"/>
      <c r="B29" s="289"/>
      <c r="C29" s="287"/>
      <c r="D29" s="291"/>
      <c r="E29" s="291"/>
      <c r="F29" s="291"/>
    </row>
    <row r="30" spans="1:6" x14ac:dyDescent="0.25">
      <c r="A30" s="287"/>
      <c r="B30" s="289"/>
      <c r="C30" s="287"/>
      <c r="D30" s="291"/>
      <c r="E30" s="291"/>
      <c r="F30" s="291"/>
    </row>
    <row r="31" spans="1:6" x14ac:dyDescent="0.25">
      <c r="A31" s="287"/>
      <c r="B31" s="289"/>
      <c r="C31" s="287"/>
      <c r="D31" s="291"/>
      <c r="E31" s="291"/>
      <c r="F31" s="291"/>
    </row>
    <row r="32" spans="1:6" x14ac:dyDescent="0.25">
      <c r="A32" s="287"/>
      <c r="B32" s="289"/>
      <c r="C32" s="287"/>
      <c r="D32" s="291"/>
      <c r="E32" s="291"/>
      <c r="F32" s="291"/>
    </row>
    <row r="33" spans="1:6" s="295" customFormat="1" ht="18.75" x14ac:dyDescent="0.3">
      <c r="A33" s="538" t="s">
        <v>36</v>
      </c>
      <c r="B33" s="539"/>
      <c r="C33" s="540"/>
      <c r="D33" s="294">
        <f>SUM(D7:D32)</f>
        <v>250000</v>
      </c>
      <c r="E33" s="294">
        <f t="shared" ref="E33:F33" si="0">SUM(E7:E32)</f>
        <v>40000</v>
      </c>
      <c r="F33" s="294">
        <f t="shared" si="0"/>
        <v>75000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2020-07-06T10:04:58Z</dcterms:modified>
</cp:coreProperties>
</file>