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firstSheet="1" activeTab="7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Hoàng" sheetId="12" r:id="rId6"/>
    <sheet name="bảng chấm công" sheetId="10" r:id="rId7"/>
    <sheet name="Bảng lương" sheetId="5" r:id="rId8"/>
    <sheet name="Hỗ trợ vận chuyển" sheetId="11" r:id="rId9"/>
  </sheets>
  <definedNames>
    <definedName name="_xlnm._FilterDatabase" localSheetId="1" hidden="1">'DOANH THU'!$A$6:$P$119</definedName>
    <definedName name="_xlnm._FilterDatabase" localSheetId="0" hidden="1">'THU CHI'!$A$6:$G$78</definedName>
  </definedNames>
  <calcPr calcId="162913"/>
</workbook>
</file>

<file path=xl/calcChain.xml><?xml version="1.0" encoding="utf-8"?>
<calcChain xmlns="http://schemas.openxmlformats.org/spreadsheetml/2006/main">
  <c r="J54" i="4" l="1"/>
  <c r="I31" i="4" l="1"/>
  <c r="L31" i="4" s="1"/>
  <c r="I30" i="4"/>
  <c r="L30" i="4" s="1"/>
  <c r="I29" i="4"/>
  <c r="L29" i="4" s="1"/>
  <c r="I14" i="4"/>
  <c r="L14" i="4" s="1"/>
  <c r="I40" i="4"/>
  <c r="L40" i="4" s="1"/>
  <c r="I39" i="4"/>
  <c r="L39" i="4" s="1"/>
  <c r="I49" i="4"/>
  <c r="L49" i="4" s="1"/>
  <c r="I13" i="4"/>
  <c r="L13" i="4" s="1"/>
  <c r="I12" i="4"/>
  <c r="L12" i="4" s="1"/>
  <c r="I11" i="4"/>
  <c r="L11" i="4" s="1"/>
  <c r="I10" i="4"/>
  <c r="L10" i="4" s="1"/>
  <c r="I48" i="4"/>
  <c r="L48" i="4" s="1"/>
  <c r="I9" i="4"/>
  <c r="L9" i="4" s="1"/>
  <c r="H24" i="8"/>
  <c r="J24" i="8" s="1"/>
  <c r="M24" i="8" s="1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L32" i="4" l="1"/>
  <c r="I41" i="4"/>
  <c r="L41" i="4"/>
  <c r="I32" i="4"/>
  <c r="I87" i="9"/>
  <c r="I86" i="9"/>
  <c r="I85" i="9"/>
  <c r="L85" i="9" s="1"/>
  <c r="O85" i="9" s="1"/>
  <c r="I84" i="9"/>
  <c r="I83" i="9"/>
  <c r="I82" i="9"/>
  <c r="I81" i="9"/>
  <c r="L81" i="9" s="1"/>
  <c r="O81" i="9" s="1"/>
  <c r="I80" i="9"/>
  <c r="H23" i="8"/>
  <c r="J23" i="8" s="1"/>
  <c r="M23" i="8" s="1"/>
  <c r="I79" i="9"/>
  <c r="M78" i="9"/>
  <c r="I78" i="9"/>
  <c r="I77" i="9"/>
  <c r="I76" i="9"/>
  <c r="L76" i="9" s="1"/>
  <c r="M76" i="9" s="1"/>
  <c r="I75" i="9"/>
  <c r="I74" i="9"/>
  <c r="I73" i="9"/>
  <c r="I72" i="9"/>
  <c r="L72" i="9" s="1"/>
  <c r="I71" i="9"/>
  <c r="H22" i="8"/>
  <c r="J22" i="8" s="1"/>
  <c r="M22" i="8" s="1"/>
  <c r="I70" i="9"/>
  <c r="I69" i="9"/>
  <c r="J21" i="8"/>
  <c r="M21" i="8" s="1"/>
  <c r="H21" i="8"/>
  <c r="O64" i="9"/>
  <c r="O68" i="9"/>
  <c r="J63" i="9"/>
  <c r="I68" i="9"/>
  <c r="I67" i="9"/>
  <c r="I66" i="9"/>
  <c r="I65" i="9"/>
  <c r="I64" i="9"/>
  <c r="I63" i="9"/>
  <c r="I62" i="9"/>
  <c r="I61" i="9"/>
  <c r="I60" i="9"/>
  <c r="I59" i="9"/>
  <c r="I58" i="9"/>
  <c r="L58" i="9" s="1"/>
  <c r="I57" i="9"/>
  <c r="I56" i="9"/>
  <c r="L56" i="9" s="1"/>
  <c r="I55" i="9"/>
  <c r="L55" i="9" s="1"/>
  <c r="I54" i="9"/>
  <c r="L54" i="9" s="1"/>
  <c r="L57" i="9"/>
  <c r="L59" i="9"/>
  <c r="L60" i="9"/>
  <c r="L61" i="9"/>
  <c r="O61" i="9" s="1"/>
  <c r="L62" i="9"/>
  <c r="O62" i="9" s="1"/>
  <c r="L63" i="9"/>
  <c r="O63" i="9" s="1"/>
  <c r="L64" i="9"/>
  <c r="L65" i="9"/>
  <c r="O65" i="9" s="1"/>
  <c r="L66" i="9"/>
  <c r="O66" i="9" s="1"/>
  <c r="L67" i="9"/>
  <c r="O67" i="9" s="1"/>
  <c r="L68" i="9"/>
  <c r="L69" i="9"/>
  <c r="M69" i="9" s="1"/>
  <c r="L70" i="9"/>
  <c r="M70" i="9" s="1"/>
  <c r="L71" i="9"/>
  <c r="L73" i="9"/>
  <c r="L74" i="9"/>
  <c r="L75" i="9"/>
  <c r="L77" i="9"/>
  <c r="M77" i="9" s="1"/>
  <c r="L78" i="9"/>
  <c r="L79" i="9"/>
  <c r="M79" i="9" s="1"/>
  <c r="L80" i="9"/>
  <c r="O80" i="9" s="1"/>
  <c r="L82" i="9"/>
  <c r="O82" i="9" s="1"/>
  <c r="L83" i="9"/>
  <c r="O83" i="9" s="1"/>
  <c r="L84" i="9"/>
  <c r="O84" i="9" s="1"/>
  <c r="L86" i="9"/>
  <c r="O86" i="9" s="1"/>
  <c r="L87" i="9"/>
  <c r="O87" i="9" s="1"/>
  <c r="L88" i="9"/>
  <c r="M88" i="9" s="1"/>
  <c r="L89" i="9"/>
  <c r="M89" i="9" s="1"/>
  <c r="L90" i="9"/>
  <c r="M90" i="9" s="1"/>
  <c r="L91" i="9"/>
  <c r="M91" i="9" s="1"/>
  <c r="L92" i="9"/>
  <c r="M92" i="9" s="1"/>
  <c r="L93" i="9"/>
  <c r="M93" i="9" s="1"/>
  <c r="L94" i="9"/>
  <c r="M94" i="9" s="1"/>
  <c r="L95" i="9"/>
  <c r="O95" i="9" s="1"/>
  <c r="L96" i="9"/>
  <c r="O96" i="9" s="1"/>
  <c r="L97" i="9"/>
  <c r="O97" i="9" s="1"/>
  <c r="L98" i="9"/>
  <c r="O98" i="9" s="1"/>
  <c r="L99" i="9"/>
  <c r="O99" i="9" s="1"/>
  <c r="L100" i="9"/>
  <c r="O100" i="9" s="1"/>
  <c r="L101" i="9"/>
  <c r="I53" i="9"/>
  <c r="L53" i="9" s="1"/>
  <c r="O53" i="9" s="1"/>
  <c r="I52" i="9" l="1"/>
  <c r="L52" i="9" s="1"/>
  <c r="O52" i="9" s="1"/>
  <c r="I51" i="9"/>
  <c r="L51" i="9" s="1"/>
  <c r="M51" i="9" s="1"/>
  <c r="I50" i="9"/>
  <c r="L50" i="9" s="1"/>
  <c r="O50" i="9" s="1"/>
  <c r="L47" i="9"/>
  <c r="O47" i="9" s="1"/>
  <c r="L46" i="9"/>
  <c r="O46" i="9" s="1"/>
  <c r="I49" i="9"/>
  <c r="L49" i="9" s="1"/>
  <c r="O49" i="9" s="1"/>
  <c r="I48" i="9"/>
  <c r="L48" i="9" s="1"/>
  <c r="O48" i="9" s="1"/>
  <c r="I47" i="9"/>
  <c r="I46" i="9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/>
  <c r="L41" i="9" s="1"/>
  <c r="O41" i="9" s="1"/>
  <c r="I40" i="9"/>
  <c r="L40" i="9" s="1"/>
  <c r="M40" i="9" s="1"/>
  <c r="H20" i="8"/>
  <c r="J20" i="8" s="1"/>
  <c r="M20" i="8" s="1"/>
  <c r="H19" i="8"/>
  <c r="J19" i="8" s="1"/>
  <c r="M19" i="8" s="1"/>
  <c r="H18" i="8"/>
  <c r="J18" i="8" s="1"/>
  <c r="M18" i="8" s="1"/>
  <c r="H17" i="8"/>
  <c r="J17" i="8" s="1"/>
  <c r="M17" i="8" s="1"/>
  <c r="I39" i="9" l="1"/>
  <c r="L39" i="9" s="1"/>
  <c r="M39" i="9" s="1"/>
  <c r="I38" i="9"/>
  <c r="L38" i="9" s="1"/>
  <c r="M38" i="9" s="1"/>
  <c r="I37" i="9"/>
  <c r="L37" i="9" s="1"/>
  <c r="M37" i="9" s="1"/>
  <c r="I36" i="9"/>
  <c r="L36" i="9" s="1"/>
  <c r="M36" i="9" s="1"/>
  <c r="I35" i="9"/>
  <c r="L35" i="9" s="1"/>
  <c r="M35" i="9" s="1"/>
  <c r="L32" i="9"/>
  <c r="I34" i="9"/>
  <c r="L34" i="9" s="1"/>
  <c r="I33" i="9"/>
  <c r="L33" i="9" s="1"/>
  <c r="I32" i="9"/>
  <c r="I31" i="9"/>
  <c r="L31" i="9" s="1"/>
  <c r="M31" i="9" s="1"/>
  <c r="I30" i="9" l="1"/>
  <c r="L30" i="9" s="1"/>
  <c r="O30" i="9" s="1"/>
  <c r="M10" i="8"/>
  <c r="J16" i="8"/>
  <c r="M16" i="8" s="1"/>
  <c r="H16" i="8"/>
  <c r="H15" i="8"/>
  <c r="J15" i="8" s="1"/>
  <c r="M15" i="8" s="1"/>
  <c r="H14" i="8"/>
  <c r="J14" i="8" s="1"/>
  <c r="M14" i="8" s="1"/>
  <c r="L24" i="9"/>
  <c r="O24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I23" i="9"/>
  <c r="L23" i="9" s="1"/>
  <c r="O23" i="9" s="1"/>
  <c r="J7" i="8"/>
  <c r="M7" i="8" s="1"/>
  <c r="H8" i="8"/>
  <c r="J8" i="8" s="1"/>
  <c r="M8" i="8" s="1"/>
  <c r="H9" i="8"/>
  <c r="J9" i="8" s="1"/>
  <c r="M9" i="8" s="1"/>
  <c r="H10" i="8"/>
  <c r="J10" i="8" s="1"/>
  <c r="H11" i="8"/>
  <c r="J11" i="8" s="1"/>
  <c r="M11" i="8" s="1"/>
  <c r="H12" i="8"/>
  <c r="J12" i="8" s="1"/>
  <c r="M12" i="8" s="1"/>
  <c r="H13" i="8"/>
  <c r="J13" i="8" s="1"/>
  <c r="M13" i="8" s="1"/>
  <c r="H7" i="8"/>
  <c r="L22" i="9"/>
  <c r="M22" i="9" s="1"/>
  <c r="I22" i="9"/>
  <c r="I21" i="9"/>
  <c r="L21" i="9" s="1"/>
  <c r="M21" i="9" s="1"/>
  <c r="I20" i="9"/>
  <c r="L20" i="9" s="1"/>
  <c r="M20" i="9" s="1"/>
  <c r="I19" i="9"/>
  <c r="L19" i="9" s="1"/>
  <c r="M19" i="9" s="1"/>
  <c r="L17" i="9"/>
  <c r="O17" i="9" s="1"/>
  <c r="I18" i="9"/>
  <c r="L18" i="9" s="1"/>
  <c r="O18" i="9" s="1"/>
  <c r="I17" i="9"/>
  <c r="I16" i="9"/>
  <c r="L16" i="9" s="1"/>
  <c r="M16" i="9" s="1"/>
  <c r="I15" i="9"/>
  <c r="L15" i="9" s="1"/>
  <c r="M15" i="9" s="1"/>
  <c r="I14" i="9"/>
  <c r="L14" i="9" s="1"/>
  <c r="M14" i="9" s="1"/>
  <c r="I10" i="9"/>
  <c r="L10" i="9" s="1"/>
  <c r="M10" i="9" s="1"/>
  <c r="I11" i="9"/>
  <c r="L11" i="9" s="1"/>
  <c r="M11" i="9" s="1"/>
  <c r="I12" i="9"/>
  <c r="L12" i="9" s="1"/>
  <c r="M12" i="9" s="1"/>
  <c r="I13" i="9"/>
  <c r="L13" i="9" s="1"/>
  <c r="M13" i="9" s="1"/>
  <c r="I9" i="9"/>
  <c r="L9" i="9" s="1"/>
  <c r="M9" i="9" s="1"/>
  <c r="O24" i="5" l="1"/>
  <c r="L50" i="4" l="1"/>
  <c r="J59" i="4" l="1"/>
  <c r="I17" i="12"/>
  <c r="L17" i="12"/>
  <c r="F36" i="8" l="1"/>
  <c r="G115" i="9" l="1"/>
  <c r="D31" i="11" l="1"/>
  <c r="AI14" i="10"/>
  <c r="E11" i="5" s="1"/>
  <c r="F11" i="5" s="1"/>
  <c r="G11" i="5" l="1"/>
  <c r="L11" i="5" s="1"/>
  <c r="J55" i="4" l="1"/>
  <c r="E31" i="11"/>
  <c r="H17" i="5" s="1"/>
  <c r="F31" i="11"/>
  <c r="H13" i="5" s="1"/>
  <c r="J56" i="4" l="1"/>
  <c r="H16" i="5" l="1"/>
  <c r="L119" i="9" l="1"/>
  <c r="L118" i="9"/>
  <c r="L115" i="9" l="1"/>
  <c r="L116" i="9" s="1"/>
  <c r="L117" i="9"/>
  <c r="I115" i="9"/>
  <c r="AI17" i="10"/>
  <c r="E16" i="5" s="1"/>
  <c r="F16" i="5" s="1"/>
  <c r="G16" i="5" l="1"/>
  <c r="L16" i="5" s="1"/>
  <c r="F78" i="1"/>
  <c r="D78" i="1"/>
  <c r="G36" i="8"/>
  <c r="H36" i="8"/>
  <c r="J36" i="8"/>
  <c r="J24" i="12" l="1"/>
  <c r="J25" i="12" s="1"/>
  <c r="G116" i="9"/>
  <c r="AI16" i="10"/>
  <c r="E12" i="5" s="1"/>
  <c r="F12" i="5" s="1"/>
  <c r="G12" i="5" l="1"/>
  <c r="L12" i="5" s="1"/>
  <c r="K18" i="5"/>
  <c r="J18" i="5"/>
  <c r="D18" i="5"/>
  <c r="K14" i="5"/>
  <c r="J14" i="5"/>
  <c r="D14" i="5"/>
  <c r="I18" i="5" l="1"/>
  <c r="I14" i="5"/>
  <c r="AI15" i="10" l="1"/>
  <c r="E13" i="5" s="1"/>
  <c r="F13" i="5" s="1"/>
  <c r="AI13" i="10"/>
  <c r="E17" i="5" s="1"/>
  <c r="F17" i="5" s="1"/>
  <c r="AI12" i="10"/>
  <c r="E10" i="5" s="1"/>
  <c r="F10" i="5" s="1"/>
  <c r="G17" i="5" l="1"/>
  <c r="G18" i="5" s="1"/>
  <c r="G13" i="5"/>
  <c r="L13" i="5" s="1"/>
  <c r="F14" i="5"/>
  <c r="F18" i="5"/>
  <c r="G10" i="5"/>
  <c r="L10" i="5" s="1"/>
  <c r="AI18" i="10"/>
  <c r="L17" i="5" l="1"/>
  <c r="J57" i="4" s="1"/>
  <c r="J60" i="4" s="1"/>
  <c r="L60" i="4" s="1"/>
  <c r="G14" i="5"/>
  <c r="L14" i="5"/>
  <c r="L18" i="5" l="1"/>
  <c r="E78" i="1"/>
  <c r="G78" i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<sst xmlns="http://schemas.openxmlformats.org/spreadsheetml/2006/main" count="757" uniqueCount="230">
  <si>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</si>
  <si>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</si>
  <si>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</si>
  <si>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</si>
  <si>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</si>
  <si>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</si>
  <si>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</si>
  <si>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</si>
  <si>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</si>
  <si>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</si>
  <si>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</si>
  <si>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</si>
  <si>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</si>
  <si>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</si>
  <si>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</si>
  <si>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</si>
  <si>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</si>
  <si>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</si>
  <si>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</si>
  <si>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</si>
  <si>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</si>
  <si>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</si>
  <si>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</si>
  <si>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</si>
  <si>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</si>
  <si>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</si>
  <si>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</si>
  <si>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</si>
  <si>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</si>
  <si>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</si>
  <si>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</si>
  <si>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</si>
  <si>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</si>
  <si>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</si>
  <si>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</si>
  <si>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</si>
  <si>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</si>
  <si>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</si>
  <si>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</si>
  <si>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</si>
  <si>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</si>
  <si>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</si>
  <si>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</si>
  <si>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</si>
  <si>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</si>
  <si>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</si>
  <si>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</si>
  <si>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</si>
  <si>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</si>
  <si>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</si>
  <si>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</si>
  <si>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</si>
  <si>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</si>
  <si>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</si>
  <si>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</si>
  <si>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</si>
  <si>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</si>
  <si>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</si>
  <si>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</si>
  <si>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</si>
  <si>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</si>
  <si>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</si>
  <si>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</si>
  <si>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</si>
  <si>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</si>
  <si>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</si>
  <si>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</si>
  <si>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</si>
  <si>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</si>
  <si>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</si>
  <si>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</si>
  <si>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</si>
  <si>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</si>
  <si>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</si>
  <si>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</si>
  <si>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</si>
  <si>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</si>
  <si>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</si>
  <si>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</si>
  <si>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</si>
  <si>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</si>
  <si>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</si>
  <si>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</si>
  <si>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</si>
  <si>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</si>
  <si>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</si>
  <si>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</si>
  <si>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</si>
  <si>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</si>
  <si>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</si>
  <si>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</si>
  <si>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</si>
  <si>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</si>
  <si>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</si>
  <si>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</si>
  <si>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</si>
  <si>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</si>
  <si>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</si>
  <si>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</si>
  <si>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</si>
  <si>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</si>
  <si>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</si>
  <si>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</si>
  <si>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</si>
  <si>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</si>
  <si>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</si>
  <si>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</si>
  <si>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</si>
  <si>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</si>
  <si>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</si>
  <si>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</si>
  <si>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</si>
  <si>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</si>
  <si>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</si>
  <si>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</si>
  <si>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</si>
  <si>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</si>
  <si>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</si>
  <si>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</si>
  <si>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</si>
  <si>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</si>
  <si>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</si>
  <si>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</si>
  <si>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</si>
  <si>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</si>
  <si>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</si>
  <si>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</si>
  <si>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</si>
  <si>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</si>
  <si>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</si>
  <si>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</si>
  <si>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</si>
  <si>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NỘI DUNG</t>
  </si>
  <si>
    <t>SỐ TIỀN HỖ TRỢ</t>
  </si>
  <si>
    <t>Anh Hoàng</t>
  </si>
  <si>
    <t>F</t>
  </si>
  <si>
    <t>A-B+C-D-E+F</t>
  </si>
  <si>
    <t>Kết luận</t>
  </si>
  <si>
    <t>Nội dung</t>
  </si>
  <si>
    <t>Tiền hàng tháng 6 chưa thanh toán</t>
  </si>
  <si>
    <t>Tổng tiền chị tâm phải thanh toán cho công ty</t>
  </si>
  <si>
    <t>Chị Tâm</t>
  </si>
  <si>
    <t>Em Hằng</t>
  </si>
  <si>
    <t>Nguyễn Văn Sơn</t>
  </si>
  <si>
    <t>Kinh doanh</t>
  </si>
  <si>
    <t>KD</t>
  </si>
  <si>
    <t>TIỀN MUA HÀNG EM TÂM THU HỘ CỬA HÀNG QUỲNH TRANG AN KHÁNH</t>
  </si>
  <si>
    <t xml:space="preserve">Tiền hàng  ở An Khánh </t>
  </si>
  <si>
    <t>Tổng tiền Anh Hoàng phải thanh toán cho công ty</t>
  </si>
  <si>
    <t>tháng 7/2020</t>
  </si>
  <si>
    <t>BẢNG TỔNG HỢP THU CHI THÁNG 7/2020</t>
  </si>
  <si>
    <t>Tổng doanh số bán hàng toàn công ty tháng 07/2020</t>
  </si>
  <si>
    <t>Tháng 7/2020</t>
  </si>
  <si>
    <t>TIỀN MUA HÀNG ANH HOÀNG THÁNG 7</t>
  </si>
  <si>
    <t>TIỀN MUA HÀNG EM TÂM  THÁNG 7</t>
  </si>
  <si>
    <t>TIỀN MUA HÀNG EM TÂM THU HỘ THÁNG 7</t>
  </si>
  <si>
    <t>Tiền lương tháng 7</t>
  </si>
  <si>
    <t>Tiền hàng tháng 6 chị tâm còn nợ công ty</t>
  </si>
  <si>
    <t>Tiền hàng tháng 7 chưa thanh toán</t>
  </si>
  <si>
    <t>Tiền hàng tháng 7 thu hộ</t>
  </si>
  <si>
    <t>BẢNG CHẤM CÔNG THÁNG 7 NĂM 2020</t>
  </si>
  <si>
    <t>Vé vào bến</t>
  </si>
  <si>
    <t>Đơn Anh Giáp Cao Bằng</t>
  </si>
  <si>
    <t>phí ship Đơn anh chiến</t>
  </si>
  <si>
    <t>Đã ĐT</t>
  </si>
  <si>
    <t>Tâm</t>
  </si>
  <si>
    <t>Chị Quý</t>
  </si>
  <si>
    <t>GCX90</t>
  </si>
  <si>
    <t>Đối trừ lương</t>
  </si>
  <si>
    <t>lẻ Qtrang</t>
  </si>
  <si>
    <t>1CX45</t>
  </si>
  <si>
    <t>2CX90</t>
  </si>
  <si>
    <t>A Lâm</t>
  </si>
  <si>
    <t>Khách lẻ</t>
  </si>
  <si>
    <t>1CX90</t>
  </si>
  <si>
    <t>GC90</t>
  </si>
  <si>
    <t>Văn Sơn</t>
  </si>
  <si>
    <t>Chị Hồng</t>
  </si>
  <si>
    <t>Đl Sơn La</t>
  </si>
  <si>
    <t>TĐ90</t>
  </si>
  <si>
    <t>Nanomilk</t>
  </si>
  <si>
    <t>3CX90</t>
  </si>
  <si>
    <t>Thanh Hà</t>
  </si>
  <si>
    <t>BCX90</t>
  </si>
  <si>
    <t>Thủy Vy</t>
  </si>
  <si>
    <t>Tuyên Quang</t>
  </si>
  <si>
    <t>2CX45</t>
  </si>
  <si>
    <t>3CX45</t>
  </si>
  <si>
    <t>GCX45</t>
  </si>
  <si>
    <t>Tặng NV</t>
  </si>
  <si>
    <t>Chị Huệ</t>
  </si>
  <si>
    <t>Điện Biên</t>
  </si>
  <si>
    <t>Giảm giá thêm 10% kỉ niệm</t>
  </si>
  <si>
    <t>Hải Vui</t>
  </si>
  <si>
    <t>ĐL Thanh Hóa</t>
  </si>
  <si>
    <t>BCX45</t>
  </si>
  <si>
    <t>Chị Phú</t>
  </si>
  <si>
    <t>Tâm thu hộ</t>
  </si>
  <si>
    <t>Chị Thủy</t>
  </si>
  <si>
    <t>Thái Thịnh HN</t>
  </si>
  <si>
    <t>1 bộ cốc</t>
  </si>
  <si>
    <t>Chị oanh</t>
  </si>
  <si>
    <t>Việt trì, PT</t>
  </si>
  <si>
    <t>Nhung</t>
  </si>
  <si>
    <t>Chị Thảo</t>
  </si>
  <si>
    <t>Phú thọ</t>
  </si>
  <si>
    <t>SN45</t>
  </si>
  <si>
    <t>Chị hà</t>
  </si>
  <si>
    <t xml:space="preserve">Anh Minh </t>
  </si>
  <si>
    <t>Gia Lâm</t>
  </si>
  <si>
    <t>Chị Hà Phú Thọ tiền ship</t>
  </si>
  <si>
    <t>Hàng Mẫu</t>
  </si>
  <si>
    <t>Anh giáp</t>
  </si>
  <si>
    <t>Cao bằng</t>
  </si>
  <si>
    <t>Vinh MC</t>
  </si>
  <si>
    <t>Hàng tặng</t>
  </si>
  <si>
    <t>Đl Duy nhất</t>
  </si>
  <si>
    <t>Hằng</t>
  </si>
  <si>
    <t xml:space="preserve">Chị Tuyết </t>
  </si>
  <si>
    <t>Sài Gòn</t>
  </si>
  <si>
    <t>3 bộ cốc</t>
  </si>
  <si>
    <t>ĐL Bông Bồng</t>
  </si>
  <si>
    <t>ĐL Bông Bống</t>
  </si>
  <si>
    <t>Chi phí tháng 7 chị Tâm chi</t>
  </si>
  <si>
    <t>Chị Huệ 6 thùng</t>
  </si>
  <si>
    <t>Chị Phú Dịch Vọng</t>
  </si>
  <si>
    <t>Chuyển phát chị oanh chị thảo,</t>
  </si>
  <si>
    <t>Chị Phương Yên Châu và nhận hàng Vĩnh Phúc</t>
  </si>
  <si>
    <t>Chị Phương</t>
  </si>
  <si>
    <t>Yên Châu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</si>
</sst>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59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167" fontId="20" fillId="0" borderId="1" xfId="0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6" fillId="3" borderId="1" xfId="0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9" fontId="40" fillId="0" borderId="0" xfId="2" applyFont="1" applyAlignment="1">
      <alignment vertical="center"/>
    </xf>
    <xf numFmtId="168" fontId="40" fillId="0" borderId="0" xfId="1" applyNumberFormat="1" applyFont="1" applyAlignment="1">
      <alignment vertical="center"/>
    </xf>
    <xf numFmtId="0" fontId="40" fillId="0" borderId="0" xfId="0" applyFont="1"/>
    <xf numFmtId="0" fontId="40" fillId="0" borderId="4" xfId="0" applyFont="1" applyBorder="1"/>
    <xf numFmtId="0" fontId="40" fillId="0" borderId="2" xfId="0" applyFont="1" applyBorder="1"/>
    <xf numFmtId="14" fontId="40" fillId="0" borderId="4" xfId="0" applyNumberFormat="1" applyFont="1" applyBorder="1"/>
    <xf numFmtId="14" fontId="40" fillId="0" borderId="2" xfId="0" applyNumberFormat="1" applyFont="1" applyBorder="1"/>
    <xf numFmtId="14" fontId="40" fillId="0" borderId="0" xfId="0" applyNumberFormat="1" applyFont="1"/>
    <xf numFmtId="168" fontId="40" fillId="0" borderId="2" xfId="1" applyNumberFormat="1" applyFont="1" applyBorder="1"/>
    <xf numFmtId="168" fontId="40" fillId="0" borderId="0" xfId="1" applyNumberFormat="1" applyFont="1"/>
    <xf numFmtId="168" fontId="37" fillId="0" borderId="1" xfId="1" applyNumberFormat="1" applyFont="1" applyBorder="1" applyAlignment="1">
      <alignment horizontal="center" vertical="center" wrapText="1"/>
    </xf>
    <xf numFmtId="168" fontId="42" fillId="0" borderId="5" xfId="1" applyNumberFormat="1" applyFont="1" applyBorder="1"/>
    <xf numFmtId="0" fontId="42" fillId="0" borderId="0" xfId="0" applyFont="1"/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3" fillId="0" borderId="0" xfId="0" applyFont="1" applyAlignment="1"/>
    <xf numFmtId="168" fontId="44" fillId="0" borderId="0" xfId="0" applyNumberFormat="1" applyFont="1"/>
    <xf numFmtId="0" fontId="45" fillId="0" borderId="0" xfId="0" applyFont="1" applyAlignment="1">
      <alignment horizontal="center"/>
    </xf>
    <xf numFmtId="168" fontId="45" fillId="0" borderId="0" xfId="0" applyNumberFormat="1" applyFont="1" applyAlignment="1"/>
    <xf numFmtId="0" fontId="45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3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vertical="center"/>
    </xf>
    <xf numFmtId="167" fontId="20" fillId="0" borderId="1" xfId="0" quotePrefix="1" applyNumberFormat="1" applyFont="1" applyBorder="1" applyAlignment="1">
      <alignment horizontal="center" vertical="center"/>
    </xf>
    <xf numFmtId="1" fontId="46" fillId="3" borderId="1" xfId="0" applyNumberFormat="1" applyFont="1" applyFill="1" applyBorder="1" applyAlignment="1">
      <alignment horizontal="center" vertical="center"/>
    </xf>
    <xf numFmtId="166" fontId="46" fillId="3" borderId="1" xfId="3" applyNumberFormat="1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right" vertical="center"/>
    </xf>
    <xf numFmtId="0" fontId="46" fillId="3" borderId="1" xfId="0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center" vertical="center"/>
    </xf>
    <xf numFmtId="168" fontId="46" fillId="3" borderId="1" xfId="0" applyNumberFormat="1" applyFont="1" applyFill="1" applyBorder="1" applyAlignment="1">
      <alignment horizontal="right" vertical="center"/>
    </xf>
    <xf numFmtId="0" fontId="46" fillId="3" borderId="0" xfId="0" applyFont="1" applyFill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7" fontId="20" fillId="0" borderId="0" xfId="0" applyNumberFormat="1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168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40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168" fontId="20" fillId="0" borderId="1" xfId="1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horizontal="left" vertical="center" wrapText="1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169" fontId="23" fillId="0" borderId="8" xfId="0" applyNumberFormat="1" applyFont="1" applyBorder="1" applyAlignment="1">
      <alignment horizontal="center" vertical="center"/>
    </xf>
    <xf numFmtId="168" fontId="23" fillId="0" borderId="1" xfId="1" applyNumberFormat="1" applyFont="1" applyBorder="1" applyAlignment="1">
      <alignment vertical="center" wrapText="1"/>
    </xf>
    <xf numFmtId="168" fontId="43" fillId="0" borderId="0" xfId="0" applyNumberFormat="1" applyFont="1" applyAlignment="1"/>
    <xf numFmtId="0" fontId="20" fillId="0" borderId="4" xfId="0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horizontal="right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168" fontId="20" fillId="0" borderId="5" xfId="1" applyNumberFormat="1" applyFont="1" applyBorder="1" applyAlignment="1">
      <alignment vertical="center" wrapText="1"/>
    </xf>
    <xf numFmtId="0" fontId="20" fillId="0" borderId="5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0" fillId="0" borderId="11" xfId="0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167" fontId="20" fillId="0" borderId="13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167" fontId="20" fillId="0" borderId="1" xfId="0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center" vertical="center"/>
    </xf>
    <xf numFmtId="168" fontId="46" fillId="3" borderId="1" xfId="1" applyNumberFormat="1" applyFont="1" applyFill="1" applyBorder="1" applyAlignment="1">
      <alignment horizontal="right" vertical="center"/>
    </xf>
    <xf numFmtId="168" fontId="14" fillId="0" borderId="0" xfId="1" applyNumberFormat="1" applyFont="1" applyAlignment="1">
      <alignment horizontal="right" vertical="center"/>
    </xf>
    <xf numFmtId="168" fontId="30" fillId="0" borderId="0" xfId="1" applyNumberFormat="1" applyFont="1" applyAlignment="1">
      <alignment horizontal="right" vertical="center"/>
    </xf>
    <xf numFmtId="168" fontId="20" fillId="0" borderId="0" xfId="1" applyNumberFormat="1" applyFont="1" applyFill="1" applyAlignment="1">
      <alignment horizontal="right" vertical="center"/>
    </xf>
    <xf numFmtId="168" fontId="20" fillId="0" borderId="10" xfId="1" applyNumberFormat="1" applyFont="1" applyBorder="1" applyAlignment="1">
      <alignment horizontal="center" vertical="center"/>
    </xf>
    <xf numFmtId="9" fontId="20" fillId="0" borderId="10" xfId="2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168" fontId="20" fillId="0" borderId="12" xfId="1" applyNumberFormat="1" applyFont="1" applyBorder="1" applyAlignment="1">
      <alignment horizontal="right" vertical="center"/>
    </xf>
    <xf numFmtId="168" fontId="20" fillId="0" borderId="12" xfId="1" applyNumberFormat="1" applyFont="1" applyBorder="1" applyAlignment="1">
      <alignment vertical="center" wrapText="1"/>
    </xf>
    <xf numFmtId="9" fontId="20" fillId="0" borderId="12" xfId="2" applyFont="1" applyBorder="1" applyAlignment="1">
      <alignment horizontal="center" vertical="center"/>
    </xf>
    <xf numFmtId="168" fontId="20" fillId="0" borderId="12" xfId="1" applyNumberFormat="1" applyFont="1" applyBorder="1" applyAlignment="1">
      <alignment vertical="center"/>
    </xf>
    <xf numFmtId="0" fontId="20" fillId="0" borderId="2" xfId="0" applyFont="1" applyBorder="1" applyAlignment="1">
      <alignment horizontal="center"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168" fontId="20" fillId="0" borderId="4" xfId="0" applyNumberFormat="1" applyFont="1" applyBorder="1" applyAlignment="1">
      <alignment vertical="center"/>
    </xf>
    <xf numFmtId="168" fontId="20" fillId="0" borderId="2" xfId="0" applyNumberFormat="1" applyFont="1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right" vertical="center"/>
    </xf>
    <xf numFmtId="166" fontId="20" fillId="0" borderId="12" xfId="1" applyNumberFormat="1" applyFont="1" applyBorder="1" applyAlignment="1">
      <alignment vertical="center"/>
    </xf>
    <xf numFmtId="9" fontId="20" fillId="0" borderId="12" xfId="2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2" xfId="0" applyFont="1" applyBorder="1" applyAlignment="1">
      <alignment vertical="center" wrapText="1"/>
    </xf>
    <xf numFmtId="166" fontId="20" fillId="0" borderId="13" xfId="1" applyNumberFormat="1" applyFont="1" applyBorder="1" applyAlignment="1">
      <alignment vertical="center"/>
    </xf>
    <xf numFmtId="9" fontId="20" fillId="0" borderId="13" xfId="2" applyFont="1" applyBorder="1" applyAlignment="1">
      <alignment vertical="center"/>
    </xf>
    <xf numFmtId="168" fontId="20" fillId="0" borderId="13" xfId="1" applyNumberFormat="1" applyFont="1" applyBorder="1" applyAlignment="1">
      <alignment vertical="center"/>
    </xf>
    <xf numFmtId="168" fontId="20" fillId="0" borderId="13" xfId="0" applyNumberFormat="1" applyFont="1" applyBorder="1" applyAlignment="1">
      <alignment vertical="center"/>
    </xf>
    <xf numFmtId="0" fontId="20" fillId="0" borderId="13" xfId="0" applyFont="1" applyBorder="1" applyAlignment="1">
      <alignment vertical="center" wrapText="1"/>
    </xf>
    <xf numFmtId="166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8" fontId="18" fillId="0" borderId="4" xfId="1" applyNumberFormat="1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167" fontId="20" fillId="0" borderId="10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46" fillId="3" borderId="0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6" fillId="3" borderId="18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9" fontId="38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3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7" fontId="27" fillId="3" borderId="8" xfId="0" applyNumberFormat="1" applyFont="1" applyFill="1" applyBorder="1" applyAlignment="1">
      <alignment horizontal="center" vertical="center" wrapText="1"/>
    </xf>
    <xf numFmtId="168" fontId="2" fillId="0" borderId="1" xfId="1" applyNumberFormat="1" applyFont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168" fontId="27" fillId="3" borderId="10" xfId="1" applyNumberFormat="1" applyFont="1" applyFill="1" applyBorder="1" applyAlignment="1">
      <alignment horizontal="center" vertical="center" wrapText="1"/>
    </xf>
    <xf numFmtId="168" fontId="27" fillId="3" borderId="11" xfId="1" applyNumberFormat="1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19" xfId="0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168" fontId="37" fillId="0" borderId="1" xfId="1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14" fontId="37" fillId="0" borderId="10" xfId="0" applyNumberFormat="1" applyFont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167" fontId="20" fillId="0" borderId="12" xfId="0" quotePrefix="1" applyNumberFormat="1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zoomScale="85" zoomScaleNormal="85" workbookViewId="0">
      <pane ySplit="7" topLeftCell="A74" activePane="bottomLeft" state="frozen"/>
      <selection pane="bottomLeft" activeCell="D14" sqref="D14"/>
    </sheetView>
  </sheetViews>
  <sheetFormatPr defaultColWidth="9.140625" defaultRowHeight="15" x14ac:dyDescent="0.25"/>
  <cols>
    <col min="1" max="1" width="11.42578125" style="154" customWidth="1"/>
    <col min="2" max="2" width="18.7109375" style="104" bestFit="1" customWidth="1"/>
    <col min="3" max="3" width="47" style="104" bestFit="1" customWidth="1"/>
    <col min="4" max="4" width="15.42578125" style="109" bestFit="1" customWidth="1"/>
    <col min="5" max="5" width="14.28515625" style="109" customWidth="1"/>
    <col min="6" max="6" width="15.42578125" style="109" bestFit="1" customWidth="1"/>
    <col min="7" max="7" width="17.5703125" style="109" bestFit="1" customWidth="1"/>
    <col min="8" max="16384" width="9.140625" style="104"/>
  </cols>
  <sheetData>
    <row r="1" spans="1:8" x14ac:dyDescent="0.25">
      <c r="A1" s="149" t="s">
        <v>0</v>
      </c>
      <c r="B1" s="105"/>
      <c r="C1" s="106"/>
      <c r="D1" s="107"/>
      <c r="E1" s="108" t="s">
        <v>1</v>
      </c>
      <c r="G1" s="108"/>
      <c r="H1" s="110"/>
    </row>
    <row r="2" spans="1:8" x14ac:dyDescent="0.25">
      <c r="A2" s="150" t="s">
        <v>2</v>
      </c>
      <c r="B2" s="111"/>
      <c r="C2" s="112"/>
      <c r="D2" s="113"/>
      <c r="E2" s="114" t="s">
        <v>3</v>
      </c>
      <c r="G2" s="114"/>
      <c r="H2" s="115"/>
    </row>
    <row r="3" spans="1:8" x14ac:dyDescent="0.25">
      <c r="A3" s="150"/>
      <c r="B3" s="111"/>
      <c r="C3" s="112"/>
      <c r="D3" s="113"/>
      <c r="E3" s="113"/>
      <c r="F3" s="116"/>
      <c r="G3" s="116"/>
      <c r="H3" s="117"/>
    </row>
    <row r="4" spans="1:8" x14ac:dyDescent="0.25">
      <c r="A4" s="460" t="s">
        <v>150</v>
      </c>
      <c r="B4" s="460"/>
      <c r="C4" s="460"/>
      <c r="D4" s="460"/>
      <c r="E4" s="460"/>
      <c r="F4" s="460"/>
      <c r="G4" s="460"/>
      <c r="H4" s="117"/>
    </row>
    <row r="5" spans="1:8" s="115" customFormat="1" x14ac:dyDescent="0.25">
      <c r="A5" s="118"/>
      <c r="B5" s="118"/>
      <c r="D5" s="114"/>
      <c r="E5" s="114"/>
      <c r="F5" s="114"/>
      <c r="G5" s="114"/>
    </row>
    <row r="6" spans="1:8" s="115" customFormat="1" x14ac:dyDescent="0.25">
      <c r="A6" s="461" t="s">
        <v>4</v>
      </c>
      <c r="B6" s="461" t="s">
        <v>5</v>
      </c>
      <c r="C6" s="463" t="s">
        <v>6</v>
      </c>
      <c r="D6" s="465" t="s">
        <v>7</v>
      </c>
      <c r="E6" s="465"/>
      <c r="F6" s="465" t="s">
        <v>8</v>
      </c>
      <c r="G6" s="465"/>
    </row>
    <row r="7" spans="1:8" s="115" customFormat="1" ht="14.45" customHeight="1" x14ac:dyDescent="0.25">
      <c r="A7" s="462"/>
      <c r="B7" s="462"/>
      <c r="C7" s="464"/>
      <c r="D7" s="119" t="s">
        <v>82</v>
      </c>
      <c r="E7" s="119" t="s">
        <v>56</v>
      </c>
      <c r="F7" s="119" t="s">
        <v>82</v>
      </c>
      <c r="G7" s="119" t="s">
        <v>56</v>
      </c>
    </row>
    <row r="8" spans="1:8" x14ac:dyDescent="0.25">
      <c r="A8" s="151"/>
      <c r="B8" s="101"/>
      <c r="C8" s="102"/>
      <c r="D8" s="103"/>
      <c r="E8" s="120"/>
      <c r="F8" s="103"/>
      <c r="G8" s="120"/>
    </row>
    <row r="9" spans="1:8" x14ac:dyDescent="0.25">
      <c r="A9" s="151"/>
      <c r="B9" s="101"/>
      <c r="C9" s="102"/>
      <c r="D9" s="103"/>
      <c r="E9" s="120"/>
      <c r="F9" s="103"/>
      <c r="G9" s="120"/>
    </row>
    <row r="10" spans="1:8" x14ac:dyDescent="0.25">
      <c r="A10" s="151"/>
      <c r="B10" s="101"/>
      <c r="C10" s="102"/>
      <c r="D10" s="103"/>
      <c r="E10" s="120"/>
      <c r="F10" s="103"/>
      <c r="G10" s="120"/>
    </row>
    <row r="11" spans="1:8" x14ac:dyDescent="0.25">
      <c r="A11" s="151"/>
      <c r="B11" s="101"/>
      <c r="C11" s="102"/>
      <c r="D11" s="103"/>
      <c r="E11" s="120"/>
      <c r="F11" s="103"/>
      <c r="G11" s="120"/>
    </row>
    <row r="12" spans="1:8" x14ac:dyDescent="0.25">
      <c r="A12" s="151"/>
      <c r="B12" s="101"/>
      <c r="C12" s="102"/>
      <c r="D12" s="103"/>
      <c r="E12" s="120"/>
      <c r="F12" s="103"/>
      <c r="G12" s="120"/>
    </row>
    <row r="13" spans="1:8" x14ac:dyDescent="0.25">
      <c r="A13" s="151"/>
      <c r="B13" s="101"/>
      <c r="C13" s="102"/>
      <c r="D13" s="103"/>
      <c r="E13" s="120"/>
      <c r="F13" s="103"/>
      <c r="G13" s="120"/>
    </row>
    <row r="14" spans="1:8" x14ac:dyDescent="0.25">
      <c r="A14" s="151"/>
      <c r="B14" s="101"/>
      <c r="C14" s="102"/>
      <c r="D14" s="103"/>
      <c r="E14" s="120"/>
      <c r="F14" s="103"/>
      <c r="G14" s="120"/>
    </row>
    <row r="15" spans="1:8" x14ac:dyDescent="0.25">
      <c r="A15" s="151"/>
      <c r="B15" s="101"/>
      <c r="C15" s="102"/>
      <c r="D15" s="103"/>
      <c r="E15" s="120"/>
      <c r="F15" s="103"/>
      <c r="G15" s="120"/>
    </row>
    <row r="16" spans="1:8" x14ac:dyDescent="0.25">
      <c r="A16" s="151"/>
      <c r="B16" s="101"/>
      <c r="C16" s="102"/>
      <c r="D16" s="103"/>
      <c r="E16" s="120"/>
      <c r="F16" s="103"/>
      <c r="G16" s="120"/>
    </row>
    <row r="17" spans="1:7" x14ac:dyDescent="0.25">
      <c r="A17" s="151"/>
      <c r="B17" s="101"/>
      <c r="C17" s="102"/>
      <c r="D17" s="103"/>
      <c r="E17" s="120"/>
      <c r="F17" s="103"/>
      <c r="G17" s="120"/>
    </row>
    <row r="18" spans="1:7" x14ac:dyDescent="0.25">
      <c r="A18" s="151"/>
      <c r="B18" s="101"/>
      <c r="C18" s="102"/>
      <c r="D18" s="103"/>
      <c r="E18" s="120"/>
      <c r="F18" s="103"/>
      <c r="G18" s="120"/>
    </row>
    <row r="19" spans="1:7" x14ac:dyDescent="0.25">
      <c r="A19" s="151"/>
      <c r="B19" s="101"/>
      <c r="C19" s="102"/>
      <c r="D19" s="103"/>
      <c r="E19" s="120"/>
      <c r="F19" s="103"/>
      <c r="G19" s="120"/>
    </row>
    <row r="20" spans="1:7" x14ac:dyDescent="0.25">
      <c r="A20" s="151"/>
      <c r="B20" s="101"/>
      <c r="C20" s="102"/>
      <c r="D20" s="103"/>
      <c r="E20" s="120"/>
      <c r="F20" s="103"/>
      <c r="G20" s="120"/>
    </row>
    <row r="21" spans="1:7" x14ac:dyDescent="0.25">
      <c r="A21" s="151"/>
      <c r="B21" s="101"/>
      <c r="C21" s="102"/>
      <c r="D21" s="103"/>
      <c r="E21" s="120"/>
      <c r="F21" s="103"/>
      <c r="G21" s="120"/>
    </row>
    <row r="22" spans="1:7" x14ac:dyDescent="0.25">
      <c r="A22" s="151"/>
      <c r="B22" s="101"/>
      <c r="C22" s="102"/>
      <c r="D22" s="103"/>
      <c r="E22" s="120"/>
      <c r="F22" s="103"/>
      <c r="G22" s="120"/>
    </row>
    <row r="23" spans="1:7" x14ac:dyDescent="0.25">
      <c r="A23" s="151"/>
      <c r="B23" s="101"/>
      <c r="C23" s="102"/>
      <c r="D23" s="103"/>
      <c r="E23" s="120"/>
      <c r="F23" s="103"/>
      <c r="G23" s="120"/>
    </row>
    <row r="24" spans="1:7" x14ac:dyDescent="0.25">
      <c r="A24" s="151"/>
      <c r="B24" s="101"/>
      <c r="C24" s="102"/>
      <c r="D24" s="103"/>
      <c r="E24" s="120"/>
      <c r="F24" s="103"/>
      <c r="G24" s="120"/>
    </row>
    <row r="25" spans="1:7" x14ac:dyDescent="0.25">
      <c r="A25" s="151"/>
      <c r="B25" s="101"/>
      <c r="C25" s="102"/>
      <c r="D25" s="103"/>
      <c r="E25" s="120"/>
      <c r="F25" s="103"/>
      <c r="G25" s="120"/>
    </row>
    <row r="26" spans="1:7" x14ac:dyDescent="0.25">
      <c r="A26" s="151"/>
      <c r="B26" s="101"/>
      <c r="C26" s="102"/>
      <c r="D26" s="103"/>
      <c r="E26" s="120"/>
      <c r="F26" s="103"/>
      <c r="G26" s="120"/>
    </row>
    <row r="27" spans="1:7" x14ac:dyDescent="0.25">
      <c r="A27" s="151"/>
      <c r="B27" s="101"/>
      <c r="C27" s="121"/>
      <c r="D27" s="103"/>
      <c r="E27" s="120"/>
      <c r="F27" s="103"/>
      <c r="G27" s="120"/>
    </row>
    <row r="28" spans="1:7" x14ac:dyDescent="0.25">
      <c r="A28" s="151"/>
      <c r="B28" s="101"/>
      <c r="C28" s="102"/>
      <c r="D28" s="103"/>
      <c r="E28" s="120"/>
      <c r="F28" s="103"/>
      <c r="G28" s="122"/>
    </row>
    <row r="29" spans="1:7" x14ac:dyDescent="0.25">
      <c r="A29" s="151"/>
      <c r="B29" s="101"/>
      <c r="C29" s="102"/>
      <c r="D29" s="103"/>
      <c r="E29" s="120"/>
      <c r="F29" s="103"/>
      <c r="G29" s="122"/>
    </row>
    <row r="30" spans="1:7" x14ac:dyDescent="0.25">
      <c r="A30" s="151"/>
      <c r="B30" s="101"/>
      <c r="C30" s="102"/>
      <c r="D30" s="103"/>
      <c r="E30" s="120"/>
      <c r="F30" s="103"/>
      <c r="G30" s="122"/>
    </row>
    <row r="31" spans="1:7" x14ac:dyDescent="0.25">
      <c r="A31" s="151"/>
      <c r="B31" s="101"/>
      <c r="C31" s="123"/>
      <c r="D31" s="103"/>
      <c r="E31" s="120"/>
      <c r="F31" s="103"/>
      <c r="G31" s="122"/>
    </row>
    <row r="32" spans="1:7" x14ac:dyDescent="0.25">
      <c r="A32" s="151"/>
      <c r="B32" s="101"/>
      <c r="C32" s="102"/>
      <c r="D32" s="103"/>
      <c r="E32" s="120"/>
      <c r="F32" s="103"/>
      <c r="G32" s="122"/>
    </row>
    <row r="33" spans="1:7" x14ac:dyDescent="0.25">
      <c r="A33" s="151"/>
      <c r="B33" s="101"/>
      <c r="C33" s="121"/>
      <c r="D33" s="103"/>
      <c r="E33" s="120"/>
      <c r="F33" s="103"/>
      <c r="G33" s="122"/>
    </row>
    <row r="34" spans="1:7" x14ac:dyDescent="0.25">
      <c r="A34" s="151"/>
      <c r="B34" s="101"/>
      <c r="C34" s="121"/>
      <c r="D34" s="103"/>
      <c r="E34" s="120"/>
      <c r="F34" s="103"/>
      <c r="G34" s="122"/>
    </row>
    <row r="35" spans="1:7" x14ac:dyDescent="0.25">
      <c r="A35" s="151"/>
      <c r="B35" s="101"/>
      <c r="C35" s="102"/>
      <c r="D35" s="103"/>
      <c r="E35" s="120"/>
      <c r="F35" s="103"/>
      <c r="G35" s="122"/>
    </row>
    <row r="36" spans="1:7" x14ac:dyDescent="0.25">
      <c r="A36" s="151"/>
      <c r="B36" s="101"/>
      <c r="C36" s="102"/>
      <c r="D36" s="103"/>
      <c r="E36" s="120"/>
      <c r="F36" s="103"/>
      <c r="G36" s="122"/>
    </row>
    <row r="37" spans="1:7" x14ac:dyDescent="0.25">
      <c r="A37" s="151"/>
      <c r="B37" s="101"/>
      <c r="C37" s="102"/>
      <c r="D37" s="103"/>
      <c r="E37" s="120"/>
      <c r="F37" s="103"/>
      <c r="G37" s="122"/>
    </row>
    <row r="38" spans="1:7" x14ac:dyDescent="0.25">
      <c r="A38" s="151"/>
      <c r="B38" s="101"/>
      <c r="C38" s="102"/>
      <c r="D38" s="103"/>
      <c r="E38" s="120"/>
      <c r="F38" s="103"/>
      <c r="G38" s="122"/>
    </row>
    <row r="39" spans="1:7" x14ac:dyDescent="0.25">
      <c r="A39" s="151"/>
      <c r="B39" s="101"/>
      <c r="C39" s="102"/>
      <c r="D39" s="103"/>
      <c r="E39" s="120"/>
      <c r="F39" s="103"/>
      <c r="G39" s="122"/>
    </row>
    <row r="40" spans="1:7" x14ac:dyDescent="0.25">
      <c r="A40" s="151"/>
      <c r="B40" s="101"/>
      <c r="C40" s="102"/>
      <c r="D40" s="103"/>
      <c r="E40" s="120"/>
      <c r="F40" s="103"/>
      <c r="G40" s="122"/>
    </row>
    <row r="41" spans="1:7" x14ac:dyDescent="0.25">
      <c r="A41" s="151"/>
      <c r="B41" s="101"/>
      <c r="C41" s="102"/>
      <c r="D41" s="103"/>
      <c r="E41" s="120"/>
      <c r="F41" s="103"/>
      <c r="G41" s="122"/>
    </row>
    <row r="42" spans="1:7" x14ac:dyDescent="0.25">
      <c r="A42" s="151"/>
      <c r="B42" s="101"/>
      <c r="C42" s="102"/>
      <c r="D42" s="103"/>
      <c r="E42" s="120"/>
      <c r="F42" s="103"/>
      <c r="G42" s="122"/>
    </row>
    <row r="43" spans="1:7" x14ac:dyDescent="0.25">
      <c r="A43" s="151"/>
      <c r="B43" s="101"/>
      <c r="C43" s="102"/>
      <c r="D43" s="103"/>
      <c r="E43" s="120"/>
      <c r="F43" s="103"/>
      <c r="G43" s="122"/>
    </row>
    <row r="44" spans="1:7" x14ac:dyDescent="0.25">
      <c r="A44" s="151"/>
      <c r="B44" s="101"/>
      <c r="C44" s="102"/>
      <c r="D44" s="103"/>
      <c r="E44" s="120"/>
      <c r="F44" s="103"/>
      <c r="G44" s="122"/>
    </row>
    <row r="45" spans="1:7" x14ac:dyDescent="0.25">
      <c r="A45" s="151"/>
      <c r="B45" s="101"/>
      <c r="C45" s="102"/>
      <c r="D45" s="103"/>
      <c r="E45" s="120"/>
      <c r="F45" s="103"/>
      <c r="G45" s="122"/>
    </row>
    <row r="46" spans="1:7" x14ac:dyDescent="0.25">
      <c r="A46" s="151"/>
      <c r="B46" s="101"/>
      <c r="C46" s="102"/>
      <c r="D46" s="103"/>
      <c r="E46" s="120"/>
      <c r="F46" s="103"/>
      <c r="G46" s="122"/>
    </row>
    <row r="47" spans="1:7" x14ac:dyDescent="0.25">
      <c r="A47" s="151"/>
      <c r="B47" s="101"/>
      <c r="C47" s="102"/>
      <c r="D47" s="103"/>
      <c r="E47" s="120"/>
      <c r="F47" s="103"/>
      <c r="G47" s="122"/>
    </row>
    <row r="48" spans="1:7" x14ac:dyDescent="0.25">
      <c r="A48" s="151"/>
      <c r="B48" s="101"/>
      <c r="C48" s="102"/>
      <c r="D48" s="103"/>
      <c r="E48" s="120"/>
      <c r="F48" s="103"/>
      <c r="G48" s="122"/>
    </row>
    <row r="49" spans="1:7" x14ac:dyDescent="0.25">
      <c r="A49" s="151"/>
      <c r="B49" s="101"/>
      <c r="C49" s="102"/>
      <c r="D49" s="103"/>
      <c r="E49" s="120"/>
      <c r="F49" s="103"/>
      <c r="G49" s="122"/>
    </row>
    <row r="50" spans="1:7" x14ac:dyDescent="0.25">
      <c r="A50" s="151"/>
      <c r="B50" s="101"/>
      <c r="C50" s="102"/>
      <c r="D50" s="103"/>
      <c r="E50" s="120"/>
      <c r="F50" s="103"/>
      <c r="G50" s="122"/>
    </row>
    <row r="51" spans="1:7" x14ac:dyDescent="0.25">
      <c r="A51" s="151"/>
      <c r="B51" s="101"/>
      <c r="C51" s="102"/>
      <c r="D51" s="103"/>
      <c r="E51" s="120"/>
      <c r="F51" s="103"/>
      <c r="G51" s="122"/>
    </row>
    <row r="52" spans="1:7" x14ac:dyDescent="0.25">
      <c r="A52" s="151"/>
      <c r="B52" s="101"/>
      <c r="C52" s="102"/>
      <c r="D52" s="103"/>
      <c r="E52" s="120"/>
      <c r="F52" s="103"/>
      <c r="G52" s="122"/>
    </row>
    <row r="53" spans="1:7" x14ac:dyDescent="0.25">
      <c r="A53" s="249"/>
      <c r="B53" s="250"/>
      <c r="C53" s="251"/>
      <c r="D53" s="103"/>
      <c r="E53" s="120"/>
      <c r="F53" s="103"/>
      <c r="G53" s="122"/>
    </row>
    <row r="54" spans="1:7" x14ac:dyDescent="0.25">
      <c r="A54" s="151"/>
      <c r="B54" s="101"/>
      <c r="C54" s="102"/>
      <c r="D54" s="103" t="s">
        <v>49</v>
      </c>
      <c r="E54" s="120"/>
      <c r="F54" s="103"/>
      <c r="G54" s="122"/>
    </row>
    <row r="55" spans="1:7" x14ac:dyDescent="0.25">
      <c r="A55" s="151"/>
      <c r="B55" s="101"/>
      <c r="C55" s="102"/>
      <c r="D55" s="103"/>
      <c r="E55" s="120"/>
      <c r="F55" s="103"/>
      <c r="G55" s="122"/>
    </row>
    <row r="56" spans="1:7" x14ac:dyDescent="0.25">
      <c r="A56" s="151"/>
      <c r="B56" s="101"/>
      <c r="C56" s="102"/>
      <c r="D56" s="103"/>
      <c r="E56" s="120"/>
      <c r="F56" s="103"/>
      <c r="G56" s="122"/>
    </row>
    <row r="57" spans="1:7" x14ac:dyDescent="0.25">
      <c r="A57" s="151"/>
      <c r="B57" s="101"/>
      <c r="C57" s="102"/>
      <c r="D57" s="103"/>
      <c r="E57" s="120"/>
      <c r="F57" s="103"/>
      <c r="G57" s="122"/>
    </row>
    <row r="58" spans="1:7" x14ac:dyDescent="0.25">
      <c r="A58" s="151"/>
      <c r="B58" s="101"/>
      <c r="C58" s="102"/>
      <c r="D58" s="103"/>
      <c r="E58" s="120"/>
      <c r="F58" s="103"/>
      <c r="G58" s="122"/>
    </row>
    <row r="59" spans="1:7" x14ac:dyDescent="0.25">
      <c r="A59" s="151"/>
      <c r="B59" s="101"/>
      <c r="C59" s="102"/>
      <c r="D59" s="103"/>
      <c r="E59" s="120"/>
      <c r="F59" s="103"/>
      <c r="G59" s="122"/>
    </row>
    <row r="60" spans="1:7" x14ac:dyDescent="0.25">
      <c r="A60" s="151"/>
      <c r="B60" s="101"/>
      <c r="C60" s="102"/>
      <c r="D60" s="103"/>
      <c r="E60" s="120"/>
      <c r="F60" s="103"/>
      <c r="G60" s="122"/>
    </row>
    <row r="61" spans="1:7" x14ac:dyDescent="0.25">
      <c r="A61" s="151"/>
      <c r="B61" s="101"/>
      <c r="C61" s="102"/>
      <c r="D61" s="103"/>
      <c r="E61" s="120"/>
      <c r="F61" s="103"/>
      <c r="G61" s="122"/>
    </row>
    <row r="62" spans="1:7" x14ac:dyDescent="0.25">
      <c r="A62" s="151"/>
      <c r="B62" s="101"/>
      <c r="C62" s="102"/>
      <c r="D62" s="103"/>
      <c r="E62" s="120"/>
      <c r="F62" s="103"/>
      <c r="G62" s="122"/>
    </row>
    <row r="63" spans="1:7" x14ac:dyDescent="0.25">
      <c r="A63" s="151"/>
      <c r="B63" s="101"/>
      <c r="C63" s="102"/>
      <c r="D63" s="103"/>
      <c r="E63" s="120"/>
      <c r="F63" s="103"/>
      <c r="G63" s="122"/>
    </row>
    <row r="64" spans="1:7" x14ac:dyDescent="0.25">
      <c r="A64" s="151"/>
      <c r="B64" s="101"/>
      <c r="C64" s="102"/>
      <c r="D64" s="103"/>
      <c r="E64" s="120"/>
      <c r="F64" s="103"/>
      <c r="G64" s="122"/>
    </row>
    <row r="65" spans="1:7" x14ac:dyDescent="0.25">
      <c r="A65" s="151"/>
      <c r="B65" s="101"/>
      <c r="C65" s="102"/>
      <c r="D65" s="103"/>
      <c r="E65" s="120"/>
      <c r="F65" s="103"/>
      <c r="G65" s="122"/>
    </row>
    <row r="66" spans="1:7" x14ac:dyDescent="0.25">
      <c r="A66" s="151"/>
      <c r="B66" s="101"/>
      <c r="C66" s="123"/>
      <c r="D66" s="103"/>
      <c r="E66" s="120"/>
      <c r="F66" s="103"/>
      <c r="G66" s="122"/>
    </row>
    <row r="67" spans="1:7" x14ac:dyDescent="0.25">
      <c r="A67" s="151"/>
      <c r="B67" s="101"/>
      <c r="C67" s="123"/>
      <c r="D67" s="103"/>
      <c r="E67" s="120"/>
      <c r="F67" s="103"/>
      <c r="G67" s="122"/>
    </row>
    <row r="68" spans="1:7" x14ac:dyDescent="0.25">
      <c r="A68" s="151"/>
      <c r="B68" s="101"/>
      <c r="C68" s="123"/>
      <c r="D68" s="103"/>
      <c r="E68" s="120"/>
      <c r="F68" s="103"/>
      <c r="G68" s="122"/>
    </row>
    <row r="69" spans="1:7" x14ac:dyDescent="0.25">
      <c r="A69" s="151"/>
      <c r="B69" s="101"/>
      <c r="C69" s="102"/>
      <c r="D69" s="103"/>
      <c r="E69" s="120"/>
      <c r="F69" s="103"/>
      <c r="G69" s="122"/>
    </row>
    <row r="70" spans="1:7" x14ac:dyDescent="0.25">
      <c r="A70" s="151"/>
      <c r="B70" s="101"/>
      <c r="C70" s="102"/>
      <c r="D70" s="103"/>
      <c r="E70" s="120"/>
      <c r="F70" s="103"/>
      <c r="G70" s="122"/>
    </row>
    <row r="71" spans="1:7" x14ac:dyDescent="0.25">
      <c r="A71" s="151"/>
      <c r="B71" s="101"/>
      <c r="C71" s="102"/>
      <c r="D71" s="103"/>
      <c r="E71" s="120"/>
      <c r="F71" s="103"/>
      <c r="G71" s="122"/>
    </row>
    <row r="72" spans="1:7" x14ac:dyDescent="0.25">
      <c r="A72" s="151"/>
      <c r="B72" s="101"/>
      <c r="C72" s="102"/>
      <c r="D72" s="103"/>
      <c r="E72" s="120"/>
      <c r="F72" s="103"/>
      <c r="G72" s="122"/>
    </row>
    <row r="73" spans="1:7" x14ac:dyDescent="0.25">
      <c r="A73" s="151"/>
      <c r="B73" s="101"/>
      <c r="C73" s="102"/>
      <c r="D73" s="103"/>
      <c r="E73" s="120"/>
      <c r="F73" s="103"/>
      <c r="G73" s="122"/>
    </row>
    <row r="74" spans="1:7" x14ac:dyDescent="0.25">
      <c r="A74" s="151"/>
      <c r="B74" s="101"/>
      <c r="C74" s="102"/>
      <c r="D74" s="103"/>
      <c r="E74" s="120"/>
      <c r="F74" s="103"/>
      <c r="G74" s="122"/>
    </row>
    <row r="75" spans="1:7" x14ac:dyDescent="0.25">
      <c r="A75" s="151"/>
      <c r="B75" s="101"/>
      <c r="C75" s="102"/>
      <c r="D75" s="103"/>
      <c r="E75" s="120"/>
      <c r="F75" s="103"/>
      <c r="G75" s="122"/>
    </row>
    <row r="76" spans="1:7" x14ac:dyDescent="0.25">
      <c r="A76" s="151"/>
      <c r="B76" s="101"/>
      <c r="C76" s="102"/>
      <c r="D76" s="103"/>
      <c r="E76" s="120"/>
      <c r="F76" s="103"/>
      <c r="G76" s="122"/>
    </row>
    <row r="77" spans="1:7" x14ac:dyDescent="0.25">
      <c r="A77" s="151"/>
      <c r="B77" s="101"/>
      <c r="C77" s="102"/>
      <c r="D77" s="103"/>
      <c r="E77" s="120"/>
      <c r="F77" s="103"/>
      <c r="G77" s="122"/>
    </row>
    <row r="78" spans="1:7" s="125" customFormat="1" ht="14.25" x14ac:dyDescent="0.2">
      <c r="A78" s="457" t="s">
        <v>10</v>
      </c>
      <c r="B78" s="458"/>
      <c r="C78" s="459"/>
      <c r="D78" s="124">
        <f>SUM(D8:D77)</f>
        <v>0</v>
      </c>
      <c r="E78" s="124">
        <f>SUM(E8:E77)</f>
        <v>0</v>
      </c>
      <c r="F78" s="124">
        <f>SUM(F8:F77)</f>
        <v>0</v>
      </c>
      <c r="G78" s="124">
        <f>SUM(G8:G77)</f>
        <v>0</v>
      </c>
    </row>
    <row r="79" spans="1:7" s="125" customFormat="1" ht="14.25" x14ac:dyDescent="0.2">
      <c r="A79" s="152"/>
      <c r="B79" s="126"/>
      <c r="C79" s="126"/>
      <c r="D79" s="127"/>
      <c r="E79" s="127"/>
      <c r="F79" s="127"/>
      <c r="G79" s="127"/>
    </row>
    <row r="80" spans="1:7" s="125" customFormat="1" ht="18.75" x14ac:dyDescent="0.3">
      <c r="A80" s="456" t="s">
        <v>83</v>
      </c>
      <c r="B80" s="456"/>
      <c r="C80" s="126"/>
      <c r="D80" s="127"/>
      <c r="E80" s="127"/>
      <c r="F80" s="127"/>
      <c r="G80" s="127"/>
    </row>
    <row r="81" spans="1:8" s="125" customFormat="1" ht="14.25" x14ac:dyDescent="0.2">
      <c r="A81" s="152"/>
      <c r="B81" s="126"/>
      <c r="C81" s="126"/>
      <c r="D81" s="127"/>
      <c r="E81" s="127"/>
      <c r="F81" s="127"/>
      <c r="G81" s="127"/>
    </row>
    <row r="82" spans="1:8" s="125" customFormat="1" x14ac:dyDescent="0.25">
      <c r="A82" s="243"/>
      <c r="B82" s="244"/>
      <c r="C82" s="245"/>
      <c r="D82" s="246"/>
      <c r="E82" s="247"/>
      <c r="F82" s="246"/>
      <c r="G82" s="248"/>
    </row>
    <row r="83" spans="1:8" s="125" customFormat="1" x14ac:dyDescent="0.25">
      <c r="A83" s="243"/>
      <c r="B83" s="244"/>
      <c r="C83" s="245"/>
      <c r="D83" s="246"/>
      <c r="E83" s="247"/>
      <c r="F83" s="246"/>
      <c r="G83" s="248"/>
    </row>
    <row r="84" spans="1:8" s="125" customFormat="1" ht="14.25" x14ac:dyDescent="0.2">
      <c r="A84" s="152"/>
      <c r="B84" s="126"/>
      <c r="C84" s="126"/>
      <c r="D84" s="127"/>
      <c r="E84" s="127"/>
      <c r="F84" s="127"/>
      <c r="G84" s="127"/>
    </row>
    <row r="85" spans="1:8" s="68" customFormat="1" x14ac:dyDescent="0.25">
      <c r="A85" s="153"/>
      <c r="B85" s="94" t="s">
        <v>111</v>
      </c>
      <c r="C85" s="70"/>
      <c r="D85" s="94" t="s">
        <v>14</v>
      </c>
      <c r="E85" s="70"/>
      <c r="F85" s="70"/>
      <c r="G85" s="70"/>
      <c r="H85" s="70"/>
    </row>
    <row r="86" spans="1:8" s="68" customFormat="1" x14ac:dyDescent="0.25">
      <c r="A86" s="153"/>
      <c r="B86" s="4" t="s">
        <v>15</v>
      </c>
      <c r="C86" s="5"/>
      <c r="D86" s="4" t="s">
        <v>16</v>
      </c>
      <c r="E86" s="5"/>
      <c r="F86" s="5"/>
      <c r="G86" s="5"/>
      <c r="H86" s="5"/>
    </row>
    <row r="89" spans="1:8" x14ac:dyDescent="0.25">
      <c r="B89" s="94"/>
      <c r="C89" s="94"/>
      <c r="D89" s="139" t="s">
        <v>38</v>
      </c>
    </row>
  </sheetData>
  <autoFilter ref="A6:G78">
    <filterColumn colId="3" hiddenButton="1" showButton="0"/>
    <filterColumn colId="5" hiddenButton="1" showButton="0"/>
  </autoFilter>
  <mergeCells count="8">
    <mergeCell ref="A80:B80"/>
    <mergeCell ref="A78:C78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"/>
  <sheetViews>
    <sheetView zoomScale="90" zoomScaleNormal="90" workbookViewId="0">
      <pane ySplit="8" topLeftCell="A96" activePane="bottomLeft" state="frozen"/>
      <selection pane="bottomLeft" activeCell="H105" sqref="H105"/>
    </sheetView>
  </sheetViews>
  <sheetFormatPr defaultColWidth="9.140625" defaultRowHeight="15" x14ac:dyDescent="0.25"/>
  <cols>
    <col min="1" max="1" width="9.140625" style="325"/>
    <col min="2" max="2" width="11.5703125" style="339" customWidth="1"/>
    <col min="3" max="3" width="9.140625" style="325"/>
    <col min="4" max="4" width="12.7109375" style="325" bestFit="1" customWidth="1"/>
    <col min="5" max="5" width="12.42578125" style="325" bestFit="1" customWidth="1"/>
    <col min="6" max="7" width="9.140625" style="325"/>
    <col min="8" max="8" width="14.140625" style="349" bestFit="1" customWidth="1"/>
    <col min="9" max="9" width="18.42578125" style="349" customWidth="1"/>
    <col min="10" max="10" width="13" style="349" bestFit="1" customWidth="1"/>
    <col min="11" max="11" width="9.140625" style="350"/>
    <col min="12" max="12" width="15.85546875" style="349" bestFit="1" customWidth="1"/>
    <col min="13" max="13" width="15" style="349" bestFit="1" customWidth="1"/>
    <col min="14" max="14" width="12.85546875" style="349" bestFit="1" customWidth="1"/>
    <col min="15" max="15" width="15.28515625" style="349" bestFit="1" customWidth="1"/>
    <col min="16" max="16" width="16.42578125" style="325" customWidth="1"/>
    <col min="17" max="18" width="13" style="325" bestFit="1" customWidth="1"/>
    <col min="19" max="16384" width="9.140625" style="325"/>
  </cols>
  <sheetData>
    <row r="1" spans="1:17" s="311" customFormat="1" x14ac:dyDescent="0.25">
      <c r="A1" s="484" t="s">
        <v>0</v>
      </c>
      <c r="B1" s="484"/>
      <c r="C1" s="484"/>
      <c r="D1" s="484"/>
      <c r="E1" s="484"/>
      <c r="H1" s="312"/>
      <c r="I1" s="312"/>
      <c r="J1" s="312"/>
      <c r="K1" s="313"/>
      <c r="L1" s="312"/>
      <c r="M1" s="312"/>
      <c r="N1" s="314"/>
      <c r="O1" s="312"/>
    </row>
    <row r="2" spans="1:17" s="311" customFormat="1" x14ac:dyDescent="0.25">
      <c r="A2" s="317" t="s">
        <v>2</v>
      </c>
      <c r="B2" s="316"/>
      <c r="C2" s="315"/>
      <c r="D2" s="315"/>
      <c r="E2" s="315"/>
      <c r="H2" s="312"/>
      <c r="I2" s="312"/>
      <c r="J2" s="312"/>
      <c r="K2" s="313"/>
      <c r="L2" s="312"/>
      <c r="M2" s="312"/>
      <c r="N2" s="318"/>
      <c r="O2" s="312"/>
    </row>
    <row r="3" spans="1:17" s="311" customFormat="1" x14ac:dyDescent="0.25">
      <c r="A3" s="485" t="s">
        <v>39</v>
      </c>
      <c r="B3" s="485"/>
      <c r="C3" s="485"/>
      <c r="D3" s="485"/>
      <c r="E3" s="485"/>
      <c r="F3" s="485"/>
      <c r="G3" s="485"/>
      <c r="H3" s="485"/>
      <c r="I3" s="485"/>
      <c r="J3" s="485"/>
      <c r="K3" s="485"/>
      <c r="L3" s="485"/>
      <c r="M3" s="485"/>
      <c r="N3" s="485"/>
      <c r="O3" s="485"/>
      <c r="P3" s="485"/>
    </row>
    <row r="4" spans="1:17" s="311" customFormat="1" x14ac:dyDescent="0.25">
      <c r="A4" s="485" t="s">
        <v>149</v>
      </c>
      <c r="B4" s="485"/>
      <c r="C4" s="485"/>
      <c r="D4" s="485"/>
      <c r="E4" s="485"/>
      <c r="F4" s="485"/>
      <c r="G4" s="485"/>
      <c r="H4" s="485"/>
      <c r="I4" s="485"/>
      <c r="J4" s="485"/>
      <c r="K4" s="485"/>
      <c r="L4" s="485"/>
      <c r="M4" s="485"/>
      <c r="N4" s="485"/>
      <c r="O4" s="485"/>
      <c r="P4" s="485"/>
    </row>
    <row r="5" spans="1:17" s="311" customFormat="1" x14ac:dyDescent="0.25">
      <c r="A5" s="485"/>
      <c r="B5" s="485"/>
      <c r="C5" s="485"/>
      <c r="D5" s="485"/>
      <c r="E5" s="485"/>
      <c r="F5" s="485"/>
      <c r="G5" s="485"/>
      <c r="H5" s="485"/>
      <c r="I5" s="485"/>
      <c r="J5" s="485"/>
      <c r="K5" s="486"/>
      <c r="L5" s="486"/>
      <c r="M5" s="312"/>
      <c r="N5" s="312"/>
      <c r="O5" s="312"/>
    </row>
    <row r="6" spans="1:17" s="319" customFormat="1" ht="42" customHeight="1" x14ac:dyDescent="0.25">
      <c r="A6" s="487" t="s">
        <v>77</v>
      </c>
      <c r="B6" s="489" t="s">
        <v>27</v>
      </c>
      <c r="C6" s="487" t="s">
        <v>28</v>
      </c>
      <c r="D6" s="493" t="s">
        <v>40</v>
      </c>
      <c r="E6" s="493"/>
      <c r="F6" s="494" t="s">
        <v>29</v>
      </c>
      <c r="G6" s="494"/>
      <c r="H6" s="494"/>
      <c r="I6" s="494"/>
      <c r="J6" s="494"/>
      <c r="K6" s="494"/>
      <c r="L6" s="494"/>
      <c r="M6" s="495"/>
      <c r="N6" s="495"/>
      <c r="O6" s="495"/>
      <c r="P6" s="496" t="s">
        <v>20</v>
      </c>
    </row>
    <row r="7" spans="1:17" s="319" customFormat="1" ht="38.25" customHeight="1" x14ac:dyDescent="0.25">
      <c r="A7" s="488"/>
      <c r="B7" s="490"/>
      <c r="C7" s="488"/>
      <c r="D7" s="487" t="s">
        <v>41</v>
      </c>
      <c r="E7" s="487" t="s">
        <v>42</v>
      </c>
      <c r="F7" s="487" t="s">
        <v>31</v>
      </c>
      <c r="G7" s="487" t="s">
        <v>32</v>
      </c>
      <c r="H7" s="491" t="s">
        <v>33</v>
      </c>
      <c r="I7" s="491" t="s">
        <v>43</v>
      </c>
      <c r="J7" s="498" t="s">
        <v>35</v>
      </c>
      <c r="K7" s="498"/>
      <c r="L7" s="491" t="s">
        <v>44</v>
      </c>
      <c r="M7" s="491" t="s">
        <v>45</v>
      </c>
      <c r="N7" s="491" t="s">
        <v>46</v>
      </c>
      <c r="O7" s="491" t="s">
        <v>47</v>
      </c>
      <c r="P7" s="497"/>
    </row>
    <row r="8" spans="1:17" s="319" customFormat="1" ht="12.75" x14ac:dyDescent="0.25">
      <c r="A8" s="488"/>
      <c r="B8" s="490"/>
      <c r="C8" s="488"/>
      <c r="D8" s="488"/>
      <c r="E8" s="488"/>
      <c r="F8" s="488"/>
      <c r="G8" s="488"/>
      <c r="H8" s="492"/>
      <c r="I8" s="492"/>
      <c r="J8" s="320" t="s">
        <v>85</v>
      </c>
      <c r="K8" s="321" t="s">
        <v>48</v>
      </c>
      <c r="L8" s="492"/>
      <c r="M8" s="492"/>
      <c r="N8" s="492"/>
      <c r="O8" s="492"/>
      <c r="P8" s="497"/>
    </row>
    <row r="9" spans="1:17" x14ac:dyDescent="0.25">
      <c r="A9" s="240">
        <v>1164</v>
      </c>
      <c r="B9" s="405">
        <v>44013</v>
      </c>
      <c r="C9" s="240" t="s">
        <v>165</v>
      </c>
      <c r="D9" s="240" t="s">
        <v>166</v>
      </c>
      <c r="E9" s="240" t="s">
        <v>180</v>
      </c>
      <c r="F9" s="240" t="s">
        <v>167</v>
      </c>
      <c r="G9" s="240">
        <v>2</v>
      </c>
      <c r="H9" s="323">
        <v>485000</v>
      </c>
      <c r="I9" s="323">
        <f>G9*H9</f>
        <v>970000</v>
      </c>
      <c r="J9" s="323"/>
      <c r="K9" s="324">
        <v>0.41</v>
      </c>
      <c r="L9" s="323">
        <f>I9*(1-K9)</f>
        <v>572300.00000000012</v>
      </c>
      <c r="M9" s="323">
        <f>L9</f>
        <v>572300.00000000012</v>
      </c>
      <c r="N9" s="323"/>
      <c r="O9" s="323"/>
      <c r="P9" s="240" t="s">
        <v>168</v>
      </c>
    </row>
    <row r="10" spans="1:17" x14ac:dyDescent="0.25">
      <c r="A10" s="240">
        <v>1175</v>
      </c>
      <c r="B10" s="405">
        <v>44013</v>
      </c>
      <c r="C10" s="240" t="s">
        <v>165</v>
      </c>
      <c r="D10" s="240" t="s">
        <v>169</v>
      </c>
      <c r="E10" s="240" t="s">
        <v>180</v>
      </c>
      <c r="F10" s="240" t="s">
        <v>170</v>
      </c>
      <c r="G10" s="240">
        <v>1</v>
      </c>
      <c r="H10" s="323">
        <v>225000</v>
      </c>
      <c r="I10" s="323">
        <f t="shared" ref="I10:I100" si="0">G10*H10</f>
        <v>225000</v>
      </c>
      <c r="J10" s="323">
        <v>5000</v>
      </c>
      <c r="K10" s="324"/>
      <c r="L10" s="323">
        <f>I10-J10</f>
        <v>220000</v>
      </c>
      <c r="M10" s="323">
        <f>L10</f>
        <v>220000</v>
      </c>
      <c r="N10" s="323"/>
      <c r="O10" s="323"/>
      <c r="P10" s="240" t="s">
        <v>168</v>
      </c>
    </row>
    <row r="11" spans="1:17" x14ac:dyDescent="0.25">
      <c r="A11" s="466">
        <v>1165</v>
      </c>
      <c r="B11" s="475">
        <v>44013</v>
      </c>
      <c r="C11" s="466" t="s">
        <v>165</v>
      </c>
      <c r="D11" s="466"/>
      <c r="E11" s="466" t="s">
        <v>180</v>
      </c>
      <c r="F11" s="371" t="s">
        <v>170</v>
      </c>
      <c r="G11" s="371">
        <v>1</v>
      </c>
      <c r="H11" s="372">
        <v>225000</v>
      </c>
      <c r="I11" s="372">
        <f t="shared" si="0"/>
        <v>225000</v>
      </c>
      <c r="J11" s="372"/>
      <c r="K11" s="374">
        <v>0.41</v>
      </c>
      <c r="L11" s="372">
        <f>I11*(1-K11)</f>
        <v>132750.00000000003</v>
      </c>
      <c r="M11" s="372">
        <f t="shared" ref="M11:M16" si="1">L11</f>
        <v>132750.00000000003</v>
      </c>
      <c r="N11" s="372"/>
      <c r="O11" s="372"/>
      <c r="P11" s="466" t="s">
        <v>168</v>
      </c>
    </row>
    <row r="12" spans="1:17" ht="14.45" customHeight="1" x14ac:dyDescent="0.25">
      <c r="A12" s="467"/>
      <c r="B12" s="477"/>
      <c r="C12" s="467"/>
      <c r="D12" s="467"/>
      <c r="E12" s="467"/>
      <c r="F12" s="378" t="s">
        <v>171</v>
      </c>
      <c r="G12" s="378">
        <v>1</v>
      </c>
      <c r="H12" s="379">
        <v>465000</v>
      </c>
      <c r="I12" s="379">
        <f t="shared" si="0"/>
        <v>465000</v>
      </c>
      <c r="J12" s="379"/>
      <c r="K12" s="381">
        <v>0.41</v>
      </c>
      <c r="L12" s="379">
        <f>I12*(1-K12)</f>
        <v>274350.00000000006</v>
      </c>
      <c r="M12" s="379">
        <f t="shared" si="1"/>
        <v>274350.00000000006</v>
      </c>
      <c r="N12" s="379"/>
      <c r="O12" s="379"/>
      <c r="P12" s="467"/>
      <c r="Q12" s="326"/>
    </row>
    <row r="13" spans="1:17" x14ac:dyDescent="0.25">
      <c r="A13" s="466">
        <v>1180</v>
      </c>
      <c r="B13" s="475">
        <v>25628</v>
      </c>
      <c r="C13" s="466" t="s">
        <v>172</v>
      </c>
      <c r="D13" s="466" t="s">
        <v>173</v>
      </c>
      <c r="E13" s="466"/>
      <c r="F13" s="371" t="s">
        <v>174</v>
      </c>
      <c r="G13" s="371">
        <v>1</v>
      </c>
      <c r="H13" s="372">
        <v>455000</v>
      </c>
      <c r="I13" s="372">
        <f t="shared" si="0"/>
        <v>455000</v>
      </c>
      <c r="J13" s="372"/>
      <c r="K13" s="374">
        <v>0.41</v>
      </c>
      <c r="L13" s="372">
        <f t="shared" ref="L13:L50" si="2">I13*(1-K13)</f>
        <v>268450.00000000006</v>
      </c>
      <c r="M13" s="372">
        <f t="shared" si="1"/>
        <v>268450.00000000006</v>
      </c>
      <c r="N13" s="372"/>
      <c r="O13" s="372"/>
      <c r="P13" s="224"/>
    </row>
    <row r="14" spans="1:17" x14ac:dyDescent="0.25">
      <c r="A14" s="467"/>
      <c r="B14" s="477"/>
      <c r="C14" s="467"/>
      <c r="D14" s="467"/>
      <c r="E14" s="467"/>
      <c r="F14" s="378" t="s">
        <v>171</v>
      </c>
      <c r="G14" s="378">
        <v>1</v>
      </c>
      <c r="H14" s="410">
        <v>465000</v>
      </c>
      <c r="I14" s="379">
        <f t="shared" si="0"/>
        <v>465000</v>
      </c>
      <c r="J14" s="379"/>
      <c r="K14" s="381">
        <v>0.41</v>
      </c>
      <c r="L14" s="379">
        <f t="shared" si="2"/>
        <v>274350.00000000006</v>
      </c>
      <c r="M14" s="379">
        <f t="shared" si="1"/>
        <v>274350.00000000006</v>
      </c>
      <c r="N14" s="379"/>
      <c r="O14" s="379"/>
      <c r="P14" s="233"/>
    </row>
    <row r="15" spans="1:17" x14ac:dyDescent="0.25">
      <c r="A15" s="240">
        <v>1181</v>
      </c>
      <c r="B15" s="405">
        <v>44015</v>
      </c>
      <c r="C15" s="240" t="s">
        <v>165</v>
      </c>
      <c r="D15" s="328"/>
      <c r="E15" s="328" t="s">
        <v>180</v>
      </c>
      <c r="F15" s="240" t="s">
        <v>175</v>
      </c>
      <c r="G15" s="240">
        <v>1</v>
      </c>
      <c r="H15" s="356">
        <v>455000</v>
      </c>
      <c r="I15" s="323">
        <f t="shared" si="0"/>
        <v>455000</v>
      </c>
      <c r="J15" s="327"/>
      <c r="K15" s="324">
        <v>0.41</v>
      </c>
      <c r="L15" s="323">
        <f t="shared" si="2"/>
        <v>268450.00000000006</v>
      </c>
      <c r="M15" s="327">
        <f t="shared" si="1"/>
        <v>268450.00000000006</v>
      </c>
      <c r="N15" s="323"/>
      <c r="O15" s="323"/>
      <c r="P15" s="328" t="s">
        <v>168</v>
      </c>
    </row>
    <row r="16" spans="1:17" x14ac:dyDescent="0.25">
      <c r="A16" s="398">
        <v>1178</v>
      </c>
      <c r="B16" s="400">
        <v>44016</v>
      </c>
      <c r="C16" s="398" t="s">
        <v>176</v>
      </c>
      <c r="D16" s="402"/>
      <c r="E16" s="402" t="s">
        <v>180</v>
      </c>
      <c r="F16" s="398" t="s">
        <v>167</v>
      </c>
      <c r="G16" s="398">
        <v>1</v>
      </c>
      <c r="H16" s="416">
        <v>485000</v>
      </c>
      <c r="I16" s="327">
        <f t="shared" si="0"/>
        <v>485000</v>
      </c>
      <c r="J16" s="327"/>
      <c r="K16" s="417">
        <v>0.41</v>
      </c>
      <c r="L16" s="327">
        <f t="shared" si="2"/>
        <v>286150.00000000006</v>
      </c>
      <c r="M16" s="327">
        <f t="shared" si="1"/>
        <v>286150.00000000006</v>
      </c>
      <c r="N16" s="327"/>
      <c r="O16" s="327"/>
      <c r="P16" s="402" t="s">
        <v>168</v>
      </c>
    </row>
    <row r="17" spans="1:18" x14ac:dyDescent="0.25">
      <c r="A17" s="466">
        <v>1177</v>
      </c>
      <c r="B17" s="475">
        <v>44018</v>
      </c>
      <c r="C17" s="466"/>
      <c r="D17" s="478" t="s">
        <v>177</v>
      </c>
      <c r="E17" s="478" t="s">
        <v>178</v>
      </c>
      <c r="F17" s="371" t="s">
        <v>175</v>
      </c>
      <c r="G17" s="371">
        <v>2</v>
      </c>
      <c r="H17" s="411">
        <v>455000</v>
      </c>
      <c r="I17" s="372">
        <f t="shared" si="0"/>
        <v>910000</v>
      </c>
      <c r="J17" s="372"/>
      <c r="K17" s="374">
        <v>0.41</v>
      </c>
      <c r="L17" s="372">
        <f t="shared" si="2"/>
        <v>536900.00000000012</v>
      </c>
      <c r="M17" s="372"/>
      <c r="N17" s="372"/>
      <c r="O17" s="372">
        <f>L17</f>
        <v>536900.00000000012</v>
      </c>
      <c r="P17" s="385"/>
    </row>
    <row r="18" spans="1:18" x14ac:dyDescent="0.25">
      <c r="A18" s="467"/>
      <c r="B18" s="477"/>
      <c r="C18" s="467"/>
      <c r="D18" s="480"/>
      <c r="E18" s="480"/>
      <c r="F18" s="378" t="s">
        <v>179</v>
      </c>
      <c r="G18" s="378">
        <v>1</v>
      </c>
      <c r="H18" s="410">
        <v>455000</v>
      </c>
      <c r="I18" s="379">
        <f t="shared" si="0"/>
        <v>455000</v>
      </c>
      <c r="J18" s="379"/>
      <c r="K18" s="381">
        <v>0.41</v>
      </c>
      <c r="L18" s="379">
        <f t="shared" si="2"/>
        <v>268450.00000000006</v>
      </c>
      <c r="M18" s="379"/>
      <c r="N18" s="379"/>
      <c r="O18" s="379">
        <f>L18</f>
        <v>268450.00000000006</v>
      </c>
      <c r="P18" s="387"/>
    </row>
    <row r="19" spans="1:18" x14ac:dyDescent="0.25">
      <c r="A19" s="240">
        <v>1179</v>
      </c>
      <c r="B19" s="405">
        <v>44018</v>
      </c>
      <c r="C19" s="240" t="s">
        <v>165</v>
      </c>
      <c r="D19" s="240"/>
      <c r="E19" s="240"/>
      <c r="F19" s="240" t="s">
        <v>174</v>
      </c>
      <c r="G19" s="240">
        <v>2</v>
      </c>
      <c r="H19" s="356">
        <v>455000</v>
      </c>
      <c r="I19" s="323">
        <f t="shared" si="0"/>
        <v>910000</v>
      </c>
      <c r="J19" s="327"/>
      <c r="K19" s="324">
        <v>0.41</v>
      </c>
      <c r="L19" s="323">
        <f t="shared" si="2"/>
        <v>536900.00000000012</v>
      </c>
      <c r="M19" s="327">
        <f>L19</f>
        <v>536900.00000000012</v>
      </c>
      <c r="N19" s="323"/>
      <c r="O19" s="323"/>
      <c r="P19" s="328" t="s">
        <v>168</v>
      </c>
    </row>
    <row r="20" spans="1:18" x14ac:dyDescent="0.25">
      <c r="A20" s="466">
        <v>1183</v>
      </c>
      <c r="B20" s="475">
        <v>44019</v>
      </c>
      <c r="C20" s="466" t="s">
        <v>177</v>
      </c>
      <c r="D20" s="478" t="s">
        <v>177</v>
      </c>
      <c r="E20" s="478" t="s">
        <v>180</v>
      </c>
      <c r="F20" s="371" t="s">
        <v>181</v>
      </c>
      <c r="G20" s="371">
        <v>1</v>
      </c>
      <c r="H20" s="411">
        <v>475000</v>
      </c>
      <c r="I20" s="372">
        <f t="shared" si="0"/>
        <v>475000</v>
      </c>
      <c r="J20" s="372"/>
      <c r="K20" s="374">
        <v>0.41</v>
      </c>
      <c r="L20" s="372">
        <f t="shared" si="2"/>
        <v>280250.00000000006</v>
      </c>
      <c r="M20" s="372">
        <f>L20</f>
        <v>280250.00000000006</v>
      </c>
      <c r="N20" s="372"/>
      <c r="O20" s="372"/>
      <c r="P20" s="385"/>
    </row>
    <row r="21" spans="1:18" ht="14.45" customHeight="1" x14ac:dyDescent="0.25">
      <c r="A21" s="473"/>
      <c r="B21" s="476"/>
      <c r="C21" s="473"/>
      <c r="D21" s="479"/>
      <c r="E21" s="479"/>
      <c r="F21" s="375" t="s">
        <v>167</v>
      </c>
      <c r="G21" s="375">
        <v>1</v>
      </c>
      <c r="H21" s="376">
        <v>485000</v>
      </c>
      <c r="I21" s="376">
        <f t="shared" si="0"/>
        <v>485000</v>
      </c>
      <c r="J21" s="382"/>
      <c r="K21" s="377">
        <v>0.41</v>
      </c>
      <c r="L21" s="231">
        <f t="shared" si="2"/>
        <v>286150.00000000006</v>
      </c>
      <c r="M21" s="231">
        <f>L21</f>
        <v>286150.00000000006</v>
      </c>
      <c r="N21" s="376"/>
      <c r="O21" s="376"/>
      <c r="P21" s="384"/>
    </row>
    <row r="22" spans="1:18" ht="14.45" customHeight="1" x14ac:dyDescent="0.25">
      <c r="A22" s="467"/>
      <c r="B22" s="477"/>
      <c r="C22" s="467"/>
      <c r="D22" s="480"/>
      <c r="E22" s="480"/>
      <c r="F22" s="378" t="s">
        <v>175</v>
      </c>
      <c r="G22" s="378">
        <v>1</v>
      </c>
      <c r="H22" s="379">
        <v>455000</v>
      </c>
      <c r="I22" s="379">
        <f t="shared" si="0"/>
        <v>455000</v>
      </c>
      <c r="J22" s="386"/>
      <c r="K22" s="381">
        <v>0.41</v>
      </c>
      <c r="L22" s="380">
        <f t="shared" si="2"/>
        <v>268450.00000000006</v>
      </c>
      <c r="M22" s="380">
        <f>L22</f>
        <v>268450.00000000006</v>
      </c>
      <c r="N22" s="379"/>
      <c r="O22" s="379"/>
      <c r="P22" s="378"/>
      <c r="R22" s="326"/>
    </row>
    <row r="23" spans="1:18" x14ac:dyDescent="0.25">
      <c r="A23" s="470">
        <v>493</v>
      </c>
      <c r="B23" s="481">
        <v>44020</v>
      </c>
      <c r="C23" s="470"/>
      <c r="D23" s="470" t="s">
        <v>184</v>
      </c>
      <c r="E23" s="470" t="s">
        <v>185</v>
      </c>
      <c r="F23" s="418" t="s">
        <v>174</v>
      </c>
      <c r="G23" s="418">
        <v>12</v>
      </c>
      <c r="H23" s="419">
        <v>455000</v>
      </c>
      <c r="I23" s="419">
        <f t="shared" si="0"/>
        <v>5460000</v>
      </c>
      <c r="J23" s="420"/>
      <c r="K23" s="421">
        <v>0.5</v>
      </c>
      <c r="L23" s="422">
        <f t="shared" si="2"/>
        <v>2730000</v>
      </c>
      <c r="M23" s="422"/>
      <c r="N23" s="419"/>
      <c r="O23" s="419">
        <f>L23</f>
        <v>2730000</v>
      </c>
      <c r="P23" s="418"/>
    </row>
    <row r="24" spans="1:18" ht="14.45" customHeight="1" x14ac:dyDescent="0.25">
      <c r="A24" s="471"/>
      <c r="B24" s="482"/>
      <c r="C24" s="471"/>
      <c r="D24" s="471"/>
      <c r="E24" s="471"/>
      <c r="F24" s="375" t="s">
        <v>171</v>
      </c>
      <c r="G24" s="375">
        <v>12</v>
      </c>
      <c r="H24" s="376">
        <v>465000</v>
      </c>
      <c r="I24" s="376">
        <f t="shared" si="0"/>
        <v>5580000</v>
      </c>
      <c r="J24" s="382"/>
      <c r="K24" s="377">
        <v>0.5</v>
      </c>
      <c r="L24" s="231">
        <f t="shared" si="2"/>
        <v>2790000</v>
      </c>
      <c r="M24" s="376"/>
      <c r="N24" s="376"/>
      <c r="O24" s="419">
        <f t="shared" ref="O24:O30" si="3">L24</f>
        <v>2790000</v>
      </c>
      <c r="P24" s="375"/>
    </row>
    <row r="25" spans="1:18" ht="14.45" customHeight="1" x14ac:dyDescent="0.25">
      <c r="A25" s="471"/>
      <c r="B25" s="482"/>
      <c r="C25" s="471"/>
      <c r="D25" s="471"/>
      <c r="E25" s="471"/>
      <c r="F25" s="375" t="s">
        <v>181</v>
      </c>
      <c r="G25" s="375">
        <v>12</v>
      </c>
      <c r="H25" s="376">
        <v>475000</v>
      </c>
      <c r="I25" s="376">
        <f t="shared" si="0"/>
        <v>5700000</v>
      </c>
      <c r="J25" s="382"/>
      <c r="K25" s="377">
        <v>0.5</v>
      </c>
      <c r="L25" s="231">
        <f t="shared" si="2"/>
        <v>2850000</v>
      </c>
      <c r="M25" s="376"/>
      <c r="N25" s="376"/>
      <c r="O25" s="419">
        <f t="shared" si="3"/>
        <v>2850000</v>
      </c>
      <c r="P25" s="375"/>
    </row>
    <row r="26" spans="1:18" ht="14.45" customHeight="1" x14ac:dyDescent="0.25">
      <c r="A26" s="471"/>
      <c r="B26" s="482"/>
      <c r="C26" s="471"/>
      <c r="D26" s="471"/>
      <c r="E26" s="471"/>
      <c r="F26" s="375" t="s">
        <v>167</v>
      </c>
      <c r="G26" s="375">
        <v>12</v>
      </c>
      <c r="H26" s="376">
        <v>485000</v>
      </c>
      <c r="I26" s="376">
        <f t="shared" si="0"/>
        <v>5820000</v>
      </c>
      <c r="J26" s="382"/>
      <c r="K26" s="377">
        <v>0.5</v>
      </c>
      <c r="L26" s="231">
        <f t="shared" si="2"/>
        <v>2910000</v>
      </c>
      <c r="M26" s="376"/>
      <c r="N26" s="376"/>
      <c r="O26" s="419">
        <f t="shared" si="3"/>
        <v>2910000</v>
      </c>
      <c r="P26" s="375"/>
    </row>
    <row r="27" spans="1:18" ht="14.45" customHeight="1" x14ac:dyDescent="0.25">
      <c r="A27" s="471"/>
      <c r="B27" s="482"/>
      <c r="C27" s="471"/>
      <c r="D27" s="471"/>
      <c r="E27" s="471"/>
      <c r="F27" s="375" t="s">
        <v>183</v>
      </c>
      <c r="G27" s="375">
        <v>12</v>
      </c>
      <c r="H27" s="376">
        <v>485000</v>
      </c>
      <c r="I27" s="376">
        <f t="shared" si="0"/>
        <v>5820000</v>
      </c>
      <c r="J27" s="383"/>
      <c r="K27" s="377">
        <v>0.5</v>
      </c>
      <c r="L27" s="231">
        <f t="shared" si="2"/>
        <v>2910000</v>
      </c>
      <c r="M27" s="376"/>
      <c r="N27" s="376"/>
      <c r="O27" s="419">
        <f t="shared" si="3"/>
        <v>2910000</v>
      </c>
      <c r="P27" s="375"/>
    </row>
    <row r="28" spans="1:18" ht="14.45" customHeight="1" x14ac:dyDescent="0.25">
      <c r="A28" s="471"/>
      <c r="B28" s="482"/>
      <c r="C28" s="471"/>
      <c r="D28" s="471"/>
      <c r="E28" s="471"/>
      <c r="F28" s="375" t="s">
        <v>175</v>
      </c>
      <c r="G28" s="375">
        <v>12</v>
      </c>
      <c r="H28" s="376">
        <v>455000</v>
      </c>
      <c r="I28" s="376">
        <f t="shared" si="0"/>
        <v>5460000</v>
      </c>
      <c r="J28" s="376"/>
      <c r="K28" s="377">
        <v>0.5</v>
      </c>
      <c r="L28" s="231">
        <f t="shared" si="2"/>
        <v>2730000</v>
      </c>
      <c r="M28" s="376"/>
      <c r="N28" s="376"/>
      <c r="O28" s="419">
        <f t="shared" si="3"/>
        <v>2730000</v>
      </c>
      <c r="P28" s="384"/>
    </row>
    <row r="29" spans="1:18" ht="14.45" customHeight="1" x14ac:dyDescent="0.25">
      <c r="A29" s="472"/>
      <c r="B29" s="483"/>
      <c r="C29" s="472"/>
      <c r="D29" s="472"/>
      <c r="E29" s="472"/>
      <c r="F29" s="378" t="s">
        <v>179</v>
      </c>
      <c r="G29" s="378">
        <v>12</v>
      </c>
      <c r="H29" s="379">
        <v>455000</v>
      </c>
      <c r="I29" s="379">
        <f t="shared" si="0"/>
        <v>5460000</v>
      </c>
      <c r="J29" s="379"/>
      <c r="K29" s="381">
        <v>0.5</v>
      </c>
      <c r="L29" s="380">
        <f t="shared" si="2"/>
        <v>2730000</v>
      </c>
      <c r="M29" s="379"/>
      <c r="N29" s="379"/>
      <c r="O29" s="419">
        <f t="shared" si="3"/>
        <v>2730000</v>
      </c>
      <c r="P29" s="378"/>
    </row>
    <row r="30" spans="1:18" x14ac:dyDescent="0.25">
      <c r="A30" s="240">
        <v>1189</v>
      </c>
      <c r="B30" s="405">
        <v>44020</v>
      </c>
      <c r="C30" s="240" t="s">
        <v>172</v>
      </c>
      <c r="D30" s="240" t="s">
        <v>189</v>
      </c>
      <c r="E30" s="328"/>
      <c r="F30" s="240" t="s">
        <v>183</v>
      </c>
      <c r="G30" s="240">
        <v>1</v>
      </c>
      <c r="H30" s="323">
        <v>485000</v>
      </c>
      <c r="I30" s="323">
        <f t="shared" si="0"/>
        <v>485000</v>
      </c>
      <c r="J30" s="323"/>
      <c r="K30" s="324">
        <v>1</v>
      </c>
      <c r="L30" s="323">
        <f t="shared" si="2"/>
        <v>0</v>
      </c>
      <c r="M30" s="323"/>
      <c r="N30" s="323"/>
      <c r="O30" s="323">
        <f t="shared" si="3"/>
        <v>0</v>
      </c>
      <c r="P30" s="240"/>
    </row>
    <row r="31" spans="1:18" x14ac:dyDescent="0.25">
      <c r="A31" s="399">
        <v>1190</v>
      </c>
      <c r="B31" s="401">
        <v>44020</v>
      </c>
      <c r="C31" s="399" t="s">
        <v>165</v>
      </c>
      <c r="D31" s="399" t="s">
        <v>169</v>
      </c>
      <c r="E31" s="403"/>
      <c r="F31" s="399" t="s">
        <v>170</v>
      </c>
      <c r="G31" s="399">
        <v>1</v>
      </c>
      <c r="H31" s="406">
        <v>225000</v>
      </c>
      <c r="I31" s="406">
        <f t="shared" si="0"/>
        <v>225000</v>
      </c>
      <c r="J31" s="406"/>
      <c r="K31" s="407">
        <v>0</v>
      </c>
      <c r="L31" s="406">
        <f t="shared" si="2"/>
        <v>225000</v>
      </c>
      <c r="M31" s="406">
        <f>L31</f>
        <v>225000</v>
      </c>
      <c r="N31" s="406"/>
      <c r="O31" s="406"/>
      <c r="P31" s="399" t="s">
        <v>168</v>
      </c>
    </row>
    <row r="32" spans="1:18" x14ac:dyDescent="0.25">
      <c r="A32" s="466">
        <v>1186</v>
      </c>
      <c r="B32" s="475">
        <v>44020</v>
      </c>
      <c r="C32" s="466"/>
      <c r="D32" s="478" t="s">
        <v>190</v>
      </c>
      <c r="E32" s="466" t="s">
        <v>191</v>
      </c>
      <c r="F32" s="371" t="s">
        <v>174</v>
      </c>
      <c r="G32" s="371">
        <v>36</v>
      </c>
      <c r="H32" s="372">
        <v>455000</v>
      </c>
      <c r="I32" s="372">
        <f t="shared" si="0"/>
        <v>16380000</v>
      </c>
      <c r="J32" s="372">
        <v>300000</v>
      </c>
      <c r="K32" s="374">
        <v>0.51</v>
      </c>
      <c r="L32" s="372">
        <f>I32*(1-K32)-J32</f>
        <v>7726200</v>
      </c>
      <c r="M32" s="372"/>
      <c r="N32" s="372"/>
      <c r="O32" s="372"/>
      <c r="P32" s="478" t="s">
        <v>192</v>
      </c>
    </row>
    <row r="33" spans="1:17" x14ac:dyDescent="0.25">
      <c r="A33" s="473"/>
      <c r="B33" s="476"/>
      <c r="C33" s="473"/>
      <c r="D33" s="479"/>
      <c r="E33" s="473"/>
      <c r="F33" s="375" t="s">
        <v>171</v>
      </c>
      <c r="G33" s="375">
        <v>24</v>
      </c>
      <c r="H33" s="376">
        <v>465000</v>
      </c>
      <c r="I33" s="376">
        <f t="shared" si="0"/>
        <v>11160000</v>
      </c>
      <c r="J33" s="376"/>
      <c r="K33" s="377">
        <v>0.51</v>
      </c>
      <c r="L33" s="376">
        <f t="shared" si="2"/>
        <v>5468400</v>
      </c>
      <c r="M33" s="376"/>
      <c r="N33" s="376"/>
      <c r="O33" s="376"/>
      <c r="P33" s="479"/>
    </row>
    <row r="34" spans="1:17" x14ac:dyDescent="0.25">
      <c r="A34" s="467"/>
      <c r="B34" s="477"/>
      <c r="C34" s="467"/>
      <c r="D34" s="480"/>
      <c r="E34" s="467"/>
      <c r="F34" s="378" t="s">
        <v>167</v>
      </c>
      <c r="G34" s="378">
        <v>12</v>
      </c>
      <c r="H34" s="379">
        <v>485000</v>
      </c>
      <c r="I34" s="379">
        <f t="shared" si="0"/>
        <v>5820000</v>
      </c>
      <c r="J34" s="379"/>
      <c r="K34" s="381">
        <v>0.51</v>
      </c>
      <c r="L34" s="379">
        <f t="shared" si="2"/>
        <v>2851800</v>
      </c>
      <c r="M34" s="379"/>
      <c r="N34" s="379"/>
      <c r="O34" s="379"/>
      <c r="P34" s="480"/>
    </row>
    <row r="35" spans="1:17" x14ac:dyDescent="0.25">
      <c r="A35" s="466">
        <v>1191</v>
      </c>
      <c r="B35" s="475">
        <v>44021</v>
      </c>
      <c r="C35" s="466"/>
      <c r="D35" s="478" t="s">
        <v>193</v>
      </c>
      <c r="E35" s="466" t="s">
        <v>194</v>
      </c>
      <c r="F35" s="371" t="s">
        <v>170</v>
      </c>
      <c r="G35" s="371">
        <v>47</v>
      </c>
      <c r="H35" s="372">
        <v>225000</v>
      </c>
      <c r="I35" s="372">
        <f t="shared" si="0"/>
        <v>10575000</v>
      </c>
      <c r="J35" s="372"/>
      <c r="K35" s="374">
        <v>0.41</v>
      </c>
      <c r="L35" s="372">
        <f t="shared" si="2"/>
        <v>6239250.0000000009</v>
      </c>
      <c r="M35" s="372">
        <f>L35</f>
        <v>6239250.0000000009</v>
      </c>
      <c r="N35" s="372"/>
      <c r="O35" s="372"/>
      <c r="P35" s="371"/>
    </row>
    <row r="36" spans="1:17" ht="14.45" customHeight="1" x14ac:dyDescent="0.25">
      <c r="A36" s="473"/>
      <c r="B36" s="476"/>
      <c r="C36" s="473"/>
      <c r="D36" s="479"/>
      <c r="E36" s="473"/>
      <c r="F36" s="375" t="s">
        <v>186</v>
      </c>
      <c r="G36" s="375">
        <v>13</v>
      </c>
      <c r="H36" s="376">
        <v>265000</v>
      </c>
      <c r="I36" s="376">
        <f t="shared" si="0"/>
        <v>3445000</v>
      </c>
      <c r="J36" s="376"/>
      <c r="K36" s="377">
        <v>0.41</v>
      </c>
      <c r="L36" s="376">
        <f t="shared" si="2"/>
        <v>2032550.0000000002</v>
      </c>
      <c r="M36" s="376">
        <f t="shared" ref="M36:M40" si="4">L36</f>
        <v>2032550.0000000002</v>
      </c>
      <c r="N36" s="376"/>
      <c r="O36" s="376"/>
      <c r="P36" s="375"/>
    </row>
    <row r="37" spans="1:17" ht="14.45" customHeight="1" x14ac:dyDescent="0.25">
      <c r="A37" s="473"/>
      <c r="B37" s="476"/>
      <c r="C37" s="473"/>
      <c r="D37" s="479"/>
      <c r="E37" s="473"/>
      <c r="F37" s="375" t="s">
        <v>187</v>
      </c>
      <c r="G37" s="375">
        <v>21</v>
      </c>
      <c r="H37" s="376">
        <v>275000</v>
      </c>
      <c r="I37" s="376">
        <f t="shared" si="0"/>
        <v>5775000</v>
      </c>
      <c r="J37" s="376"/>
      <c r="K37" s="377">
        <v>0.41</v>
      </c>
      <c r="L37" s="376">
        <f t="shared" si="2"/>
        <v>3407250.0000000005</v>
      </c>
      <c r="M37" s="376">
        <f t="shared" si="4"/>
        <v>3407250.0000000005</v>
      </c>
      <c r="N37" s="376"/>
      <c r="O37" s="376"/>
      <c r="P37" s="375"/>
    </row>
    <row r="38" spans="1:17" ht="14.45" customHeight="1" x14ac:dyDescent="0.25">
      <c r="A38" s="473"/>
      <c r="B38" s="476"/>
      <c r="C38" s="473"/>
      <c r="D38" s="479"/>
      <c r="E38" s="473"/>
      <c r="F38" s="375" t="s">
        <v>188</v>
      </c>
      <c r="G38" s="375">
        <v>8</v>
      </c>
      <c r="H38" s="376">
        <v>285000</v>
      </c>
      <c r="I38" s="376">
        <f t="shared" si="0"/>
        <v>2280000</v>
      </c>
      <c r="J38" s="376"/>
      <c r="K38" s="377">
        <v>0.41</v>
      </c>
      <c r="L38" s="376">
        <f t="shared" si="2"/>
        <v>1345200.0000000002</v>
      </c>
      <c r="M38" s="376">
        <f t="shared" si="4"/>
        <v>1345200.0000000002</v>
      </c>
      <c r="N38" s="376"/>
      <c r="O38" s="376"/>
      <c r="P38" s="375"/>
    </row>
    <row r="39" spans="1:17" ht="14.45" customHeight="1" x14ac:dyDescent="0.25">
      <c r="A39" s="467"/>
      <c r="B39" s="477"/>
      <c r="C39" s="467"/>
      <c r="D39" s="480"/>
      <c r="E39" s="467"/>
      <c r="F39" s="378" t="s">
        <v>195</v>
      </c>
      <c r="G39" s="378">
        <v>7</v>
      </c>
      <c r="H39" s="379">
        <v>285000</v>
      </c>
      <c r="I39" s="379">
        <f t="shared" si="0"/>
        <v>1995000</v>
      </c>
      <c r="J39" s="379"/>
      <c r="K39" s="381">
        <v>0.41</v>
      </c>
      <c r="L39" s="379">
        <f t="shared" si="2"/>
        <v>1177050.0000000002</v>
      </c>
      <c r="M39" s="379">
        <f t="shared" si="4"/>
        <v>1177050.0000000002</v>
      </c>
      <c r="N39" s="379"/>
      <c r="O39" s="379"/>
      <c r="P39" s="378"/>
    </row>
    <row r="40" spans="1:17" x14ac:dyDescent="0.25">
      <c r="A40" s="240">
        <v>1188</v>
      </c>
      <c r="B40" s="405">
        <v>44021</v>
      </c>
      <c r="C40" s="240" t="s">
        <v>197</v>
      </c>
      <c r="D40" s="328" t="s">
        <v>196</v>
      </c>
      <c r="E40" s="240"/>
      <c r="F40" s="240" t="s">
        <v>174</v>
      </c>
      <c r="G40" s="240">
        <v>1</v>
      </c>
      <c r="H40" s="323">
        <v>455000</v>
      </c>
      <c r="I40" s="323">
        <f t="shared" si="0"/>
        <v>455000</v>
      </c>
      <c r="J40" s="323"/>
      <c r="K40" s="324">
        <v>0.15</v>
      </c>
      <c r="L40" s="323">
        <f t="shared" si="2"/>
        <v>386750</v>
      </c>
      <c r="M40" s="323">
        <f t="shared" si="4"/>
        <v>386750</v>
      </c>
      <c r="N40" s="323"/>
      <c r="O40" s="323"/>
      <c r="P40" s="240" t="s">
        <v>168</v>
      </c>
    </row>
    <row r="41" spans="1:17" x14ac:dyDescent="0.25">
      <c r="A41" s="240">
        <v>1192</v>
      </c>
      <c r="B41" s="405">
        <v>44022</v>
      </c>
      <c r="C41" s="240" t="s">
        <v>172</v>
      </c>
      <c r="D41" s="328" t="s">
        <v>198</v>
      </c>
      <c r="E41" s="240" t="s">
        <v>199</v>
      </c>
      <c r="F41" s="240" t="s">
        <v>174</v>
      </c>
      <c r="G41" s="240">
        <v>4</v>
      </c>
      <c r="H41" s="323">
        <v>455000</v>
      </c>
      <c r="I41" s="323">
        <f t="shared" si="0"/>
        <v>1820000</v>
      </c>
      <c r="J41" s="323"/>
      <c r="K41" s="324">
        <v>0.41</v>
      </c>
      <c r="L41" s="323">
        <f t="shared" si="2"/>
        <v>1073800.0000000002</v>
      </c>
      <c r="M41" s="323"/>
      <c r="N41" s="323"/>
      <c r="O41" s="323">
        <f>L41</f>
        <v>1073800.0000000002</v>
      </c>
      <c r="P41" s="240" t="s">
        <v>200</v>
      </c>
    </row>
    <row r="42" spans="1:17" x14ac:dyDescent="0.25">
      <c r="A42" s="240">
        <v>1193</v>
      </c>
      <c r="B42" s="405">
        <v>44023</v>
      </c>
      <c r="C42" s="240" t="s">
        <v>172</v>
      </c>
      <c r="D42" s="328" t="s">
        <v>201</v>
      </c>
      <c r="E42" s="240" t="s">
        <v>202</v>
      </c>
      <c r="F42" s="240" t="s">
        <v>175</v>
      </c>
      <c r="G42" s="240">
        <v>3</v>
      </c>
      <c r="H42" s="323">
        <v>455000</v>
      </c>
      <c r="I42" s="323">
        <f t="shared" si="0"/>
        <v>1365000</v>
      </c>
      <c r="J42" s="323"/>
      <c r="K42" s="324">
        <v>0.41</v>
      </c>
      <c r="L42" s="323">
        <f t="shared" si="2"/>
        <v>805350.00000000012</v>
      </c>
      <c r="M42" s="323"/>
      <c r="N42" s="323"/>
      <c r="O42" s="323">
        <f>L42</f>
        <v>805350.00000000012</v>
      </c>
      <c r="P42" s="240"/>
    </row>
    <row r="43" spans="1:17" x14ac:dyDescent="0.25">
      <c r="A43" s="466">
        <v>495</v>
      </c>
      <c r="B43" s="475">
        <v>44023</v>
      </c>
      <c r="C43" s="466" t="s">
        <v>172</v>
      </c>
      <c r="D43" s="478" t="s">
        <v>203</v>
      </c>
      <c r="E43" s="466" t="s">
        <v>185</v>
      </c>
      <c r="F43" s="408" t="s">
        <v>174</v>
      </c>
      <c r="G43" s="408">
        <v>1</v>
      </c>
      <c r="H43" s="372">
        <v>455000</v>
      </c>
      <c r="I43" s="372">
        <f t="shared" si="0"/>
        <v>455000</v>
      </c>
      <c r="J43" s="372"/>
      <c r="K43" s="374">
        <v>0.41</v>
      </c>
      <c r="L43" s="372">
        <f t="shared" si="2"/>
        <v>268450.00000000006</v>
      </c>
      <c r="M43" s="372"/>
      <c r="N43" s="372"/>
      <c r="O43" s="372">
        <f>L43</f>
        <v>268450.00000000006</v>
      </c>
      <c r="P43" s="408"/>
    </row>
    <row r="44" spans="1:17" ht="14.45" customHeight="1" x14ac:dyDescent="0.25">
      <c r="A44" s="473"/>
      <c r="B44" s="476"/>
      <c r="C44" s="473"/>
      <c r="D44" s="479"/>
      <c r="E44" s="473"/>
      <c r="F44" s="423" t="s">
        <v>171</v>
      </c>
      <c r="G44" s="423">
        <v>1</v>
      </c>
      <c r="H44" s="376">
        <v>465000</v>
      </c>
      <c r="I44" s="376">
        <f t="shared" si="0"/>
        <v>465000</v>
      </c>
      <c r="J44" s="376"/>
      <c r="K44" s="377">
        <v>0.41</v>
      </c>
      <c r="L44" s="376">
        <f t="shared" si="2"/>
        <v>274350.00000000006</v>
      </c>
      <c r="M44" s="376"/>
      <c r="N44" s="376"/>
      <c r="O44" s="376">
        <f t="shared" ref="O44:O50" si="5">L44</f>
        <v>274350.00000000006</v>
      </c>
      <c r="P44" s="423"/>
    </row>
    <row r="45" spans="1:17" ht="14.45" customHeight="1" x14ac:dyDescent="0.25">
      <c r="A45" s="473"/>
      <c r="B45" s="476"/>
      <c r="C45" s="473"/>
      <c r="D45" s="479"/>
      <c r="E45" s="473"/>
      <c r="F45" s="423" t="s">
        <v>181</v>
      </c>
      <c r="G45" s="423">
        <v>1</v>
      </c>
      <c r="H45" s="376">
        <v>475000</v>
      </c>
      <c r="I45" s="376">
        <f t="shared" si="0"/>
        <v>475000</v>
      </c>
      <c r="J45" s="376"/>
      <c r="K45" s="377">
        <v>0.41</v>
      </c>
      <c r="L45" s="376">
        <f t="shared" si="2"/>
        <v>280250.00000000006</v>
      </c>
      <c r="M45" s="376"/>
      <c r="N45" s="376"/>
      <c r="O45" s="376">
        <f t="shared" si="5"/>
        <v>280250.00000000006</v>
      </c>
      <c r="P45" s="423"/>
    </row>
    <row r="46" spans="1:17" ht="14.45" customHeight="1" x14ac:dyDescent="0.25">
      <c r="A46" s="473"/>
      <c r="B46" s="476"/>
      <c r="C46" s="473"/>
      <c r="D46" s="479"/>
      <c r="E46" s="473"/>
      <c r="F46" s="423" t="s">
        <v>167</v>
      </c>
      <c r="G46" s="423">
        <v>1</v>
      </c>
      <c r="H46" s="376">
        <v>485000</v>
      </c>
      <c r="I46" s="376">
        <f t="shared" si="0"/>
        <v>485000</v>
      </c>
      <c r="J46" s="376"/>
      <c r="K46" s="377">
        <v>0.41</v>
      </c>
      <c r="L46" s="376">
        <f t="shared" si="2"/>
        <v>286150.00000000006</v>
      </c>
      <c r="M46" s="376"/>
      <c r="N46" s="376"/>
      <c r="O46" s="376">
        <f t="shared" si="5"/>
        <v>286150.00000000006</v>
      </c>
      <c r="P46" s="423"/>
    </row>
    <row r="47" spans="1:17" ht="14.45" customHeight="1" x14ac:dyDescent="0.25">
      <c r="A47" s="473"/>
      <c r="B47" s="476"/>
      <c r="C47" s="473"/>
      <c r="D47" s="479"/>
      <c r="E47" s="473"/>
      <c r="F47" s="423" t="s">
        <v>183</v>
      </c>
      <c r="G47" s="423">
        <v>1</v>
      </c>
      <c r="H47" s="376">
        <v>485000</v>
      </c>
      <c r="I47" s="376">
        <f t="shared" si="0"/>
        <v>485000</v>
      </c>
      <c r="J47" s="376"/>
      <c r="K47" s="377">
        <v>0.41</v>
      </c>
      <c r="L47" s="376">
        <f t="shared" si="2"/>
        <v>286150.00000000006</v>
      </c>
      <c r="M47" s="376"/>
      <c r="N47" s="376"/>
      <c r="O47" s="376">
        <f t="shared" si="5"/>
        <v>286150.00000000006</v>
      </c>
      <c r="P47" s="423"/>
      <c r="Q47" s="326"/>
    </row>
    <row r="48" spans="1:17" ht="14.45" customHeight="1" x14ac:dyDescent="0.25">
      <c r="A48" s="473"/>
      <c r="B48" s="476"/>
      <c r="C48" s="473"/>
      <c r="D48" s="479"/>
      <c r="E48" s="473"/>
      <c r="F48" s="423" t="s">
        <v>175</v>
      </c>
      <c r="G48" s="423">
        <v>1</v>
      </c>
      <c r="H48" s="376">
        <v>455000</v>
      </c>
      <c r="I48" s="376">
        <f t="shared" si="0"/>
        <v>455000</v>
      </c>
      <c r="J48" s="376"/>
      <c r="K48" s="377">
        <v>0.41</v>
      </c>
      <c r="L48" s="376">
        <f t="shared" si="2"/>
        <v>268450.00000000006</v>
      </c>
      <c r="M48" s="376"/>
      <c r="N48" s="376"/>
      <c r="O48" s="376">
        <f t="shared" si="5"/>
        <v>268450.00000000006</v>
      </c>
      <c r="P48" s="423"/>
      <c r="Q48" s="326"/>
    </row>
    <row r="49" spans="1:17" ht="14.45" customHeight="1" x14ac:dyDescent="0.25">
      <c r="A49" s="467"/>
      <c r="B49" s="477"/>
      <c r="C49" s="467"/>
      <c r="D49" s="480"/>
      <c r="E49" s="467"/>
      <c r="F49" s="409" t="s">
        <v>179</v>
      </c>
      <c r="G49" s="409">
        <v>1</v>
      </c>
      <c r="H49" s="379">
        <v>455000</v>
      </c>
      <c r="I49" s="379">
        <f t="shared" si="0"/>
        <v>455000</v>
      </c>
      <c r="J49" s="379"/>
      <c r="K49" s="381">
        <v>0.41</v>
      </c>
      <c r="L49" s="379">
        <f t="shared" si="2"/>
        <v>268450.00000000006</v>
      </c>
      <c r="M49" s="379"/>
      <c r="N49" s="379"/>
      <c r="O49" s="379">
        <f t="shared" si="5"/>
        <v>268450.00000000006</v>
      </c>
      <c r="P49" s="409"/>
      <c r="Q49" s="326"/>
    </row>
    <row r="50" spans="1:17" x14ac:dyDescent="0.25">
      <c r="A50" s="240">
        <v>1197</v>
      </c>
      <c r="B50" s="330">
        <v>44024</v>
      </c>
      <c r="C50" s="240" t="s">
        <v>172</v>
      </c>
      <c r="D50" s="328" t="s">
        <v>204</v>
      </c>
      <c r="E50" s="240" t="s">
        <v>205</v>
      </c>
      <c r="F50" s="240" t="s">
        <v>206</v>
      </c>
      <c r="G50" s="240">
        <v>24</v>
      </c>
      <c r="H50" s="323">
        <v>550000</v>
      </c>
      <c r="I50" s="323">
        <f t="shared" si="0"/>
        <v>13200000</v>
      </c>
      <c r="J50" s="323"/>
      <c r="K50" s="324">
        <v>0.41</v>
      </c>
      <c r="L50" s="323">
        <f t="shared" si="2"/>
        <v>7788000.0000000009</v>
      </c>
      <c r="M50" s="323"/>
      <c r="N50" s="323"/>
      <c r="O50" s="323">
        <f t="shared" si="5"/>
        <v>7788000.0000000009</v>
      </c>
      <c r="P50" s="240"/>
      <c r="Q50" s="326"/>
    </row>
    <row r="51" spans="1:17" x14ac:dyDescent="0.25">
      <c r="A51" s="240">
        <v>1198</v>
      </c>
      <c r="B51" s="330">
        <v>44025</v>
      </c>
      <c r="C51" s="240" t="s">
        <v>172</v>
      </c>
      <c r="D51" s="328" t="s">
        <v>207</v>
      </c>
      <c r="E51" s="240" t="s">
        <v>205</v>
      </c>
      <c r="F51" s="240" t="s">
        <v>167</v>
      </c>
      <c r="G51" s="240">
        <v>3</v>
      </c>
      <c r="H51" s="323">
        <v>485000</v>
      </c>
      <c r="I51" s="323">
        <f t="shared" si="0"/>
        <v>1455000</v>
      </c>
      <c r="J51" s="323">
        <v>60000</v>
      </c>
      <c r="K51" s="324">
        <v>0.41</v>
      </c>
      <c r="L51" s="323">
        <f>I51*(1-K51)-J51</f>
        <v>798450.00000000012</v>
      </c>
      <c r="M51" s="323">
        <f>L51</f>
        <v>798450.00000000012</v>
      </c>
      <c r="N51" s="323"/>
      <c r="O51" s="323"/>
      <c r="P51" s="240"/>
      <c r="Q51" s="326"/>
    </row>
    <row r="52" spans="1:17" x14ac:dyDescent="0.25">
      <c r="A52" s="466">
        <v>1199</v>
      </c>
      <c r="B52" s="475">
        <v>44026</v>
      </c>
      <c r="C52" s="466"/>
      <c r="D52" s="478" t="s">
        <v>208</v>
      </c>
      <c r="E52" s="466" t="s">
        <v>209</v>
      </c>
      <c r="F52" s="430" t="s">
        <v>167</v>
      </c>
      <c r="G52" s="430">
        <v>12</v>
      </c>
      <c r="H52" s="372">
        <v>485000</v>
      </c>
      <c r="I52" s="372">
        <f t="shared" si="0"/>
        <v>5820000</v>
      </c>
      <c r="J52" s="372"/>
      <c r="K52" s="374">
        <v>0.38</v>
      </c>
      <c r="L52" s="372">
        <f>I52*(1-K52)-J52</f>
        <v>3608400</v>
      </c>
      <c r="M52" s="372"/>
      <c r="N52" s="372"/>
      <c r="O52" s="372">
        <f>L52</f>
        <v>3608400</v>
      </c>
      <c r="P52" s="430"/>
      <c r="Q52" s="326"/>
    </row>
    <row r="53" spans="1:17" x14ac:dyDescent="0.25">
      <c r="A53" s="467"/>
      <c r="B53" s="477"/>
      <c r="C53" s="467"/>
      <c r="D53" s="480"/>
      <c r="E53" s="467"/>
      <c r="F53" s="432" t="s">
        <v>179</v>
      </c>
      <c r="G53" s="432">
        <v>12</v>
      </c>
      <c r="H53" s="379">
        <v>455000</v>
      </c>
      <c r="I53" s="379">
        <f t="shared" si="0"/>
        <v>5460000</v>
      </c>
      <c r="J53" s="379"/>
      <c r="K53" s="381">
        <v>0.38</v>
      </c>
      <c r="L53" s="379">
        <f>I53*(1-K53)-J53</f>
        <v>3385200</v>
      </c>
      <c r="M53" s="379"/>
      <c r="N53" s="379"/>
      <c r="O53" s="379">
        <f>L53</f>
        <v>3385200</v>
      </c>
      <c r="P53" s="432"/>
      <c r="Q53" s="326"/>
    </row>
    <row r="54" spans="1:17" x14ac:dyDescent="0.25">
      <c r="A54" s="466">
        <v>1200</v>
      </c>
      <c r="B54" s="475">
        <v>44026</v>
      </c>
      <c r="C54" s="466" t="s">
        <v>172</v>
      </c>
      <c r="D54" s="478" t="s">
        <v>211</v>
      </c>
      <c r="E54" s="466"/>
      <c r="F54" s="430" t="s">
        <v>174</v>
      </c>
      <c r="G54" s="430">
        <v>1</v>
      </c>
      <c r="H54" s="372">
        <v>455000</v>
      </c>
      <c r="I54" s="372">
        <f t="shared" si="0"/>
        <v>455000</v>
      </c>
      <c r="J54" s="372"/>
      <c r="K54" s="374">
        <v>1</v>
      </c>
      <c r="L54" s="372">
        <f t="shared" ref="L54:L101" si="6">I54*(1-K54)-J54</f>
        <v>0</v>
      </c>
      <c r="M54" s="372"/>
      <c r="N54" s="372"/>
      <c r="O54" s="372"/>
      <c r="P54" s="430"/>
      <c r="Q54" s="326"/>
    </row>
    <row r="55" spans="1:17" ht="14.45" customHeight="1" x14ac:dyDescent="0.25">
      <c r="A55" s="473"/>
      <c r="B55" s="476"/>
      <c r="C55" s="473"/>
      <c r="D55" s="479"/>
      <c r="E55" s="473"/>
      <c r="F55" s="431" t="s">
        <v>171</v>
      </c>
      <c r="G55" s="431">
        <v>1</v>
      </c>
      <c r="H55" s="376">
        <v>465000</v>
      </c>
      <c r="I55" s="376">
        <f t="shared" si="0"/>
        <v>465000</v>
      </c>
      <c r="J55" s="376"/>
      <c r="K55" s="377">
        <v>1</v>
      </c>
      <c r="L55" s="376">
        <f t="shared" si="6"/>
        <v>0</v>
      </c>
      <c r="M55" s="376"/>
      <c r="N55" s="376"/>
      <c r="O55" s="376"/>
      <c r="P55" s="431"/>
      <c r="Q55" s="326"/>
    </row>
    <row r="56" spans="1:17" ht="14.45" customHeight="1" x14ac:dyDescent="0.25">
      <c r="A56" s="473"/>
      <c r="B56" s="476"/>
      <c r="C56" s="473"/>
      <c r="D56" s="479"/>
      <c r="E56" s="473"/>
      <c r="F56" s="431" t="s">
        <v>181</v>
      </c>
      <c r="G56" s="431">
        <v>1</v>
      </c>
      <c r="H56" s="376">
        <v>475000</v>
      </c>
      <c r="I56" s="376">
        <f t="shared" si="0"/>
        <v>475000</v>
      </c>
      <c r="J56" s="376"/>
      <c r="K56" s="377">
        <v>1</v>
      </c>
      <c r="L56" s="376">
        <f t="shared" si="6"/>
        <v>0</v>
      </c>
      <c r="M56" s="376"/>
      <c r="N56" s="376"/>
      <c r="O56" s="376"/>
      <c r="P56" s="431"/>
      <c r="Q56" s="326"/>
    </row>
    <row r="57" spans="1:17" ht="14.45" customHeight="1" x14ac:dyDescent="0.25">
      <c r="A57" s="473"/>
      <c r="B57" s="476"/>
      <c r="C57" s="473"/>
      <c r="D57" s="479"/>
      <c r="E57" s="473"/>
      <c r="F57" s="431" t="s">
        <v>167</v>
      </c>
      <c r="G57" s="431">
        <v>1</v>
      </c>
      <c r="H57" s="376">
        <v>485000</v>
      </c>
      <c r="I57" s="376">
        <f t="shared" si="0"/>
        <v>485000</v>
      </c>
      <c r="J57" s="376"/>
      <c r="K57" s="377">
        <v>1</v>
      </c>
      <c r="L57" s="376">
        <f t="shared" si="6"/>
        <v>0</v>
      </c>
      <c r="M57" s="376"/>
      <c r="N57" s="376"/>
      <c r="O57" s="376"/>
      <c r="P57" s="431"/>
      <c r="Q57" s="326"/>
    </row>
    <row r="58" spans="1:17" ht="14.45" customHeight="1" x14ac:dyDescent="0.25">
      <c r="A58" s="473"/>
      <c r="B58" s="476"/>
      <c r="C58" s="473"/>
      <c r="D58" s="479"/>
      <c r="E58" s="473"/>
      <c r="F58" s="431" t="s">
        <v>183</v>
      </c>
      <c r="G58" s="431">
        <v>1</v>
      </c>
      <c r="H58" s="376">
        <v>485000</v>
      </c>
      <c r="I58" s="376">
        <f t="shared" si="0"/>
        <v>485000</v>
      </c>
      <c r="J58" s="376"/>
      <c r="K58" s="377">
        <v>1</v>
      </c>
      <c r="L58" s="376">
        <f t="shared" si="6"/>
        <v>0</v>
      </c>
      <c r="M58" s="376"/>
      <c r="N58" s="376"/>
      <c r="O58" s="376"/>
      <c r="P58" s="431"/>
      <c r="Q58" s="326"/>
    </row>
    <row r="59" spans="1:17" ht="14.45" customHeight="1" x14ac:dyDescent="0.25">
      <c r="A59" s="473"/>
      <c r="B59" s="476"/>
      <c r="C59" s="473"/>
      <c r="D59" s="479"/>
      <c r="E59" s="473"/>
      <c r="F59" s="431" t="s">
        <v>175</v>
      </c>
      <c r="G59" s="431">
        <v>1</v>
      </c>
      <c r="H59" s="376">
        <v>455000</v>
      </c>
      <c r="I59" s="376">
        <f t="shared" si="0"/>
        <v>455000</v>
      </c>
      <c r="J59" s="376"/>
      <c r="K59" s="377">
        <v>1</v>
      </c>
      <c r="L59" s="376">
        <f t="shared" si="6"/>
        <v>0</v>
      </c>
      <c r="M59" s="376"/>
      <c r="N59" s="376"/>
      <c r="O59" s="376"/>
      <c r="P59" s="431"/>
      <c r="Q59" s="326"/>
    </row>
    <row r="60" spans="1:17" ht="14.45" customHeight="1" x14ac:dyDescent="0.25">
      <c r="A60" s="467"/>
      <c r="B60" s="477"/>
      <c r="C60" s="467"/>
      <c r="D60" s="480"/>
      <c r="E60" s="467"/>
      <c r="F60" s="432" t="s">
        <v>179</v>
      </c>
      <c r="G60" s="432">
        <v>1</v>
      </c>
      <c r="H60" s="379">
        <v>455000</v>
      </c>
      <c r="I60" s="379">
        <f t="shared" si="0"/>
        <v>455000</v>
      </c>
      <c r="J60" s="379"/>
      <c r="K60" s="381">
        <v>1</v>
      </c>
      <c r="L60" s="379">
        <f t="shared" si="6"/>
        <v>0</v>
      </c>
      <c r="M60" s="379"/>
      <c r="N60" s="379"/>
      <c r="O60" s="379"/>
      <c r="P60" s="432"/>
      <c r="Q60" s="326"/>
    </row>
    <row r="61" spans="1:17" x14ac:dyDescent="0.25">
      <c r="A61" s="466">
        <v>603</v>
      </c>
      <c r="B61" s="475">
        <v>44027</v>
      </c>
      <c r="C61" s="466"/>
      <c r="D61" s="478" t="s">
        <v>212</v>
      </c>
      <c r="E61" s="466" t="s">
        <v>213</v>
      </c>
      <c r="F61" s="430" t="s">
        <v>174</v>
      </c>
      <c r="G61" s="430">
        <v>10</v>
      </c>
      <c r="H61" s="372">
        <v>455000</v>
      </c>
      <c r="I61" s="372">
        <f t="shared" si="0"/>
        <v>4550000</v>
      </c>
      <c r="J61" s="372">
        <v>4550000</v>
      </c>
      <c r="K61" s="374"/>
      <c r="L61" s="372">
        <f t="shared" si="6"/>
        <v>0</v>
      </c>
      <c r="M61" s="372"/>
      <c r="N61" s="372"/>
      <c r="O61" s="372">
        <f>L61</f>
        <v>0</v>
      </c>
      <c r="P61" s="430"/>
      <c r="Q61" s="326"/>
    </row>
    <row r="62" spans="1:17" ht="14.45" customHeight="1" x14ac:dyDescent="0.25">
      <c r="A62" s="473"/>
      <c r="B62" s="476"/>
      <c r="C62" s="473"/>
      <c r="D62" s="479"/>
      <c r="E62" s="473"/>
      <c r="F62" s="431" t="s">
        <v>171</v>
      </c>
      <c r="G62" s="431">
        <v>7</v>
      </c>
      <c r="H62" s="376">
        <v>465000</v>
      </c>
      <c r="I62" s="376">
        <f t="shared" si="0"/>
        <v>3255000</v>
      </c>
      <c r="J62" s="376">
        <v>3255000</v>
      </c>
      <c r="K62" s="377"/>
      <c r="L62" s="376">
        <f t="shared" si="6"/>
        <v>0</v>
      </c>
      <c r="M62" s="376"/>
      <c r="N62" s="376"/>
      <c r="O62" s="376">
        <f t="shared" ref="O62:O68" si="7">L62</f>
        <v>0</v>
      </c>
      <c r="P62" s="431"/>
      <c r="Q62" s="326"/>
    </row>
    <row r="63" spans="1:17" ht="14.45" customHeight="1" x14ac:dyDescent="0.25">
      <c r="A63" s="473"/>
      <c r="B63" s="476"/>
      <c r="C63" s="473"/>
      <c r="D63" s="479"/>
      <c r="E63" s="473"/>
      <c r="F63" s="431" t="s">
        <v>181</v>
      </c>
      <c r="G63" s="431">
        <v>7</v>
      </c>
      <c r="H63" s="376">
        <v>475000</v>
      </c>
      <c r="I63" s="376">
        <f t="shared" si="0"/>
        <v>3325000</v>
      </c>
      <c r="J63" s="376">
        <f>8140000-J62-J61</f>
        <v>335000</v>
      </c>
      <c r="K63" s="377"/>
      <c r="L63" s="376">
        <f t="shared" si="6"/>
        <v>2990000</v>
      </c>
      <c r="M63" s="376"/>
      <c r="N63" s="376"/>
      <c r="O63" s="376">
        <f t="shared" si="7"/>
        <v>2990000</v>
      </c>
      <c r="P63" s="431"/>
      <c r="Q63" s="326"/>
    </row>
    <row r="64" spans="1:17" ht="14.45" customHeight="1" x14ac:dyDescent="0.25">
      <c r="A64" s="473"/>
      <c r="B64" s="476"/>
      <c r="C64" s="473"/>
      <c r="D64" s="479"/>
      <c r="E64" s="473"/>
      <c r="F64" s="431" t="s">
        <v>167</v>
      </c>
      <c r="G64" s="431">
        <v>7</v>
      </c>
      <c r="H64" s="376">
        <v>485000</v>
      </c>
      <c r="I64" s="376">
        <f t="shared" si="0"/>
        <v>3395000</v>
      </c>
      <c r="J64" s="376"/>
      <c r="K64" s="377"/>
      <c r="L64" s="376">
        <f t="shared" si="6"/>
        <v>3395000</v>
      </c>
      <c r="M64" s="376"/>
      <c r="N64" s="376"/>
      <c r="O64" s="376">
        <f t="shared" si="7"/>
        <v>3395000</v>
      </c>
      <c r="P64" s="431"/>
      <c r="Q64" s="326"/>
    </row>
    <row r="65" spans="1:16" ht="14.45" customHeight="1" x14ac:dyDescent="0.25">
      <c r="A65" s="473"/>
      <c r="B65" s="476"/>
      <c r="C65" s="473"/>
      <c r="D65" s="479"/>
      <c r="E65" s="473"/>
      <c r="F65" s="431" t="s">
        <v>183</v>
      </c>
      <c r="G65" s="431">
        <v>7</v>
      </c>
      <c r="H65" s="376">
        <v>485000</v>
      </c>
      <c r="I65" s="376">
        <f t="shared" si="0"/>
        <v>3395000</v>
      </c>
      <c r="J65" s="376"/>
      <c r="K65" s="377"/>
      <c r="L65" s="376">
        <f t="shared" si="6"/>
        <v>3395000</v>
      </c>
      <c r="M65" s="376"/>
      <c r="N65" s="376"/>
      <c r="O65" s="376">
        <f t="shared" si="7"/>
        <v>3395000</v>
      </c>
      <c r="P65" s="232"/>
    </row>
    <row r="66" spans="1:16" ht="14.45" customHeight="1" x14ac:dyDescent="0.25">
      <c r="A66" s="473"/>
      <c r="B66" s="476"/>
      <c r="C66" s="473"/>
      <c r="D66" s="479"/>
      <c r="E66" s="473"/>
      <c r="F66" s="431" t="s">
        <v>206</v>
      </c>
      <c r="G66" s="431">
        <v>7</v>
      </c>
      <c r="H66" s="376">
        <v>550000</v>
      </c>
      <c r="I66" s="376">
        <f t="shared" si="0"/>
        <v>3850000</v>
      </c>
      <c r="J66" s="376"/>
      <c r="K66" s="377"/>
      <c r="L66" s="376">
        <f t="shared" si="6"/>
        <v>3850000</v>
      </c>
      <c r="M66" s="376"/>
      <c r="N66" s="376"/>
      <c r="O66" s="376">
        <f t="shared" si="7"/>
        <v>3850000</v>
      </c>
      <c r="P66" s="232"/>
    </row>
    <row r="67" spans="1:16" ht="14.45" customHeight="1" x14ac:dyDescent="0.25">
      <c r="A67" s="473"/>
      <c r="B67" s="476"/>
      <c r="C67" s="473"/>
      <c r="D67" s="479"/>
      <c r="E67" s="473"/>
      <c r="F67" s="431" t="s">
        <v>175</v>
      </c>
      <c r="G67" s="431">
        <v>7</v>
      </c>
      <c r="H67" s="376">
        <v>455000</v>
      </c>
      <c r="I67" s="376">
        <f t="shared" si="0"/>
        <v>3185000</v>
      </c>
      <c r="J67" s="376"/>
      <c r="K67" s="377"/>
      <c r="L67" s="376">
        <f t="shared" si="6"/>
        <v>3185000</v>
      </c>
      <c r="M67" s="376"/>
      <c r="N67" s="376"/>
      <c r="O67" s="376">
        <f t="shared" si="7"/>
        <v>3185000</v>
      </c>
      <c r="P67" s="232"/>
    </row>
    <row r="68" spans="1:16" ht="14.45" customHeight="1" x14ac:dyDescent="0.25">
      <c r="A68" s="467"/>
      <c r="B68" s="477"/>
      <c r="C68" s="467"/>
      <c r="D68" s="480"/>
      <c r="E68" s="467"/>
      <c r="F68" s="432" t="s">
        <v>179</v>
      </c>
      <c r="G68" s="432">
        <v>7</v>
      </c>
      <c r="H68" s="379">
        <v>455000</v>
      </c>
      <c r="I68" s="379">
        <f t="shared" si="0"/>
        <v>3185000</v>
      </c>
      <c r="J68" s="379"/>
      <c r="K68" s="381"/>
      <c r="L68" s="379">
        <f t="shared" si="6"/>
        <v>3185000</v>
      </c>
      <c r="M68" s="379"/>
      <c r="N68" s="379"/>
      <c r="O68" s="379">
        <f t="shared" si="7"/>
        <v>3185000</v>
      </c>
      <c r="P68" s="236"/>
    </row>
    <row r="69" spans="1:16" x14ac:dyDescent="0.25">
      <c r="A69" s="240">
        <v>605</v>
      </c>
      <c r="B69" s="330">
        <v>44028</v>
      </c>
      <c r="C69" s="240" t="s">
        <v>177</v>
      </c>
      <c r="D69" s="240" t="s">
        <v>197</v>
      </c>
      <c r="E69" s="240"/>
      <c r="F69" s="240" t="s">
        <v>179</v>
      </c>
      <c r="G69" s="240">
        <v>1</v>
      </c>
      <c r="H69" s="323">
        <v>455000</v>
      </c>
      <c r="I69" s="323">
        <f t="shared" si="0"/>
        <v>455000</v>
      </c>
      <c r="J69" s="323"/>
      <c r="K69" s="324">
        <v>0.41</v>
      </c>
      <c r="L69" s="323">
        <f t="shared" si="6"/>
        <v>268450.00000000006</v>
      </c>
      <c r="M69" s="323">
        <f>L69</f>
        <v>268450.00000000006</v>
      </c>
      <c r="N69" s="323"/>
      <c r="O69" s="323"/>
      <c r="P69" s="142" t="s">
        <v>168</v>
      </c>
    </row>
    <row r="70" spans="1:16" x14ac:dyDescent="0.25">
      <c r="A70" s="240">
        <v>604</v>
      </c>
      <c r="B70" s="330">
        <v>44028</v>
      </c>
      <c r="C70" s="240" t="s">
        <v>165</v>
      </c>
      <c r="D70" s="240"/>
      <c r="E70" s="240"/>
      <c r="F70" s="240" t="s">
        <v>206</v>
      </c>
      <c r="G70" s="240">
        <v>1</v>
      </c>
      <c r="H70" s="323">
        <v>550000</v>
      </c>
      <c r="I70" s="323">
        <f t="shared" si="0"/>
        <v>550000</v>
      </c>
      <c r="J70" s="323"/>
      <c r="K70" s="324">
        <v>0.56000000000000005</v>
      </c>
      <c r="L70" s="323">
        <f t="shared" si="6"/>
        <v>241999.99999999997</v>
      </c>
      <c r="M70" s="323">
        <f>L70</f>
        <v>241999.99999999997</v>
      </c>
      <c r="N70" s="323"/>
      <c r="O70" s="323"/>
      <c r="P70" s="142" t="s">
        <v>168</v>
      </c>
    </row>
    <row r="71" spans="1:16" x14ac:dyDescent="0.25">
      <c r="A71" s="466">
        <v>498</v>
      </c>
      <c r="B71" s="468">
        <v>44029</v>
      </c>
      <c r="C71" s="466" t="s">
        <v>172</v>
      </c>
      <c r="D71" s="466" t="s">
        <v>214</v>
      </c>
      <c r="E71" s="466" t="s">
        <v>215</v>
      </c>
      <c r="F71" s="430" t="s">
        <v>174</v>
      </c>
      <c r="G71" s="430">
        <v>1</v>
      </c>
      <c r="H71" s="372">
        <v>455000</v>
      </c>
      <c r="I71" s="372">
        <f t="shared" si="0"/>
        <v>455000</v>
      </c>
      <c r="J71" s="372"/>
      <c r="K71" s="374">
        <v>1</v>
      </c>
      <c r="L71" s="372">
        <f t="shared" si="6"/>
        <v>0</v>
      </c>
      <c r="M71" s="372"/>
      <c r="N71" s="372"/>
      <c r="O71" s="372"/>
      <c r="P71" s="227"/>
    </row>
    <row r="72" spans="1:16" ht="14.45" customHeight="1" x14ac:dyDescent="0.25">
      <c r="A72" s="467"/>
      <c r="B72" s="469"/>
      <c r="C72" s="467"/>
      <c r="D72" s="467"/>
      <c r="E72" s="467"/>
      <c r="F72" s="432" t="s">
        <v>171</v>
      </c>
      <c r="G72" s="432">
        <v>1</v>
      </c>
      <c r="H72" s="379">
        <v>465000</v>
      </c>
      <c r="I72" s="379">
        <f t="shared" si="0"/>
        <v>465000</v>
      </c>
      <c r="J72" s="379"/>
      <c r="K72" s="381">
        <v>1</v>
      </c>
      <c r="L72" s="379">
        <f t="shared" si="6"/>
        <v>0</v>
      </c>
      <c r="M72" s="379"/>
      <c r="N72" s="379"/>
      <c r="O72" s="379"/>
      <c r="P72" s="236"/>
    </row>
    <row r="73" spans="1:16" x14ac:dyDescent="0.25">
      <c r="A73" s="466">
        <v>499</v>
      </c>
      <c r="B73" s="468">
        <v>44029</v>
      </c>
      <c r="C73" s="466"/>
      <c r="D73" s="466" t="s">
        <v>216</v>
      </c>
      <c r="E73" s="466"/>
      <c r="F73" s="430" t="s">
        <v>174</v>
      </c>
      <c r="G73" s="430">
        <v>24</v>
      </c>
      <c r="H73" s="372">
        <v>455000</v>
      </c>
      <c r="I73" s="372">
        <f t="shared" si="0"/>
        <v>10920000</v>
      </c>
      <c r="J73" s="372"/>
      <c r="K73" s="374">
        <v>0.5</v>
      </c>
      <c r="L73" s="372">
        <f t="shared" si="6"/>
        <v>5460000</v>
      </c>
      <c r="M73" s="372"/>
      <c r="N73" s="372"/>
      <c r="O73" s="372"/>
      <c r="P73" s="227"/>
    </row>
    <row r="74" spans="1:16" ht="14.45" customHeight="1" x14ac:dyDescent="0.25">
      <c r="A74" s="473"/>
      <c r="B74" s="474"/>
      <c r="C74" s="473"/>
      <c r="D74" s="473"/>
      <c r="E74" s="473"/>
      <c r="F74" s="431" t="s">
        <v>181</v>
      </c>
      <c r="G74" s="431">
        <v>12</v>
      </c>
      <c r="H74" s="376">
        <v>475000</v>
      </c>
      <c r="I74" s="376">
        <f t="shared" si="0"/>
        <v>5700000</v>
      </c>
      <c r="J74" s="376"/>
      <c r="K74" s="377">
        <v>0.5</v>
      </c>
      <c r="L74" s="376">
        <f t="shared" si="6"/>
        <v>2850000</v>
      </c>
      <c r="M74" s="376"/>
      <c r="N74" s="376"/>
      <c r="O74" s="376"/>
      <c r="P74" s="431"/>
    </row>
    <row r="75" spans="1:16" ht="14.45" customHeight="1" x14ac:dyDescent="0.25">
      <c r="A75" s="467"/>
      <c r="B75" s="469"/>
      <c r="C75" s="467"/>
      <c r="D75" s="467"/>
      <c r="E75" s="467"/>
      <c r="F75" s="432" t="s">
        <v>167</v>
      </c>
      <c r="G75" s="432">
        <v>12</v>
      </c>
      <c r="H75" s="379">
        <v>485000</v>
      </c>
      <c r="I75" s="379">
        <f t="shared" si="0"/>
        <v>5820000</v>
      </c>
      <c r="J75" s="379"/>
      <c r="K75" s="381">
        <v>0.5</v>
      </c>
      <c r="L75" s="379">
        <f t="shared" si="6"/>
        <v>2910000</v>
      </c>
      <c r="M75" s="379"/>
      <c r="N75" s="379"/>
      <c r="O75" s="379"/>
      <c r="P75" s="432"/>
    </row>
    <row r="76" spans="1:16" x14ac:dyDescent="0.25">
      <c r="A76" s="466">
        <v>607</v>
      </c>
      <c r="B76" s="468">
        <v>44029</v>
      </c>
      <c r="C76" s="466" t="s">
        <v>165</v>
      </c>
      <c r="D76" s="466" t="s">
        <v>166</v>
      </c>
      <c r="E76" s="466" t="s">
        <v>191</v>
      </c>
      <c r="F76" s="430" t="s">
        <v>171</v>
      </c>
      <c r="G76" s="430">
        <v>8</v>
      </c>
      <c r="H76" s="372">
        <v>465000</v>
      </c>
      <c r="I76" s="372">
        <f t="shared" si="0"/>
        <v>3720000</v>
      </c>
      <c r="J76" s="372"/>
      <c r="K76" s="374">
        <v>0.56000000000000005</v>
      </c>
      <c r="L76" s="372">
        <f t="shared" si="6"/>
        <v>1636799.9999999998</v>
      </c>
      <c r="M76" s="372">
        <f>L76</f>
        <v>1636799.9999999998</v>
      </c>
      <c r="N76" s="372"/>
      <c r="O76" s="372"/>
      <c r="P76" s="466" t="s">
        <v>168</v>
      </c>
    </row>
    <row r="77" spans="1:16" ht="14.45" customHeight="1" x14ac:dyDescent="0.25">
      <c r="A77" s="473"/>
      <c r="B77" s="474"/>
      <c r="C77" s="473"/>
      <c r="D77" s="473"/>
      <c r="E77" s="473"/>
      <c r="F77" s="431" t="s">
        <v>167</v>
      </c>
      <c r="G77" s="431">
        <v>2</v>
      </c>
      <c r="H77" s="376">
        <v>485000</v>
      </c>
      <c r="I77" s="376">
        <f t="shared" si="0"/>
        <v>970000</v>
      </c>
      <c r="J77" s="376"/>
      <c r="K77" s="377">
        <v>0.56000000000000005</v>
      </c>
      <c r="L77" s="376">
        <f t="shared" si="6"/>
        <v>426799.99999999994</v>
      </c>
      <c r="M77" s="376">
        <f t="shared" ref="M77:M78" si="8">L77</f>
        <v>426799.99999999994</v>
      </c>
      <c r="N77" s="376"/>
      <c r="O77" s="376"/>
      <c r="P77" s="473"/>
    </row>
    <row r="78" spans="1:16" ht="14.45" customHeight="1" x14ac:dyDescent="0.25">
      <c r="A78" s="467"/>
      <c r="B78" s="469"/>
      <c r="C78" s="467"/>
      <c r="D78" s="467"/>
      <c r="E78" s="467"/>
      <c r="F78" s="432" t="s">
        <v>179</v>
      </c>
      <c r="G78" s="432">
        <v>6</v>
      </c>
      <c r="H78" s="379">
        <v>455000</v>
      </c>
      <c r="I78" s="379">
        <f t="shared" si="0"/>
        <v>2730000</v>
      </c>
      <c r="J78" s="379"/>
      <c r="K78" s="381">
        <v>0.56000000000000005</v>
      </c>
      <c r="L78" s="379">
        <f t="shared" si="6"/>
        <v>1201199.9999999998</v>
      </c>
      <c r="M78" s="379">
        <f t="shared" si="8"/>
        <v>1201199.9999999998</v>
      </c>
      <c r="N78" s="379"/>
      <c r="O78" s="379"/>
      <c r="P78" s="467"/>
    </row>
    <row r="79" spans="1:16" x14ac:dyDescent="0.25">
      <c r="A79" s="434">
        <v>609</v>
      </c>
      <c r="B79" s="440">
        <v>44029</v>
      </c>
      <c r="C79" s="434" t="s">
        <v>217</v>
      </c>
      <c r="D79" s="434" t="s">
        <v>217</v>
      </c>
      <c r="E79" s="434"/>
      <c r="F79" s="434" t="s">
        <v>167</v>
      </c>
      <c r="G79" s="434">
        <v>6</v>
      </c>
      <c r="H79" s="406">
        <v>485000</v>
      </c>
      <c r="I79" s="406">
        <f t="shared" si="0"/>
        <v>2910000</v>
      </c>
      <c r="J79" s="406"/>
      <c r="K79" s="407">
        <v>0.56000000000000005</v>
      </c>
      <c r="L79" s="406">
        <f t="shared" si="6"/>
        <v>1280399.9999999998</v>
      </c>
      <c r="M79" s="406">
        <f>L79</f>
        <v>1280399.9999999998</v>
      </c>
      <c r="N79" s="406"/>
      <c r="O79" s="406"/>
      <c r="P79" s="434"/>
    </row>
    <row r="80" spans="1:16" x14ac:dyDescent="0.25">
      <c r="A80" s="466">
        <v>611</v>
      </c>
      <c r="B80" s="468">
        <v>44032</v>
      </c>
      <c r="C80" s="466"/>
      <c r="D80" s="466" t="s">
        <v>218</v>
      </c>
      <c r="E80" s="466" t="s">
        <v>219</v>
      </c>
      <c r="F80" s="430" t="s">
        <v>174</v>
      </c>
      <c r="G80" s="430">
        <v>300</v>
      </c>
      <c r="H80" s="372">
        <v>455000</v>
      </c>
      <c r="I80" s="372">
        <f t="shared" si="0"/>
        <v>136500000</v>
      </c>
      <c r="J80" s="372"/>
      <c r="K80" s="374">
        <v>0.5</v>
      </c>
      <c r="L80" s="372">
        <f t="shared" si="6"/>
        <v>68250000</v>
      </c>
      <c r="M80" s="372"/>
      <c r="N80" s="372"/>
      <c r="O80" s="372">
        <f>L80</f>
        <v>68250000</v>
      </c>
      <c r="P80" s="430"/>
    </row>
    <row r="81" spans="1:16" ht="14.45" customHeight="1" x14ac:dyDescent="0.25">
      <c r="A81" s="473"/>
      <c r="B81" s="474"/>
      <c r="C81" s="473"/>
      <c r="D81" s="473"/>
      <c r="E81" s="473"/>
      <c r="F81" s="431" t="s">
        <v>171</v>
      </c>
      <c r="G81" s="431">
        <v>180</v>
      </c>
      <c r="H81" s="376">
        <v>465000</v>
      </c>
      <c r="I81" s="376">
        <f t="shared" si="0"/>
        <v>83700000</v>
      </c>
      <c r="J81" s="376"/>
      <c r="K81" s="377">
        <v>0.5</v>
      </c>
      <c r="L81" s="376">
        <f t="shared" si="6"/>
        <v>41850000</v>
      </c>
      <c r="M81" s="376"/>
      <c r="N81" s="376"/>
      <c r="O81" s="376">
        <f t="shared" ref="O81:O87" si="9">L81</f>
        <v>41850000</v>
      </c>
      <c r="P81" s="431"/>
    </row>
    <row r="82" spans="1:16" ht="14.45" customHeight="1" x14ac:dyDescent="0.25">
      <c r="A82" s="473"/>
      <c r="B82" s="474"/>
      <c r="C82" s="473"/>
      <c r="D82" s="473"/>
      <c r="E82" s="473"/>
      <c r="F82" s="431" t="s">
        <v>181</v>
      </c>
      <c r="G82" s="431">
        <v>120</v>
      </c>
      <c r="H82" s="376">
        <v>475000</v>
      </c>
      <c r="I82" s="376">
        <f t="shared" si="0"/>
        <v>57000000</v>
      </c>
      <c r="J82" s="376"/>
      <c r="K82" s="377">
        <v>0.5</v>
      </c>
      <c r="L82" s="376">
        <f t="shared" si="6"/>
        <v>28500000</v>
      </c>
      <c r="M82" s="376"/>
      <c r="N82" s="376"/>
      <c r="O82" s="376">
        <f t="shared" si="9"/>
        <v>28500000</v>
      </c>
      <c r="P82" s="431"/>
    </row>
    <row r="83" spans="1:16" ht="14.45" customHeight="1" x14ac:dyDescent="0.25">
      <c r="A83" s="473"/>
      <c r="B83" s="474"/>
      <c r="C83" s="473"/>
      <c r="D83" s="473"/>
      <c r="E83" s="473"/>
      <c r="F83" s="431" t="s">
        <v>167</v>
      </c>
      <c r="G83" s="431">
        <v>240</v>
      </c>
      <c r="H83" s="376">
        <v>485000</v>
      </c>
      <c r="I83" s="376">
        <f t="shared" si="0"/>
        <v>116400000</v>
      </c>
      <c r="J83" s="376"/>
      <c r="K83" s="377">
        <v>0.5</v>
      </c>
      <c r="L83" s="376">
        <f t="shared" si="6"/>
        <v>58200000</v>
      </c>
      <c r="M83" s="376"/>
      <c r="N83" s="376"/>
      <c r="O83" s="376">
        <f t="shared" si="9"/>
        <v>58200000</v>
      </c>
      <c r="P83" s="431"/>
    </row>
    <row r="84" spans="1:16" ht="14.45" customHeight="1" x14ac:dyDescent="0.25">
      <c r="A84" s="473"/>
      <c r="B84" s="474"/>
      <c r="C84" s="473"/>
      <c r="D84" s="473"/>
      <c r="E84" s="473"/>
      <c r="F84" s="431" t="s">
        <v>183</v>
      </c>
      <c r="G84" s="431">
        <v>60</v>
      </c>
      <c r="H84" s="376">
        <v>485000</v>
      </c>
      <c r="I84" s="376">
        <f t="shared" si="0"/>
        <v>29100000</v>
      </c>
      <c r="J84" s="376"/>
      <c r="K84" s="377">
        <v>0.5</v>
      </c>
      <c r="L84" s="376">
        <f t="shared" si="6"/>
        <v>14550000</v>
      </c>
      <c r="M84" s="376"/>
      <c r="N84" s="376"/>
      <c r="O84" s="376">
        <f t="shared" si="9"/>
        <v>14550000</v>
      </c>
      <c r="P84" s="431"/>
    </row>
    <row r="85" spans="1:16" ht="14.45" customHeight="1" x14ac:dyDescent="0.25">
      <c r="A85" s="473"/>
      <c r="B85" s="474"/>
      <c r="C85" s="473"/>
      <c r="D85" s="473"/>
      <c r="E85" s="473"/>
      <c r="F85" s="431" t="s">
        <v>206</v>
      </c>
      <c r="G85" s="431">
        <v>240</v>
      </c>
      <c r="H85" s="376">
        <v>550000</v>
      </c>
      <c r="I85" s="376">
        <f t="shared" si="0"/>
        <v>132000000</v>
      </c>
      <c r="J85" s="376"/>
      <c r="K85" s="377">
        <v>0.5</v>
      </c>
      <c r="L85" s="376">
        <f t="shared" si="6"/>
        <v>66000000</v>
      </c>
      <c r="M85" s="376"/>
      <c r="N85" s="376"/>
      <c r="O85" s="376">
        <f t="shared" si="9"/>
        <v>66000000</v>
      </c>
      <c r="P85" s="431"/>
    </row>
    <row r="86" spans="1:16" ht="14.45" customHeight="1" x14ac:dyDescent="0.25">
      <c r="A86" s="473"/>
      <c r="B86" s="474"/>
      <c r="C86" s="473"/>
      <c r="D86" s="473"/>
      <c r="E86" s="473"/>
      <c r="F86" s="431" t="s">
        <v>175</v>
      </c>
      <c r="G86" s="431">
        <v>84</v>
      </c>
      <c r="H86" s="376">
        <v>455000</v>
      </c>
      <c r="I86" s="376">
        <f t="shared" si="0"/>
        <v>38220000</v>
      </c>
      <c r="J86" s="376"/>
      <c r="K86" s="377">
        <v>0.5</v>
      </c>
      <c r="L86" s="376">
        <f t="shared" si="6"/>
        <v>19110000</v>
      </c>
      <c r="M86" s="376"/>
      <c r="N86" s="376"/>
      <c r="O86" s="376">
        <f t="shared" si="9"/>
        <v>19110000</v>
      </c>
      <c r="P86" s="431"/>
    </row>
    <row r="87" spans="1:16" ht="14.45" customHeight="1" x14ac:dyDescent="0.25">
      <c r="A87" s="467"/>
      <c r="B87" s="469"/>
      <c r="C87" s="467"/>
      <c r="D87" s="467"/>
      <c r="E87" s="467"/>
      <c r="F87" s="432" t="s">
        <v>179</v>
      </c>
      <c r="G87" s="432">
        <v>240</v>
      </c>
      <c r="H87" s="379">
        <v>455000</v>
      </c>
      <c r="I87" s="379">
        <f t="shared" si="0"/>
        <v>109200000</v>
      </c>
      <c r="J87" s="379"/>
      <c r="K87" s="381">
        <v>0.5</v>
      </c>
      <c r="L87" s="379">
        <f t="shared" si="6"/>
        <v>54600000</v>
      </c>
      <c r="M87" s="379"/>
      <c r="N87" s="379"/>
      <c r="O87" s="379">
        <f t="shared" si="9"/>
        <v>54600000</v>
      </c>
      <c r="P87" s="432"/>
    </row>
    <row r="88" spans="1:16" x14ac:dyDescent="0.25">
      <c r="A88" s="466">
        <v>612</v>
      </c>
      <c r="B88" s="468">
        <v>44032</v>
      </c>
      <c r="C88" s="466" t="s">
        <v>176</v>
      </c>
      <c r="D88" s="466" t="s">
        <v>176</v>
      </c>
      <c r="E88" s="466"/>
      <c r="F88" s="430" t="s">
        <v>174</v>
      </c>
      <c r="G88" s="430">
        <v>12</v>
      </c>
      <c r="H88" s="372">
        <v>455000</v>
      </c>
      <c r="I88" s="372">
        <f t="shared" si="0"/>
        <v>5460000</v>
      </c>
      <c r="J88" s="372"/>
      <c r="K88" s="374">
        <v>0.41</v>
      </c>
      <c r="L88" s="372">
        <f t="shared" si="6"/>
        <v>3221400.0000000005</v>
      </c>
      <c r="M88" s="372">
        <f>L88</f>
        <v>3221400.0000000005</v>
      </c>
      <c r="N88" s="372"/>
      <c r="O88" s="372"/>
      <c r="P88" s="470" t="s">
        <v>168</v>
      </c>
    </row>
    <row r="89" spans="1:16" ht="14.45" customHeight="1" x14ac:dyDescent="0.25">
      <c r="A89" s="473"/>
      <c r="B89" s="474"/>
      <c r="C89" s="473"/>
      <c r="D89" s="473"/>
      <c r="E89" s="473"/>
      <c r="F89" s="431" t="s">
        <v>171</v>
      </c>
      <c r="G89" s="431">
        <v>12</v>
      </c>
      <c r="H89" s="376">
        <v>465000</v>
      </c>
      <c r="I89" s="376">
        <f t="shared" si="0"/>
        <v>5580000</v>
      </c>
      <c r="J89" s="376"/>
      <c r="K89" s="377">
        <v>0.41</v>
      </c>
      <c r="L89" s="376">
        <f t="shared" si="6"/>
        <v>3292200.0000000005</v>
      </c>
      <c r="M89" s="376">
        <f t="shared" ref="M89:M94" si="10">L89</f>
        <v>3292200.0000000005</v>
      </c>
      <c r="N89" s="376"/>
      <c r="O89" s="376"/>
      <c r="P89" s="471"/>
    </row>
    <row r="90" spans="1:16" ht="14.45" customHeight="1" x14ac:dyDescent="0.25">
      <c r="A90" s="473"/>
      <c r="B90" s="474"/>
      <c r="C90" s="473"/>
      <c r="D90" s="473"/>
      <c r="E90" s="473"/>
      <c r="F90" s="431" t="s">
        <v>181</v>
      </c>
      <c r="G90" s="431">
        <v>12</v>
      </c>
      <c r="H90" s="376">
        <v>475000</v>
      </c>
      <c r="I90" s="376">
        <f t="shared" si="0"/>
        <v>5700000</v>
      </c>
      <c r="J90" s="376"/>
      <c r="K90" s="377">
        <v>0.41</v>
      </c>
      <c r="L90" s="376">
        <f t="shared" si="6"/>
        <v>3363000.0000000005</v>
      </c>
      <c r="M90" s="376">
        <f t="shared" si="10"/>
        <v>3363000.0000000005</v>
      </c>
      <c r="N90" s="376"/>
      <c r="O90" s="376"/>
      <c r="P90" s="471"/>
    </row>
    <row r="91" spans="1:16" ht="14.45" customHeight="1" x14ac:dyDescent="0.25">
      <c r="A91" s="473"/>
      <c r="B91" s="474"/>
      <c r="C91" s="473"/>
      <c r="D91" s="473"/>
      <c r="E91" s="473"/>
      <c r="F91" s="431" t="s">
        <v>183</v>
      </c>
      <c r="G91" s="431">
        <v>12</v>
      </c>
      <c r="H91" s="376">
        <v>485000</v>
      </c>
      <c r="I91" s="376">
        <f t="shared" si="0"/>
        <v>5820000</v>
      </c>
      <c r="J91" s="376"/>
      <c r="K91" s="377">
        <v>0.41</v>
      </c>
      <c r="L91" s="376">
        <f t="shared" si="6"/>
        <v>3433800.0000000005</v>
      </c>
      <c r="M91" s="376">
        <f t="shared" si="10"/>
        <v>3433800.0000000005</v>
      </c>
      <c r="N91" s="376"/>
      <c r="O91" s="376"/>
      <c r="P91" s="471"/>
    </row>
    <row r="92" spans="1:16" ht="14.45" customHeight="1" x14ac:dyDescent="0.25">
      <c r="A92" s="473"/>
      <c r="B92" s="474"/>
      <c r="C92" s="473"/>
      <c r="D92" s="473"/>
      <c r="E92" s="473"/>
      <c r="F92" s="431" t="s">
        <v>206</v>
      </c>
      <c r="G92" s="431">
        <v>10</v>
      </c>
      <c r="H92" s="376">
        <v>550000</v>
      </c>
      <c r="I92" s="376">
        <f t="shared" si="0"/>
        <v>5500000</v>
      </c>
      <c r="J92" s="376"/>
      <c r="K92" s="377">
        <v>0.41</v>
      </c>
      <c r="L92" s="376">
        <f t="shared" si="6"/>
        <v>3245000.0000000005</v>
      </c>
      <c r="M92" s="376">
        <f t="shared" si="10"/>
        <v>3245000.0000000005</v>
      </c>
      <c r="N92" s="376"/>
      <c r="O92" s="376"/>
      <c r="P92" s="471"/>
    </row>
    <row r="93" spans="1:16" ht="14.45" customHeight="1" x14ac:dyDescent="0.25">
      <c r="A93" s="473"/>
      <c r="B93" s="474"/>
      <c r="C93" s="473"/>
      <c r="D93" s="473"/>
      <c r="E93" s="473"/>
      <c r="F93" s="431" t="s">
        <v>175</v>
      </c>
      <c r="G93" s="431">
        <v>12</v>
      </c>
      <c r="H93" s="376">
        <v>455000</v>
      </c>
      <c r="I93" s="376">
        <f t="shared" si="0"/>
        <v>5460000</v>
      </c>
      <c r="J93" s="376"/>
      <c r="K93" s="377">
        <v>0.41</v>
      </c>
      <c r="L93" s="376">
        <f t="shared" si="6"/>
        <v>3221400.0000000005</v>
      </c>
      <c r="M93" s="376">
        <f t="shared" si="10"/>
        <v>3221400.0000000005</v>
      </c>
      <c r="N93" s="376"/>
      <c r="O93" s="376"/>
      <c r="P93" s="471"/>
    </row>
    <row r="94" spans="1:16" ht="14.45" customHeight="1" x14ac:dyDescent="0.25">
      <c r="A94" s="467"/>
      <c r="B94" s="469"/>
      <c r="C94" s="467"/>
      <c r="D94" s="467"/>
      <c r="E94" s="467"/>
      <c r="F94" s="432" t="s">
        <v>179</v>
      </c>
      <c r="G94" s="432">
        <v>12</v>
      </c>
      <c r="H94" s="379">
        <v>455000</v>
      </c>
      <c r="I94" s="379">
        <f t="shared" si="0"/>
        <v>5460000</v>
      </c>
      <c r="J94" s="379"/>
      <c r="K94" s="381">
        <v>0.41</v>
      </c>
      <c r="L94" s="379">
        <f t="shared" si="6"/>
        <v>3221400.0000000005</v>
      </c>
      <c r="M94" s="379">
        <f t="shared" si="10"/>
        <v>3221400.0000000005</v>
      </c>
      <c r="N94" s="379"/>
      <c r="O94" s="379"/>
      <c r="P94" s="472"/>
    </row>
    <row r="95" spans="1:16" x14ac:dyDescent="0.25">
      <c r="A95" s="466">
        <v>613</v>
      </c>
      <c r="B95" s="468">
        <v>44032</v>
      </c>
      <c r="C95" s="466"/>
      <c r="D95" s="466" t="s">
        <v>190</v>
      </c>
      <c r="E95" s="466" t="s">
        <v>191</v>
      </c>
      <c r="F95" s="430" t="s">
        <v>174</v>
      </c>
      <c r="G95" s="430">
        <v>24</v>
      </c>
      <c r="H95" s="372">
        <v>455000</v>
      </c>
      <c r="I95" s="372">
        <f t="shared" si="0"/>
        <v>10920000</v>
      </c>
      <c r="J95" s="372">
        <v>250000</v>
      </c>
      <c r="K95" s="374">
        <v>0.51</v>
      </c>
      <c r="L95" s="372">
        <f t="shared" si="6"/>
        <v>5100800</v>
      </c>
      <c r="M95" s="372"/>
      <c r="N95" s="372"/>
      <c r="O95" s="372">
        <f t="shared" ref="O95:O100" si="11">L95</f>
        <v>5100800</v>
      </c>
      <c r="P95" s="430" t="s">
        <v>220</v>
      </c>
    </row>
    <row r="96" spans="1:16" ht="14.45" customHeight="1" x14ac:dyDescent="0.25">
      <c r="A96" s="473"/>
      <c r="B96" s="474"/>
      <c r="C96" s="473"/>
      <c r="D96" s="473"/>
      <c r="E96" s="473"/>
      <c r="F96" s="431" t="s">
        <v>171</v>
      </c>
      <c r="G96" s="431">
        <v>12</v>
      </c>
      <c r="H96" s="376">
        <v>465000</v>
      </c>
      <c r="I96" s="376">
        <f t="shared" si="0"/>
        <v>5580000</v>
      </c>
      <c r="J96" s="376"/>
      <c r="K96" s="377">
        <v>0.51</v>
      </c>
      <c r="L96" s="376">
        <f t="shared" si="6"/>
        <v>2734200</v>
      </c>
      <c r="M96" s="376"/>
      <c r="N96" s="376"/>
      <c r="O96" s="376">
        <f t="shared" si="11"/>
        <v>2734200</v>
      </c>
      <c r="P96" s="431"/>
    </row>
    <row r="97" spans="1:16" ht="14.45" customHeight="1" x14ac:dyDescent="0.25">
      <c r="A97" s="473"/>
      <c r="B97" s="474"/>
      <c r="C97" s="473"/>
      <c r="D97" s="473"/>
      <c r="E97" s="473"/>
      <c r="F97" s="431" t="s">
        <v>167</v>
      </c>
      <c r="G97" s="431">
        <v>12</v>
      </c>
      <c r="H97" s="376">
        <v>485000</v>
      </c>
      <c r="I97" s="376">
        <f t="shared" si="0"/>
        <v>5820000</v>
      </c>
      <c r="J97" s="376"/>
      <c r="K97" s="377">
        <v>0.51</v>
      </c>
      <c r="L97" s="376">
        <f t="shared" si="6"/>
        <v>2851800</v>
      </c>
      <c r="M97" s="376"/>
      <c r="N97" s="376"/>
      <c r="O97" s="376">
        <f t="shared" si="11"/>
        <v>2851800</v>
      </c>
      <c r="P97" s="431"/>
    </row>
    <row r="98" spans="1:16" ht="14.45" customHeight="1" x14ac:dyDescent="0.25">
      <c r="A98" s="467"/>
      <c r="B98" s="469"/>
      <c r="C98" s="467"/>
      <c r="D98" s="467"/>
      <c r="E98" s="467"/>
      <c r="F98" s="432" t="s">
        <v>183</v>
      </c>
      <c r="G98" s="432">
        <v>12</v>
      </c>
      <c r="H98" s="379">
        <v>485000</v>
      </c>
      <c r="I98" s="379">
        <f t="shared" si="0"/>
        <v>5820000</v>
      </c>
      <c r="J98" s="380"/>
      <c r="K98" s="381">
        <v>0.51</v>
      </c>
      <c r="L98" s="379">
        <f t="shared" si="6"/>
        <v>2851800</v>
      </c>
      <c r="M98" s="379"/>
      <c r="N98" s="379"/>
      <c r="O98" s="379">
        <f t="shared" si="11"/>
        <v>2851800</v>
      </c>
      <c r="P98" s="432"/>
    </row>
    <row r="99" spans="1:16" x14ac:dyDescent="0.25">
      <c r="A99" s="466">
        <v>500</v>
      </c>
      <c r="B99" s="468">
        <v>44032</v>
      </c>
      <c r="C99" s="466"/>
      <c r="D99" s="466" t="s">
        <v>221</v>
      </c>
      <c r="E99" s="466"/>
      <c r="F99" s="430" t="s">
        <v>174</v>
      </c>
      <c r="G99" s="430">
        <v>24</v>
      </c>
      <c r="H99" s="372">
        <v>455000</v>
      </c>
      <c r="I99" s="372">
        <f t="shared" si="0"/>
        <v>10920000</v>
      </c>
      <c r="J99" s="373"/>
      <c r="K99" s="374">
        <v>0.5</v>
      </c>
      <c r="L99" s="372">
        <f t="shared" si="6"/>
        <v>5460000</v>
      </c>
      <c r="M99" s="372"/>
      <c r="N99" s="372"/>
      <c r="O99" s="372">
        <f t="shared" si="11"/>
        <v>5460000</v>
      </c>
      <c r="P99" s="430"/>
    </row>
    <row r="100" spans="1:16" ht="14.45" customHeight="1" x14ac:dyDescent="0.25">
      <c r="A100" s="467"/>
      <c r="B100" s="469"/>
      <c r="C100" s="467"/>
      <c r="D100" s="467"/>
      <c r="E100" s="467"/>
      <c r="F100" s="432" t="s">
        <v>167</v>
      </c>
      <c r="G100" s="432">
        <v>12</v>
      </c>
      <c r="H100" s="379">
        <v>485000</v>
      </c>
      <c r="I100" s="379">
        <f t="shared" si="0"/>
        <v>5820000</v>
      </c>
      <c r="J100" s="380"/>
      <c r="K100" s="381">
        <v>0.5</v>
      </c>
      <c r="L100" s="379">
        <f t="shared" si="6"/>
        <v>2910000</v>
      </c>
      <c r="M100" s="379"/>
      <c r="N100" s="379"/>
      <c r="O100" s="379">
        <f t="shared" si="11"/>
        <v>2910000</v>
      </c>
      <c r="P100" s="432"/>
    </row>
    <row r="101" spans="1:16" x14ac:dyDescent="0.25">
      <c r="A101" s="470"/>
      <c r="B101" s="549">
        <v>44034</v>
      </c>
      <c r="C101" s="470"/>
      <c r="D101" s="470" t="s">
        <v>228</v>
      </c>
      <c r="E101" s="470" t="s">
        <v>229</v>
      </c>
      <c r="F101" s="418" t="s">
        <v>174</v>
      </c>
      <c r="G101" s="418">
        <v>6</v>
      </c>
      <c r="H101" s="419"/>
      <c r="I101" s="419"/>
      <c r="J101" s="422"/>
      <c r="K101" s="421"/>
      <c r="L101" s="406">
        <f t="shared" si="6"/>
        <v>0</v>
      </c>
      <c r="M101" s="419"/>
      <c r="N101" s="419"/>
      <c r="O101" s="419"/>
      <c r="P101" s="418"/>
    </row>
    <row r="102" spans="1:16" x14ac:dyDescent="0.25">
      <c r="A102" s="596"/>
      <c r="B102" s="597"/>
      <c r="C102" s="596"/>
      <c r="D102" s="596"/>
      <c r="E102" s="596"/>
      <c r="F102" s="375" t="s">
        <v>181</v>
      </c>
      <c r="G102" s="375">
        <v>6</v>
      </c>
      <c r="H102" s="376"/>
      <c r="I102" s="376"/>
      <c r="J102" s="231"/>
      <c r="K102" s="377"/>
      <c r="L102" s="376"/>
      <c r="M102" s="376"/>
      <c r="N102" s="376"/>
      <c r="O102" s="376"/>
      <c r="P102" s="375"/>
    </row>
    <row r="103" spans="1:16" x14ac:dyDescent="0.25">
      <c r="A103" s="375"/>
      <c r="B103" s="425"/>
      <c r="C103" s="375"/>
      <c r="D103" s="375"/>
      <c r="E103" s="375"/>
      <c r="F103" s="375"/>
      <c r="G103" s="375"/>
      <c r="H103" s="376"/>
      <c r="I103" s="376"/>
      <c r="J103" s="231"/>
      <c r="K103" s="377"/>
      <c r="L103" s="376"/>
      <c r="M103" s="376"/>
      <c r="N103" s="376"/>
      <c r="O103" s="376"/>
      <c r="P103" s="375"/>
    </row>
    <row r="104" spans="1:16" x14ac:dyDescent="0.25">
      <c r="A104" s="378"/>
      <c r="B104" s="426"/>
      <c r="C104" s="378"/>
      <c r="D104" s="378"/>
      <c r="E104" s="378"/>
      <c r="F104" s="378"/>
      <c r="G104" s="378"/>
      <c r="H104" s="379"/>
      <c r="I104" s="379"/>
      <c r="J104" s="380"/>
      <c r="K104" s="381"/>
      <c r="L104" s="379"/>
      <c r="M104" s="379"/>
      <c r="N104" s="379"/>
      <c r="O104" s="379"/>
      <c r="P104" s="378"/>
    </row>
    <row r="105" spans="1:16" x14ac:dyDescent="0.25">
      <c r="A105" s="240"/>
      <c r="B105" s="330"/>
      <c r="C105" s="240"/>
      <c r="D105" s="240"/>
      <c r="E105" s="240"/>
      <c r="F105" s="240"/>
      <c r="G105" s="240"/>
      <c r="H105" s="323"/>
      <c r="I105" s="323"/>
      <c r="J105" s="356"/>
      <c r="K105" s="324"/>
      <c r="L105" s="323"/>
      <c r="M105" s="323"/>
      <c r="N105" s="323"/>
      <c r="O105" s="323"/>
      <c r="P105" s="240"/>
    </row>
    <row r="106" spans="1:16" x14ac:dyDescent="0.25">
      <c r="A106" s="371"/>
      <c r="B106" s="424"/>
      <c r="C106" s="371"/>
      <c r="D106" s="371"/>
      <c r="E106" s="371"/>
      <c r="F106" s="371"/>
      <c r="G106" s="371"/>
      <c r="H106" s="372"/>
      <c r="I106" s="372"/>
      <c r="J106" s="373"/>
      <c r="K106" s="374"/>
      <c r="L106" s="372"/>
      <c r="M106" s="372"/>
      <c r="N106" s="372"/>
      <c r="O106" s="372"/>
      <c r="P106" s="371"/>
    </row>
    <row r="107" spans="1:16" x14ac:dyDescent="0.25">
      <c r="A107" s="375"/>
      <c r="B107" s="425"/>
      <c r="C107" s="375"/>
      <c r="D107" s="375"/>
      <c r="E107" s="375"/>
      <c r="F107" s="375"/>
      <c r="G107" s="375"/>
      <c r="H107" s="376"/>
      <c r="I107" s="376"/>
      <c r="J107" s="231"/>
      <c r="K107" s="377"/>
      <c r="L107" s="376"/>
      <c r="M107" s="376"/>
      <c r="N107" s="376"/>
      <c r="O107" s="376"/>
      <c r="P107" s="375"/>
    </row>
    <row r="108" spans="1:16" x14ac:dyDescent="0.25">
      <c r="A108" s="375"/>
      <c r="B108" s="425"/>
      <c r="C108" s="375"/>
      <c r="D108" s="375"/>
      <c r="E108" s="375"/>
      <c r="F108" s="375"/>
      <c r="G108" s="375"/>
      <c r="H108" s="376"/>
      <c r="I108" s="376"/>
      <c r="J108" s="231"/>
      <c r="K108" s="377"/>
      <c r="L108" s="376"/>
      <c r="M108" s="376"/>
      <c r="N108" s="376"/>
      <c r="O108" s="376"/>
      <c r="P108" s="375"/>
    </row>
    <row r="109" spans="1:16" x14ac:dyDescent="0.25">
      <c r="A109" s="375"/>
      <c r="B109" s="425"/>
      <c r="C109" s="375"/>
      <c r="D109" s="375"/>
      <c r="E109" s="375"/>
      <c r="F109" s="375"/>
      <c r="G109" s="375"/>
      <c r="H109" s="376"/>
      <c r="I109" s="376"/>
      <c r="J109" s="231"/>
      <c r="K109" s="377"/>
      <c r="L109" s="376"/>
      <c r="M109" s="376"/>
      <c r="N109" s="376"/>
      <c r="O109" s="376"/>
      <c r="P109" s="375"/>
    </row>
    <row r="110" spans="1:16" x14ac:dyDescent="0.25">
      <c r="A110" s="375"/>
      <c r="B110" s="425"/>
      <c r="C110" s="375"/>
      <c r="D110" s="375"/>
      <c r="E110" s="375"/>
      <c r="F110" s="375"/>
      <c r="G110" s="375"/>
      <c r="H110" s="376"/>
      <c r="I110" s="376"/>
      <c r="J110" s="231"/>
      <c r="K110" s="377"/>
      <c r="L110" s="376"/>
      <c r="M110" s="376"/>
      <c r="N110" s="376"/>
      <c r="O110" s="376"/>
      <c r="P110" s="375"/>
    </row>
    <row r="111" spans="1:16" x14ac:dyDescent="0.25">
      <c r="A111" s="375"/>
      <c r="B111" s="425"/>
      <c r="C111" s="375"/>
      <c r="D111" s="375"/>
      <c r="E111" s="375"/>
      <c r="F111" s="375"/>
      <c r="G111" s="375"/>
      <c r="H111" s="376"/>
      <c r="I111" s="376"/>
      <c r="J111" s="231"/>
      <c r="K111" s="377"/>
      <c r="L111" s="376"/>
      <c r="M111" s="376"/>
      <c r="N111" s="376"/>
      <c r="O111" s="376"/>
      <c r="P111" s="375"/>
    </row>
    <row r="112" spans="1:16" x14ac:dyDescent="0.25">
      <c r="A112" s="375"/>
      <c r="B112" s="425"/>
      <c r="C112" s="375"/>
      <c r="D112" s="375"/>
      <c r="E112" s="375"/>
      <c r="F112" s="375"/>
      <c r="G112" s="375"/>
      <c r="H112" s="376"/>
      <c r="I112" s="376"/>
      <c r="J112" s="231"/>
      <c r="K112" s="377"/>
      <c r="L112" s="376"/>
      <c r="M112" s="376"/>
      <c r="N112" s="376"/>
      <c r="O112" s="376"/>
      <c r="P112" s="375"/>
    </row>
    <row r="113" spans="1:17" x14ac:dyDescent="0.25">
      <c r="A113" s="378"/>
      <c r="B113" s="426"/>
      <c r="C113" s="378"/>
      <c r="D113" s="378"/>
      <c r="E113" s="378"/>
      <c r="F113" s="378"/>
      <c r="G113" s="378"/>
      <c r="H113" s="379"/>
      <c r="I113" s="379"/>
      <c r="J113" s="380"/>
      <c r="K113" s="381"/>
      <c r="L113" s="379"/>
      <c r="M113" s="379"/>
      <c r="N113" s="379"/>
      <c r="O113" s="379"/>
      <c r="P113" s="378"/>
    </row>
    <row r="114" spans="1:17" x14ac:dyDescent="0.25">
      <c r="A114" s="240"/>
      <c r="B114" s="330"/>
      <c r="C114" s="240"/>
      <c r="D114" s="240"/>
      <c r="E114" s="240"/>
      <c r="F114" s="240"/>
      <c r="G114" s="240"/>
      <c r="H114" s="323"/>
      <c r="I114" s="323"/>
      <c r="J114" s="323"/>
      <c r="K114" s="324"/>
      <c r="L114" s="323"/>
      <c r="M114" s="323"/>
      <c r="N114" s="323"/>
      <c r="O114" s="323"/>
      <c r="P114" s="240"/>
    </row>
    <row r="115" spans="1:17" s="337" customFormat="1" ht="12" x14ac:dyDescent="0.25">
      <c r="A115" s="501" t="s">
        <v>78</v>
      </c>
      <c r="B115" s="501"/>
      <c r="C115" s="501"/>
      <c r="D115" s="501"/>
      <c r="E115" s="501"/>
      <c r="F115" s="501"/>
      <c r="G115" s="331">
        <f>SUM(G9:G114)</f>
        <v>2131</v>
      </c>
      <c r="H115" s="412"/>
      <c r="I115" s="333">
        <f>SUM(I9:I114)</f>
        <v>989815000</v>
      </c>
      <c r="J115" s="334"/>
      <c r="K115" s="335"/>
      <c r="L115" s="336">
        <f>SUM(L9:L114)</f>
        <v>506617250</v>
      </c>
      <c r="M115" s="332"/>
      <c r="N115" s="332"/>
      <c r="O115" s="332"/>
      <c r="P115" s="502"/>
      <c r="Q115" s="499"/>
    </row>
    <row r="116" spans="1:17" s="337" customFormat="1" ht="12" x14ac:dyDescent="0.25">
      <c r="A116" s="500" t="s">
        <v>151</v>
      </c>
      <c r="B116" s="500"/>
      <c r="C116" s="500"/>
      <c r="D116" s="500"/>
      <c r="E116" s="500"/>
      <c r="F116" s="500"/>
      <c r="G116" s="331">
        <f>G115</f>
        <v>2131</v>
      </c>
      <c r="H116" s="412"/>
      <c r="I116" s="333"/>
      <c r="J116" s="334"/>
      <c r="K116" s="335"/>
      <c r="L116" s="336">
        <f>L115</f>
        <v>506617250</v>
      </c>
      <c r="M116" s="334"/>
      <c r="N116" s="334"/>
      <c r="O116" s="334"/>
      <c r="P116" s="502"/>
      <c r="Q116" s="499"/>
    </row>
    <row r="117" spans="1:17" s="337" customFormat="1" ht="12" x14ac:dyDescent="0.25">
      <c r="A117" s="500" t="s">
        <v>79</v>
      </c>
      <c r="B117" s="500"/>
      <c r="C117" s="500"/>
      <c r="D117" s="500"/>
      <c r="E117" s="500"/>
      <c r="F117" s="500"/>
      <c r="G117" s="338" t="s">
        <v>49</v>
      </c>
      <c r="H117" s="412"/>
      <c r="I117" s="334"/>
      <c r="J117" s="334"/>
      <c r="K117" s="338"/>
      <c r="L117" s="336">
        <f>SUM(M9:M114)</f>
        <v>47333900.000000007</v>
      </c>
      <c r="M117" s="334"/>
      <c r="N117" s="334"/>
      <c r="O117" s="334"/>
    </row>
    <row r="118" spans="1:17" s="337" customFormat="1" ht="12" x14ac:dyDescent="0.25">
      <c r="A118" s="500" t="s">
        <v>80</v>
      </c>
      <c r="B118" s="500"/>
      <c r="C118" s="500"/>
      <c r="D118" s="500"/>
      <c r="E118" s="500"/>
      <c r="F118" s="500"/>
      <c r="G118" s="338"/>
      <c r="H118" s="412"/>
      <c r="I118" s="332"/>
      <c r="J118" s="334"/>
      <c r="K118" s="335"/>
      <c r="L118" s="336">
        <f>SUM(N9:N114)</f>
        <v>0</v>
      </c>
      <c r="M118" s="334"/>
      <c r="N118" s="334"/>
      <c r="O118" s="334"/>
    </row>
    <row r="119" spans="1:17" s="337" customFormat="1" ht="12" x14ac:dyDescent="0.25">
      <c r="A119" s="500" t="s">
        <v>81</v>
      </c>
      <c r="B119" s="500"/>
      <c r="C119" s="500"/>
      <c r="D119" s="500"/>
      <c r="E119" s="500"/>
      <c r="F119" s="500"/>
      <c r="G119" s="338"/>
      <c r="H119" s="412"/>
      <c r="I119" s="332"/>
      <c r="J119" s="334"/>
      <c r="K119" s="335"/>
      <c r="L119" s="336">
        <f>SUM(O9:O114)</f>
        <v>432016950</v>
      </c>
      <c r="M119" s="334"/>
      <c r="N119" s="334"/>
      <c r="O119" s="334"/>
    </row>
    <row r="122" spans="1:17" x14ac:dyDescent="0.25">
      <c r="C122" s="340"/>
      <c r="E122" s="340" t="s">
        <v>111</v>
      </c>
      <c r="F122" s="340"/>
      <c r="G122" s="340"/>
      <c r="H122" s="413"/>
      <c r="I122" s="341"/>
      <c r="J122" s="342"/>
      <c r="K122" s="325"/>
      <c r="L122" s="342"/>
      <c r="M122" s="342"/>
      <c r="N122" s="342"/>
      <c r="O122" s="342"/>
    </row>
    <row r="123" spans="1:17" x14ac:dyDescent="0.25">
      <c r="C123" s="343"/>
      <c r="E123" s="343" t="s">
        <v>15</v>
      </c>
      <c r="F123" s="343"/>
      <c r="G123" s="343"/>
      <c r="H123" s="414"/>
      <c r="I123" s="344"/>
      <c r="J123" s="342"/>
      <c r="K123" s="325"/>
      <c r="L123" s="342"/>
      <c r="M123" s="342"/>
      <c r="N123" s="342"/>
      <c r="O123" s="342"/>
    </row>
    <row r="126" spans="1:17" s="345" customFormat="1" x14ac:dyDescent="0.25">
      <c r="B126" s="346"/>
      <c r="C126" s="340"/>
      <c r="E126" s="340"/>
      <c r="F126" s="347"/>
      <c r="G126" s="347"/>
      <c r="H126" s="415"/>
      <c r="I126" s="348"/>
      <c r="J126" s="348"/>
      <c r="L126" s="348"/>
      <c r="M126" s="348"/>
      <c r="N126" s="348"/>
      <c r="O126" s="348"/>
    </row>
  </sheetData>
  <autoFilter ref="A6:P119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28">
    <mergeCell ref="Q115:Q116"/>
    <mergeCell ref="A116:F116"/>
    <mergeCell ref="A117:F117"/>
    <mergeCell ref="A118:F118"/>
    <mergeCell ref="A119:F119"/>
    <mergeCell ref="A115:F115"/>
    <mergeCell ref="P115:P116"/>
    <mergeCell ref="E43:E49"/>
    <mergeCell ref="D43:D49"/>
    <mergeCell ref="C43:C49"/>
    <mergeCell ref="B43:B49"/>
    <mergeCell ref="A43:A49"/>
    <mergeCell ref="A101:A102"/>
    <mergeCell ref="B101:B102"/>
    <mergeCell ref="C101:C102"/>
    <mergeCell ref="D101:D102"/>
    <mergeCell ref="E101:E102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P11:P12"/>
    <mergeCell ref="A13:A14"/>
    <mergeCell ref="B13:B14"/>
    <mergeCell ref="C13:C14"/>
    <mergeCell ref="D13:D14"/>
    <mergeCell ref="E13:E14"/>
    <mergeCell ref="A11:A12"/>
    <mergeCell ref="B11:B12"/>
    <mergeCell ref="C11:C12"/>
    <mergeCell ref="D11:D12"/>
    <mergeCell ref="E11:E12"/>
    <mergeCell ref="A20:A22"/>
    <mergeCell ref="B20:B22"/>
    <mergeCell ref="C20:C22"/>
    <mergeCell ref="D20:D22"/>
    <mergeCell ref="E20:E22"/>
    <mergeCell ref="A17:A18"/>
    <mergeCell ref="B17:B18"/>
    <mergeCell ref="C17:C18"/>
    <mergeCell ref="D17:D18"/>
    <mergeCell ref="E17:E18"/>
    <mergeCell ref="P32:P34"/>
    <mergeCell ref="A32:A34"/>
    <mergeCell ref="B32:B34"/>
    <mergeCell ref="C32:C34"/>
    <mergeCell ref="D32:D34"/>
    <mergeCell ref="E32:E34"/>
    <mergeCell ref="A23:A29"/>
    <mergeCell ref="B23:B29"/>
    <mergeCell ref="D23:D29"/>
    <mergeCell ref="E23:E29"/>
    <mergeCell ref="C23:C29"/>
    <mergeCell ref="A52:A53"/>
    <mergeCell ref="B52:B53"/>
    <mergeCell ref="C52:C53"/>
    <mergeCell ref="D52:D53"/>
    <mergeCell ref="E52:E53"/>
    <mergeCell ref="A35:A39"/>
    <mergeCell ref="B35:B39"/>
    <mergeCell ref="D35:D39"/>
    <mergeCell ref="E35:E39"/>
    <mergeCell ref="C35:C39"/>
    <mergeCell ref="A61:A68"/>
    <mergeCell ref="B61:B68"/>
    <mergeCell ref="D61:D68"/>
    <mergeCell ref="E61:E68"/>
    <mergeCell ref="C61:C68"/>
    <mergeCell ref="A54:A60"/>
    <mergeCell ref="B54:B60"/>
    <mergeCell ref="C54:C60"/>
    <mergeCell ref="D54:D60"/>
    <mergeCell ref="E54:E60"/>
    <mergeCell ref="A73:A75"/>
    <mergeCell ref="B73:B75"/>
    <mergeCell ref="D73:D75"/>
    <mergeCell ref="C73:C75"/>
    <mergeCell ref="E73:E75"/>
    <mergeCell ref="A71:A72"/>
    <mergeCell ref="B71:B72"/>
    <mergeCell ref="C71:C72"/>
    <mergeCell ref="D71:D72"/>
    <mergeCell ref="E71:E72"/>
    <mergeCell ref="A80:A87"/>
    <mergeCell ref="B80:B87"/>
    <mergeCell ref="C80:C87"/>
    <mergeCell ref="D80:D87"/>
    <mergeCell ref="E80:E87"/>
    <mergeCell ref="P76:P78"/>
    <mergeCell ref="A76:A78"/>
    <mergeCell ref="B76:B78"/>
    <mergeCell ref="C76:C78"/>
    <mergeCell ref="D76:D78"/>
    <mergeCell ref="E76:E78"/>
    <mergeCell ref="A99:A100"/>
    <mergeCell ref="B99:B100"/>
    <mergeCell ref="C99:C100"/>
    <mergeCell ref="D99:D100"/>
    <mergeCell ref="E99:E100"/>
    <mergeCell ref="P88:P94"/>
    <mergeCell ref="A95:A98"/>
    <mergeCell ref="B95:B98"/>
    <mergeCell ref="C95:C98"/>
    <mergeCell ref="D95:D98"/>
    <mergeCell ref="E95:E98"/>
    <mergeCell ref="A88:A94"/>
    <mergeCell ref="B88:B94"/>
    <mergeCell ref="C88:C94"/>
    <mergeCell ref="D88:D94"/>
    <mergeCell ref="E88:E94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10" workbookViewId="0">
      <selection activeCell="C30" sqref="C30"/>
    </sheetView>
  </sheetViews>
  <sheetFormatPr defaultColWidth="9.140625" defaultRowHeight="15" x14ac:dyDescent="0.25"/>
  <cols>
    <col min="1" max="1" width="9.140625" style="241"/>
    <col min="2" max="2" width="12" style="85" bestFit="1" customWidth="1"/>
    <col min="3" max="3" width="9.140625" style="85"/>
    <col min="4" max="4" width="20.140625" style="85" bestFit="1" customWidth="1"/>
    <col min="5" max="5" width="9.140625" style="85"/>
    <col min="6" max="6" width="9.28515625" style="85" bestFit="1" customWidth="1"/>
    <col min="7" max="8" width="14" style="85" bestFit="1" customWidth="1"/>
    <col min="9" max="9" width="9.140625" style="100"/>
    <col min="10" max="10" width="17" style="128" bestFit="1" customWidth="1"/>
    <col min="11" max="12" width="9.140625" style="85"/>
    <col min="13" max="13" width="13.140625" style="85" bestFit="1" customWidth="1"/>
    <col min="14" max="16384" width="9.140625" style="85"/>
  </cols>
  <sheetData>
    <row r="1" spans="1:14" x14ac:dyDescent="0.25">
      <c r="A1" s="513" t="s">
        <v>0</v>
      </c>
      <c r="B1" s="513"/>
      <c r="C1" s="513"/>
      <c r="D1" s="513"/>
    </row>
    <row r="2" spans="1:14" x14ac:dyDescent="0.25">
      <c r="A2" s="514" t="s">
        <v>2</v>
      </c>
      <c r="B2" s="514"/>
      <c r="C2" s="514"/>
      <c r="D2" s="514"/>
    </row>
    <row r="3" spans="1:14" ht="15.75" x14ac:dyDescent="0.25">
      <c r="A3" s="504" t="s">
        <v>57</v>
      </c>
      <c r="B3" s="504"/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4"/>
    </row>
    <row r="4" spans="1:14" ht="15.75" x14ac:dyDescent="0.25">
      <c r="A4" s="505" t="s">
        <v>149</v>
      </c>
      <c r="B4" s="505"/>
      <c r="C4" s="505"/>
      <c r="D4" s="505"/>
      <c r="E4" s="505"/>
      <c r="F4" s="505"/>
      <c r="G4" s="505"/>
      <c r="H4" s="505"/>
      <c r="I4" s="506"/>
      <c r="J4" s="505"/>
      <c r="K4" s="505"/>
      <c r="L4" s="505"/>
      <c r="M4" s="505"/>
      <c r="N4" s="505"/>
    </row>
    <row r="5" spans="1:14" ht="14.45" customHeight="1" x14ac:dyDescent="0.25">
      <c r="A5" s="507" t="s">
        <v>18</v>
      </c>
      <c r="B5" s="508" t="s">
        <v>27</v>
      </c>
      <c r="C5" s="509" t="s">
        <v>28</v>
      </c>
      <c r="D5" s="397" t="s">
        <v>40</v>
      </c>
      <c r="E5" s="510" t="s">
        <v>29</v>
      </c>
      <c r="F5" s="510"/>
      <c r="G5" s="510"/>
      <c r="H5" s="510"/>
      <c r="I5" s="511"/>
      <c r="J5" s="512" t="s">
        <v>30</v>
      </c>
      <c r="K5" s="510" t="s">
        <v>58</v>
      </c>
      <c r="L5" s="510"/>
      <c r="M5" s="510"/>
      <c r="N5" s="509" t="s">
        <v>20</v>
      </c>
    </row>
    <row r="6" spans="1:14" ht="42.75" x14ac:dyDescent="0.25">
      <c r="A6" s="507"/>
      <c r="B6" s="508"/>
      <c r="C6" s="509"/>
      <c r="D6" s="394" t="s">
        <v>41</v>
      </c>
      <c r="E6" s="394" t="s">
        <v>31</v>
      </c>
      <c r="F6" s="394" t="s">
        <v>32</v>
      </c>
      <c r="G6" s="395" t="s">
        <v>33</v>
      </c>
      <c r="H6" s="388" t="s">
        <v>34</v>
      </c>
      <c r="I6" s="396" t="s">
        <v>35</v>
      </c>
      <c r="J6" s="512"/>
      <c r="K6" s="394" t="s">
        <v>45</v>
      </c>
      <c r="L6" s="394" t="s">
        <v>46</v>
      </c>
      <c r="M6" s="394" t="s">
        <v>47</v>
      </c>
      <c r="N6" s="509"/>
    </row>
    <row r="7" spans="1:14" x14ac:dyDescent="0.25">
      <c r="A7" s="466">
        <v>492</v>
      </c>
      <c r="B7" s="475">
        <v>44020</v>
      </c>
      <c r="C7" s="466"/>
      <c r="D7" s="466" t="s">
        <v>182</v>
      </c>
      <c r="E7" s="224" t="s">
        <v>170</v>
      </c>
      <c r="F7" s="224">
        <v>31</v>
      </c>
      <c r="G7" s="225">
        <v>225000</v>
      </c>
      <c r="H7" s="225">
        <f>G7*F7</f>
        <v>6975000</v>
      </c>
      <c r="I7" s="226">
        <v>0.5</v>
      </c>
      <c r="J7" s="373">
        <f>H7*(1-I7)</f>
        <v>3487500</v>
      </c>
      <c r="K7" s="224"/>
      <c r="L7" s="224"/>
      <c r="M7" s="427">
        <f>J7</f>
        <v>3487500</v>
      </c>
      <c r="N7" s="227"/>
    </row>
    <row r="8" spans="1:14" x14ac:dyDescent="0.25">
      <c r="A8" s="473"/>
      <c r="B8" s="476"/>
      <c r="C8" s="473"/>
      <c r="D8" s="473"/>
      <c r="E8" s="228" t="s">
        <v>174</v>
      </c>
      <c r="F8" s="228">
        <v>12</v>
      </c>
      <c r="G8" s="229">
        <v>455000</v>
      </c>
      <c r="H8" s="229">
        <f t="shared" ref="H8:H24" si="0">G8*F8</f>
        <v>5460000</v>
      </c>
      <c r="I8" s="230">
        <v>0.5</v>
      </c>
      <c r="J8" s="231">
        <f t="shared" ref="J8:J24" si="1">H8*(1-I8)</f>
        <v>2730000</v>
      </c>
      <c r="K8" s="228"/>
      <c r="L8" s="228"/>
      <c r="M8" s="427">
        <f t="shared" ref="M8:M24" si="2">J8</f>
        <v>2730000</v>
      </c>
      <c r="N8" s="232"/>
    </row>
    <row r="9" spans="1:14" x14ac:dyDescent="0.25">
      <c r="A9" s="473"/>
      <c r="B9" s="476"/>
      <c r="C9" s="473"/>
      <c r="D9" s="473"/>
      <c r="E9" s="228" t="s">
        <v>171</v>
      </c>
      <c r="F9" s="228">
        <v>12</v>
      </c>
      <c r="G9" s="229">
        <v>465000</v>
      </c>
      <c r="H9" s="229">
        <f t="shared" si="0"/>
        <v>5580000</v>
      </c>
      <c r="I9" s="230">
        <v>0.5</v>
      </c>
      <c r="J9" s="231">
        <f t="shared" si="1"/>
        <v>2790000</v>
      </c>
      <c r="K9" s="228"/>
      <c r="L9" s="228"/>
      <c r="M9" s="427">
        <f t="shared" si="2"/>
        <v>2790000</v>
      </c>
      <c r="N9" s="232"/>
    </row>
    <row r="10" spans="1:14" x14ac:dyDescent="0.25">
      <c r="A10" s="473"/>
      <c r="B10" s="476"/>
      <c r="C10" s="473"/>
      <c r="D10" s="473"/>
      <c r="E10" s="228" t="s">
        <v>181</v>
      </c>
      <c r="F10" s="228">
        <v>12</v>
      </c>
      <c r="G10" s="229">
        <v>475000</v>
      </c>
      <c r="H10" s="229">
        <f t="shared" si="0"/>
        <v>5700000</v>
      </c>
      <c r="I10" s="230">
        <v>0.5</v>
      </c>
      <c r="J10" s="231">
        <f t="shared" si="1"/>
        <v>2850000</v>
      </c>
      <c r="K10" s="228"/>
      <c r="L10" s="228"/>
      <c r="M10" s="427">
        <f t="shared" si="2"/>
        <v>2850000</v>
      </c>
      <c r="N10" s="232"/>
    </row>
    <row r="11" spans="1:14" x14ac:dyDescent="0.25">
      <c r="A11" s="473"/>
      <c r="B11" s="476"/>
      <c r="C11" s="473"/>
      <c r="D11" s="473"/>
      <c r="E11" s="228" t="s">
        <v>167</v>
      </c>
      <c r="F11" s="228">
        <v>12</v>
      </c>
      <c r="G11" s="229">
        <v>485000</v>
      </c>
      <c r="H11" s="229">
        <f t="shared" si="0"/>
        <v>5820000</v>
      </c>
      <c r="I11" s="230">
        <v>0.5</v>
      </c>
      <c r="J11" s="231">
        <f t="shared" si="1"/>
        <v>2910000</v>
      </c>
      <c r="K11" s="228"/>
      <c r="L11" s="228"/>
      <c r="M11" s="427">
        <f t="shared" si="2"/>
        <v>2910000</v>
      </c>
      <c r="N11" s="228"/>
    </row>
    <row r="12" spans="1:14" x14ac:dyDescent="0.25">
      <c r="A12" s="473"/>
      <c r="B12" s="476"/>
      <c r="C12" s="473"/>
      <c r="D12" s="473"/>
      <c r="E12" s="228" t="s">
        <v>183</v>
      </c>
      <c r="F12" s="228">
        <v>12</v>
      </c>
      <c r="G12" s="229">
        <v>485000</v>
      </c>
      <c r="H12" s="229">
        <f t="shared" si="0"/>
        <v>5820000</v>
      </c>
      <c r="I12" s="230">
        <v>0.5</v>
      </c>
      <c r="J12" s="231">
        <f t="shared" si="1"/>
        <v>2910000</v>
      </c>
      <c r="K12" s="228"/>
      <c r="L12" s="228"/>
      <c r="M12" s="427">
        <f t="shared" si="2"/>
        <v>2910000</v>
      </c>
      <c r="N12" s="232" t="s">
        <v>49</v>
      </c>
    </row>
    <row r="13" spans="1:14" x14ac:dyDescent="0.25">
      <c r="A13" s="467"/>
      <c r="B13" s="477"/>
      <c r="C13" s="467"/>
      <c r="D13" s="467"/>
      <c r="E13" s="233" t="s">
        <v>179</v>
      </c>
      <c r="F13" s="233">
        <v>12</v>
      </c>
      <c r="G13" s="234">
        <v>455000</v>
      </c>
      <c r="H13" s="234">
        <f t="shared" si="0"/>
        <v>5460000</v>
      </c>
      <c r="I13" s="235">
        <v>0.5</v>
      </c>
      <c r="J13" s="380">
        <f t="shared" si="1"/>
        <v>2730000</v>
      </c>
      <c r="K13" s="233"/>
      <c r="L13" s="233"/>
      <c r="M13" s="427">
        <f t="shared" si="2"/>
        <v>2730000</v>
      </c>
      <c r="N13" s="236"/>
    </row>
    <row r="14" spans="1:14" x14ac:dyDescent="0.25">
      <c r="A14" s="466">
        <v>494</v>
      </c>
      <c r="B14" s="475">
        <v>44020</v>
      </c>
      <c r="C14" s="466"/>
      <c r="D14" s="466" t="s">
        <v>184</v>
      </c>
      <c r="E14" s="224" t="s">
        <v>186</v>
      </c>
      <c r="F14" s="224">
        <v>8</v>
      </c>
      <c r="G14" s="225">
        <v>165000</v>
      </c>
      <c r="H14" s="225">
        <f t="shared" si="0"/>
        <v>1320000</v>
      </c>
      <c r="I14" s="226">
        <v>0.5</v>
      </c>
      <c r="J14" s="373">
        <f t="shared" si="1"/>
        <v>660000</v>
      </c>
      <c r="K14" s="224"/>
      <c r="L14" s="224"/>
      <c r="M14" s="427">
        <f t="shared" si="2"/>
        <v>660000</v>
      </c>
      <c r="N14" s="227"/>
    </row>
    <row r="15" spans="1:14" x14ac:dyDescent="0.25">
      <c r="A15" s="473"/>
      <c r="B15" s="476"/>
      <c r="C15" s="473"/>
      <c r="D15" s="473"/>
      <c r="E15" s="228" t="s">
        <v>187</v>
      </c>
      <c r="F15" s="228">
        <v>8</v>
      </c>
      <c r="G15" s="229">
        <v>275000</v>
      </c>
      <c r="H15" s="229">
        <f t="shared" si="0"/>
        <v>2200000</v>
      </c>
      <c r="I15" s="230">
        <v>0.5</v>
      </c>
      <c r="J15" s="231">
        <f t="shared" si="1"/>
        <v>1100000</v>
      </c>
      <c r="K15" s="228"/>
      <c r="L15" s="228"/>
      <c r="M15" s="428">
        <f t="shared" si="2"/>
        <v>1100000</v>
      </c>
      <c r="N15" s="232"/>
    </row>
    <row r="16" spans="1:14" x14ac:dyDescent="0.25">
      <c r="A16" s="467"/>
      <c r="B16" s="477"/>
      <c r="C16" s="467"/>
      <c r="D16" s="467"/>
      <c r="E16" s="233" t="s">
        <v>188</v>
      </c>
      <c r="F16" s="233">
        <v>8</v>
      </c>
      <c r="G16" s="234">
        <v>285000</v>
      </c>
      <c r="H16" s="234">
        <f t="shared" si="0"/>
        <v>2280000</v>
      </c>
      <c r="I16" s="235">
        <v>0.5</v>
      </c>
      <c r="J16" s="380">
        <f t="shared" si="1"/>
        <v>1140000</v>
      </c>
      <c r="K16" s="233"/>
      <c r="L16" s="233"/>
      <c r="M16" s="429">
        <f t="shared" si="2"/>
        <v>1140000</v>
      </c>
      <c r="N16" s="236"/>
    </row>
    <row r="17" spans="1:14" x14ac:dyDescent="0.25">
      <c r="A17" s="466">
        <v>1194</v>
      </c>
      <c r="B17" s="475">
        <v>44021</v>
      </c>
      <c r="C17" s="466"/>
      <c r="D17" s="466" t="s">
        <v>193</v>
      </c>
      <c r="E17" s="224" t="s">
        <v>167</v>
      </c>
      <c r="F17" s="224">
        <v>12</v>
      </c>
      <c r="G17" s="225">
        <v>485000</v>
      </c>
      <c r="H17" s="225">
        <f t="shared" si="0"/>
        <v>5820000</v>
      </c>
      <c r="I17" s="226">
        <v>0.5</v>
      </c>
      <c r="J17" s="373">
        <f t="shared" si="1"/>
        <v>2910000</v>
      </c>
      <c r="K17" s="224"/>
      <c r="L17" s="224"/>
      <c r="M17" s="427">
        <f t="shared" si="2"/>
        <v>2910000</v>
      </c>
      <c r="N17" s="227"/>
    </row>
    <row r="18" spans="1:14" x14ac:dyDescent="0.25">
      <c r="A18" s="473"/>
      <c r="B18" s="476"/>
      <c r="C18" s="473"/>
      <c r="D18" s="473"/>
      <c r="E18" s="228" t="s">
        <v>183</v>
      </c>
      <c r="F18" s="228">
        <v>12</v>
      </c>
      <c r="G18" s="229">
        <v>485000</v>
      </c>
      <c r="H18" s="229">
        <f t="shared" si="0"/>
        <v>5820000</v>
      </c>
      <c r="I18" s="230">
        <v>0.5</v>
      </c>
      <c r="J18" s="231">
        <f t="shared" si="1"/>
        <v>2910000</v>
      </c>
      <c r="K18" s="228"/>
      <c r="L18" s="228"/>
      <c r="M18" s="428">
        <f t="shared" si="2"/>
        <v>2910000</v>
      </c>
      <c r="N18" s="232"/>
    </row>
    <row r="19" spans="1:14" x14ac:dyDescent="0.25">
      <c r="A19" s="473"/>
      <c r="B19" s="476"/>
      <c r="C19" s="473"/>
      <c r="D19" s="473"/>
      <c r="E19" s="228" t="s">
        <v>175</v>
      </c>
      <c r="F19" s="228">
        <v>8</v>
      </c>
      <c r="G19" s="229">
        <v>455000</v>
      </c>
      <c r="H19" s="229">
        <f t="shared" si="0"/>
        <v>3640000</v>
      </c>
      <c r="I19" s="230">
        <v>0.5</v>
      </c>
      <c r="J19" s="231">
        <f t="shared" si="1"/>
        <v>1820000</v>
      </c>
      <c r="K19" s="228"/>
      <c r="L19" s="228"/>
      <c r="M19" s="428">
        <f t="shared" si="2"/>
        <v>1820000</v>
      </c>
      <c r="N19" s="232"/>
    </row>
    <row r="20" spans="1:14" x14ac:dyDescent="0.25">
      <c r="A20" s="467"/>
      <c r="B20" s="477"/>
      <c r="C20" s="467"/>
      <c r="D20" s="467"/>
      <c r="E20" s="233" t="s">
        <v>179</v>
      </c>
      <c r="F20" s="233">
        <v>12</v>
      </c>
      <c r="G20" s="234">
        <v>455000</v>
      </c>
      <c r="H20" s="234">
        <f t="shared" si="0"/>
        <v>5460000</v>
      </c>
      <c r="I20" s="235">
        <v>0.5</v>
      </c>
      <c r="J20" s="380">
        <f t="shared" si="1"/>
        <v>2730000</v>
      </c>
      <c r="K20" s="233"/>
      <c r="L20" s="233"/>
      <c r="M20" s="429">
        <f t="shared" si="2"/>
        <v>2730000</v>
      </c>
      <c r="N20" s="236"/>
    </row>
    <row r="21" spans="1:14" x14ac:dyDescent="0.25">
      <c r="A21" s="240">
        <v>496</v>
      </c>
      <c r="B21" s="405">
        <v>44028</v>
      </c>
      <c r="C21" s="240"/>
      <c r="D21" s="240" t="s">
        <v>182</v>
      </c>
      <c r="E21" s="140" t="s">
        <v>181</v>
      </c>
      <c r="F21" s="140">
        <v>9</v>
      </c>
      <c r="G21" s="451">
        <v>475000</v>
      </c>
      <c r="H21" s="451">
        <f t="shared" si="0"/>
        <v>4275000</v>
      </c>
      <c r="I21" s="452">
        <v>0.5</v>
      </c>
      <c r="J21" s="453">
        <f t="shared" si="1"/>
        <v>2137500</v>
      </c>
      <c r="K21" s="140"/>
      <c r="L21" s="140"/>
      <c r="M21" s="454">
        <f t="shared" si="2"/>
        <v>2137500</v>
      </c>
      <c r="N21" s="142"/>
    </row>
    <row r="22" spans="1:14" x14ac:dyDescent="0.25">
      <c r="A22" s="240">
        <v>497</v>
      </c>
      <c r="B22" s="405">
        <v>44029</v>
      </c>
      <c r="C22" s="240"/>
      <c r="D22" s="240" t="s">
        <v>182</v>
      </c>
      <c r="E22" s="140" t="s">
        <v>174</v>
      </c>
      <c r="F22" s="140">
        <v>1</v>
      </c>
      <c r="G22" s="451">
        <v>455000</v>
      </c>
      <c r="H22" s="451">
        <f t="shared" si="0"/>
        <v>455000</v>
      </c>
      <c r="I22" s="452">
        <v>0.5</v>
      </c>
      <c r="J22" s="453">
        <f t="shared" si="1"/>
        <v>227500</v>
      </c>
      <c r="K22" s="140"/>
      <c r="L22" s="140"/>
      <c r="M22" s="454">
        <f t="shared" si="2"/>
        <v>227500</v>
      </c>
      <c r="N22" s="142"/>
    </row>
    <row r="23" spans="1:14" x14ac:dyDescent="0.25">
      <c r="A23" s="240">
        <v>610</v>
      </c>
      <c r="B23" s="405">
        <v>44031</v>
      </c>
      <c r="C23" s="240"/>
      <c r="D23" s="240" t="s">
        <v>182</v>
      </c>
      <c r="E23" s="140" t="s">
        <v>175</v>
      </c>
      <c r="F23" s="140">
        <v>60</v>
      </c>
      <c r="G23" s="451">
        <v>455000</v>
      </c>
      <c r="H23" s="451">
        <f t="shared" si="0"/>
        <v>27300000</v>
      </c>
      <c r="I23" s="452">
        <v>0.5</v>
      </c>
      <c r="J23" s="453">
        <f t="shared" si="1"/>
        <v>13650000</v>
      </c>
      <c r="K23" s="140"/>
      <c r="L23" s="140"/>
      <c r="M23" s="454">
        <f t="shared" si="2"/>
        <v>13650000</v>
      </c>
      <c r="N23" s="142"/>
    </row>
    <row r="24" spans="1:14" x14ac:dyDescent="0.25">
      <c r="A24" s="240">
        <v>614</v>
      </c>
      <c r="B24" s="405">
        <v>43881</v>
      </c>
      <c r="C24" s="240"/>
      <c r="D24" s="240" t="s">
        <v>222</v>
      </c>
      <c r="E24" s="140" t="s">
        <v>175</v>
      </c>
      <c r="F24" s="140">
        <v>24</v>
      </c>
      <c r="G24" s="451">
        <v>455000</v>
      </c>
      <c r="H24" s="451">
        <f t="shared" si="0"/>
        <v>10920000</v>
      </c>
      <c r="I24" s="452">
        <v>0.5</v>
      </c>
      <c r="J24" s="453">
        <f t="shared" si="1"/>
        <v>5460000</v>
      </c>
      <c r="K24" s="140"/>
      <c r="L24" s="140"/>
      <c r="M24" s="454">
        <f t="shared" si="2"/>
        <v>5460000</v>
      </c>
      <c r="N24" s="142"/>
    </row>
    <row r="25" spans="1:14" x14ac:dyDescent="0.25">
      <c r="A25" s="466"/>
      <c r="B25" s="475">
        <v>44034</v>
      </c>
      <c r="C25" s="466"/>
      <c r="D25" s="466" t="s">
        <v>182</v>
      </c>
      <c r="E25" s="224" t="s">
        <v>170</v>
      </c>
      <c r="F25" s="224">
        <v>5</v>
      </c>
      <c r="G25" s="225"/>
      <c r="H25" s="225"/>
      <c r="I25" s="226"/>
      <c r="J25" s="373"/>
      <c r="K25" s="224"/>
      <c r="L25" s="224"/>
      <c r="M25" s="427"/>
      <c r="N25" s="227"/>
    </row>
    <row r="26" spans="1:14" x14ac:dyDescent="0.25">
      <c r="A26" s="467"/>
      <c r="B26" s="477"/>
      <c r="C26" s="467"/>
      <c r="D26" s="467"/>
      <c r="E26" s="233" t="s">
        <v>174</v>
      </c>
      <c r="F26" s="233">
        <v>12</v>
      </c>
      <c r="G26" s="234"/>
      <c r="H26" s="234"/>
      <c r="I26" s="235"/>
      <c r="J26" s="380"/>
      <c r="K26" s="233"/>
      <c r="L26" s="233"/>
      <c r="M26" s="429"/>
      <c r="N26" s="236"/>
    </row>
    <row r="27" spans="1:14" x14ac:dyDescent="0.25">
      <c r="A27" s="433"/>
      <c r="B27" s="435"/>
      <c r="C27" s="433"/>
      <c r="D27" s="433"/>
      <c r="E27" s="390"/>
      <c r="F27" s="390"/>
      <c r="G27" s="446"/>
      <c r="H27" s="446"/>
      <c r="I27" s="447"/>
      <c r="J27" s="448"/>
      <c r="K27" s="392"/>
      <c r="L27" s="392"/>
      <c r="M27" s="449"/>
      <c r="N27" s="450"/>
    </row>
    <row r="28" spans="1:14" x14ac:dyDescent="0.25">
      <c r="A28" s="433"/>
      <c r="B28" s="435"/>
      <c r="C28" s="433"/>
      <c r="D28" s="433"/>
      <c r="E28" s="390"/>
      <c r="F28" s="390"/>
      <c r="G28" s="446"/>
      <c r="H28" s="446"/>
      <c r="I28" s="447"/>
      <c r="J28" s="448"/>
      <c r="K28" s="392"/>
      <c r="L28" s="392"/>
      <c r="M28" s="449"/>
      <c r="N28" s="450"/>
    </row>
    <row r="29" spans="1:14" x14ac:dyDescent="0.25">
      <c r="A29" s="433"/>
      <c r="B29" s="435"/>
      <c r="C29" s="433"/>
      <c r="D29" s="433"/>
      <c r="E29" s="390"/>
      <c r="F29" s="390"/>
      <c r="G29" s="446"/>
      <c r="H29" s="446"/>
      <c r="I29" s="447"/>
      <c r="J29" s="448"/>
      <c r="K29" s="392"/>
      <c r="L29" s="392"/>
      <c r="M29" s="449"/>
      <c r="N29" s="450"/>
    </row>
    <row r="30" spans="1:14" x14ac:dyDescent="0.25">
      <c r="A30" s="433"/>
      <c r="B30" s="435"/>
      <c r="C30" s="433"/>
      <c r="D30" s="433"/>
      <c r="E30" s="390"/>
      <c r="F30" s="390"/>
      <c r="G30" s="446"/>
      <c r="H30" s="446"/>
      <c r="I30" s="447"/>
      <c r="J30" s="448"/>
      <c r="K30" s="392"/>
      <c r="L30" s="392"/>
      <c r="M30" s="449"/>
      <c r="N30" s="450"/>
    </row>
    <row r="31" spans="1:14" x14ac:dyDescent="0.25">
      <c r="A31" s="392"/>
      <c r="B31" s="393"/>
      <c r="C31" s="392"/>
      <c r="D31" s="392"/>
      <c r="E31" s="404"/>
      <c r="F31" s="441"/>
      <c r="G31" s="442"/>
      <c r="H31" s="442"/>
      <c r="I31" s="443"/>
      <c r="J31" s="422"/>
      <c r="K31" s="444"/>
      <c r="L31" s="444"/>
      <c r="M31" s="444"/>
      <c r="N31" s="445"/>
    </row>
    <row r="32" spans="1:14" x14ac:dyDescent="0.25">
      <c r="A32" s="392"/>
      <c r="B32" s="393"/>
      <c r="C32" s="392"/>
      <c r="D32" s="392"/>
      <c r="E32" s="240"/>
      <c r="F32" s="357"/>
      <c r="G32" s="229"/>
      <c r="H32" s="229"/>
      <c r="I32" s="230"/>
      <c r="J32" s="231"/>
      <c r="K32" s="228"/>
      <c r="L32" s="228"/>
      <c r="M32" s="228"/>
      <c r="N32" s="232"/>
    </row>
    <row r="33" spans="1:14" x14ac:dyDescent="0.25">
      <c r="A33" s="392"/>
      <c r="B33" s="393"/>
      <c r="C33" s="392"/>
      <c r="D33" s="392"/>
      <c r="E33" s="240"/>
      <c r="F33" s="357"/>
      <c r="G33" s="229"/>
      <c r="H33" s="229"/>
      <c r="I33" s="230"/>
      <c r="J33" s="231"/>
      <c r="K33" s="228"/>
      <c r="L33" s="228"/>
      <c r="M33" s="228"/>
      <c r="N33" s="232"/>
    </row>
    <row r="34" spans="1:14" x14ac:dyDescent="0.25">
      <c r="A34" s="392"/>
      <c r="B34" s="393"/>
      <c r="C34" s="392"/>
      <c r="D34" s="392"/>
      <c r="E34" s="240"/>
      <c r="F34" s="357"/>
      <c r="G34" s="229"/>
      <c r="H34" s="229"/>
      <c r="I34" s="230"/>
      <c r="J34" s="231"/>
      <c r="K34" s="228"/>
      <c r="L34" s="228"/>
      <c r="M34" s="228"/>
      <c r="N34" s="232"/>
    </row>
    <row r="35" spans="1:14" x14ac:dyDescent="0.25">
      <c r="A35" s="390"/>
      <c r="B35" s="391"/>
      <c r="C35" s="390"/>
      <c r="D35" s="390"/>
      <c r="E35" s="240"/>
      <c r="F35" s="357"/>
      <c r="G35" s="229"/>
      <c r="H35" s="229"/>
      <c r="I35" s="230"/>
      <c r="J35" s="231"/>
      <c r="K35" s="228"/>
      <c r="L35" s="228"/>
      <c r="M35" s="228"/>
      <c r="N35" s="232"/>
    </row>
    <row r="36" spans="1:14" s="135" customFormat="1" ht="30" customHeight="1" x14ac:dyDescent="0.25">
      <c r="A36" s="503" t="s">
        <v>59</v>
      </c>
      <c r="B36" s="503"/>
      <c r="C36" s="503"/>
      <c r="D36" s="503"/>
      <c r="E36" s="131"/>
      <c r="F36" s="131">
        <f>SUM(F7:F35)</f>
        <v>282</v>
      </c>
      <c r="G36" s="132">
        <f>SUM(G7:G35)</f>
        <v>7490000</v>
      </c>
      <c r="H36" s="132">
        <f>SUM(H7:H35)</f>
        <v>110305000</v>
      </c>
      <c r="I36" s="133"/>
      <c r="J36" s="134">
        <f>SUM(J7:J35)</f>
        <v>55152500</v>
      </c>
      <c r="K36" s="131"/>
      <c r="L36" s="131"/>
      <c r="M36" s="131"/>
      <c r="N36" s="131"/>
    </row>
    <row r="37" spans="1:14" x14ac:dyDescent="0.25">
      <c r="F37" s="86"/>
      <c r="G37" s="86"/>
    </row>
    <row r="38" spans="1:14" x14ac:dyDescent="0.25">
      <c r="F38" s="86"/>
      <c r="G38" s="86"/>
    </row>
    <row r="39" spans="1:14" s="223" customFormat="1" x14ac:dyDescent="0.25">
      <c r="A39" s="242"/>
      <c r="C39" s="210"/>
      <c r="E39" s="210"/>
      <c r="F39" s="210"/>
      <c r="G39" s="210"/>
      <c r="J39" s="237" t="s">
        <v>14</v>
      </c>
    </row>
    <row r="40" spans="1:14" s="223" customFormat="1" x14ac:dyDescent="0.25">
      <c r="A40" s="242"/>
      <c r="C40" s="11"/>
      <c r="E40" s="11"/>
      <c r="F40" s="11"/>
      <c r="G40" s="11"/>
      <c r="J40" s="13" t="s">
        <v>16</v>
      </c>
    </row>
    <row r="41" spans="1:14" x14ac:dyDescent="0.25">
      <c r="F41" s="86"/>
      <c r="G41" s="86"/>
      <c r="J41" s="238"/>
    </row>
    <row r="42" spans="1:14" x14ac:dyDescent="0.25">
      <c r="F42" s="86"/>
      <c r="G42" s="86"/>
      <c r="J42" s="238"/>
    </row>
    <row r="43" spans="1:14" s="115" customFormat="1" x14ac:dyDescent="0.25">
      <c r="A43" s="117"/>
      <c r="C43" s="210"/>
      <c r="E43" s="114"/>
      <c r="J43" s="239" t="s">
        <v>38</v>
      </c>
    </row>
    <row r="44" spans="1:14" x14ac:dyDescent="0.25">
      <c r="F44" s="86"/>
      <c r="G44" s="86"/>
    </row>
    <row r="45" spans="1:14" x14ac:dyDescent="0.25">
      <c r="F45" s="86"/>
      <c r="G45" s="86"/>
    </row>
    <row r="46" spans="1:14" x14ac:dyDescent="0.25">
      <c r="F46" s="86"/>
      <c r="G46" s="86"/>
    </row>
  </sheetData>
  <mergeCells count="28">
    <mergeCell ref="D25:D26"/>
    <mergeCell ref="B25:B26"/>
    <mergeCell ref="C25:C26"/>
    <mergeCell ref="A25:A26"/>
    <mergeCell ref="B17:B20"/>
    <mergeCell ref="C17:C20"/>
    <mergeCell ref="D17:D20"/>
    <mergeCell ref="A1:D1"/>
    <mergeCell ref="A2:D2"/>
    <mergeCell ref="B14:B16"/>
    <mergeCell ref="C14:C16"/>
    <mergeCell ref="D14:D16"/>
    <mergeCell ref="A36:D36"/>
    <mergeCell ref="A3:N3"/>
    <mergeCell ref="A4:N4"/>
    <mergeCell ref="A5:A6"/>
    <mergeCell ref="B5:B6"/>
    <mergeCell ref="C5:C6"/>
    <mergeCell ref="E5:I5"/>
    <mergeCell ref="J5:J6"/>
    <mergeCell ref="K5:M5"/>
    <mergeCell ref="N5:N6"/>
    <mergeCell ref="A7:A13"/>
    <mergeCell ref="B7:B13"/>
    <mergeCell ref="C7:C13"/>
    <mergeCell ref="A17:A20"/>
    <mergeCell ref="D7:D13"/>
    <mergeCell ref="A14:A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10" workbookViewId="0">
      <selection activeCell="D17" sqref="D1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15" t="s">
        <v>17</v>
      </c>
      <c r="B4" s="515"/>
      <c r="C4" s="515"/>
      <c r="D4" s="515"/>
      <c r="E4" s="515"/>
      <c r="F4" s="515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16" t="s">
        <v>152</v>
      </c>
      <c r="B5" s="516"/>
      <c r="C5" s="516"/>
      <c r="D5" s="516"/>
      <c r="E5" s="516"/>
      <c r="F5" s="516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8" customFormat="1" x14ac:dyDescent="0.25">
      <c r="A6" s="73"/>
      <c r="B6" s="73"/>
      <c r="C6" s="73"/>
      <c r="D6" s="73"/>
      <c r="E6" s="73"/>
      <c r="F6" s="73"/>
      <c r="G6" s="70"/>
      <c r="H6" s="70"/>
      <c r="I6" s="20"/>
      <c r="J6" s="70"/>
      <c r="K6" s="70"/>
      <c r="L6" s="70"/>
      <c r="M6" s="70"/>
      <c r="N6" s="70"/>
      <c r="O6" s="70"/>
      <c r="P6" s="70"/>
      <c r="Q6" s="70"/>
    </row>
    <row r="7" spans="1:17" ht="15.75" x14ac:dyDescent="0.25">
      <c r="A7" s="71" t="s">
        <v>18</v>
      </c>
      <c r="B7" s="71" t="s">
        <v>19</v>
      </c>
      <c r="C7" s="71" t="s">
        <v>51</v>
      </c>
      <c r="D7" s="72" t="s">
        <v>50</v>
      </c>
      <c r="E7" s="71" t="s">
        <v>20</v>
      </c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</row>
    <row r="8" spans="1:17" ht="15.75" x14ac:dyDescent="0.25">
      <c r="A8" s="74">
        <v>1</v>
      </c>
      <c r="B8" s="75" t="s">
        <v>52</v>
      </c>
      <c r="C8" s="66">
        <f>'DOANH THU'!G116</f>
        <v>2131</v>
      </c>
      <c r="D8" s="76">
        <f>'DOANH THU'!L116</f>
        <v>506617250</v>
      </c>
      <c r="E8" s="75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</row>
    <row r="9" spans="1:17" ht="15.75" x14ac:dyDescent="0.25">
      <c r="A9" s="77">
        <v>2</v>
      </c>
      <c r="B9" s="78" t="s">
        <v>53</v>
      </c>
      <c r="C9" s="78"/>
      <c r="D9" s="79">
        <f>'DOANH THU'!L117</f>
        <v>47333900.000000007</v>
      </c>
      <c r="E9" s="78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</row>
    <row r="10" spans="1:17" ht="15.75" x14ac:dyDescent="0.25">
      <c r="A10" s="77">
        <v>3</v>
      </c>
      <c r="B10" s="78" t="s">
        <v>54</v>
      </c>
      <c r="C10" s="78"/>
      <c r="D10" s="79">
        <f>'DOANH THU'!L118</f>
        <v>0</v>
      </c>
      <c r="E10" s="78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</row>
    <row r="11" spans="1:17" s="68" customFormat="1" ht="15.75" x14ac:dyDescent="0.25">
      <c r="A11" s="129"/>
      <c r="B11" s="136" t="s">
        <v>84</v>
      </c>
      <c r="C11" s="138"/>
      <c r="D11" s="137">
        <f>'Hàng khách trả'!J36</f>
        <v>55152500</v>
      </c>
      <c r="E11" s="130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</row>
    <row r="12" spans="1:17" s="68" customFormat="1" ht="15.75" x14ac:dyDescent="0.25">
      <c r="A12" s="80"/>
      <c r="B12" s="82" t="s">
        <v>55</v>
      </c>
      <c r="C12" s="83"/>
      <c r="D12" s="84">
        <f>D8-D9-D10</f>
        <v>459283350</v>
      </c>
      <c r="E12" s="81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255"/>
      <c r="E16" s="35"/>
    </row>
    <row r="17" spans="1:9" s="68" customFormat="1" x14ac:dyDescent="0.25">
      <c r="A17" s="28"/>
      <c r="B17" s="252" t="s">
        <v>120</v>
      </c>
      <c r="C17" s="253"/>
      <c r="D17" s="256"/>
      <c r="E17" s="254"/>
    </row>
    <row r="18" spans="1:9" x14ac:dyDescent="0.25">
      <c r="A18" s="28">
        <v>3</v>
      </c>
      <c r="B18" s="23" t="s">
        <v>9</v>
      </c>
      <c r="C18" s="23"/>
      <c r="D18" s="256"/>
      <c r="E18" s="36"/>
    </row>
    <row r="19" spans="1:9" x14ac:dyDescent="0.25">
      <c r="A19" s="22">
        <v>4</v>
      </c>
      <c r="B19" s="23" t="s">
        <v>11</v>
      </c>
      <c r="C19" s="23"/>
      <c r="D19" s="256"/>
      <c r="E19" s="36"/>
    </row>
    <row r="20" spans="1:9" x14ac:dyDescent="0.25">
      <c r="A20" s="28">
        <v>5</v>
      </c>
      <c r="B20" s="23" t="s">
        <v>121</v>
      </c>
      <c r="C20" s="23"/>
      <c r="D20" s="256"/>
      <c r="E20" s="36"/>
    </row>
    <row r="21" spans="1:9" x14ac:dyDescent="0.25">
      <c r="A21" s="28">
        <v>7</v>
      </c>
      <c r="B21" s="23" t="s">
        <v>12</v>
      </c>
      <c r="C21" s="23"/>
      <c r="D21" s="256"/>
      <c r="E21" s="36"/>
    </row>
    <row r="22" spans="1:9" x14ac:dyDescent="0.25">
      <c r="A22" s="22">
        <v>8</v>
      </c>
      <c r="B22" s="23" t="s">
        <v>13</v>
      </c>
      <c r="C22" s="23"/>
      <c r="D22" s="256"/>
      <c r="E22" s="36"/>
    </row>
    <row r="23" spans="1:9" x14ac:dyDescent="0.25">
      <c r="A23" s="28">
        <v>9</v>
      </c>
      <c r="B23" s="24" t="s">
        <v>24</v>
      </c>
      <c r="C23" s="24"/>
      <c r="D23" s="257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258">
        <f>SUM(D16:D23)</f>
        <v>0</v>
      </c>
      <c r="E24" s="31"/>
    </row>
    <row r="25" spans="1:9" x14ac:dyDescent="0.25">
      <c r="A25" s="517" t="s">
        <v>26</v>
      </c>
      <c r="B25" s="517"/>
      <c r="C25" s="31"/>
      <c r="D25" s="258">
        <f>C24-D24</f>
        <v>0</v>
      </c>
      <c r="E25" s="31"/>
    </row>
    <row r="28" spans="1:9" x14ac:dyDescent="0.25">
      <c r="B28" s="2" t="s">
        <v>111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94"/>
      <c r="C32" s="94"/>
      <c r="D32" s="139" t="s">
        <v>38</v>
      </c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opLeftCell="A50" zoomScaleNormal="100" workbookViewId="0">
      <selection activeCell="J70" sqref="J70"/>
    </sheetView>
  </sheetViews>
  <sheetFormatPr defaultColWidth="9.140625" defaultRowHeight="15.75" x14ac:dyDescent="0.25"/>
  <cols>
    <col min="1" max="1" width="5.28515625" style="69" customWidth="1"/>
    <col min="2" max="2" width="10.140625" style="98" customWidth="1"/>
    <col min="3" max="4" width="10.42578125" style="14" bestFit="1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2" style="14" bestFit="1" customWidth="1"/>
    <col min="14" max="16384" width="9.140625" style="14"/>
  </cols>
  <sheetData>
    <row r="1" spans="1:13" x14ac:dyDescent="0.25">
      <c r="A1" s="523" t="s">
        <v>0</v>
      </c>
      <c r="B1" s="523"/>
      <c r="C1" s="523"/>
      <c r="D1" s="523"/>
      <c r="E1" s="523"/>
      <c r="F1" s="69"/>
      <c r="G1" s="69"/>
      <c r="H1" s="69"/>
      <c r="I1" s="69"/>
    </row>
    <row r="2" spans="1:13" x14ac:dyDescent="0.25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3" x14ac:dyDescent="0.25">
      <c r="A3" s="41"/>
      <c r="B3" s="96"/>
      <c r="F3" s="69"/>
      <c r="G3" s="69"/>
      <c r="H3" s="69"/>
      <c r="I3" s="69"/>
    </row>
    <row r="4" spans="1:13" x14ac:dyDescent="0.25">
      <c r="A4" s="524" t="s">
        <v>154</v>
      </c>
      <c r="B4" s="524"/>
      <c r="C4" s="524"/>
      <c r="D4" s="524"/>
      <c r="E4" s="524"/>
      <c r="F4" s="524"/>
      <c r="G4" s="524"/>
      <c r="H4" s="524"/>
      <c r="I4" s="524"/>
      <c r="J4" s="524"/>
      <c r="K4" s="524"/>
      <c r="L4" s="524"/>
    </row>
    <row r="5" spans="1:13" ht="19.5" customHeight="1" x14ac:dyDescent="0.25">
      <c r="A5" s="528"/>
      <c r="B5" s="528"/>
      <c r="C5" s="528"/>
      <c r="D5" s="528"/>
      <c r="E5" s="528"/>
      <c r="F5" s="528"/>
      <c r="G5" s="528"/>
      <c r="H5" s="528"/>
      <c r="I5" s="528"/>
      <c r="J5" s="528"/>
      <c r="K5" s="528"/>
      <c r="L5" s="528"/>
    </row>
    <row r="6" spans="1:13" s="143" customFormat="1" ht="42" customHeight="1" x14ac:dyDescent="0.25">
      <c r="A6" s="525" t="s">
        <v>77</v>
      </c>
      <c r="B6" s="531" t="s">
        <v>27</v>
      </c>
      <c r="C6" s="525" t="s">
        <v>28</v>
      </c>
      <c r="D6" s="525" t="s">
        <v>40</v>
      </c>
      <c r="E6" s="525"/>
      <c r="F6" s="530" t="s">
        <v>29</v>
      </c>
      <c r="G6" s="530"/>
      <c r="H6" s="530"/>
      <c r="I6" s="530"/>
      <c r="J6" s="530"/>
      <c r="K6" s="530"/>
      <c r="L6" s="530"/>
    </row>
    <row r="7" spans="1:13" s="143" customFormat="1" ht="38.25" customHeight="1" x14ac:dyDescent="0.25">
      <c r="A7" s="525"/>
      <c r="B7" s="531"/>
      <c r="C7" s="525"/>
      <c r="D7" s="525" t="s">
        <v>41</v>
      </c>
      <c r="E7" s="525" t="s">
        <v>42</v>
      </c>
      <c r="F7" s="525" t="s">
        <v>31</v>
      </c>
      <c r="G7" s="525" t="s">
        <v>32</v>
      </c>
      <c r="H7" s="526" t="s">
        <v>33</v>
      </c>
      <c r="I7" s="526" t="s">
        <v>43</v>
      </c>
      <c r="J7" s="527" t="s">
        <v>35</v>
      </c>
      <c r="K7" s="527"/>
      <c r="L7" s="526" t="s">
        <v>44</v>
      </c>
    </row>
    <row r="8" spans="1:13" s="143" customFormat="1" ht="12.75" x14ac:dyDescent="0.25">
      <c r="A8" s="525"/>
      <c r="B8" s="531"/>
      <c r="C8" s="525"/>
      <c r="D8" s="525"/>
      <c r="E8" s="525"/>
      <c r="F8" s="525"/>
      <c r="G8" s="525"/>
      <c r="H8" s="526"/>
      <c r="I8" s="526"/>
      <c r="J8" s="169" t="s">
        <v>85</v>
      </c>
      <c r="K8" s="156" t="s">
        <v>48</v>
      </c>
      <c r="L8" s="526"/>
    </row>
    <row r="9" spans="1:13" s="325" customFormat="1" ht="15" x14ac:dyDescent="0.25">
      <c r="A9" s="240">
        <v>1164</v>
      </c>
      <c r="B9" s="405">
        <v>44013</v>
      </c>
      <c r="C9" s="240" t="s">
        <v>165</v>
      </c>
      <c r="D9" s="240" t="s">
        <v>166</v>
      </c>
      <c r="E9" s="240" t="s">
        <v>180</v>
      </c>
      <c r="F9" s="240" t="s">
        <v>167</v>
      </c>
      <c r="G9" s="240">
        <v>2</v>
      </c>
      <c r="H9" s="323">
        <v>485000</v>
      </c>
      <c r="I9" s="323">
        <f>G9*H9</f>
        <v>970000</v>
      </c>
      <c r="J9" s="323"/>
      <c r="K9" s="324">
        <v>0.41</v>
      </c>
      <c r="L9" s="323">
        <f>I9*(1-K9)</f>
        <v>572300.00000000012</v>
      </c>
    </row>
    <row r="10" spans="1:13" s="325" customFormat="1" ht="15" x14ac:dyDescent="0.25">
      <c r="A10" s="470">
        <v>1165</v>
      </c>
      <c r="B10" s="481">
        <v>44013</v>
      </c>
      <c r="C10" s="470" t="s">
        <v>165</v>
      </c>
      <c r="D10" s="470"/>
      <c r="E10" s="470" t="s">
        <v>180</v>
      </c>
      <c r="F10" s="430" t="s">
        <v>170</v>
      </c>
      <c r="G10" s="430">
        <v>1</v>
      </c>
      <c r="H10" s="372">
        <v>225000</v>
      </c>
      <c r="I10" s="372">
        <f t="shared" ref="I10:I14" si="0">G10*H10</f>
        <v>225000</v>
      </c>
      <c r="J10" s="372"/>
      <c r="K10" s="374">
        <v>0.41</v>
      </c>
      <c r="L10" s="372">
        <f>I10*(1-K10)</f>
        <v>132750.00000000003</v>
      </c>
    </row>
    <row r="11" spans="1:13" s="325" customFormat="1" ht="14.45" customHeight="1" x14ac:dyDescent="0.25">
      <c r="A11" s="472"/>
      <c r="B11" s="483"/>
      <c r="C11" s="472"/>
      <c r="D11" s="472"/>
      <c r="E11" s="472"/>
      <c r="F11" s="432" t="s">
        <v>171</v>
      </c>
      <c r="G11" s="432">
        <v>1</v>
      </c>
      <c r="H11" s="379">
        <v>465000</v>
      </c>
      <c r="I11" s="379">
        <f t="shared" si="0"/>
        <v>465000</v>
      </c>
      <c r="J11" s="379"/>
      <c r="K11" s="381">
        <v>0.41</v>
      </c>
      <c r="L11" s="379">
        <f>I11*(1-K11)</f>
        <v>274350.00000000006</v>
      </c>
      <c r="M11" s="326"/>
    </row>
    <row r="12" spans="1:13" s="325" customFormat="1" ht="15" x14ac:dyDescent="0.25">
      <c r="A12" s="240">
        <v>1181</v>
      </c>
      <c r="B12" s="405">
        <v>44015</v>
      </c>
      <c r="C12" s="240" t="s">
        <v>165</v>
      </c>
      <c r="D12" s="328"/>
      <c r="E12" s="328" t="s">
        <v>180</v>
      </c>
      <c r="F12" s="240" t="s">
        <v>175</v>
      </c>
      <c r="G12" s="240">
        <v>1</v>
      </c>
      <c r="H12" s="356">
        <v>455000</v>
      </c>
      <c r="I12" s="323">
        <f t="shared" si="0"/>
        <v>455000</v>
      </c>
      <c r="J12" s="327"/>
      <c r="K12" s="324">
        <v>0.41</v>
      </c>
      <c r="L12" s="323">
        <f t="shared" ref="L12:L13" si="1">I12*(1-K12)</f>
        <v>268450.00000000006</v>
      </c>
    </row>
    <row r="13" spans="1:13" s="325" customFormat="1" ht="15" x14ac:dyDescent="0.25">
      <c r="A13" s="240">
        <v>1179</v>
      </c>
      <c r="B13" s="405">
        <v>44018</v>
      </c>
      <c r="C13" s="240" t="s">
        <v>165</v>
      </c>
      <c r="D13" s="240"/>
      <c r="E13" s="240"/>
      <c r="F13" s="240" t="s">
        <v>174</v>
      </c>
      <c r="G13" s="240">
        <v>2</v>
      </c>
      <c r="H13" s="356">
        <v>455000</v>
      </c>
      <c r="I13" s="323">
        <f t="shared" si="0"/>
        <v>910000</v>
      </c>
      <c r="J13" s="327"/>
      <c r="K13" s="324">
        <v>0.41</v>
      </c>
      <c r="L13" s="323">
        <f t="shared" si="1"/>
        <v>536900.00000000012</v>
      </c>
    </row>
    <row r="14" spans="1:13" s="325" customFormat="1" ht="15" x14ac:dyDescent="0.25">
      <c r="A14" s="240">
        <v>604</v>
      </c>
      <c r="B14" s="330">
        <v>44028</v>
      </c>
      <c r="C14" s="240" t="s">
        <v>165</v>
      </c>
      <c r="D14" s="240"/>
      <c r="E14" s="240"/>
      <c r="F14" s="240" t="s">
        <v>206</v>
      </c>
      <c r="G14" s="240">
        <v>1</v>
      </c>
      <c r="H14" s="323">
        <v>550000</v>
      </c>
      <c r="I14" s="323">
        <f t="shared" si="0"/>
        <v>550000</v>
      </c>
      <c r="J14" s="323"/>
      <c r="K14" s="324">
        <v>0.56000000000000005</v>
      </c>
      <c r="L14" s="323">
        <f t="shared" ref="L14" si="2">I14*(1-K14)-J14</f>
        <v>241999.99999999997</v>
      </c>
    </row>
    <row r="15" spans="1:13" s="147" customFormat="1" ht="15" hidden="1" customHeight="1" x14ac:dyDescent="0.25">
      <c r="A15" s="144"/>
      <c r="B15" s="148"/>
      <c r="C15" s="144"/>
      <c r="D15" s="144"/>
      <c r="E15" s="144"/>
      <c r="F15" s="144"/>
      <c r="G15" s="144"/>
      <c r="H15" s="145"/>
      <c r="I15" s="145"/>
      <c r="J15" s="145"/>
      <c r="K15" s="146"/>
      <c r="L15" s="145"/>
    </row>
    <row r="16" spans="1:13" s="147" customFormat="1" ht="15" hidden="1" customHeight="1" x14ac:dyDescent="0.25">
      <c r="A16" s="144"/>
      <c r="B16" s="148"/>
      <c r="C16" s="144"/>
      <c r="D16" s="144"/>
      <c r="E16" s="144"/>
      <c r="F16" s="144"/>
      <c r="G16" s="144"/>
      <c r="H16" s="145"/>
      <c r="I16" s="145"/>
      <c r="J16" s="145"/>
      <c r="K16" s="146"/>
      <c r="L16" s="145"/>
    </row>
    <row r="17" spans="1:12" s="147" customFormat="1" ht="15" hidden="1" customHeight="1" x14ac:dyDescent="0.25">
      <c r="A17" s="260"/>
      <c r="B17" s="263"/>
      <c r="C17" s="260"/>
      <c r="D17" s="260"/>
      <c r="E17" s="260"/>
      <c r="F17" s="166"/>
      <c r="G17" s="166"/>
      <c r="H17" s="157"/>
      <c r="I17" s="157"/>
      <c r="J17" s="532"/>
      <c r="K17" s="158"/>
      <c r="L17" s="157"/>
    </row>
    <row r="18" spans="1:12" s="147" customFormat="1" ht="15" hidden="1" customHeight="1" x14ac:dyDescent="0.25">
      <c r="A18" s="261"/>
      <c r="B18" s="265"/>
      <c r="C18" s="261"/>
      <c r="D18" s="261"/>
      <c r="E18" s="261"/>
      <c r="F18" s="167"/>
      <c r="G18" s="167"/>
      <c r="H18" s="159"/>
      <c r="I18" s="159"/>
      <c r="J18" s="533"/>
      <c r="K18" s="160"/>
      <c r="L18" s="159"/>
    </row>
    <row r="19" spans="1:12" s="147" customFormat="1" ht="15" hidden="1" customHeight="1" x14ac:dyDescent="0.25">
      <c r="A19" s="262"/>
      <c r="B19" s="264"/>
      <c r="C19" s="262"/>
      <c r="D19" s="262"/>
      <c r="E19" s="262"/>
      <c r="F19" s="168"/>
      <c r="G19" s="168"/>
      <c r="H19" s="161"/>
      <c r="I19" s="161"/>
      <c r="J19" s="534"/>
      <c r="K19" s="162"/>
      <c r="L19" s="161"/>
    </row>
    <row r="20" spans="1:12" s="147" customFormat="1" ht="15" hidden="1" customHeight="1" x14ac:dyDescent="0.25">
      <c r="A20" s="144"/>
      <c r="B20" s="148"/>
      <c r="C20" s="144"/>
      <c r="D20" s="144"/>
      <c r="E20" s="144"/>
      <c r="F20" s="144"/>
      <c r="G20" s="144"/>
      <c r="H20" s="145"/>
      <c r="I20" s="145"/>
      <c r="J20" s="145"/>
      <c r="K20" s="146"/>
      <c r="L20" s="145"/>
    </row>
    <row r="21" spans="1:12" s="147" customFormat="1" ht="15" hidden="1" customHeight="1" x14ac:dyDescent="0.25">
      <c r="A21" s="260"/>
      <c r="B21" s="263"/>
      <c r="C21" s="260"/>
      <c r="D21" s="260"/>
      <c r="E21" s="260"/>
      <c r="F21" s="166"/>
      <c r="G21" s="166"/>
      <c r="H21" s="157"/>
      <c r="I21" s="157"/>
      <c r="J21" s="157"/>
      <c r="K21" s="158"/>
      <c r="L21" s="157"/>
    </row>
    <row r="22" spans="1:12" s="147" customFormat="1" ht="15" hidden="1" customHeight="1" x14ac:dyDescent="0.25">
      <c r="A22" s="262"/>
      <c r="B22" s="264"/>
      <c r="C22" s="262"/>
      <c r="D22" s="262"/>
      <c r="E22" s="262"/>
      <c r="F22" s="168"/>
      <c r="G22" s="168"/>
      <c r="H22" s="161"/>
      <c r="I22" s="161"/>
      <c r="J22" s="161"/>
      <c r="K22" s="162"/>
      <c r="L22" s="161"/>
    </row>
    <row r="23" spans="1:12" s="147" customFormat="1" ht="15" hidden="1" customHeight="1" x14ac:dyDescent="0.25">
      <c r="A23" s="260"/>
      <c r="B23" s="263"/>
      <c r="C23" s="260"/>
      <c r="D23" s="260"/>
      <c r="E23" s="260"/>
      <c r="F23" s="166"/>
      <c r="G23" s="166"/>
      <c r="H23" s="157"/>
      <c r="I23" s="157"/>
      <c r="J23" s="157"/>
      <c r="K23" s="158"/>
      <c r="L23" s="157"/>
    </row>
    <row r="24" spans="1:12" s="147" customFormat="1" ht="15" hidden="1" customHeight="1" x14ac:dyDescent="0.25">
      <c r="A24" s="262"/>
      <c r="B24" s="264"/>
      <c r="C24" s="262"/>
      <c r="D24" s="262"/>
      <c r="E24" s="262"/>
      <c r="F24" s="168"/>
      <c r="G24" s="168"/>
      <c r="H24" s="161"/>
      <c r="I24" s="161"/>
      <c r="J24" s="161"/>
      <c r="K24" s="162"/>
      <c r="L24" s="161"/>
    </row>
    <row r="25" spans="1:12" s="147" customFormat="1" ht="15" hidden="1" customHeight="1" x14ac:dyDescent="0.25">
      <c r="A25" s="164"/>
      <c r="B25" s="165"/>
      <c r="C25" s="164"/>
      <c r="D25" s="164"/>
      <c r="E25" s="164"/>
      <c r="F25" s="164"/>
      <c r="G25" s="164"/>
      <c r="H25" s="163"/>
      <c r="I25" s="163"/>
      <c r="J25" s="163"/>
      <c r="K25" s="209"/>
      <c r="L25" s="163"/>
    </row>
    <row r="26" spans="1:12" s="147" customFormat="1" ht="15" hidden="1" customHeight="1" x14ac:dyDescent="0.25">
      <c r="A26" s="164"/>
      <c r="B26" s="165"/>
      <c r="C26" s="164"/>
      <c r="D26" s="164"/>
      <c r="E26" s="164"/>
      <c r="F26" s="164"/>
      <c r="G26" s="164"/>
      <c r="H26" s="163"/>
      <c r="I26" s="163"/>
      <c r="J26" s="163"/>
      <c r="K26" s="209"/>
      <c r="L26" s="163"/>
    </row>
    <row r="27" spans="1:12" s="147" customFormat="1" ht="15" hidden="1" customHeight="1" x14ac:dyDescent="0.25">
      <c r="A27" s="164"/>
      <c r="B27" s="165"/>
      <c r="C27" s="164"/>
      <c r="D27" s="164"/>
      <c r="E27" s="164"/>
      <c r="F27" s="164"/>
      <c r="G27" s="164"/>
      <c r="H27" s="163"/>
      <c r="I27" s="163"/>
      <c r="J27" s="163"/>
      <c r="K27" s="209"/>
      <c r="L27" s="163"/>
    </row>
    <row r="28" spans="1:12" s="147" customFormat="1" ht="15" hidden="1" customHeight="1" x14ac:dyDescent="0.25">
      <c r="A28" s="164"/>
      <c r="B28" s="165"/>
      <c r="C28" s="164"/>
      <c r="D28" s="164"/>
      <c r="E28" s="164"/>
      <c r="F28" s="164"/>
      <c r="G28" s="164"/>
      <c r="H28" s="163"/>
      <c r="I28" s="163"/>
      <c r="J28" s="163"/>
      <c r="K28" s="209"/>
      <c r="L28" s="163"/>
    </row>
    <row r="29" spans="1:12" s="325" customFormat="1" ht="15" x14ac:dyDescent="0.25">
      <c r="A29" s="466">
        <v>607</v>
      </c>
      <c r="B29" s="468">
        <v>44029</v>
      </c>
      <c r="C29" s="466" t="s">
        <v>165</v>
      </c>
      <c r="D29" s="466" t="s">
        <v>166</v>
      </c>
      <c r="E29" s="466" t="s">
        <v>191</v>
      </c>
      <c r="F29" s="430" t="s">
        <v>171</v>
      </c>
      <c r="G29" s="430">
        <v>8</v>
      </c>
      <c r="H29" s="372">
        <v>465000</v>
      </c>
      <c r="I29" s="372">
        <f t="shared" ref="I29:I31" si="3">G29*H29</f>
        <v>3720000</v>
      </c>
      <c r="J29" s="372"/>
      <c r="K29" s="374">
        <v>0.56000000000000005</v>
      </c>
      <c r="L29" s="372">
        <f t="shared" ref="L29:L31" si="4">I29*(1-K29)-J29</f>
        <v>1636799.9999999998</v>
      </c>
    </row>
    <row r="30" spans="1:12" s="325" customFormat="1" ht="14.45" customHeight="1" x14ac:dyDescent="0.25">
      <c r="A30" s="473"/>
      <c r="B30" s="474"/>
      <c r="C30" s="473"/>
      <c r="D30" s="473"/>
      <c r="E30" s="473"/>
      <c r="F30" s="431" t="s">
        <v>167</v>
      </c>
      <c r="G30" s="431">
        <v>2</v>
      </c>
      <c r="H30" s="376">
        <v>485000</v>
      </c>
      <c r="I30" s="376">
        <f t="shared" si="3"/>
        <v>970000</v>
      </c>
      <c r="J30" s="376"/>
      <c r="K30" s="377">
        <v>0.56000000000000005</v>
      </c>
      <c r="L30" s="376">
        <f t="shared" si="4"/>
        <v>426799.99999999994</v>
      </c>
    </row>
    <row r="31" spans="1:12" s="325" customFormat="1" ht="14.45" customHeight="1" x14ac:dyDescent="0.25">
      <c r="A31" s="467"/>
      <c r="B31" s="469"/>
      <c r="C31" s="467"/>
      <c r="D31" s="467"/>
      <c r="E31" s="467"/>
      <c r="F31" s="432" t="s">
        <v>179</v>
      </c>
      <c r="G31" s="432">
        <v>6</v>
      </c>
      <c r="H31" s="379">
        <v>455000</v>
      </c>
      <c r="I31" s="379">
        <f t="shared" si="3"/>
        <v>2730000</v>
      </c>
      <c r="J31" s="379"/>
      <c r="K31" s="381">
        <v>0.56000000000000005</v>
      </c>
      <c r="L31" s="379">
        <f t="shared" si="4"/>
        <v>1201199.9999999998</v>
      </c>
    </row>
    <row r="32" spans="1:12" s="210" customFormat="1" x14ac:dyDescent="0.25">
      <c r="A32" s="535" t="s">
        <v>36</v>
      </c>
      <c r="B32" s="536"/>
      <c r="C32" s="536"/>
      <c r="D32" s="536"/>
      <c r="E32" s="536"/>
      <c r="F32" s="536"/>
      <c r="G32" s="536"/>
      <c r="H32" s="537"/>
      <c r="I32" s="211">
        <f>SUM(I9:I31)</f>
        <v>10995000</v>
      </c>
      <c r="J32" s="212"/>
      <c r="K32" s="212"/>
      <c r="L32" s="211">
        <f>SUM(L9:L31)</f>
        <v>5291550</v>
      </c>
    </row>
    <row r="33" spans="1:12" s="218" customFormat="1" x14ac:dyDescent="0.25">
      <c r="A33" s="216"/>
      <c r="B33" s="216"/>
      <c r="C33" s="216"/>
      <c r="D33" s="216"/>
      <c r="E33" s="216"/>
      <c r="F33" s="216"/>
      <c r="G33" s="216"/>
      <c r="H33" s="216"/>
      <c r="I33" s="217"/>
      <c r="L33" s="217"/>
    </row>
    <row r="34" spans="1:12" x14ac:dyDescent="0.25">
      <c r="A34" s="524" t="s">
        <v>155</v>
      </c>
      <c r="B34" s="524"/>
      <c r="C34" s="524"/>
      <c r="D34" s="524"/>
      <c r="E34" s="524"/>
      <c r="F34" s="524"/>
      <c r="G34" s="524"/>
      <c r="H34" s="524"/>
      <c r="I34" s="524"/>
      <c r="J34" s="524"/>
      <c r="K34" s="524"/>
      <c r="L34" s="524"/>
    </row>
    <row r="35" spans="1:12" ht="19.5" customHeight="1" x14ac:dyDescent="0.25">
      <c r="A35" s="528"/>
      <c r="B35" s="528"/>
      <c r="C35" s="528"/>
      <c r="D35" s="528"/>
      <c r="E35" s="528"/>
      <c r="F35" s="528"/>
      <c r="G35" s="528"/>
      <c r="H35" s="528"/>
      <c r="I35" s="528"/>
      <c r="J35" s="528"/>
      <c r="K35" s="528"/>
      <c r="L35" s="528"/>
    </row>
    <row r="36" spans="1:12" s="143" customFormat="1" ht="42" customHeight="1" x14ac:dyDescent="0.25">
      <c r="A36" s="525" t="s">
        <v>77</v>
      </c>
      <c r="B36" s="531" t="s">
        <v>27</v>
      </c>
      <c r="C36" s="525" t="s">
        <v>28</v>
      </c>
      <c r="D36" s="525" t="s">
        <v>40</v>
      </c>
      <c r="E36" s="525"/>
      <c r="F36" s="530" t="s">
        <v>29</v>
      </c>
      <c r="G36" s="530"/>
      <c r="H36" s="530"/>
      <c r="I36" s="530"/>
      <c r="J36" s="530"/>
      <c r="K36" s="530"/>
      <c r="L36" s="530"/>
    </row>
    <row r="37" spans="1:12" s="143" customFormat="1" ht="38.25" customHeight="1" x14ac:dyDescent="0.25">
      <c r="A37" s="525"/>
      <c r="B37" s="531"/>
      <c r="C37" s="525"/>
      <c r="D37" s="525" t="s">
        <v>41</v>
      </c>
      <c r="E37" s="525" t="s">
        <v>42</v>
      </c>
      <c r="F37" s="525" t="s">
        <v>31</v>
      </c>
      <c r="G37" s="525" t="s">
        <v>32</v>
      </c>
      <c r="H37" s="526" t="s">
        <v>33</v>
      </c>
      <c r="I37" s="526" t="s">
        <v>43</v>
      </c>
      <c r="J37" s="527" t="s">
        <v>35</v>
      </c>
      <c r="K37" s="527"/>
      <c r="L37" s="526" t="s">
        <v>44</v>
      </c>
    </row>
    <row r="38" spans="1:12" s="143" customFormat="1" ht="12.75" x14ac:dyDescent="0.25">
      <c r="A38" s="525"/>
      <c r="B38" s="531"/>
      <c r="C38" s="525"/>
      <c r="D38" s="525"/>
      <c r="E38" s="525"/>
      <c r="F38" s="525"/>
      <c r="G38" s="525"/>
      <c r="H38" s="526"/>
      <c r="I38" s="526"/>
      <c r="J38" s="310" t="s">
        <v>85</v>
      </c>
      <c r="K38" s="156" t="s">
        <v>48</v>
      </c>
      <c r="L38" s="526"/>
    </row>
    <row r="39" spans="1:12" s="325" customFormat="1" ht="15" x14ac:dyDescent="0.25">
      <c r="A39" s="240">
        <v>1188</v>
      </c>
      <c r="B39" s="405">
        <v>44021</v>
      </c>
      <c r="C39" s="240" t="s">
        <v>197</v>
      </c>
      <c r="D39" s="328" t="s">
        <v>196</v>
      </c>
      <c r="E39" s="240"/>
      <c r="F39" s="240" t="s">
        <v>174</v>
      </c>
      <c r="G39" s="240">
        <v>1</v>
      </c>
      <c r="H39" s="323">
        <v>455000</v>
      </c>
      <c r="I39" s="323">
        <f>G39*H39</f>
        <v>455000</v>
      </c>
      <c r="J39" s="323"/>
      <c r="K39" s="324">
        <v>0.15</v>
      </c>
      <c r="L39" s="323">
        <f>I39*(1-K39)</f>
        <v>386750</v>
      </c>
    </row>
    <row r="40" spans="1:12" s="325" customFormat="1" ht="15" x14ac:dyDescent="0.25">
      <c r="A40" s="240">
        <v>605</v>
      </c>
      <c r="B40" s="330">
        <v>44028</v>
      </c>
      <c r="C40" s="240" t="s">
        <v>177</v>
      </c>
      <c r="D40" s="240" t="s">
        <v>197</v>
      </c>
      <c r="E40" s="240"/>
      <c r="F40" s="240" t="s">
        <v>179</v>
      </c>
      <c r="G40" s="240">
        <v>1</v>
      </c>
      <c r="H40" s="323">
        <v>455000</v>
      </c>
      <c r="I40" s="323">
        <f>G40*H40</f>
        <v>455000</v>
      </c>
      <c r="J40" s="323"/>
      <c r="K40" s="324">
        <v>0.41</v>
      </c>
      <c r="L40" s="323">
        <f>I40*(1-K40)-J40</f>
        <v>268450.00000000006</v>
      </c>
    </row>
    <row r="41" spans="1:12" s="210" customFormat="1" x14ac:dyDescent="0.25">
      <c r="A41" s="535" t="s">
        <v>36</v>
      </c>
      <c r="B41" s="536"/>
      <c r="C41" s="536"/>
      <c r="D41" s="536"/>
      <c r="E41" s="536"/>
      <c r="F41" s="536"/>
      <c r="G41" s="536"/>
      <c r="H41" s="537"/>
      <c r="I41" s="211">
        <f>SUM(I39:I40)</f>
        <v>910000</v>
      </c>
      <c r="J41" s="212"/>
      <c r="K41" s="212"/>
      <c r="L41" s="211">
        <f>SUM(L39:L40)</f>
        <v>655200</v>
      </c>
    </row>
    <row r="42" spans="1:12" s="218" customFormat="1" x14ac:dyDescent="0.25">
      <c r="A42" s="259"/>
      <c r="B42" s="259"/>
      <c r="C42" s="259"/>
      <c r="D42" s="259"/>
      <c r="E42" s="259"/>
      <c r="F42" s="259"/>
      <c r="G42" s="259"/>
      <c r="H42" s="259"/>
      <c r="I42" s="217"/>
      <c r="L42" s="217"/>
    </row>
    <row r="43" spans="1:12" x14ac:dyDescent="0.25">
      <c r="A43" s="524" t="s">
        <v>146</v>
      </c>
      <c r="B43" s="524"/>
      <c r="C43" s="524"/>
      <c r="D43" s="524"/>
      <c r="E43" s="524"/>
      <c r="F43" s="524"/>
      <c r="G43" s="524"/>
      <c r="H43" s="524"/>
      <c r="I43" s="524"/>
      <c r="J43" s="524"/>
      <c r="K43" s="524"/>
      <c r="L43" s="524"/>
    </row>
    <row r="44" spans="1:12" s="218" customFormat="1" x14ac:dyDescent="0.25">
      <c r="A44" s="355"/>
      <c r="B44" s="355"/>
      <c r="C44" s="355"/>
      <c r="D44" s="355"/>
      <c r="E44" s="355"/>
      <c r="F44" s="355"/>
      <c r="G44" s="355"/>
      <c r="H44" s="355"/>
      <c r="I44" s="217"/>
      <c r="L44" s="217"/>
    </row>
    <row r="45" spans="1:12" s="143" customFormat="1" ht="42" customHeight="1" x14ac:dyDescent="0.25">
      <c r="A45" s="525" t="s">
        <v>77</v>
      </c>
      <c r="B45" s="541" t="s">
        <v>27</v>
      </c>
      <c r="C45" s="525" t="s">
        <v>28</v>
      </c>
      <c r="D45" s="525" t="s">
        <v>40</v>
      </c>
      <c r="E45" s="525"/>
      <c r="F45" s="530" t="s">
        <v>29</v>
      </c>
      <c r="G45" s="530"/>
      <c r="H45" s="530"/>
      <c r="I45" s="530"/>
      <c r="J45" s="530"/>
      <c r="K45" s="530"/>
      <c r="L45" s="543"/>
    </row>
    <row r="46" spans="1:12" s="143" customFormat="1" ht="38.25" customHeight="1" x14ac:dyDescent="0.25">
      <c r="A46" s="525"/>
      <c r="B46" s="541"/>
      <c r="C46" s="525"/>
      <c r="D46" s="525" t="s">
        <v>41</v>
      </c>
      <c r="E46" s="525" t="s">
        <v>42</v>
      </c>
      <c r="F46" s="525" t="s">
        <v>31</v>
      </c>
      <c r="G46" s="525" t="s">
        <v>32</v>
      </c>
      <c r="H46" s="526" t="s">
        <v>33</v>
      </c>
      <c r="I46" s="526" t="s">
        <v>43</v>
      </c>
      <c r="J46" s="527" t="s">
        <v>35</v>
      </c>
      <c r="K46" s="527"/>
      <c r="L46" s="526" t="s">
        <v>44</v>
      </c>
    </row>
    <row r="47" spans="1:12" s="143" customFormat="1" ht="12.75" x14ac:dyDescent="0.25">
      <c r="A47" s="525"/>
      <c r="B47" s="541"/>
      <c r="C47" s="525"/>
      <c r="D47" s="525"/>
      <c r="E47" s="525"/>
      <c r="F47" s="525"/>
      <c r="G47" s="525"/>
      <c r="H47" s="526"/>
      <c r="I47" s="526"/>
      <c r="J47" s="354" t="s">
        <v>85</v>
      </c>
      <c r="K47" s="156" t="s">
        <v>48</v>
      </c>
      <c r="L47" s="526"/>
    </row>
    <row r="48" spans="1:12" s="325" customFormat="1" ht="15" x14ac:dyDescent="0.25">
      <c r="A48" s="240">
        <v>1175</v>
      </c>
      <c r="B48" s="405">
        <v>44013</v>
      </c>
      <c r="C48" s="240" t="s">
        <v>165</v>
      </c>
      <c r="D48" s="240" t="s">
        <v>169</v>
      </c>
      <c r="E48" s="240" t="s">
        <v>180</v>
      </c>
      <c r="F48" s="240" t="s">
        <v>170</v>
      </c>
      <c r="G48" s="240">
        <v>1</v>
      </c>
      <c r="H48" s="323">
        <v>225000</v>
      </c>
      <c r="I48" s="323">
        <f>G48*H48</f>
        <v>225000</v>
      </c>
      <c r="J48" s="323">
        <v>5000</v>
      </c>
      <c r="K48" s="324"/>
      <c r="L48" s="323">
        <f>I48-J48</f>
        <v>220000</v>
      </c>
    </row>
    <row r="49" spans="1:12" s="325" customFormat="1" ht="15" x14ac:dyDescent="0.25">
      <c r="A49" s="434">
        <v>1190</v>
      </c>
      <c r="B49" s="436">
        <v>44020</v>
      </c>
      <c r="C49" s="434" t="s">
        <v>165</v>
      </c>
      <c r="D49" s="434" t="s">
        <v>169</v>
      </c>
      <c r="E49" s="438"/>
      <c r="F49" s="434" t="s">
        <v>170</v>
      </c>
      <c r="G49" s="434">
        <v>1</v>
      </c>
      <c r="H49" s="406">
        <v>225000</v>
      </c>
      <c r="I49" s="406">
        <f>G49*H49</f>
        <v>225000</v>
      </c>
      <c r="J49" s="406"/>
      <c r="K49" s="407">
        <v>0</v>
      </c>
      <c r="L49" s="406">
        <f>I49*(1-K49)</f>
        <v>225000</v>
      </c>
    </row>
    <row r="50" spans="1:12" s="218" customFormat="1" x14ac:dyDescent="0.25">
      <c r="A50" s="439"/>
      <c r="B50" s="368"/>
      <c r="C50" s="212"/>
      <c r="D50" s="144"/>
      <c r="E50" s="144"/>
      <c r="F50" s="359"/>
      <c r="G50" s="359"/>
      <c r="H50" s="360"/>
      <c r="I50" s="360"/>
      <c r="J50" s="360"/>
      <c r="K50" s="361"/>
      <c r="L50" s="367">
        <f>SUM(L48:L49)</f>
        <v>445000</v>
      </c>
    </row>
    <row r="51" spans="1:12" s="218" customFormat="1" x14ac:dyDescent="0.25">
      <c r="A51" s="355"/>
      <c r="B51" s="363"/>
      <c r="D51" s="364"/>
      <c r="E51" s="364"/>
      <c r="F51" s="365"/>
      <c r="G51" s="365"/>
      <c r="H51" s="362"/>
      <c r="I51" s="362"/>
      <c r="J51" s="362"/>
      <c r="K51" s="366"/>
      <c r="L51" s="362"/>
    </row>
    <row r="52" spans="1:12" s="218" customFormat="1" x14ac:dyDescent="0.25">
      <c r="A52" s="524" t="s">
        <v>137</v>
      </c>
      <c r="B52" s="524"/>
      <c r="C52" s="524"/>
      <c r="D52" s="309"/>
      <c r="E52" s="309"/>
      <c r="F52" s="309"/>
      <c r="G52" s="309"/>
      <c r="H52" s="309"/>
      <c r="I52" s="217"/>
      <c r="L52" s="217"/>
    </row>
    <row r="53" spans="1:12" s="218" customFormat="1" x14ac:dyDescent="0.25">
      <c r="A53" s="309"/>
      <c r="B53" s="309"/>
      <c r="C53" s="309"/>
      <c r="D53" s="539" t="s">
        <v>138</v>
      </c>
      <c r="E53" s="539"/>
      <c r="F53" s="539"/>
      <c r="G53" s="539"/>
      <c r="H53" s="539"/>
      <c r="I53" s="539"/>
      <c r="J53" s="540" t="s">
        <v>50</v>
      </c>
      <c r="K53" s="540"/>
      <c r="L53" s="217"/>
    </row>
    <row r="54" spans="1:12" s="218" customFormat="1" x14ac:dyDescent="0.25">
      <c r="A54" s="309"/>
      <c r="B54" s="309"/>
      <c r="C54" s="309"/>
      <c r="D54" s="538" t="s">
        <v>157</v>
      </c>
      <c r="E54" s="538"/>
      <c r="F54" s="538"/>
      <c r="G54" s="538"/>
      <c r="H54" s="538"/>
      <c r="I54" s="538"/>
      <c r="J54" s="542">
        <f>8611127-5000000</f>
        <v>3611127</v>
      </c>
      <c r="K54" s="542"/>
      <c r="L54" s="217"/>
    </row>
    <row r="55" spans="1:12" s="218" customFormat="1" x14ac:dyDescent="0.25">
      <c r="A55" s="309"/>
      <c r="B55" s="309"/>
      <c r="C55" s="309"/>
      <c r="D55" s="538" t="s">
        <v>158</v>
      </c>
      <c r="E55" s="538"/>
      <c r="F55" s="538"/>
      <c r="G55" s="538"/>
      <c r="H55" s="538"/>
      <c r="I55" s="538"/>
      <c r="J55" s="542">
        <f>L32</f>
        <v>5291550</v>
      </c>
      <c r="K55" s="542"/>
      <c r="L55" s="217"/>
    </row>
    <row r="56" spans="1:12" s="218" customFormat="1" x14ac:dyDescent="0.25">
      <c r="A56" s="259"/>
      <c r="B56" s="259"/>
      <c r="C56" s="259"/>
      <c r="D56" s="538" t="s">
        <v>159</v>
      </c>
      <c r="E56" s="538"/>
      <c r="F56" s="538"/>
      <c r="G56" s="538"/>
      <c r="H56" s="538"/>
      <c r="I56" s="538"/>
      <c r="J56" s="542">
        <f>L41</f>
        <v>655200</v>
      </c>
      <c r="K56" s="542"/>
      <c r="L56" s="217"/>
    </row>
    <row r="57" spans="1:12" s="218" customFormat="1" x14ac:dyDescent="0.25">
      <c r="A57" s="309"/>
      <c r="B57" s="309"/>
      <c r="C57" s="309"/>
      <c r="D57" s="518" t="s">
        <v>156</v>
      </c>
      <c r="E57" s="519"/>
      <c r="F57" s="519"/>
      <c r="G57" s="519"/>
      <c r="H57" s="519"/>
      <c r="I57" s="520"/>
      <c r="J57" s="521">
        <f>'Bảng lương'!L17</f>
        <v>3751923.076923077</v>
      </c>
      <c r="K57" s="522"/>
      <c r="L57" s="217"/>
    </row>
    <row r="58" spans="1:12" s="218" customFormat="1" x14ac:dyDescent="0.25">
      <c r="A58" s="437"/>
      <c r="B58" s="437"/>
      <c r="C58" s="437"/>
      <c r="D58" s="518" t="s">
        <v>223</v>
      </c>
      <c r="E58" s="519"/>
      <c r="F58" s="519"/>
      <c r="G58" s="519"/>
      <c r="H58" s="519"/>
      <c r="I58" s="520"/>
      <c r="J58" s="521">
        <v>4064000</v>
      </c>
      <c r="K58" s="522"/>
      <c r="L58" s="217"/>
    </row>
    <row r="59" spans="1:12" s="218" customFormat="1" x14ac:dyDescent="0.25">
      <c r="A59" s="309"/>
      <c r="B59" s="309"/>
      <c r="C59" s="309"/>
      <c r="D59" s="518" t="s">
        <v>147</v>
      </c>
      <c r="E59" s="519"/>
      <c r="F59" s="519"/>
      <c r="G59" s="519"/>
      <c r="H59" s="519"/>
      <c r="I59" s="520"/>
      <c r="J59" s="521">
        <f>L50</f>
        <v>445000</v>
      </c>
      <c r="K59" s="522"/>
      <c r="L59" s="353"/>
    </row>
    <row r="60" spans="1:12" s="218" customFormat="1" x14ac:dyDescent="0.25">
      <c r="A60" s="259"/>
      <c r="B60" s="259"/>
      <c r="C60" s="259"/>
      <c r="D60" s="538" t="s">
        <v>140</v>
      </c>
      <c r="E60" s="538"/>
      <c r="F60" s="538"/>
      <c r="G60" s="538"/>
      <c r="H60" s="538"/>
      <c r="I60" s="538"/>
      <c r="J60" s="542">
        <f>J54+J55+J56+J59-J57-J58</f>
        <v>2186953.923076923</v>
      </c>
      <c r="K60" s="542"/>
      <c r="L60" s="455">
        <f>J60+2500000</f>
        <v>4686953.923076923</v>
      </c>
    </row>
    <row r="61" spans="1:12" s="218" customFormat="1" x14ac:dyDescent="0.25">
      <c r="A61" s="259"/>
      <c r="B61" s="259"/>
      <c r="C61" s="259"/>
      <c r="D61" s="259"/>
      <c r="E61" s="259"/>
      <c r="F61" s="259"/>
      <c r="G61" s="259"/>
      <c r="H61" s="259"/>
      <c r="I61" s="217"/>
      <c r="L61" s="351"/>
    </row>
    <row r="62" spans="1:12" s="218" customFormat="1" x14ac:dyDescent="0.25">
      <c r="A62" s="216"/>
      <c r="B62" s="216"/>
      <c r="C62" s="216"/>
      <c r="D62" s="216"/>
      <c r="E62" s="216"/>
      <c r="F62" s="216"/>
      <c r="G62" s="216"/>
      <c r="H62" s="216"/>
      <c r="I62" s="217"/>
      <c r="L62" s="217"/>
    </row>
    <row r="63" spans="1:12" x14ac:dyDescent="0.25">
      <c r="A63" s="95"/>
      <c r="B63" s="524" t="s">
        <v>111</v>
      </c>
      <c r="C63" s="524"/>
      <c r="D63" s="524"/>
      <c r="E63" s="95"/>
      <c r="F63" s="95"/>
      <c r="G63" s="95"/>
      <c r="H63" s="95"/>
      <c r="I63" s="524" t="s">
        <v>116</v>
      </c>
      <c r="J63" s="524"/>
    </row>
    <row r="64" spans="1:12" x14ac:dyDescent="0.25">
      <c r="A64" s="95"/>
      <c r="B64" s="95"/>
      <c r="C64" s="95"/>
      <c r="D64" s="95"/>
      <c r="E64" s="95"/>
      <c r="F64" s="95"/>
      <c r="G64" s="95"/>
      <c r="H64" s="95"/>
      <c r="I64" s="213"/>
    </row>
    <row r="65" spans="1:9" x14ac:dyDescent="0.25">
      <c r="A65" s="95"/>
      <c r="B65" s="95"/>
      <c r="C65" s="95"/>
      <c r="D65" s="95"/>
      <c r="E65" s="95"/>
      <c r="F65" s="95"/>
      <c r="G65" s="95"/>
      <c r="H65" s="95"/>
      <c r="I65" s="213"/>
    </row>
    <row r="66" spans="1:9" x14ac:dyDescent="0.25">
      <c r="A66" s="95"/>
      <c r="B66" s="95"/>
      <c r="C66" s="95"/>
      <c r="D66" s="95"/>
      <c r="E66" s="95"/>
      <c r="F66" s="95"/>
      <c r="G66" s="95"/>
      <c r="H66" s="95"/>
      <c r="I66" s="213"/>
    </row>
    <row r="67" spans="1:9" x14ac:dyDescent="0.25">
      <c r="A67" s="95"/>
      <c r="B67" s="95"/>
      <c r="C67" s="95"/>
      <c r="D67" s="95"/>
      <c r="E67" s="95"/>
      <c r="F67" s="95"/>
      <c r="G67" s="95"/>
      <c r="H67" s="95"/>
      <c r="I67" s="213"/>
    </row>
    <row r="68" spans="1:9" x14ac:dyDescent="0.25">
      <c r="A68" s="95"/>
      <c r="B68" s="95"/>
      <c r="C68" s="95"/>
      <c r="D68" s="95"/>
      <c r="E68" s="95"/>
      <c r="F68" s="95"/>
      <c r="G68" s="95"/>
      <c r="H68" s="95"/>
      <c r="I68" s="213"/>
    </row>
    <row r="69" spans="1:9" x14ac:dyDescent="0.25">
      <c r="A69" s="95"/>
      <c r="B69" s="97"/>
      <c r="C69" s="95"/>
      <c r="D69" s="95"/>
      <c r="E69" s="95"/>
      <c r="F69" s="95"/>
      <c r="G69" s="95"/>
      <c r="H69" s="95"/>
      <c r="I69" s="213"/>
    </row>
    <row r="70" spans="1:9" x14ac:dyDescent="0.25">
      <c r="A70" s="99"/>
      <c r="B70" s="99"/>
      <c r="C70" s="99"/>
      <c r="D70" s="99"/>
      <c r="E70" s="99"/>
      <c r="F70" s="99"/>
      <c r="G70" s="99"/>
      <c r="H70" s="99"/>
      <c r="I70" s="214"/>
    </row>
    <row r="71" spans="1:9" x14ac:dyDescent="0.25">
      <c r="A71" s="529"/>
      <c r="B71" s="529"/>
      <c r="E71" s="39"/>
      <c r="F71" s="39"/>
      <c r="G71" s="39"/>
      <c r="H71" s="39"/>
    </row>
    <row r="73" spans="1:9" x14ac:dyDescent="0.25">
      <c r="H73" s="215"/>
    </row>
    <row r="75" spans="1:9" x14ac:dyDescent="0.25">
      <c r="A75" s="529"/>
      <c r="B75" s="529"/>
      <c r="E75" s="39"/>
      <c r="F75" s="39"/>
      <c r="G75" s="39"/>
      <c r="H75" s="39"/>
    </row>
  </sheetData>
  <mergeCells count="79">
    <mergeCell ref="I37:I38"/>
    <mergeCell ref="J37:K37"/>
    <mergeCell ref="D56:I56"/>
    <mergeCell ref="D60:I60"/>
    <mergeCell ref="D57:I57"/>
    <mergeCell ref="D59:I59"/>
    <mergeCell ref="J54:K54"/>
    <mergeCell ref="J55:K55"/>
    <mergeCell ref="J56:K56"/>
    <mergeCell ref="J60:K60"/>
    <mergeCell ref="J57:K57"/>
    <mergeCell ref="J59:K59"/>
    <mergeCell ref="D45:E45"/>
    <mergeCell ref="F45:L45"/>
    <mergeCell ref="D46:D47"/>
    <mergeCell ref="E46:E47"/>
    <mergeCell ref="D54:I54"/>
    <mergeCell ref="D55:I55"/>
    <mergeCell ref="A43:L43"/>
    <mergeCell ref="J46:K46"/>
    <mergeCell ref="L46:L47"/>
    <mergeCell ref="A52:C52"/>
    <mergeCell ref="D53:I53"/>
    <mergeCell ref="J53:K53"/>
    <mergeCell ref="A45:A47"/>
    <mergeCell ref="B45:B47"/>
    <mergeCell ref="C45:C47"/>
    <mergeCell ref="F46:F47"/>
    <mergeCell ref="G46:G47"/>
    <mergeCell ref="H46:H47"/>
    <mergeCell ref="I46:I47"/>
    <mergeCell ref="A75:B75"/>
    <mergeCell ref="D6:E6"/>
    <mergeCell ref="F6:L6"/>
    <mergeCell ref="A6:A8"/>
    <mergeCell ref="B6:B8"/>
    <mergeCell ref="C6:C8"/>
    <mergeCell ref="J17:J19"/>
    <mergeCell ref="F37:F38"/>
    <mergeCell ref="G37:G38"/>
    <mergeCell ref="H37:H38"/>
    <mergeCell ref="B63:D63"/>
    <mergeCell ref="I63:J63"/>
    <mergeCell ref="A32:H32"/>
    <mergeCell ref="A71:B71"/>
    <mergeCell ref="A34:L34"/>
    <mergeCell ref="A35:L35"/>
    <mergeCell ref="A1:E1"/>
    <mergeCell ref="A4:L4"/>
    <mergeCell ref="D7:D8"/>
    <mergeCell ref="E7:E8"/>
    <mergeCell ref="F7:F8"/>
    <mergeCell ref="G7:G8"/>
    <mergeCell ref="H7:H8"/>
    <mergeCell ref="I7:I8"/>
    <mergeCell ref="L7:L8"/>
    <mergeCell ref="J7:K7"/>
    <mergeCell ref="A5:L5"/>
    <mergeCell ref="A10:A11"/>
    <mergeCell ref="B10:B11"/>
    <mergeCell ref="C10:C11"/>
    <mergeCell ref="D10:D11"/>
    <mergeCell ref="E10:E11"/>
    <mergeCell ref="D58:I58"/>
    <mergeCell ref="J58:K58"/>
    <mergeCell ref="A29:A31"/>
    <mergeCell ref="B29:B31"/>
    <mergeCell ref="C29:C31"/>
    <mergeCell ref="D29:D31"/>
    <mergeCell ref="E29:E31"/>
    <mergeCell ref="A36:A38"/>
    <mergeCell ref="B36:B38"/>
    <mergeCell ref="C36:C38"/>
    <mergeCell ref="D36:E36"/>
    <mergeCell ref="F36:L36"/>
    <mergeCell ref="D37:D38"/>
    <mergeCell ref="E37:E38"/>
    <mergeCell ref="A41:H41"/>
    <mergeCell ref="L37:L38"/>
  </mergeCells>
  <pageMargins left="0.2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7" workbookViewId="0">
      <selection activeCell="J25" sqref="J25:K25"/>
    </sheetView>
  </sheetViews>
  <sheetFormatPr defaultColWidth="9.140625" defaultRowHeight="15.75" x14ac:dyDescent="0.25"/>
  <cols>
    <col min="1" max="1" width="5.28515625" style="69" customWidth="1"/>
    <col min="2" max="2" width="10.140625" style="98" customWidth="1"/>
    <col min="3" max="3" width="6.28515625" style="14" bestFit="1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523" t="s">
        <v>0</v>
      </c>
      <c r="B1" s="523"/>
      <c r="C1" s="523"/>
      <c r="D1" s="523"/>
      <c r="E1" s="523"/>
      <c r="F1" s="69"/>
      <c r="G1" s="69"/>
      <c r="H1" s="69"/>
      <c r="I1" s="69"/>
    </row>
    <row r="2" spans="1:13" x14ac:dyDescent="0.25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3" x14ac:dyDescent="0.25">
      <c r="A3" s="41"/>
      <c r="B3" s="96"/>
      <c r="F3" s="69"/>
      <c r="G3" s="69"/>
      <c r="H3" s="69"/>
      <c r="I3" s="69"/>
    </row>
    <row r="4" spans="1:13" x14ac:dyDescent="0.25">
      <c r="A4" s="524" t="s">
        <v>153</v>
      </c>
      <c r="B4" s="524"/>
      <c r="C4" s="524"/>
      <c r="D4" s="524"/>
      <c r="E4" s="524"/>
      <c r="F4" s="524"/>
      <c r="G4" s="524"/>
      <c r="H4" s="524"/>
      <c r="I4" s="524"/>
      <c r="J4" s="524"/>
      <c r="K4" s="524"/>
      <c r="L4" s="524"/>
    </row>
    <row r="5" spans="1:13" ht="19.5" customHeight="1" x14ac:dyDescent="0.25">
      <c r="A5" s="528"/>
      <c r="B5" s="528"/>
      <c r="C5" s="528"/>
      <c r="D5" s="528"/>
      <c r="E5" s="528"/>
      <c r="F5" s="528"/>
      <c r="G5" s="528"/>
      <c r="H5" s="528"/>
      <c r="I5" s="528"/>
      <c r="J5" s="528"/>
      <c r="K5" s="528"/>
      <c r="L5" s="528"/>
    </row>
    <row r="6" spans="1:13" s="143" customFormat="1" ht="42" customHeight="1" x14ac:dyDescent="0.25">
      <c r="A6" s="525" t="s">
        <v>77</v>
      </c>
      <c r="B6" s="531" t="s">
        <v>27</v>
      </c>
      <c r="C6" s="525" t="s">
        <v>28</v>
      </c>
      <c r="D6" s="525" t="s">
        <v>40</v>
      </c>
      <c r="E6" s="525"/>
      <c r="F6" s="530" t="s">
        <v>29</v>
      </c>
      <c r="G6" s="530"/>
      <c r="H6" s="530"/>
      <c r="I6" s="530"/>
      <c r="J6" s="530"/>
      <c r="K6" s="530"/>
      <c r="L6" s="530"/>
    </row>
    <row r="7" spans="1:13" s="143" customFormat="1" ht="38.25" customHeight="1" x14ac:dyDescent="0.25">
      <c r="A7" s="525"/>
      <c r="B7" s="531"/>
      <c r="C7" s="525"/>
      <c r="D7" s="525" t="s">
        <v>41</v>
      </c>
      <c r="E7" s="525" t="s">
        <v>42</v>
      </c>
      <c r="F7" s="525" t="s">
        <v>31</v>
      </c>
      <c r="G7" s="525" t="s">
        <v>32</v>
      </c>
      <c r="H7" s="526" t="s">
        <v>33</v>
      </c>
      <c r="I7" s="526" t="s">
        <v>43</v>
      </c>
      <c r="J7" s="527" t="s">
        <v>35</v>
      </c>
      <c r="K7" s="527"/>
      <c r="L7" s="544" t="s">
        <v>44</v>
      </c>
    </row>
    <row r="8" spans="1:13" s="143" customFormat="1" ht="12.75" x14ac:dyDescent="0.25">
      <c r="A8" s="525"/>
      <c r="B8" s="531"/>
      <c r="C8" s="525"/>
      <c r="D8" s="525"/>
      <c r="E8" s="525"/>
      <c r="F8" s="525"/>
      <c r="G8" s="525"/>
      <c r="H8" s="526"/>
      <c r="I8" s="526"/>
      <c r="J8" s="354" t="s">
        <v>85</v>
      </c>
      <c r="K8" s="156" t="s">
        <v>48</v>
      </c>
      <c r="L8" s="545"/>
    </row>
    <row r="9" spans="1:13" s="325" customFormat="1" ht="15" x14ac:dyDescent="0.25">
      <c r="A9" s="470"/>
      <c r="B9" s="481"/>
      <c r="C9" s="546"/>
      <c r="D9" s="546"/>
      <c r="E9" s="546"/>
      <c r="F9" s="240"/>
      <c r="G9" s="240"/>
      <c r="H9" s="323"/>
      <c r="I9" s="323"/>
      <c r="J9" s="323"/>
      <c r="K9" s="324"/>
      <c r="L9" s="323"/>
      <c r="M9" s="326"/>
    </row>
    <row r="10" spans="1:13" s="325" customFormat="1" ht="15" x14ac:dyDescent="0.25">
      <c r="A10" s="472"/>
      <c r="B10" s="483"/>
      <c r="C10" s="547"/>
      <c r="D10" s="547"/>
      <c r="E10" s="547"/>
      <c r="F10" s="240"/>
      <c r="G10" s="240"/>
      <c r="H10" s="323"/>
      <c r="I10" s="323"/>
      <c r="J10" s="327"/>
      <c r="K10" s="324"/>
      <c r="L10" s="323"/>
    </row>
    <row r="11" spans="1:13" s="325" customFormat="1" ht="15" x14ac:dyDescent="0.25">
      <c r="A11" s="240"/>
      <c r="B11" s="141"/>
      <c r="C11" s="322"/>
      <c r="D11" s="358"/>
      <c r="E11" s="358"/>
      <c r="F11" s="240"/>
      <c r="G11" s="240"/>
      <c r="H11" s="240"/>
      <c r="I11" s="323"/>
      <c r="J11" s="369"/>
      <c r="K11" s="324"/>
      <c r="L11" s="323"/>
    </row>
    <row r="12" spans="1:13" s="325" customFormat="1" ht="15" x14ac:dyDescent="0.25">
      <c r="A12" s="240"/>
      <c r="B12" s="141"/>
      <c r="C12" s="322"/>
      <c r="D12" s="358"/>
      <c r="E12" s="322"/>
      <c r="F12" s="240"/>
      <c r="G12" s="240"/>
      <c r="H12" s="323"/>
      <c r="I12" s="323"/>
      <c r="J12" s="369"/>
      <c r="K12" s="324"/>
      <c r="L12" s="323"/>
    </row>
    <row r="13" spans="1:13" s="325" customFormat="1" ht="15" x14ac:dyDescent="0.25">
      <c r="A13" s="470"/>
      <c r="B13" s="549"/>
      <c r="C13" s="470"/>
      <c r="D13" s="546"/>
      <c r="E13" s="546"/>
      <c r="F13" s="240"/>
      <c r="G13" s="240"/>
      <c r="H13" s="323"/>
      <c r="I13" s="323"/>
      <c r="J13" s="369"/>
      <c r="K13" s="324"/>
      <c r="L13" s="323"/>
    </row>
    <row r="14" spans="1:13" s="325" customFormat="1" ht="15" x14ac:dyDescent="0.25">
      <c r="A14" s="471"/>
      <c r="B14" s="550"/>
      <c r="C14" s="471"/>
      <c r="D14" s="548"/>
      <c r="E14" s="548"/>
      <c r="F14" s="240"/>
      <c r="G14" s="240"/>
      <c r="H14" s="323"/>
      <c r="I14" s="323"/>
      <c r="J14" s="323"/>
      <c r="K14" s="324"/>
      <c r="L14" s="323"/>
    </row>
    <row r="15" spans="1:13" s="325" customFormat="1" ht="15" x14ac:dyDescent="0.25">
      <c r="A15" s="472"/>
      <c r="B15" s="551"/>
      <c r="C15" s="472"/>
      <c r="D15" s="547"/>
      <c r="E15" s="547"/>
      <c r="F15" s="240"/>
      <c r="G15" s="240"/>
      <c r="H15" s="323"/>
      <c r="I15" s="323"/>
      <c r="J15" s="323"/>
      <c r="K15" s="324"/>
      <c r="L15" s="323"/>
    </row>
    <row r="16" spans="1:13" s="325" customFormat="1" ht="15" x14ac:dyDescent="0.25">
      <c r="A16" s="240"/>
      <c r="B16" s="329"/>
      <c r="C16" s="322"/>
      <c r="D16" s="322"/>
      <c r="E16" s="322"/>
      <c r="F16" s="240"/>
      <c r="G16" s="240"/>
      <c r="H16" s="323"/>
      <c r="I16" s="323"/>
      <c r="J16" s="323"/>
      <c r="K16" s="324"/>
      <c r="L16" s="323"/>
    </row>
    <row r="17" spans="1:12" s="210" customFormat="1" x14ac:dyDescent="0.25">
      <c r="A17" s="535" t="s">
        <v>36</v>
      </c>
      <c r="B17" s="536"/>
      <c r="C17" s="536"/>
      <c r="D17" s="536"/>
      <c r="E17" s="536"/>
      <c r="F17" s="536"/>
      <c r="G17" s="536"/>
      <c r="H17" s="537"/>
      <c r="I17" s="211">
        <f>SUM(I9:I16)</f>
        <v>0</v>
      </c>
      <c r="J17" s="212"/>
      <c r="K17" s="212"/>
      <c r="L17" s="211">
        <f>SUM(L9:L16)</f>
        <v>0</v>
      </c>
    </row>
    <row r="18" spans="1:12" s="218" customFormat="1" x14ac:dyDescent="0.25">
      <c r="A18" s="355"/>
      <c r="B18" s="355"/>
      <c r="C18" s="355"/>
      <c r="D18" s="355"/>
      <c r="E18" s="355"/>
      <c r="F18" s="355"/>
      <c r="G18" s="355"/>
      <c r="H18" s="355"/>
      <c r="I18" s="217"/>
      <c r="L18" s="217"/>
    </row>
    <row r="19" spans="1:12" s="218" customFormat="1" x14ac:dyDescent="0.25">
      <c r="A19" s="355"/>
      <c r="B19" s="355"/>
      <c r="C19" s="355"/>
      <c r="D19" s="355"/>
      <c r="E19" s="355"/>
      <c r="F19" s="355"/>
      <c r="G19" s="355"/>
      <c r="H19" s="355"/>
      <c r="I19" s="217"/>
      <c r="L19" s="217"/>
    </row>
    <row r="20" spans="1:12" s="218" customFormat="1" x14ac:dyDescent="0.25">
      <c r="A20" s="355"/>
      <c r="B20" s="363"/>
      <c r="D20" s="364"/>
      <c r="E20" s="364"/>
      <c r="F20" s="365"/>
      <c r="G20" s="365"/>
      <c r="H20" s="362"/>
      <c r="I20" s="362"/>
      <c r="J20" s="362"/>
      <c r="K20" s="366"/>
      <c r="L20" s="362"/>
    </row>
    <row r="21" spans="1:12" s="218" customFormat="1" x14ac:dyDescent="0.25">
      <c r="A21" s="524" t="s">
        <v>137</v>
      </c>
      <c r="B21" s="524"/>
      <c r="C21" s="524"/>
      <c r="D21" s="355"/>
      <c r="E21" s="355"/>
      <c r="F21" s="355"/>
      <c r="G21" s="355"/>
      <c r="H21" s="355"/>
      <c r="I21" s="217"/>
      <c r="L21" s="217"/>
    </row>
    <row r="22" spans="1:12" s="218" customFormat="1" x14ac:dyDescent="0.25">
      <c r="A22" s="355"/>
      <c r="B22" s="355"/>
      <c r="C22" s="355"/>
      <c r="D22" s="539" t="s">
        <v>138</v>
      </c>
      <c r="E22" s="539"/>
      <c r="F22" s="539"/>
      <c r="G22" s="539"/>
      <c r="H22" s="539"/>
      <c r="I22" s="539"/>
      <c r="J22" s="540" t="s">
        <v>50</v>
      </c>
      <c r="K22" s="540"/>
      <c r="L22" s="217"/>
    </row>
    <row r="23" spans="1:12" s="218" customFormat="1" x14ac:dyDescent="0.25">
      <c r="A23" s="355"/>
      <c r="B23" s="355"/>
      <c r="C23" s="355"/>
      <c r="D23" s="538" t="s">
        <v>139</v>
      </c>
      <c r="E23" s="538"/>
      <c r="F23" s="538"/>
      <c r="G23" s="538"/>
      <c r="H23" s="538"/>
      <c r="I23" s="538"/>
      <c r="J23" s="542">
        <v>830508</v>
      </c>
      <c r="K23" s="542"/>
      <c r="L23" s="217"/>
    </row>
    <row r="24" spans="1:12" s="218" customFormat="1" x14ac:dyDescent="0.25">
      <c r="A24" s="355"/>
      <c r="B24" s="355"/>
      <c r="C24" s="355"/>
      <c r="D24" s="518" t="s">
        <v>156</v>
      </c>
      <c r="E24" s="519"/>
      <c r="F24" s="519"/>
      <c r="G24" s="519"/>
      <c r="H24" s="519"/>
      <c r="I24" s="520"/>
      <c r="J24" s="521">
        <f>'Bảng lương'!L16</f>
        <v>1309107.384615385</v>
      </c>
      <c r="K24" s="522"/>
      <c r="L24" s="217"/>
    </row>
    <row r="25" spans="1:12" s="218" customFormat="1" x14ac:dyDescent="0.25">
      <c r="A25" s="355"/>
      <c r="B25" s="355"/>
      <c r="C25" s="355"/>
      <c r="D25" s="538" t="s">
        <v>148</v>
      </c>
      <c r="E25" s="538"/>
      <c r="F25" s="538"/>
      <c r="G25" s="538"/>
      <c r="H25" s="538"/>
      <c r="I25" s="538"/>
      <c r="J25" s="542">
        <f>J23-J24</f>
        <v>-478599.38461538497</v>
      </c>
      <c r="K25" s="542"/>
      <c r="L25" s="217"/>
    </row>
    <row r="26" spans="1:12" s="218" customFormat="1" x14ac:dyDescent="0.25">
      <c r="A26" s="355"/>
      <c r="B26" s="355"/>
      <c r="C26" s="355"/>
      <c r="D26" s="355"/>
      <c r="E26" s="355"/>
      <c r="F26" s="355"/>
      <c r="G26" s="355"/>
      <c r="H26" s="355"/>
      <c r="I26" s="217"/>
      <c r="L26" s="351"/>
    </row>
    <row r="27" spans="1:12" s="218" customFormat="1" x14ac:dyDescent="0.25">
      <c r="A27" s="355"/>
      <c r="B27" s="355"/>
      <c r="C27" s="355"/>
      <c r="D27" s="355"/>
      <c r="E27" s="355"/>
      <c r="F27" s="355"/>
      <c r="G27" s="355"/>
      <c r="H27" s="355"/>
      <c r="I27" s="217"/>
      <c r="L27" s="217"/>
    </row>
    <row r="28" spans="1:12" x14ac:dyDescent="0.25">
      <c r="A28" s="355"/>
      <c r="B28" s="524" t="s">
        <v>111</v>
      </c>
      <c r="C28" s="524"/>
      <c r="D28" s="524"/>
      <c r="E28" s="355"/>
      <c r="F28" s="355"/>
      <c r="G28" s="355"/>
      <c r="H28" s="355"/>
      <c r="I28" s="524" t="s">
        <v>116</v>
      </c>
      <c r="J28" s="524"/>
    </row>
    <row r="29" spans="1:12" x14ac:dyDescent="0.25">
      <c r="A29" s="355"/>
      <c r="B29" s="355"/>
      <c r="C29" s="355"/>
      <c r="D29" s="355"/>
      <c r="E29" s="355"/>
      <c r="F29" s="355"/>
      <c r="G29" s="355"/>
      <c r="H29" s="355"/>
      <c r="I29" s="213"/>
    </row>
    <row r="30" spans="1:12" x14ac:dyDescent="0.25">
      <c r="A30" s="355"/>
      <c r="B30" s="355"/>
      <c r="C30" s="355"/>
      <c r="D30" s="355"/>
      <c r="E30" s="355"/>
      <c r="F30" s="355"/>
      <c r="G30" s="355"/>
      <c r="H30" s="355"/>
      <c r="I30" s="213"/>
    </row>
    <row r="31" spans="1:12" x14ac:dyDescent="0.25">
      <c r="A31" s="355"/>
      <c r="B31" s="355"/>
      <c r="C31" s="355"/>
      <c r="D31" s="355"/>
      <c r="E31" s="355"/>
      <c r="F31" s="355"/>
      <c r="G31" s="355"/>
      <c r="H31" s="355"/>
      <c r="I31" s="213"/>
    </row>
    <row r="32" spans="1:12" x14ac:dyDescent="0.25">
      <c r="A32" s="355"/>
      <c r="B32" s="355"/>
      <c r="C32" s="355"/>
      <c r="D32" s="355"/>
      <c r="E32" s="355"/>
      <c r="F32" s="355"/>
      <c r="G32" s="355"/>
      <c r="H32" s="355"/>
      <c r="I32" s="213"/>
    </row>
    <row r="33" spans="1:9" x14ac:dyDescent="0.25">
      <c r="A33" s="355"/>
      <c r="B33" s="355"/>
      <c r="C33" s="355"/>
      <c r="D33" s="355"/>
      <c r="E33" s="355"/>
      <c r="F33" s="355"/>
      <c r="G33" s="355"/>
      <c r="H33" s="355"/>
      <c r="I33" s="213"/>
    </row>
    <row r="34" spans="1:9" x14ac:dyDescent="0.25">
      <c r="A34" s="355"/>
      <c r="B34" s="97"/>
      <c r="C34" s="355"/>
      <c r="D34" s="355"/>
      <c r="E34" s="355"/>
      <c r="F34" s="355"/>
      <c r="G34" s="355"/>
      <c r="H34" s="355"/>
      <c r="I34" s="213"/>
    </row>
    <row r="35" spans="1:9" x14ac:dyDescent="0.25">
      <c r="A35" s="99"/>
      <c r="B35" s="99"/>
      <c r="C35" s="99"/>
      <c r="D35" s="99"/>
      <c r="E35" s="99"/>
      <c r="F35" s="99"/>
      <c r="G35" s="99"/>
      <c r="H35" s="99"/>
      <c r="I35" s="214"/>
    </row>
    <row r="36" spans="1:9" x14ac:dyDescent="0.25">
      <c r="A36" s="529"/>
      <c r="B36" s="529"/>
      <c r="E36" s="39"/>
      <c r="F36" s="39"/>
      <c r="G36" s="39"/>
      <c r="H36" s="39"/>
    </row>
    <row r="38" spans="1:9" x14ac:dyDescent="0.25">
      <c r="H38" s="215"/>
    </row>
    <row r="40" spans="1:9" x14ac:dyDescent="0.25">
      <c r="A40" s="529"/>
      <c r="B40" s="529"/>
      <c r="E40" s="39"/>
      <c r="F40" s="39"/>
      <c r="G40" s="39"/>
      <c r="H40" s="39"/>
    </row>
  </sheetData>
  <mergeCells count="40">
    <mergeCell ref="A36:B36"/>
    <mergeCell ref="A40:B40"/>
    <mergeCell ref="A9:A10"/>
    <mergeCell ref="B9:B10"/>
    <mergeCell ref="C9:C10"/>
    <mergeCell ref="A21:C21"/>
    <mergeCell ref="A13:A15"/>
    <mergeCell ref="B13:B15"/>
    <mergeCell ref="C13:C15"/>
    <mergeCell ref="D25:I25"/>
    <mergeCell ref="J25:K25"/>
    <mergeCell ref="B28:D28"/>
    <mergeCell ref="I28:J28"/>
    <mergeCell ref="D23:I23"/>
    <mergeCell ref="J23:K23"/>
    <mergeCell ref="D24:I24"/>
    <mergeCell ref="J24:K24"/>
    <mergeCell ref="D22:I22"/>
    <mergeCell ref="J22:K22"/>
    <mergeCell ref="A17:H17"/>
    <mergeCell ref="J7:K7"/>
    <mergeCell ref="L7:L8"/>
    <mergeCell ref="D7:D8"/>
    <mergeCell ref="E7:E8"/>
    <mergeCell ref="F7:F8"/>
    <mergeCell ref="G7:G8"/>
    <mergeCell ref="H7:H8"/>
    <mergeCell ref="I7:I8"/>
    <mergeCell ref="E9:E10"/>
    <mergeCell ref="D13:D15"/>
    <mergeCell ref="E13:E15"/>
    <mergeCell ref="D9:D10"/>
    <mergeCell ref="A1:E1"/>
    <mergeCell ref="A4:L4"/>
    <mergeCell ref="A5:L5"/>
    <mergeCell ref="A6:A8"/>
    <mergeCell ref="B6:B8"/>
    <mergeCell ref="C6:C8"/>
    <mergeCell ref="D6:E6"/>
    <mergeCell ref="F6:L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zoomScale="130" zoomScaleNormal="130" workbookViewId="0">
      <selection activeCell="U15" sqref="U15"/>
    </sheetView>
  </sheetViews>
  <sheetFormatPr defaultColWidth="9" defaultRowHeight="15" x14ac:dyDescent="0.25"/>
  <cols>
    <col min="1" max="1" width="2.5703125" style="172" customWidth="1"/>
    <col min="2" max="2" width="17.7109375" style="172" customWidth="1"/>
    <col min="3" max="3" width="10.28515625" style="173" customWidth="1"/>
    <col min="4" max="4" width="3.28515625" style="173" customWidth="1"/>
    <col min="5" max="34" width="2.5703125" style="172" customWidth="1"/>
    <col min="35" max="35" width="7.42578125" style="172" customWidth="1"/>
    <col min="36" max="38" width="2.5703125" style="172" customWidth="1"/>
    <col min="39" max="39" width="4.42578125" style="172" customWidth="1"/>
    <col min="40" max="40" width="19.42578125" style="173" customWidth="1"/>
    <col min="41" max="260" width="9" style="172"/>
    <col min="261" max="261" width="3.28515625" style="172" customWidth="1"/>
    <col min="262" max="262" width="20" style="172" customWidth="1"/>
    <col min="263" max="263" width="24.5703125" style="172" customWidth="1"/>
    <col min="264" max="293" width="4.42578125" style="172" customWidth="1"/>
    <col min="294" max="294" width="2.5703125" style="172" customWidth="1"/>
    <col min="295" max="295" width="6.140625" style="172" customWidth="1"/>
    <col min="296" max="296" width="19.42578125" style="172" customWidth="1"/>
    <col min="297" max="516" width="9" style="172"/>
    <col min="517" max="517" width="3.28515625" style="172" customWidth="1"/>
    <col min="518" max="518" width="20" style="172" customWidth="1"/>
    <col min="519" max="519" width="24.5703125" style="172" customWidth="1"/>
    <col min="520" max="549" width="4.42578125" style="172" customWidth="1"/>
    <col min="550" max="550" width="2.5703125" style="172" customWidth="1"/>
    <col min="551" max="551" width="6.140625" style="172" customWidth="1"/>
    <col min="552" max="552" width="19.42578125" style="172" customWidth="1"/>
    <col min="553" max="772" width="9" style="172"/>
    <col min="773" max="773" width="3.28515625" style="172" customWidth="1"/>
    <col min="774" max="774" width="20" style="172" customWidth="1"/>
    <col min="775" max="775" width="24.5703125" style="172" customWidth="1"/>
    <col min="776" max="805" width="4.42578125" style="172" customWidth="1"/>
    <col min="806" max="806" width="2.5703125" style="172" customWidth="1"/>
    <col min="807" max="807" width="6.140625" style="172" customWidth="1"/>
    <col min="808" max="808" width="19.42578125" style="172" customWidth="1"/>
    <col min="809" max="1028" width="9" style="172"/>
    <col min="1029" max="1029" width="3.28515625" style="172" customWidth="1"/>
    <col min="1030" max="1030" width="20" style="172" customWidth="1"/>
    <col min="1031" max="1031" width="24.5703125" style="172" customWidth="1"/>
    <col min="1032" max="1061" width="4.42578125" style="172" customWidth="1"/>
    <col min="1062" max="1062" width="2.5703125" style="172" customWidth="1"/>
    <col min="1063" max="1063" width="6.140625" style="172" customWidth="1"/>
    <col min="1064" max="1064" width="19.42578125" style="172" customWidth="1"/>
    <col min="1065" max="1284" width="9" style="172"/>
    <col min="1285" max="1285" width="3.28515625" style="172" customWidth="1"/>
    <col min="1286" max="1286" width="20" style="172" customWidth="1"/>
    <col min="1287" max="1287" width="24.5703125" style="172" customWidth="1"/>
    <col min="1288" max="1317" width="4.42578125" style="172" customWidth="1"/>
    <col min="1318" max="1318" width="2.5703125" style="172" customWidth="1"/>
    <col min="1319" max="1319" width="6.140625" style="172" customWidth="1"/>
    <col min="1320" max="1320" width="19.42578125" style="172" customWidth="1"/>
    <col min="1321" max="1540" width="9" style="172"/>
    <col min="1541" max="1541" width="3.28515625" style="172" customWidth="1"/>
    <col min="1542" max="1542" width="20" style="172" customWidth="1"/>
    <col min="1543" max="1543" width="24.5703125" style="172" customWidth="1"/>
    <col min="1544" max="1573" width="4.42578125" style="172" customWidth="1"/>
    <col min="1574" max="1574" width="2.5703125" style="172" customWidth="1"/>
    <col min="1575" max="1575" width="6.140625" style="172" customWidth="1"/>
    <col min="1576" max="1576" width="19.42578125" style="172" customWidth="1"/>
    <col min="1577" max="1796" width="9" style="172"/>
    <col min="1797" max="1797" width="3.28515625" style="172" customWidth="1"/>
    <col min="1798" max="1798" width="20" style="172" customWidth="1"/>
    <col min="1799" max="1799" width="24.5703125" style="172" customWidth="1"/>
    <col min="1800" max="1829" width="4.42578125" style="172" customWidth="1"/>
    <col min="1830" max="1830" width="2.5703125" style="172" customWidth="1"/>
    <col min="1831" max="1831" width="6.140625" style="172" customWidth="1"/>
    <col min="1832" max="1832" width="19.42578125" style="172" customWidth="1"/>
    <col min="1833" max="2052" width="9" style="172"/>
    <col min="2053" max="2053" width="3.28515625" style="172" customWidth="1"/>
    <col min="2054" max="2054" width="20" style="172" customWidth="1"/>
    <col min="2055" max="2055" width="24.5703125" style="172" customWidth="1"/>
    <col min="2056" max="2085" width="4.42578125" style="172" customWidth="1"/>
    <col min="2086" max="2086" width="2.5703125" style="172" customWidth="1"/>
    <col min="2087" max="2087" width="6.140625" style="172" customWidth="1"/>
    <col min="2088" max="2088" width="19.42578125" style="172" customWidth="1"/>
    <col min="2089" max="2308" width="9" style="172"/>
    <col min="2309" max="2309" width="3.28515625" style="172" customWidth="1"/>
    <col min="2310" max="2310" width="20" style="172" customWidth="1"/>
    <col min="2311" max="2311" width="24.5703125" style="172" customWidth="1"/>
    <col min="2312" max="2341" width="4.42578125" style="172" customWidth="1"/>
    <col min="2342" max="2342" width="2.5703125" style="172" customWidth="1"/>
    <col min="2343" max="2343" width="6.140625" style="172" customWidth="1"/>
    <col min="2344" max="2344" width="19.42578125" style="172" customWidth="1"/>
    <col min="2345" max="2564" width="9" style="172"/>
    <col min="2565" max="2565" width="3.28515625" style="172" customWidth="1"/>
    <col min="2566" max="2566" width="20" style="172" customWidth="1"/>
    <col min="2567" max="2567" width="24.5703125" style="172" customWidth="1"/>
    <col min="2568" max="2597" width="4.42578125" style="172" customWidth="1"/>
    <col min="2598" max="2598" width="2.5703125" style="172" customWidth="1"/>
    <col min="2599" max="2599" width="6.140625" style="172" customWidth="1"/>
    <col min="2600" max="2600" width="19.42578125" style="172" customWidth="1"/>
    <col min="2601" max="2820" width="9" style="172"/>
    <col min="2821" max="2821" width="3.28515625" style="172" customWidth="1"/>
    <col min="2822" max="2822" width="20" style="172" customWidth="1"/>
    <col min="2823" max="2823" width="24.5703125" style="172" customWidth="1"/>
    <col min="2824" max="2853" width="4.42578125" style="172" customWidth="1"/>
    <col min="2854" max="2854" width="2.5703125" style="172" customWidth="1"/>
    <col min="2855" max="2855" width="6.140625" style="172" customWidth="1"/>
    <col min="2856" max="2856" width="19.42578125" style="172" customWidth="1"/>
    <col min="2857" max="3076" width="9" style="172"/>
    <col min="3077" max="3077" width="3.28515625" style="172" customWidth="1"/>
    <col min="3078" max="3078" width="20" style="172" customWidth="1"/>
    <col min="3079" max="3079" width="24.5703125" style="172" customWidth="1"/>
    <col min="3080" max="3109" width="4.42578125" style="172" customWidth="1"/>
    <col min="3110" max="3110" width="2.5703125" style="172" customWidth="1"/>
    <col min="3111" max="3111" width="6.140625" style="172" customWidth="1"/>
    <col min="3112" max="3112" width="19.42578125" style="172" customWidth="1"/>
    <col min="3113" max="3332" width="9" style="172"/>
    <col min="3333" max="3333" width="3.28515625" style="172" customWidth="1"/>
    <col min="3334" max="3334" width="20" style="172" customWidth="1"/>
    <col min="3335" max="3335" width="24.5703125" style="172" customWidth="1"/>
    <col min="3336" max="3365" width="4.42578125" style="172" customWidth="1"/>
    <col min="3366" max="3366" width="2.5703125" style="172" customWidth="1"/>
    <col min="3367" max="3367" width="6.140625" style="172" customWidth="1"/>
    <col min="3368" max="3368" width="19.42578125" style="172" customWidth="1"/>
    <col min="3369" max="3588" width="9" style="172"/>
    <col min="3589" max="3589" width="3.28515625" style="172" customWidth="1"/>
    <col min="3590" max="3590" width="20" style="172" customWidth="1"/>
    <col min="3591" max="3591" width="24.5703125" style="172" customWidth="1"/>
    <col min="3592" max="3621" width="4.42578125" style="172" customWidth="1"/>
    <col min="3622" max="3622" width="2.5703125" style="172" customWidth="1"/>
    <col min="3623" max="3623" width="6.140625" style="172" customWidth="1"/>
    <col min="3624" max="3624" width="19.42578125" style="172" customWidth="1"/>
    <col min="3625" max="3844" width="9" style="172"/>
    <col min="3845" max="3845" width="3.28515625" style="172" customWidth="1"/>
    <col min="3846" max="3846" width="20" style="172" customWidth="1"/>
    <col min="3847" max="3847" width="24.5703125" style="172" customWidth="1"/>
    <col min="3848" max="3877" width="4.42578125" style="172" customWidth="1"/>
    <col min="3878" max="3878" width="2.5703125" style="172" customWidth="1"/>
    <col min="3879" max="3879" width="6.140625" style="172" customWidth="1"/>
    <col min="3880" max="3880" width="19.42578125" style="172" customWidth="1"/>
    <col min="3881" max="4100" width="9" style="172"/>
    <col min="4101" max="4101" width="3.28515625" style="172" customWidth="1"/>
    <col min="4102" max="4102" width="20" style="172" customWidth="1"/>
    <col min="4103" max="4103" width="24.5703125" style="172" customWidth="1"/>
    <col min="4104" max="4133" width="4.42578125" style="172" customWidth="1"/>
    <col min="4134" max="4134" width="2.5703125" style="172" customWidth="1"/>
    <col min="4135" max="4135" width="6.140625" style="172" customWidth="1"/>
    <col min="4136" max="4136" width="19.42578125" style="172" customWidth="1"/>
    <col min="4137" max="4356" width="9" style="172"/>
    <col min="4357" max="4357" width="3.28515625" style="172" customWidth="1"/>
    <col min="4358" max="4358" width="20" style="172" customWidth="1"/>
    <col min="4359" max="4359" width="24.5703125" style="172" customWidth="1"/>
    <col min="4360" max="4389" width="4.42578125" style="172" customWidth="1"/>
    <col min="4390" max="4390" width="2.5703125" style="172" customWidth="1"/>
    <col min="4391" max="4391" width="6.140625" style="172" customWidth="1"/>
    <col min="4392" max="4392" width="19.42578125" style="172" customWidth="1"/>
    <col min="4393" max="4612" width="9" style="172"/>
    <col min="4613" max="4613" width="3.28515625" style="172" customWidth="1"/>
    <col min="4614" max="4614" width="20" style="172" customWidth="1"/>
    <col min="4615" max="4615" width="24.5703125" style="172" customWidth="1"/>
    <col min="4616" max="4645" width="4.42578125" style="172" customWidth="1"/>
    <col min="4646" max="4646" width="2.5703125" style="172" customWidth="1"/>
    <col min="4647" max="4647" width="6.140625" style="172" customWidth="1"/>
    <col min="4648" max="4648" width="19.42578125" style="172" customWidth="1"/>
    <col min="4649" max="4868" width="9" style="172"/>
    <col min="4869" max="4869" width="3.28515625" style="172" customWidth="1"/>
    <col min="4870" max="4870" width="20" style="172" customWidth="1"/>
    <col min="4871" max="4871" width="24.5703125" style="172" customWidth="1"/>
    <col min="4872" max="4901" width="4.42578125" style="172" customWidth="1"/>
    <col min="4902" max="4902" width="2.5703125" style="172" customWidth="1"/>
    <col min="4903" max="4903" width="6.140625" style="172" customWidth="1"/>
    <col min="4904" max="4904" width="19.42578125" style="172" customWidth="1"/>
    <col min="4905" max="5124" width="9" style="172"/>
    <col min="5125" max="5125" width="3.28515625" style="172" customWidth="1"/>
    <col min="5126" max="5126" width="20" style="172" customWidth="1"/>
    <col min="5127" max="5127" width="24.5703125" style="172" customWidth="1"/>
    <col min="5128" max="5157" width="4.42578125" style="172" customWidth="1"/>
    <col min="5158" max="5158" width="2.5703125" style="172" customWidth="1"/>
    <col min="5159" max="5159" width="6.140625" style="172" customWidth="1"/>
    <col min="5160" max="5160" width="19.42578125" style="172" customWidth="1"/>
    <col min="5161" max="5380" width="9" style="172"/>
    <col min="5381" max="5381" width="3.28515625" style="172" customWidth="1"/>
    <col min="5382" max="5382" width="20" style="172" customWidth="1"/>
    <col min="5383" max="5383" width="24.5703125" style="172" customWidth="1"/>
    <col min="5384" max="5413" width="4.42578125" style="172" customWidth="1"/>
    <col min="5414" max="5414" width="2.5703125" style="172" customWidth="1"/>
    <col min="5415" max="5415" width="6.140625" style="172" customWidth="1"/>
    <col min="5416" max="5416" width="19.42578125" style="172" customWidth="1"/>
    <col min="5417" max="5636" width="9" style="172"/>
    <col min="5637" max="5637" width="3.28515625" style="172" customWidth="1"/>
    <col min="5638" max="5638" width="20" style="172" customWidth="1"/>
    <col min="5639" max="5639" width="24.5703125" style="172" customWidth="1"/>
    <col min="5640" max="5669" width="4.42578125" style="172" customWidth="1"/>
    <col min="5670" max="5670" width="2.5703125" style="172" customWidth="1"/>
    <col min="5671" max="5671" width="6.140625" style="172" customWidth="1"/>
    <col min="5672" max="5672" width="19.42578125" style="172" customWidth="1"/>
    <col min="5673" max="5892" width="9" style="172"/>
    <col min="5893" max="5893" width="3.28515625" style="172" customWidth="1"/>
    <col min="5894" max="5894" width="20" style="172" customWidth="1"/>
    <col min="5895" max="5895" width="24.5703125" style="172" customWidth="1"/>
    <col min="5896" max="5925" width="4.42578125" style="172" customWidth="1"/>
    <col min="5926" max="5926" width="2.5703125" style="172" customWidth="1"/>
    <col min="5927" max="5927" width="6.140625" style="172" customWidth="1"/>
    <col min="5928" max="5928" width="19.42578125" style="172" customWidth="1"/>
    <col min="5929" max="6148" width="9" style="172"/>
    <col min="6149" max="6149" width="3.28515625" style="172" customWidth="1"/>
    <col min="6150" max="6150" width="20" style="172" customWidth="1"/>
    <col min="6151" max="6151" width="24.5703125" style="172" customWidth="1"/>
    <col min="6152" max="6181" width="4.42578125" style="172" customWidth="1"/>
    <col min="6182" max="6182" width="2.5703125" style="172" customWidth="1"/>
    <col min="6183" max="6183" width="6.140625" style="172" customWidth="1"/>
    <col min="6184" max="6184" width="19.42578125" style="172" customWidth="1"/>
    <col min="6185" max="6404" width="9" style="172"/>
    <col min="6405" max="6405" width="3.28515625" style="172" customWidth="1"/>
    <col min="6406" max="6406" width="20" style="172" customWidth="1"/>
    <col min="6407" max="6407" width="24.5703125" style="172" customWidth="1"/>
    <col min="6408" max="6437" width="4.42578125" style="172" customWidth="1"/>
    <col min="6438" max="6438" width="2.5703125" style="172" customWidth="1"/>
    <col min="6439" max="6439" width="6.140625" style="172" customWidth="1"/>
    <col min="6440" max="6440" width="19.42578125" style="172" customWidth="1"/>
    <col min="6441" max="6660" width="9" style="172"/>
    <col min="6661" max="6661" width="3.28515625" style="172" customWidth="1"/>
    <col min="6662" max="6662" width="20" style="172" customWidth="1"/>
    <col min="6663" max="6663" width="24.5703125" style="172" customWidth="1"/>
    <col min="6664" max="6693" width="4.42578125" style="172" customWidth="1"/>
    <col min="6694" max="6694" width="2.5703125" style="172" customWidth="1"/>
    <col min="6695" max="6695" width="6.140625" style="172" customWidth="1"/>
    <col min="6696" max="6696" width="19.42578125" style="172" customWidth="1"/>
    <col min="6697" max="6916" width="9" style="172"/>
    <col min="6917" max="6917" width="3.28515625" style="172" customWidth="1"/>
    <col min="6918" max="6918" width="20" style="172" customWidth="1"/>
    <col min="6919" max="6919" width="24.5703125" style="172" customWidth="1"/>
    <col min="6920" max="6949" width="4.42578125" style="172" customWidth="1"/>
    <col min="6950" max="6950" width="2.5703125" style="172" customWidth="1"/>
    <col min="6951" max="6951" width="6.140625" style="172" customWidth="1"/>
    <col min="6952" max="6952" width="19.42578125" style="172" customWidth="1"/>
    <col min="6953" max="7172" width="9" style="172"/>
    <col min="7173" max="7173" width="3.28515625" style="172" customWidth="1"/>
    <col min="7174" max="7174" width="20" style="172" customWidth="1"/>
    <col min="7175" max="7175" width="24.5703125" style="172" customWidth="1"/>
    <col min="7176" max="7205" width="4.42578125" style="172" customWidth="1"/>
    <col min="7206" max="7206" width="2.5703125" style="172" customWidth="1"/>
    <col min="7207" max="7207" width="6.140625" style="172" customWidth="1"/>
    <col min="7208" max="7208" width="19.42578125" style="172" customWidth="1"/>
    <col min="7209" max="7428" width="9" style="172"/>
    <col min="7429" max="7429" width="3.28515625" style="172" customWidth="1"/>
    <col min="7430" max="7430" width="20" style="172" customWidth="1"/>
    <col min="7431" max="7431" width="24.5703125" style="172" customWidth="1"/>
    <col min="7432" max="7461" width="4.42578125" style="172" customWidth="1"/>
    <col min="7462" max="7462" width="2.5703125" style="172" customWidth="1"/>
    <col min="7463" max="7463" width="6.140625" style="172" customWidth="1"/>
    <col min="7464" max="7464" width="19.42578125" style="172" customWidth="1"/>
    <col min="7465" max="7684" width="9" style="172"/>
    <col min="7685" max="7685" width="3.28515625" style="172" customWidth="1"/>
    <col min="7686" max="7686" width="20" style="172" customWidth="1"/>
    <col min="7687" max="7687" width="24.5703125" style="172" customWidth="1"/>
    <col min="7688" max="7717" width="4.42578125" style="172" customWidth="1"/>
    <col min="7718" max="7718" width="2.5703125" style="172" customWidth="1"/>
    <col min="7719" max="7719" width="6.140625" style="172" customWidth="1"/>
    <col min="7720" max="7720" width="19.42578125" style="172" customWidth="1"/>
    <col min="7721" max="7940" width="9" style="172"/>
    <col min="7941" max="7941" width="3.28515625" style="172" customWidth="1"/>
    <col min="7942" max="7942" width="20" style="172" customWidth="1"/>
    <col min="7943" max="7943" width="24.5703125" style="172" customWidth="1"/>
    <col min="7944" max="7973" width="4.42578125" style="172" customWidth="1"/>
    <col min="7974" max="7974" width="2.5703125" style="172" customWidth="1"/>
    <col min="7975" max="7975" width="6.140625" style="172" customWidth="1"/>
    <col min="7976" max="7976" width="19.42578125" style="172" customWidth="1"/>
    <col min="7977" max="8196" width="9" style="172"/>
    <col min="8197" max="8197" width="3.28515625" style="172" customWidth="1"/>
    <col min="8198" max="8198" width="20" style="172" customWidth="1"/>
    <col min="8199" max="8199" width="24.5703125" style="172" customWidth="1"/>
    <col min="8200" max="8229" width="4.42578125" style="172" customWidth="1"/>
    <col min="8230" max="8230" width="2.5703125" style="172" customWidth="1"/>
    <col min="8231" max="8231" width="6.140625" style="172" customWidth="1"/>
    <col min="8232" max="8232" width="19.42578125" style="172" customWidth="1"/>
    <col min="8233" max="8452" width="9" style="172"/>
    <col min="8453" max="8453" width="3.28515625" style="172" customWidth="1"/>
    <col min="8454" max="8454" width="20" style="172" customWidth="1"/>
    <col min="8455" max="8455" width="24.5703125" style="172" customWidth="1"/>
    <col min="8456" max="8485" width="4.42578125" style="172" customWidth="1"/>
    <col min="8486" max="8486" width="2.5703125" style="172" customWidth="1"/>
    <col min="8487" max="8487" width="6.140625" style="172" customWidth="1"/>
    <col min="8488" max="8488" width="19.42578125" style="172" customWidth="1"/>
    <col min="8489" max="8708" width="9" style="172"/>
    <col min="8709" max="8709" width="3.28515625" style="172" customWidth="1"/>
    <col min="8710" max="8710" width="20" style="172" customWidth="1"/>
    <col min="8711" max="8711" width="24.5703125" style="172" customWidth="1"/>
    <col min="8712" max="8741" width="4.42578125" style="172" customWidth="1"/>
    <col min="8742" max="8742" width="2.5703125" style="172" customWidth="1"/>
    <col min="8743" max="8743" width="6.140625" style="172" customWidth="1"/>
    <col min="8744" max="8744" width="19.42578125" style="172" customWidth="1"/>
    <col min="8745" max="8964" width="9" style="172"/>
    <col min="8965" max="8965" width="3.28515625" style="172" customWidth="1"/>
    <col min="8966" max="8966" width="20" style="172" customWidth="1"/>
    <col min="8967" max="8967" width="24.5703125" style="172" customWidth="1"/>
    <col min="8968" max="8997" width="4.42578125" style="172" customWidth="1"/>
    <col min="8998" max="8998" width="2.5703125" style="172" customWidth="1"/>
    <col min="8999" max="8999" width="6.140625" style="172" customWidth="1"/>
    <col min="9000" max="9000" width="19.42578125" style="172" customWidth="1"/>
    <col min="9001" max="9220" width="9" style="172"/>
    <col min="9221" max="9221" width="3.28515625" style="172" customWidth="1"/>
    <col min="9222" max="9222" width="20" style="172" customWidth="1"/>
    <col min="9223" max="9223" width="24.5703125" style="172" customWidth="1"/>
    <col min="9224" max="9253" width="4.42578125" style="172" customWidth="1"/>
    <col min="9254" max="9254" width="2.5703125" style="172" customWidth="1"/>
    <col min="9255" max="9255" width="6.140625" style="172" customWidth="1"/>
    <col min="9256" max="9256" width="19.42578125" style="172" customWidth="1"/>
    <col min="9257" max="9476" width="9" style="172"/>
    <col min="9477" max="9477" width="3.28515625" style="172" customWidth="1"/>
    <col min="9478" max="9478" width="20" style="172" customWidth="1"/>
    <col min="9479" max="9479" width="24.5703125" style="172" customWidth="1"/>
    <col min="9480" max="9509" width="4.42578125" style="172" customWidth="1"/>
    <col min="9510" max="9510" width="2.5703125" style="172" customWidth="1"/>
    <col min="9511" max="9511" width="6.140625" style="172" customWidth="1"/>
    <col min="9512" max="9512" width="19.42578125" style="172" customWidth="1"/>
    <col min="9513" max="9732" width="9" style="172"/>
    <col min="9733" max="9733" width="3.28515625" style="172" customWidth="1"/>
    <col min="9734" max="9734" width="20" style="172" customWidth="1"/>
    <col min="9735" max="9735" width="24.5703125" style="172" customWidth="1"/>
    <col min="9736" max="9765" width="4.42578125" style="172" customWidth="1"/>
    <col min="9766" max="9766" width="2.5703125" style="172" customWidth="1"/>
    <col min="9767" max="9767" width="6.140625" style="172" customWidth="1"/>
    <col min="9768" max="9768" width="19.42578125" style="172" customWidth="1"/>
    <col min="9769" max="9988" width="9" style="172"/>
    <col min="9989" max="9989" width="3.28515625" style="172" customWidth="1"/>
    <col min="9990" max="9990" width="20" style="172" customWidth="1"/>
    <col min="9991" max="9991" width="24.5703125" style="172" customWidth="1"/>
    <col min="9992" max="10021" width="4.42578125" style="172" customWidth="1"/>
    <col min="10022" max="10022" width="2.5703125" style="172" customWidth="1"/>
    <col min="10023" max="10023" width="6.140625" style="172" customWidth="1"/>
    <col min="10024" max="10024" width="19.42578125" style="172" customWidth="1"/>
    <col min="10025" max="10244" width="9" style="172"/>
    <col min="10245" max="10245" width="3.28515625" style="172" customWidth="1"/>
    <col min="10246" max="10246" width="20" style="172" customWidth="1"/>
    <col min="10247" max="10247" width="24.5703125" style="172" customWidth="1"/>
    <col min="10248" max="10277" width="4.42578125" style="172" customWidth="1"/>
    <col min="10278" max="10278" width="2.5703125" style="172" customWidth="1"/>
    <col min="10279" max="10279" width="6.140625" style="172" customWidth="1"/>
    <col min="10280" max="10280" width="19.42578125" style="172" customWidth="1"/>
    <col min="10281" max="10500" width="9" style="172"/>
    <col min="10501" max="10501" width="3.28515625" style="172" customWidth="1"/>
    <col min="10502" max="10502" width="20" style="172" customWidth="1"/>
    <col min="10503" max="10503" width="24.5703125" style="172" customWidth="1"/>
    <col min="10504" max="10533" width="4.42578125" style="172" customWidth="1"/>
    <col min="10534" max="10534" width="2.5703125" style="172" customWidth="1"/>
    <col min="10535" max="10535" width="6.140625" style="172" customWidth="1"/>
    <col min="10536" max="10536" width="19.42578125" style="172" customWidth="1"/>
    <col min="10537" max="10756" width="9" style="172"/>
    <col min="10757" max="10757" width="3.28515625" style="172" customWidth="1"/>
    <col min="10758" max="10758" width="20" style="172" customWidth="1"/>
    <col min="10759" max="10759" width="24.5703125" style="172" customWidth="1"/>
    <col min="10760" max="10789" width="4.42578125" style="172" customWidth="1"/>
    <col min="10790" max="10790" width="2.5703125" style="172" customWidth="1"/>
    <col min="10791" max="10791" width="6.140625" style="172" customWidth="1"/>
    <col min="10792" max="10792" width="19.42578125" style="172" customWidth="1"/>
    <col min="10793" max="11012" width="9" style="172"/>
    <col min="11013" max="11013" width="3.28515625" style="172" customWidth="1"/>
    <col min="11014" max="11014" width="20" style="172" customWidth="1"/>
    <col min="11015" max="11015" width="24.5703125" style="172" customWidth="1"/>
    <col min="11016" max="11045" width="4.42578125" style="172" customWidth="1"/>
    <col min="11046" max="11046" width="2.5703125" style="172" customWidth="1"/>
    <col min="11047" max="11047" width="6.140625" style="172" customWidth="1"/>
    <col min="11048" max="11048" width="19.42578125" style="172" customWidth="1"/>
    <col min="11049" max="11268" width="9" style="172"/>
    <col min="11269" max="11269" width="3.28515625" style="172" customWidth="1"/>
    <col min="11270" max="11270" width="20" style="172" customWidth="1"/>
    <col min="11271" max="11271" width="24.5703125" style="172" customWidth="1"/>
    <col min="11272" max="11301" width="4.42578125" style="172" customWidth="1"/>
    <col min="11302" max="11302" width="2.5703125" style="172" customWidth="1"/>
    <col min="11303" max="11303" width="6.140625" style="172" customWidth="1"/>
    <col min="11304" max="11304" width="19.42578125" style="172" customWidth="1"/>
    <col min="11305" max="11524" width="9" style="172"/>
    <col min="11525" max="11525" width="3.28515625" style="172" customWidth="1"/>
    <col min="11526" max="11526" width="20" style="172" customWidth="1"/>
    <col min="11527" max="11527" width="24.5703125" style="172" customWidth="1"/>
    <col min="11528" max="11557" width="4.42578125" style="172" customWidth="1"/>
    <col min="11558" max="11558" width="2.5703125" style="172" customWidth="1"/>
    <col min="11559" max="11559" width="6.140625" style="172" customWidth="1"/>
    <col min="11560" max="11560" width="19.42578125" style="172" customWidth="1"/>
    <col min="11561" max="11780" width="9" style="172"/>
    <col min="11781" max="11781" width="3.28515625" style="172" customWidth="1"/>
    <col min="11782" max="11782" width="20" style="172" customWidth="1"/>
    <col min="11783" max="11783" width="24.5703125" style="172" customWidth="1"/>
    <col min="11784" max="11813" width="4.42578125" style="172" customWidth="1"/>
    <col min="11814" max="11814" width="2.5703125" style="172" customWidth="1"/>
    <col min="11815" max="11815" width="6.140625" style="172" customWidth="1"/>
    <col min="11816" max="11816" width="19.42578125" style="172" customWidth="1"/>
    <col min="11817" max="12036" width="9" style="172"/>
    <col min="12037" max="12037" width="3.28515625" style="172" customWidth="1"/>
    <col min="12038" max="12038" width="20" style="172" customWidth="1"/>
    <col min="12039" max="12039" width="24.5703125" style="172" customWidth="1"/>
    <col min="12040" max="12069" width="4.42578125" style="172" customWidth="1"/>
    <col min="12070" max="12070" width="2.5703125" style="172" customWidth="1"/>
    <col min="12071" max="12071" width="6.140625" style="172" customWidth="1"/>
    <col min="12072" max="12072" width="19.42578125" style="172" customWidth="1"/>
    <col min="12073" max="12292" width="9" style="172"/>
    <col min="12293" max="12293" width="3.28515625" style="172" customWidth="1"/>
    <col min="12294" max="12294" width="20" style="172" customWidth="1"/>
    <col min="12295" max="12295" width="24.5703125" style="172" customWidth="1"/>
    <col min="12296" max="12325" width="4.42578125" style="172" customWidth="1"/>
    <col min="12326" max="12326" width="2.5703125" style="172" customWidth="1"/>
    <col min="12327" max="12327" width="6.140625" style="172" customWidth="1"/>
    <col min="12328" max="12328" width="19.42578125" style="172" customWidth="1"/>
    <col min="12329" max="12548" width="9" style="172"/>
    <col min="12549" max="12549" width="3.28515625" style="172" customWidth="1"/>
    <col min="12550" max="12550" width="20" style="172" customWidth="1"/>
    <col min="12551" max="12551" width="24.5703125" style="172" customWidth="1"/>
    <col min="12552" max="12581" width="4.42578125" style="172" customWidth="1"/>
    <col min="12582" max="12582" width="2.5703125" style="172" customWidth="1"/>
    <col min="12583" max="12583" width="6.140625" style="172" customWidth="1"/>
    <col min="12584" max="12584" width="19.42578125" style="172" customWidth="1"/>
    <col min="12585" max="12804" width="9" style="172"/>
    <col min="12805" max="12805" width="3.28515625" style="172" customWidth="1"/>
    <col min="12806" max="12806" width="20" style="172" customWidth="1"/>
    <col min="12807" max="12807" width="24.5703125" style="172" customWidth="1"/>
    <col min="12808" max="12837" width="4.42578125" style="172" customWidth="1"/>
    <col min="12838" max="12838" width="2.5703125" style="172" customWidth="1"/>
    <col min="12839" max="12839" width="6.140625" style="172" customWidth="1"/>
    <col min="12840" max="12840" width="19.42578125" style="172" customWidth="1"/>
    <col min="12841" max="13060" width="9" style="172"/>
    <col min="13061" max="13061" width="3.28515625" style="172" customWidth="1"/>
    <col min="13062" max="13062" width="20" style="172" customWidth="1"/>
    <col min="13063" max="13063" width="24.5703125" style="172" customWidth="1"/>
    <col min="13064" max="13093" width="4.42578125" style="172" customWidth="1"/>
    <col min="13094" max="13094" width="2.5703125" style="172" customWidth="1"/>
    <col min="13095" max="13095" width="6.140625" style="172" customWidth="1"/>
    <col min="13096" max="13096" width="19.42578125" style="172" customWidth="1"/>
    <col min="13097" max="13316" width="9" style="172"/>
    <col min="13317" max="13317" width="3.28515625" style="172" customWidth="1"/>
    <col min="13318" max="13318" width="20" style="172" customWidth="1"/>
    <col min="13319" max="13319" width="24.5703125" style="172" customWidth="1"/>
    <col min="13320" max="13349" width="4.42578125" style="172" customWidth="1"/>
    <col min="13350" max="13350" width="2.5703125" style="172" customWidth="1"/>
    <col min="13351" max="13351" width="6.140625" style="172" customWidth="1"/>
    <col min="13352" max="13352" width="19.42578125" style="172" customWidth="1"/>
    <col min="13353" max="13572" width="9" style="172"/>
    <col min="13573" max="13573" width="3.28515625" style="172" customWidth="1"/>
    <col min="13574" max="13574" width="20" style="172" customWidth="1"/>
    <col min="13575" max="13575" width="24.5703125" style="172" customWidth="1"/>
    <col min="13576" max="13605" width="4.42578125" style="172" customWidth="1"/>
    <col min="13606" max="13606" width="2.5703125" style="172" customWidth="1"/>
    <col min="13607" max="13607" width="6.140625" style="172" customWidth="1"/>
    <col min="13608" max="13608" width="19.42578125" style="172" customWidth="1"/>
    <col min="13609" max="13828" width="9" style="172"/>
    <col min="13829" max="13829" width="3.28515625" style="172" customWidth="1"/>
    <col min="13830" max="13830" width="20" style="172" customWidth="1"/>
    <col min="13831" max="13831" width="24.5703125" style="172" customWidth="1"/>
    <col min="13832" max="13861" width="4.42578125" style="172" customWidth="1"/>
    <col min="13862" max="13862" width="2.5703125" style="172" customWidth="1"/>
    <col min="13863" max="13863" width="6.140625" style="172" customWidth="1"/>
    <col min="13864" max="13864" width="19.42578125" style="172" customWidth="1"/>
    <col min="13865" max="14084" width="9" style="172"/>
    <col min="14085" max="14085" width="3.28515625" style="172" customWidth="1"/>
    <col min="14086" max="14086" width="20" style="172" customWidth="1"/>
    <col min="14087" max="14087" width="24.5703125" style="172" customWidth="1"/>
    <col min="14088" max="14117" width="4.42578125" style="172" customWidth="1"/>
    <col min="14118" max="14118" width="2.5703125" style="172" customWidth="1"/>
    <col min="14119" max="14119" width="6.140625" style="172" customWidth="1"/>
    <col min="14120" max="14120" width="19.42578125" style="172" customWidth="1"/>
    <col min="14121" max="14340" width="9" style="172"/>
    <col min="14341" max="14341" width="3.28515625" style="172" customWidth="1"/>
    <col min="14342" max="14342" width="20" style="172" customWidth="1"/>
    <col min="14343" max="14343" width="24.5703125" style="172" customWidth="1"/>
    <col min="14344" max="14373" width="4.42578125" style="172" customWidth="1"/>
    <col min="14374" max="14374" width="2.5703125" style="172" customWidth="1"/>
    <col min="14375" max="14375" width="6.140625" style="172" customWidth="1"/>
    <col min="14376" max="14376" width="19.42578125" style="172" customWidth="1"/>
    <col min="14377" max="14596" width="9" style="172"/>
    <col min="14597" max="14597" width="3.28515625" style="172" customWidth="1"/>
    <col min="14598" max="14598" width="20" style="172" customWidth="1"/>
    <col min="14599" max="14599" width="24.5703125" style="172" customWidth="1"/>
    <col min="14600" max="14629" width="4.42578125" style="172" customWidth="1"/>
    <col min="14630" max="14630" width="2.5703125" style="172" customWidth="1"/>
    <col min="14631" max="14631" width="6.140625" style="172" customWidth="1"/>
    <col min="14632" max="14632" width="19.42578125" style="172" customWidth="1"/>
    <col min="14633" max="14852" width="9" style="172"/>
    <col min="14853" max="14853" width="3.28515625" style="172" customWidth="1"/>
    <col min="14854" max="14854" width="20" style="172" customWidth="1"/>
    <col min="14855" max="14855" width="24.5703125" style="172" customWidth="1"/>
    <col min="14856" max="14885" width="4.42578125" style="172" customWidth="1"/>
    <col min="14886" max="14886" width="2.5703125" style="172" customWidth="1"/>
    <col min="14887" max="14887" width="6.140625" style="172" customWidth="1"/>
    <col min="14888" max="14888" width="19.42578125" style="172" customWidth="1"/>
    <col min="14889" max="15108" width="9" style="172"/>
    <col min="15109" max="15109" width="3.28515625" style="172" customWidth="1"/>
    <col min="15110" max="15110" width="20" style="172" customWidth="1"/>
    <col min="15111" max="15111" width="24.5703125" style="172" customWidth="1"/>
    <col min="15112" max="15141" width="4.42578125" style="172" customWidth="1"/>
    <col min="15142" max="15142" width="2.5703125" style="172" customWidth="1"/>
    <col min="15143" max="15143" width="6.140625" style="172" customWidth="1"/>
    <col min="15144" max="15144" width="19.42578125" style="172" customWidth="1"/>
    <col min="15145" max="15364" width="9" style="172"/>
    <col min="15365" max="15365" width="3.28515625" style="172" customWidth="1"/>
    <col min="15366" max="15366" width="20" style="172" customWidth="1"/>
    <col min="15367" max="15367" width="24.5703125" style="172" customWidth="1"/>
    <col min="15368" max="15397" width="4.42578125" style="172" customWidth="1"/>
    <col min="15398" max="15398" width="2.5703125" style="172" customWidth="1"/>
    <col min="15399" max="15399" width="6.140625" style="172" customWidth="1"/>
    <col min="15400" max="15400" width="19.42578125" style="172" customWidth="1"/>
    <col min="15401" max="15620" width="9" style="172"/>
    <col min="15621" max="15621" width="3.28515625" style="172" customWidth="1"/>
    <col min="15622" max="15622" width="20" style="172" customWidth="1"/>
    <col min="15623" max="15623" width="24.5703125" style="172" customWidth="1"/>
    <col min="15624" max="15653" width="4.42578125" style="172" customWidth="1"/>
    <col min="15654" max="15654" width="2.5703125" style="172" customWidth="1"/>
    <col min="15655" max="15655" width="6.140625" style="172" customWidth="1"/>
    <col min="15656" max="15656" width="19.42578125" style="172" customWidth="1"/>
    <col min="15657" max="15876" width="9" style="172"/>
    <col min="15877" max="15877" width="3.28515625" style="172" customWidth="1"/>
    <col min="15878" max="15878" width="20" style="172" customWidth="1"/>
    <col min="15879" max="15879" width="24.5703125" style="172" customWidth="1"/>
    <col min="15880" max="15909" width="4.42578125" style="172" customWidth="1"/>
    <col min="15910" max="15910" width="2.5703125" style="172" customWidth="1"/>
    <col min="15911" max="15911" width="6.140625" style="172" customWidth="1"/>
    <col min="15912" max="15912" width="19.42578125" style="172" customWidth="1"/>
    <col min="15913" max="16132" width="9" style="172"/>
    <col min="16133" max="16133" width="3.28515625" style="172" customWidth="1"/>
    <col min="16134" max="16134" width="20" style="172" customWidth="1"/>
    <col min="16135" max="16135" width="24.5703125" style="172" customWidth="1"/>
    <col min="16136" max="16165" width="4.42578125" style="172" customWidth="1"/>
    <col min="16166" max="16166" width="2.5703125" style="172" customWidth="1"/>
    <col min="16167" max="16167" width="6.140625" style="172" customWidth="1"/>
    <col min="16168" max="16168" width="19.42578125" style="172" customWidth="1"/>
    <col min="16169" max="16384" width="9" style="172"/>
  </cols>
  <sheetData>
    <row r="1" spans="1:40" ht="16.5" x14ac:dyDescent="0.25">
      <c r="A1" s="170" t="s">
        <v>0</v>
      </c>
      <c r="B1" s="170"/>
      <c r="C1" s="171"/>
      <c r="D1" s="171"/>
      <c r="E1" s="171"/>
      <c r="Z1" s="570" t="s">
        <v>20</v>
      </c>
      <c r="AA1" s="571"/>
      <c r="AB1" s="571"/>
      <c r="AC1" s="571"/>
      <c r="AD1" s="571"/>
      <c r="AE1" s="571"/>
      <c r="AF1" s="571"/>
      <c r="AG1" s="572"/>
    </row>
    <row r="2" spans="1:40" x14ac:dyDescent="0.25">
      <c r="A2" s="174" t="s">
        <v>2</v>
      </c>
      <c r="B2" s="174"/>
      <c r="C2" s="175"/>
      <c r="D2" s="175"/>
      <c r="E2" s="175"/>
      <c r="Z2" s="553" t="s">
        <v>88</v>
      </c>
      <c r="AA2" s="554"/>
      <c r="AB2" s="554"/>
      <c r="AC2" s="554"/>
      <c r="AD2" s="554"/>
      <c r="AE2" s="555"/>
      <c r="AF2" s="556" t="s">
        <v>89</v>
      </c>
      <c r="AG2" s="557"/>
    </row>
    <row r="3" spans="1:40" x14ac:dyDescent="0.25">
      <c r="A3" s="174" t="s">
        <v>90</v>
      </c>
      <c r="B3" s="86"/>
      <c r="C3" s="86"/>
      <c r="D3" s="86"/>
      <c r="E3" s="86"/>
      <c r="Z3" s="553" t="s">
        <v>91</v>
      </c>
      <c r="AA3" s="554"/>
      <c r="AB3" s="554"/>
      <c r="AC3" s="554"/>
      <c r="AD3" s="554"/>
      <c r="AE3" s="555"/>
      <c r="AF3" s="556" t="s">
        <v>92</v>
      </c>
      <c r="AG3" s="557"/>
    </row>
    <row r="4" spans="1:40" x14ac:dyDescent="0.25">
      <c r="A4" s="174" t="s">
        <v>93</v>
      </c>
      <c r="B4" s="86"/>
      <c r="C4" s="86"/>
      <c r="D4" s="86"/>
      <c r="E4" s="86"/>
      <c r="T4" s="172" t="s">
        <v>49</v>
      </c>
      <c r="Z4" s="553" t="s">
        <v>94</v>
      </c>
      <c r="AA4" s="554"/>
      <c r="AB4" s="554"/>
      <c r="AC4" s="554"/>
      <c r="AD4" s="554"/>
      <c r="AE4" s="555"/>
      <c r="AF4" s="556" t="s">
        <v>95</v>
      </c>
      <c r="AG4" s="557"/>
    </row>
    <row r="5" spans="1:40" x14ac:dyDescent="0.25">
      <c r="A5" s="174" t="s">
        <v>96</v>
      </c>
      <c r="B5" s="86"/>
      <c r="C5" s="86"/>
      <c r="D5" s="86"/>
      <c r="E5" s="86"/>
      <c r="Z5" s="553" t="s">
        <v>97</v>
      </c>
      <c r="AA5" s="554"/>
      <c r="AB5" s="554"/>
      <c r="AC5" s="554"/>
      <c r="AD5" s="554"/>
      <c r="AE5" s="555"/>
      <c r="AF5" s="556" t="s">
        <v>98</v>
      </c>
      <c r="AG5" s="557"/>
    </row>
    <row r="6" spans="1:40" x14ac:dyDescent="0.25">
      <c r="A6" s="176"/>
      <c r="B6" s="176"/>
      <c r="C6" s="177"/>
      <c r="D6" s="177"/>
      <c r="E6" s="176"/>
    </row>
    <row r="7" spans="1:40" s="179" customFormat="1" ht="18.75" x14ac:dyDescent="0.25">
      <c r="A7" s="558" t="s">
        <v>160</v>
      </c>
      <c r="B7" s="558"/>
      <c r="C7" s="558"/>
      <c r="D7" s="558"/>
      <c r="E7" s="558"/>
      <c r="F7" s="558"/>
      <c r="G7" s="558"/>
      <c r="H7" s="558"/>
      <c r="I7" s="558"/>
      <c r="J7" s="558"/>
      <c r="K7" s="558"/>
      <c r="L7" s="558"/>
      <c r="M7" s="558"/>
      <c r="N7" s="558"/>
      <c r="O7" s="558"/>
      <c r="P7" s="558"/>
      <c r="Q7" s="558"/>
      <c r="R7" s="558"/>
      <c r="S7" s="558"/>
      <c r="T7" s="558"/>
      <c r="U7" s="558"/>
      <c r="V7" s="558"/>
      <c r="W7" s="558"/>
      <c r="X7" s="558"/>
      <c r="Y7" s="558"/>
      <c r="Z7" s="558"/>
      <c r="AA7" s="558"/>
      <c r="AB7" s="558"/>
      <c r="AC7" s="558"/>
      <c r="AD7" s="558"/>
      <c r="AE7" s="558"/>
      <c r="AF7" s="558"/>
      <c r="AG7" s="558"/>
      <c r="AH7" s="558"/>
      <c r="AI7" s="558"/>
      <c r="AJ7" s="558"/>
      <c r="AK7" s="558"/>
      <c r="AL7" s="558"/>
      <c r="AM7" s="558"/>
      <c r="AN7" s="178"/>
    </row>
    <row r="9" spans="1:40" s="184" customFormat="1" x14ac:dyDescent="0.25">
      <c r="A9" s="559" t="s">
        <v>99</v>
      </c>
      <c r="B9" s="559" t="s">
        <v>100</v>
      </c>
      <c r="C9" s="559" t="s">
        <v>101</v>
      </c>
      <c r="D9" s="562" t="s">
        <v>102</v>
      </c>
      <c r="E9" s="563"/>
      <c r="F9" s="563"/>
      <c r="G9" s="563"/>
      <c r="H9" s="563"/>
      <c r="I9" s="563"/>
      <c r="J9" s="563"/>
      <c r="K9" s="563"/>
      <c r="L9" s="563"/>
      <c r="M9" s="563"/>
      <c r="N9" s="563"/>
      <c r="O9" s="563"/>
      <c r="P9" s="563"/>
      <c r="Q9" s="563"/>
      <c r="R9" s="563"/>
      <c r="S9" s="563"/>
      <c r="T9" s="563"/>
      <c r="U9" s="563"/>
      <c r="V9" s="563"/>
      <c r="W9" s="563"/>
      <c r="X9" s="563"/>
      <c r="Y9" s="563"/>
      <c r="Z9" s="563"/>
      <c r="AA9" s="563"/>
      <c r="AB9" s="563"/>
      <c r="AC9" s="563"/>
      <c r="AD9" s="563"/>
      <c r="AE9" s="563"/>
      <c r="AF9" s="563"/>
      <c r="AG9" s="563"/>
      <c r="AH9" s="564"/>
      <c r="AI9" s="565" t="s">
        <v>103</v>
      </c>
      <c r="AJ9" s="180"/>
      <c r="AK9" s="181"/>
      <c r="AL9" s="181"/>
      <c r="AM9" s="182"/>
      <c r="AN9" s="183"/>
    </row>
    <row r="10" spans="1:40" s="184" customFormat="1" x14ac:dyDescent="0.25">
      <c r="A10" s="560"/>
      <c r="B10" s="560"/>
      <c r="C10" s="560"/>
      <c r="D10" s="185">
        <v>1</v>
      </c>
      <c r="E10" s="185">
        <v>2</v>
      </c>
      <c r="F10" s="185">
        <v>3</v>
      </c>
      <c r="G10" s="185">
        <v>4</v>
      </c>
      <c r="H10" s="185">
        <v>5</v>
      </c>
      <c r="I10" s="185">
        <v>6</v>
      </c>
      <c r="J10" s="185">
        <v>7</v>
      </c>
      <c r="K10" s="185">
        <v>8</v>
      </c>
      <c r="L10" s="185">
        <v>9</v>
      </c>
      <c r="M10" s="185">
        <v>10</v>
      </c>
      <c r="N10" s="185">
        <v>11</v>
      </c>
      <c r="O10" s="185">
        <v>12</v>
      </c>
      <c r="P10" s="185">
        <v>13</v>
      </c>
      <c r="Q10" s="185">
        <v>14</v>
      </c>
      <c r="R10" s="185">
        <v>15</v>
      </c>
      <c r="S10" s="185">
        <v>16</v>
      </c>
      <c r="T10" s="185">
        <v>17</v>
      </c>
      <c r="U10" s="185">
        <v>18</v>
      </c>
      <c r="V10" s="185">
        <v>19</v>
      </c>
      <c r="W10" s="185">
        <v>20</v>
      </c>
      <c r="X10" s="185">
        <v>21</v>
      </c>
      <c r="Y10" s="185">
        <v>22</v>
      </c>
      <c r="Z10" s="185">
        <v>23</v>
      </c>
      <c r="AA10" s="185">
        <v>24</v>
      </c>
      <c r="AB10" s="185">
        <v>25</v>
      </c>
      <c r="AC10" s="185">
        <v>26</v>
      </c>
      <c r="AD10" s="185">
        <v>27</v>
      </c>
      <c r="AE10" s="185">
        <v>28</v>
      </c>
      <c r="AF10" s="185">
        <v>29</v>
      </c>
      <c r="AG10" s="185">
        <v>30</v>
      </c>
      <c r="AH10" s="185">
        <v>31</v>
      </c>
      <c r="AI10" s="565"/>
      <c r="AJ10" s="186"/>
      <c r="AK10" s="182"/>
      <c r="AL10" s="182"/>
      <c r="AM10" s="182"/>
      <c r="AN10" s="183"/>
    </row>
    <row r="11" spans="1:40" s="191" customFormat="1" x14ac:dyDescent="0.25">
      <c r="A11" s="561"/>
      <c r="B11" s="561"/>
      <c r="C11" s="561"/>
      <c r="D11" s="185" t="s">
        <v>109</v>
      </c>
      <c r="E11" s="187" t="s">
        <v>110</v>
      </c>
      <c r="F11" s="185" t="s">
        <v>104</v>
      </c>
      <c r="G11" s="187" t="s">
        <v>105</v>
      </c>
      <c r="H11" s="188" t="s">
        <v>106</v>
      </c>
      <c r="I11" s="189" t="s">
        <v>107</v>
      </c>
      <c r="J11" s="185" t="s">
        <v>108</v>
      </c>
      <c r="K11" s="185" t="s">
        <v>109</v>
      </c>
      <c r="L11" s="187" t="s">
        <v>110</v>
      </c>
      <c r="M11" s="185" t="s">
        <v>104</v>
      </c>
      <c r="N11" s="187" t="s">
        <v>105</v>
      </c>
      <c r="O11" s="188" t="s">
        <v>106</v>
      </c>
      <c r="P11" s="189" t="s">
        <v>107</v>
      </c>
      <c r="Q11" s="185" t="s">
        <v>108</v>
      </c>
      <c r="R11" s="185" t="s">
        <v>109</v>
      </c>
      <c r="S11" s="187" t="s">
        <v>110</v>
      </c>
      <c r="T11" s="185" t="s">
        <v>104</v>
      </c>
      <c r="U11" s="187" t="s">
        <v>105</v>
      </c>
      <c r="V11" s="188" t="s">
        <v>106</v>
      </c>
      <c r="W11" s="189" t="s">
        <v>107</v>
      </c>
      <c r="X11" s="185" t="s">
        <v>108</v>
      </c>
      <c r="Y11" s="185" t="s">
        <v>109</v>
      </c>
      <c r="Z11" s="187" t="s">
        <v>110</v>
      </c>
      <c r="AA11" s="185" t="s">
        <v>104</v>
      </c>
      <c r="AB11" s="187" t="s">
        <v>105</v>
      </c>
      <c r="AC11" s="188" t="s">
        <v>106</v>
      </c>
      <c r="AD11" s="189" t="s">
        <v>107</v>
      </c>
      <c r="AE11" s="185" t="s">
        <v>108</v>
      </c>
      <c r="AF11" s="187" t="s">
        <v>109</v>
      </c>
      <c r="AG11" s="187" t="s">
        <v>110</v>
      </c>
      <c r="AH11" s="187" t="s">
        <v>104</v>
      </c>
      <c r="AI11" s="565"/>
      <c r="AJ11" s="190"/>
      <c r="AN11" s="192"/>
    </row>
    <row r="12" spans="1:40" s="191" customFormat="1" x14ac:dyDescent="0.25">
      <c r="A12" s="219">
        <v>1</v>
      </c>
      <c r="B12" s="219" t="s">
        <v>38</v>
      </c>
      <c r="C12" s="219" t="s">
        <v>14</v>
      </c>
      <c r="D12" s="187" t="s">
        <v>89</v>
      </c>
      <c r="E12" s="187" t="s">
        <v>89</v>
      </c>
      <c r="F12" s="187" t="s">
        <v>89</v>
      </c>
      <c r="G12" s="187" t="s">
        <v>92</v>
      </c>
      <c r="H12" s="269"/>
      <c r="I12" s="189" t="s">
        <v>89</v>
      </c>
      <c r="J12" s="187" t="s">
        <v>89</v>
      </c>
      <c r="K12" s="189" t="s">
        <v>89</v>
      </c>
      <c r="L12" s="189" t="s">
        <v>89</v>
      </c>
      <c r="M12" s="187" t="s">
        <v>89</v>
      </c>
      <c r="N12" s="189" t="s">
        <v>92</v>
      </c>
      <c r="O12" s="269"/>
      <c r="P12" s="189" t="s">
        <v>89</v>
      </c>
      <c r="Q12" s="187" t="s">
        <v>89</v>
      </c>
      <c r="R12" s="189" t="s">
        <v>89</v>
      </c>
      <c r="S12" s="189" t="s">
        <v>89</v>
      </c>
      <c r="T12" s="187" t="s">
        <v>89</v>
      </c>
      <c r="U12" s="189" t="s">
        <v>89</v>
      </c>
      <c r="V12" s="269"/>
      <c r="W12" s="189" t="s">
        <v>89</v>
      </c>
      <c r="X12" s="187" t="s">
        <v>89</v>
      </c>
      <c r="Y12" s="189" t="s">
        <v>89</v>
      </c>
      <c r="Z12" s="189" t="s">
        <v>89</v>
      </c>
      <c r="AA12" s="187" t="s">
        <v>89</v>
      </c>
      <c r="AB12" s="189" t="s">
        <v>89</v>
      </c>
      <c r="AC12" s="269"/>
      <c r="AD12" s="270" t="s">
        <v>89</v>
      </c>
      <c r="AE12" s="389" t="s">
        <v>89</v>
      </c>
      <c r="AF12" s="187" t="s">
        <v>89</v>
      </c>
      <c r="AG12" s="187" t="s">
        <v>89</v>
      </c>
      <c r="AH12" s="187" t="s">
        <v>89</v>
      </c>
      <c r="AI12" s="193">
        <f>COUNTIF(D12:AH12,"x")+ COUNTIF(D12:AH12,"x/2")/2+COUNTIF(D12:AH12,"CT")+COUNTIF(D12:AH12,"TT")</f>
        <v>26</v>
      </c>
      <c r="AJ12" s="190"/>
      <c r="AN12" s="192"/>
    </row>
    <row r="13" spans="1:40" s="191" customFormat="1" x14ac:dyDescent="0.25">
      <c r="A13" s="219">
        <v>2</v>
      </c>
      <c r="B13" s="222" t="s">
        <v>76</v>
      </c>
      <c r="C13" s="221" t="s">
        <v>123</v>
      </c>
      <c r="D13" s="187" t="s">
        <v>89</v>
      </c>
      <c r="E13" s="187" t="s">
        <v>89</v>
      </c>
      <c r="F13" s="187" t="s">
        <v>89</v>
      </c>
      <c r="G13" s="187" t="s">
        <v>92</v>
      </c>
      <c r="H13" s="269"/>
      <c r="I13" s="189" t="s">
        <v>89</v>
      </c>
      <c r="J13" s="187" t="s">
        <v>89</v>
      </c>
      <c r="K13" s="189" t="s">
        <v>89</v>
      </c>
      <c r="L13" s="189" t="s">
        <v>89</v>
      </c>
      <c r="M13" s="187" t="s">
        <v>89</v>
      </c>
      <c r="N13" s="189" t="s">
        <v>92</v>
      </c>
      <c r="O13" s="269" t="s">
        <v>89</v>
      </c>
      <c r="P13" s="189" t="s">
        <v>89</v>
      </c>
      <c r="Q13" s="187" t="s">
        <v>89</v>
      </c>
      <c r="R13" s="189" t="s">
        <v>89</v>
      </c>
      <c r="S13" s="189" t="s">
        <v>89</v>
      </c>
      <c r="T13" s="187" t="s">
        <v>92</v>
      </c>
      <c r="U13" s="189" t="s">
        <v>89</v>
      </c>
      <c r="V13" s="269"/>
      <c r="W13" s="189" t="s">
        <v>89</v>
      </c>
      <c r="X13" s="187" t="s">
        <v>89</v>
      </c>
      <c r="Y13" s="189" t="s">
        <v>89</v>
      </c>
      <c r="Z13" s="189" t="s">
        <v>89</v>
      </c>
      <c r="AA13" s="187" t="s">
        <v>89</v>
      </c>
      <c r="AB13" s="189" t="s">
        <v>89</v>
      </c>
      <c r="AC13" s="269" t="s">
        <v>89</v>
      </c>
      <c r="AD13" s="270" t="s">
        <v>89</v>
      </c>
      <c r="AE13" s="389" t="s">
        <v>89</v>
      </c>
      <c r="AF13" s="187" t="s">
        <v>89</v>
      </c>
      <c r="AG13" s="187" t="s">
        <v>89</v>
      </c>
      <c r="AH13" s="187" t="s">
        <v>89</v>
      </c>
      <c r="AI13" s="193">
        <f t="shared" ref="AI13:AI17" si="0">COUNTIF(D13:AH13,"x")+ COUNTIF(D13:AH13,"x/2")/2+COUNTIF(D13:AH13,"CT")+COUNTIF(D13:AH13,"TT")</f>
        <v>27.5</v>
      </c>
      <c r="AJ13" s="190"/>
      <c r="AN13" s="192"/>
    </row>
    <row r="14" spans="1:40" s="191" customFormat="1" x14ac:dyDescent="0.25">
      <c r="A14" s="219">
        <v>3</v>
      </c>
      <c r="B14" s="222" t="s">
        <v>143</v>
      </c>
      <c r="C14" s="221" t="s">
        <v>144</v>
      </c>
      <c r="D14" s="187" t="s">
        <v>89</v>
      </c>
      <c r="E14" s="187" t="s">
        <v>89</v>
      </c>
      <c r="F14" s="187" t="s">
        <v>89</v>
      </c>
      <c r="G14" s="187" t="s">
        <v>92</v>
      </c>
      <c r="H14" s="269"/>
      <c r="I14" s="189" t="s">
        <v>89</v>
      </c>
      <c r="J14" s="187" t="s">
        <v>89</v>
      </c>
      <c r="K14" s="189" t="s">
        <v>89</v>
      </c>
      <c r="L14" s="189" t="s">
        <v>89</v>
      </c>
      <c r="M14" s="187" t="s">
        <v>89</v>
      </c>
      <c r="N14" s="189" t="s">
        <v>92</v>
      </c>
      <c r="O14" s="269"/>
      <c r="P14" s="189" t="s">
        <v>89</v>
      </c>
      <c r="Q14" s="187" t="s">
        <v>89</v>
      </c>
      <c r="R14" s="189" t="s">
        <v>89</v>
      </c>
      <c r="S14" s="189" t="s">
        <v>89</v>
      </c>
      <c r="T14" s="187" t="s">
        <v>89</v>
      </c>
      <c r="U14" s="189"/>
      <c r="V14" s="269"/>
      <c r="W14" s="189" t="s">
        <v>89</v>
      </c>
      <c r="X14" s="187" t="s">
        <v>89</v>
      </c>
      <c r="Y14" s="189" t="s">
        <v>89</v>
      </c>
      <c r="Z14" s="189" t="s">
        <v>89</v>
      </c>
      <c r="AA14" s="187" t="s">
        <v>89</v>
      </c>
      <c r="AB14" s="189" t="s">
        <v>89</v>
      </c>
      <c r="AC14" s="269"/>
      <c r="AD14" s="270" t="s">
        <v>89</v>
      </c>
      <c r="AE14" s="389" t="s">
        <v>89</v>
      </c>
      <c r="AF14" s="187" t="s">
        <v>89</v>
      </c>
      <c r="AG14" s="187" t="s">
        <v>89</v>
      </c>
      <c r="AH14" s="187" t="s">
        <v>89</v>
      </c>
      <c r="AI14" s="193">
        <f t="shared" si="0"/>
        <v>25</v>
      </c>
      <c r="AJ14" s="190"/>
      <c r="AN14" s="192"/>
    </row>
    <row r="15" spans="1:40" s="191" customFormat="1" x14ac:dyDescent="0.25">
      <c r="A15" s="219">
        <v>4</v>
      </c>
      <c r="B15" s="220" t="s">
        <v>37</v>
      </c>
      <c r="C15" s="221" t="s">
        <v>111</v>
      </c>
      <c r="D15" s="187" t="s">
        <v>89</v>
      </c>
      <c r="E15" s="187" t="s">
        <v>89</v>
      </c>
      <c r="F15" s="187" t="s">
        <v>89</v>
      </c>
      <c r="G15" s="187"/>
      <c r="H15" s="269"/>
      <c r="I15" s="189" t="s">
        <v>89</v>
      </c>
      <c r="J15" s="187" t="s">
        <v>89</v>
      </c>
      <c r="K15" s="189" t="s">
        <v>89</v>
      </c>
      <c r="L15" s="189" t="s">
        <v>89</v>
      </c>
      <c r="M15" s="187" t="s">
        <v>89</v>
      </c>
      <c r="N15" s="189" t="s">
        <v>89</v>
      </c>
      <c r="O15" s="269"/>
      <c r="P15" s="189" t="s">
        <v>89</v>
      </c>
      <c r="Q15" s="187" t="s">
        <v>89</v>
      </c>
      <c r="R15" s="189" t="s">
        <v>89</v>
      </c>
      <c r="S15" s="189" t="s">
        <v>89</v>
      </c>
      <c r="T15" s="187" t="s">
        <v>89</v>
      </c>
      <c r="U15" s="189" t="s">
        <v>89</v>
      </c>
      <c r="V15" s="269" t="s">
        <v>89</v>
      </c>
      <c r="W15" s="189" t="s">
        <v>89</v>
      </c>
      <c r="X15" s="187" t="s">
        <v>89</v>
      </c>
      <c r="Y15" s="189" t="s">
        <v>89</v>
      </c>
      <c r="Z15" s="189" t="s">
        <v>89</v>
      </c>
      <c r="AA15" s="187" t="s">
        <v>89</v>
      </c>
      <c r="AB15" s="189" t="s">
        <v>89</v>
      </c>
      <c r="AC15" s="269"/>
      <c r="AD15" s="270" t="s">
        <v>89</v>
      </c>
      <c r="AE15" s="389" t="s">
        <v>89</v>
      </c>
      <c r="AF15" s="187" t="s">
        <v>89</v>
      </c>
      <c r="AG15" s="187" t="s">
        <v>89</v>
      </c>
      <c r="AH15" s="187" t="s">
        <v>89</v>
      </c>
      <c r="AI15" s="193">
        <f t="shared" si="0"/>
        <v>27</v>
      </c>
      <c r="AJ15" s="190"/>
      <c r="AN15" s="192"/>
    </row>
    <row r="16" spans="1:40" s="191" customFormat="1" x14ac:dyDescent="0.25">
      <c r="A16" s="219">
        <v>5</v>
      </c>
      <c r="B16" s="219" t="s">
        <v>74</v>
      </c>
      <c r="C16" s="221" t="s">
        <v>111</v>
      </c>
      <c r="D16" s="187" t="s">
        <v>89</v>
      </c>
      <c r="E16" s="187" t="s">
        <v>89</v>
      </c>
      <c r="F16" s="187" t="s">
        <v>89</v>
      </c>
      <c r="G16" s="187" t="s">
        <v>92</v>
      </c>
      <c r="H16" s="269"/>
      <c r="I16" s="189" t="s">
        <v>89</v>
      </c>
      <c r="J16" s="187" t="s">
        <v>89</v>
      </c>
      <c r="K16" s="189" t="s">
        <v>89</v>
      </c>
      <c r="L16" s="189" t="s">
        <v>89</v>
      </c>
      <c r="M16" s="187" t="s">
        <v>89</v>
      </c>
      <c r="N16" s="189" t="s">
        <v>92</v>
      </c>
      <c r="O16" s="269"/>
      <c r="P16" s="189" t="s">
        <v>89</v>
      </c>
      <c r="Q16" s="187" t="s">
        <v>89</v>
      </c>
      <c r="R16" s="189" t="s">
        <v>89</v>
      </c>
      <c r="S16" s="189" t="s">
        <v>89</v>
      </c>
      <c r="T16" s="187" t="s">
        <v>89</v>
      </c>
      <c r="U16" s="189" t="s">
        <v>89</v>
      </c>
      <c r="V16" s="269"/>
      <c r="W16" s="189" t="s">
        <v>89</v>
      </c>
      <c r="X16" s="187" t="s">
        <v>89</v>
      </c>
      <c r="Y16" s="189" t="s">
        <v>89</v>
      </c>
      <c r="Z16" s="189" t="s">
        <v>89</v>
      </c>
      <c r="AA16" s="187" t="s">
        <v>89</v>
      </c>
      <c r="AB16" s="189" t="s">
        <v>89</v>
      </c>
      <c r="AC16" s="269"/>
      <c r="AD16" s="270" t="s">
        <v>89</v>
      </c>
      <c r="AE16" s="389" t="s">
        <v>89</v>
      </c>
      <c r="AF16" s="187" t="s">
        <v>89</v>
      </c>
      <c r="AG16" s="187" t="s">
        <v>89</v>
      </c>
      <c r="AH16" s="187" t="s">
        <v>89</v>
      </c>
      <c r="AI16" s="193">
        <f t="shared" si="0"/>
        <v>26</v>
      </c>
      <c r="AJ16" s="190"/>
      <c r="AN16" s="192"/>
    </row>
    <row r="17" spans="1:40" s="191" customFormat="1" x14ac:dyDescent="0.25">
      <c r="A17" s="219">
        <v>6</v>
      </c>
      <c r="B17" s="219" t="s">
        <v>122</v>
      </c>
      <c r="C17" s="221" t="s">
        <v>119</v>
      </c>
      <c r="D17" s="187" t="s">
        <v>89</v>
      </c>
      <c r="E17" s="187" t="s">
        <v>89</v>
      </c>
      <c r="F17" s="187" t="s">
        <v>89</v>
      </c>
      <c r="G17" s="187" t="s">
        <v>92</v>
      </c>
      <c r="H17" s="269" t="s">
        <v>89</v>
      </c>
      <c r="I17" s="189" t="s">
        <v>89</v>
      </c>
      <c r="J17" s="187" t="s">
        <v>89</v>
      </c>
      <c r="K17" s="189" t="s">
        <v>89</v>
      </c>
      <c r="L17" s="189" t="s">
        <v>89</v>
      </c>
      <c r="M17" s="187" t="s">
        <v>89</v>
      </c>
      <c r="N17" s="189" t="s">
        <v>92</v>
      </c>
      <c r="O17" s="269"/>
      <c r="P17" s="189" t="s">
        <v>89</v>
      </c>
      <c r="Q17" s="187" t="s">
        <v>89</v>
      </c>
      <c r="R17" s="189" t="s">
        <v>89</v>
      </c>
      <c r="S17" s="189" t="s">
        <v>89</v>
      </c>
      <c r="T17" s="187" t="s">
        <v>89</v>
      </c>
      <c r="U17" s="189" t="s">
        <v>89</v>
      </c>
      <c r="V17" s="269"/>
      <c r="W17" s="189" t="s">
        <v>92</v>
      </c>
      <c r="X17" s="187"/>
      <c r="Y17" s="189" t="s">
        <v>89</v>
      </c>
      <c r="Z17" s="189" t="s">
        <v>89</v>
      </c>
      <c r="AA17" s="187" t="s">
        <v>89</v>
      </c>
      <c r="AB17" s="189" t="s">
        <v>89</v>
      </c>
      <c r="AC17" s="269"/>
      <c r="AD17" s="270" t="s">
        <v>89</v>
      </c>
      <c r="AE17" s="389" t="s">
        <v>89</v>
      </c>
      <c r="AF17" s="187" t="s">
        <v>89</v>
      </c>
      <c r="AG17" s="187" t="s">
        <v>89</v>
      </c>
      <c r="AH17" s="187" t="s">
        <v>89</v>
      </c>
      <c r="AI17" s="193">
        <f t="shared" si="0"/>
        <v>25.5</v>
      </c>
      <c r="AJ17" s="190"/>
      <c r="AN17" s="192"/>
    </row>
    <row r="18" spans="1:40" s="191" customFormat="1" x14ac:dyDescent="0.25">
      <c r="A18" s="566" t="s">
        <v>112</v>
      </c>
      <c r="B18" s="567"/>
      <c r="C18" s="194"/>
      <c r="D18" s="194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6">
        <f>SUM(AI12:AI16)</f>
        <v>131.5</v>
      </c>
      <c r="AJ18" s="197"/>
      <c r="AK18" s="198"/>
      <c r="AL18" s="198"/>
      <c r="AN18" s="192"/>
    </row>
    <row r="20" spans="1:40" s="204" customFormat="1" x14ac:dyDescent="0.25">
      <c r="A20" s="568" t="s">
        <v>14</v>
      </c>
      <c r="B20" s="568"/>
      <c r="C20" s="568"/>
      <c r="D20" s="568"/>
      <c r="E20" s="568"/>
      <c r="F20" s="568"/>
      <c r="G20" s="568"/>
      <c r="H20" s="199"/>
      <c r="I20" s="569"/>
      <c r="J20" s="569"/>
      <c r="K20" s="569"/>
      <c r="L20" s="569"/>
      <c r="M20" s="569"/>
      <c r="N20" s="200"/>
      <c r="O20" s="569" t="s">
        <v>113</v>
      </c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201"/>
      <c r="AA20" s="201"/>
      <c r="AB20" s="202"/>
      <c r="AC20" s="569"/>
      <c r="AD20" s="569"/>
      <c r="AE20" s="569"/>
      <c r="AF20" s="569"/>
      <c r="AG20" s="569"/>
      <c r="AH20" s="569"/>
      <c r="AI20" s="569"/>
      <c r="AJ20" s="569"/>
      <c r="AK20" s="569"/>
      <c r="AL20" s="569"/>
      <c r="AM20" s="569"/>
      <c r="AN20" s="203"/>
    </row>
    <row r="27" spans="1:40" x14ac:dyDescent="0.25">
      <c r="A27" s="205"/>
      <c r="B27" s="206"/>
      <c r="C27" s="205"/>
      <c r="D27" s="205"/>
    </row>
    <row r="28" spans="1:40" x14ac:dyDescent="0.25">
      <c r="A28" s="205"/>
      <c r="B28" s="206"/>
      <c r="C28" s="205"/>
      <c r="D28" s="205"/>
    </row>
    <row r="29" spans="1:40" x14ac:dyDescent="0.25">
      <c r="A29" s="176"/>
      <c r="B29" s="177"/>
      <c r="C29" s="176"/>
      <c r="D29" s="176"/>
    </row>
    <row r="30" spans="1:40" x14ac:dyDescent="0.25">
      <c r="A30" s="176"/>
      <c r="B30" s="177"/>
      <c r="C30" s="176"/>
      <c r="D30" s="176"/>
    </row>
    <row r="34" spans="3:40" s="207" customFormat="1" x14ac:dyDescent="0.25">
      <c r="AN34" s="208"/>
    </row>
    <row r="35" spans="3:40" s="207" customFormat="1" x14ac:dyDescent="0.25">
      <c r="AN35" s="208"/>
    </row>
    <row r="36" spans="3:40" s="207" customFormat="1" x14ac:dyDescent="0.25">
      <c r="G36" s="552"/>
      <c r="H36" s="552"/>
      <c r="I36" s="552"/>
      <c r="J36" s="552"/>
      <c r="K36" s="552"/>
      <c r="L36" s="552"/>
      <c r="M36" s="552"/>
      <c r="N36" s="552"/>
      <c r="O36" s="552"/>
      <c r="P36" s="552"/>
      <c r="Q36" s="552"/>
      <c r="R36" s="552"/>
      <c r="S36" s="552"/>
      <c r="T36" s="552"/>
      <c r="U36" s="552"/>
      <c r="V36" s="552"/>
      <c r="W36" s="552"/>
      <c r="X36" s="552"/>
      <c r="AN36" s="208"/>
    </row>
    <row r="37" spans="3:40" s="207" customFormat="1" x14ac:dyDescent="0.25">
      <c r="G37" s="552"/>
      <c r="H37" s="552"/>
      <c r="I37" s="552"/>
      <c r="J37" s="552"/>
      <c r="K37" s="552"/>
      <c r="L37" s="552"/>
      <c r="M37" s="552"/>
      <c r="N37" s="552"/>
      <c r="O37" s="552"/>
      <c r="P37" s="552"/>
      <c r="Q37" s="552"/>
      <c r="R37" s="552"/>
      <c r="S37" s="552"/>
      <c r="T37" s="552"/>
      <c r="U37" s="552"/>
      <c r="V37" s="552"/>
      <c r="W37" s="552"/>
      <c r="X37" s="552"/>
      <c r="AN37" s="208"/>
    </row>
    <row r="38" spans="3:40" s="207" customFormat="1" x14ac:dyDescent="0.25">
      <c r="G38" s="552"/>
      <c r="H38" s="552"/>
      <c r="I38" s="552"/>
      <c r="J38" s="552"/>
      <c r="K38" s="552"/>
      <c r="L38" s="552"/>
      <c r="M38" s="552"/>
      <c r="N38" s="552"/>
      <c r="O38" s="552"/>
      <c r="P38" s="552"/>
      <c r="Q38" s="552"/>
      <c r="R38" s="552"/>
      <c r="S38" s="552"/>
      <c r="T38" s="552"/>
      <c r="U38" s="552"/>
      <c r="V38" s="552"/>
      <c r="W38" s="552"/>
      <c r="X38" s="552"/>
      <c r="AN38" s="208"/>
    </row>
    <row r="39" spans="3:40" s="207" customFormat="1" x14ac:dyDescent="0.25">
      <c r="G39" s="552"/>
      <c r="H39" s="552"/>
      <c r="I39" s="552"/>
      <c r="J39" s="552"/>
      <c r="K39" s="552"/>
      <c r="L39" s="552"/>
      <c r="M39" s="552"/>
      <c r="N39" s="552"/>
      <c r="O39" s="552"/>
      <c r="P39" s="552"/>
      <c r="Q39" s="552"/>
      <c r="R39" s="552"/>
      <c r="S39" s="552"/>
      <c r="T39" s="552"/>
      <c r="U39" s="552"/>
      <c r="V39" s="552"/>
      <c r="W39" s="552"/>
      <c r="X39" s="552"/>
      <c r="AN39" s="208"/>
    </row>
    <row r="40" spans="3:40" s="207" customFormat="1" x14ac:dyDescent="0.25">
      <c r="G40" s="552"/>
      <c r="H40" s="552"/>
      <c r="I40" s="552"/>
      <c r="J40" s="552"/>
      <c r="K40" s="552"/>
      <c r="L40" s="552"/>
      <c r="M40" s="552"/>
      <c r="N40" s="552"/>
      <c r="O40" s="552"/>
      <c r="P40" s="552"/>
      <c r="Q40" s="552"/>
      <c r="R40" s="552"/>
      <c r="S40" s="552"/>
      <c r="T40" s="552"/>
      <c r="U40" s="552"/>
      <c r="V40" s="552"/>
      <c r="W40" s="552"/>
      <c r="X40" s="552"/>
      <c r="AN40" s="208"/>
    </row>
    <row r="41" spans="3:40" x14ac:dyDescent="0.25">
      <c r="C41" s="172"/>
      <c r="D41" s="172"/>
      <c r="G41" s="552"/>
      <c r="H41" s="552"/>
      <c r="I41" s="552"/>
      <c r="J41" s="552"/>
      <c r="K41" s="552"/>
      <c r="L41" s="552"/>
      <c r="M41" s="552"/>
      <c r="N41" s="552"/>
      <c r="O41" s="552"/>
      <c r="P41" s="552"/>
      <c r="Q41" s="552"/>
      <c r="R41" s="552"/>
      <c r="S41" s="552"/>
      <c r="T41" s="552"/>
      <c r="U41" s="552"/>
      <c r="V41" s="552"/>
      <c r="W41" s="552"/>
      <c r="X41" s="552"/>
      <c r="AN41" s="172"/>
    </row>
    <row r="42" spans="3:40" x14ac:dyDescent="0.25">
      <c r="C42" s="172"/>
      <c r="D42" s="172"/>
      <c r="AN42" s="172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6:X41"/>
    <mergeCell ref="Z5:AE5"/>
    <mergeCell ref="AF5:AG5"/>
    <mergeCell ref="A7:AM7"/>
    <mergeCell ref="A9:A11"/>
    <mergeCell ref="B9:B11"/>
    <mergeCell ref="C9:C11"/>
    <mergeCell ref="D9:AH9"/>
    <mergeCell ref="AI9:AI11"/>
    <mergeCell ref="A18:B18"/>
    <mergeCell ref="A20:G20"/>
    <mergeCell ref="I20:M20"/>
    <mergeCell ref="O20:Y20"/>
    <mergeCell ref="AC20:AM20"/>
  </mergeCells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M14" sqref="M14"/>
    </sheetView>
  </sheetViews>
  <sheetFormatPr defaultColWidth="9" defaultRowHeight="12.75" x14ac:dyDescent="0.25"/>
  <cols>
    <col min="1" max="1" width="2.140625" style="43" customWidth="1"/>
    <col min="2" max="2" width="17.28515625" style="43" bestFit="1" customWidth="1"/>
    <col min="3" max="3" width="7.85546875" style="43" customWidth="1"/>
    <col min="4" max="4" width="12.7109375" style="43" bestFit="1" customWidth="1"/>
    <col min="5" max="5" width="7.42578125" style="42" customWidth="1"/>
    <col min="6" max="7" width="12.7109375" style="43" bestFit="1" customWidth="1"/>
    <col min="8" max="8" width="10.28515625" style="43" bestFit="1" customWidth="1"/>
    <col min="9" max="9" width="13.42578125" style="43" bestFit="1" customWidth="1"/>
    <col min="10" max="10" width="13.28515625" style="43" customWidth="1"/>
    <col min="11" max="11" width="14.5703125" style="43" bestFit="1" customWidth="1"/>
    <col min="12" max="12" width="13.7109375" style="43" bestFit="1" customWidth="1"/>
    <col min="13" max="13" width="7.5703125" style="43" bestFit="1" customWidth="1"/>
    <col min="14" max="14" width="5.85546875" style="43" bestFit="1" customWidth="1"/>
    <col min="15" max="16" width="9" style="43"/>
    <col min="17" max="17" width="11.7109375" style="43" bestFit="1" customWidth="1"/>
    <col min="18" max="258" width="9" style="43"/>
    <col min="259" max="259" width="5.28515625" style="43" customWidth="1"/>
    <col min="260" max="260" width="14.28515625" style="43" customWidth="1"/>
    <col min="261" max="261" width="9.7109375" style="43" customWidth="1"/>
    <col min="262" max="262" width="12.7109375" style="43" bestFit="1" customWidth="1"/>
    <col min="263" max="263" width="6" style="43" customWidth="1"/>
    <col min="264" max="264" width="12.85546875" style="43" customWidth="1"/>
    <col min="265" max="265" width="11.7109375" style="43" bestFit="1" customWidth="1"/>
    <col min="266" max="266" width="12.7109375" style="43" bestFit="1" customWidth="1"/>
    <col min="267" max="267" width="12.140625" style="43" customWidth="1"/>
    <col min="268" max="268" width="12.7109375" style="43" bestFit="1" customWidth="1"/>
    <col min="269" max="269" width="10.42578125" style="43" customWidth="1"/>
    <col min="270" max="270" width="5.140625" style="43" customWidth="1"/>
    <col min="271" max="514" width="9" style="43"/>
    <col min="515" max="515" width="5.28515625" style="43" customWidth="1"/>
    <col min="516" max="516" width="14.28515625" style="43" customWidth="1"/>
    <col min="517" max="517" width="9.7109375" style="43" customWidth="1"/>
    <col min="518" max="518" width="12.7109375" style="43" bestFit="1" customWidth="1"/>
    <col min="519" max="519" width="6" style="43" customWidth="1"/>
    <col min="520" max="520" width="12.85546875" style="43" customWidth="1"/>
    <col min="521" max="521" width="11.7109375" style="43" bestFit="1" customWidth="1"/>
    <col min="522" max="522" width="12.7109375" style="43" bestFit="1" customWidth="1"/>
    <col min="523" max="523" width="12.140625" style="43" customWidth="1"/>
    <col min="524" max="524" width="12.7109375" style="43" bestFit="1" customWidth="1"/>
    <col min="525" max="525" width="10.42578125" style="43" customWidth="1"/>
    <col min="526" max="526" width="5.140625" style="43" customWidth="1"/>
    <col min="527" max="770" width="9" style="43"/>
    <col min="771" max="771" width="5.28515625" style="43" customWidth="1"/>
    <col min="772" max="772" width="14.28515625" style="43" customWidth="1"/>
    <col min="773" max="773" width="9.7109375" style="43" customWidth="1"/>
    <col min="774" max="774" width="12.7109375" style="43" bestFit="1" customWidth="1"/>
    <col min="775" max="775" width="6" style="43" customWidth="1"/>
    <col min="776" max="776" width="12.85546875" style="43" customWidth="1"/>
    <col min="777" max="777" width="11.7109375" style="43" bestFit="1" customWidth="1"/>
    <col min="778" max="778" width="12.7109375" style="43" bestFit="1" customWidth="1"/>
    <col min="779" max="779" width="12.140625" style="43" customWidth="1"/>
    <col min="780" max="780" width="12.7109375" style="43" bestFit="1" customWidth="1"/>
    <col min="781" max="781" width="10.42578125" style="43" customWidth="1"/>
    <col min="782" max="782" width="5.140625" style="43" customWidth="1"/>
    <col min="783" max="1026" width="9" style="43"/>
    <col min="1027" max="1027" width="5.28515625" style="43" customWidth="1"/>
    <col min="1028" max="1028" width="14.28515625" style="43" customWidth="1"/>
    <col min="1029" max="1029" width="9.7109375" style="43" customWidth="1"/>
    <col min="1030" max="1030" width="12.7109375" style="43" bestFit="1" customWidth="1"/>
    <col min="1031" max="1031" width="6" style="43" customWidth="1"/>
    <col min="1032" max="1032" width="12.85546875" style="43" customWidth="1"/>
    <col min="1033" max="1033" width="11.7109375" style="43" bestFit="1" customWidth="1"/>
    <col min="1034" max="1034" width="12.7109375" style="43" bestFit="1" customWidth="1"/>
    <col min="1035" max="1035" width="12.140625" style="43" customWidth="1"/>
    <col min="1036" max="1036" width="12.7109375" style="43" bestFit="1" customWidth="1"/>
    <col min="1037" max="1037" width="10.42578125" style="43" customWidth="1"/>
    <col min="1038" max="1038" width="5.140625" style="43" customWidth="1"/>
    <col min="1039" max="1282" width="9" style="43"/>
    <col min="1283" max="1283" width="5.28515625" style="43" customWidth="1"/>
    <col min="1284" max="1284" width="14.28515625" style="43" customWidth="1"/>
    <col min="1285" max="1285" width="9.7109375" style="43" customWidth="1"/>
    <col min="1286" max="1286" width="12.7109375" style="43" bestFit="1" customWidth="1"/>
    <col min="1287" max="1287" width="6" style="43" customWidth="1"/>
    <col min="1288" max="1288" width="12.85546875" style="43" customWidth="1"/>
    <col min="1289" max="1289" width="11.7109375" style="43" bestFit="1" customWidth="1"/>
    <col min="1290" max="1290" width="12.7109375" style="43" bestFit="1" customWidth="1"/>
    <col min="1291" max="1291" width="12.140625" style="43" customWidth="1"/>
    <col min="1292" max="1292" width="12.7109375" style="43" bestFit="1" customWidth="1"/>
    <col min="1293" max="1293" width="10.42578125" style="43" customWidth="1"/>
    <col min="1294" max="1294" width="5.140625" style="43" customWidth="1"/>
    <col min="1295" max="1538" width="9" style="43"/>
    <col min="1539" max="1539" width="5.28515625" style="43" customWidth="1"/>
    <col min="1540" max="1540" width="14.28515625" style="43" customWidth="1"/>
    <col min="1541" max="1541" width="9.7109375" style="43" customWidth="1"/>
    <col min="1542" max="1542" width="12.7109375" style="43" bestFit="1" customWidth="1"/>
    <col min="1543" max="1543" width="6" style="43" customWidth="1"/>
    <col min="1544" max="1544" width="12.85546875" style="43" customWidth="1"/>
    <col min="1545" max="1545" width="11.7109375" style="43" bestFit="1" customWidth="1"/>
    <col min="1546" max="1546" width="12.7109375" style="43" bestFit="1" customWidth="1"/>
    <col min="1547" max="1547" width="12.140625" style="43" customWidth="1"/>
    <col min="1548" max="1548" width="12.7109375" style="43" bestFit="1" customWidth="1"/>
    <col min="1549" max="1549" width="10.42578125" style="43" customWidth="1"/>
    <col min="1550" max="1550" width="5.140625" style="43" customWidth="1"/>
    <col min="1551" max="1794" width="9" style="43"/>
    <col min="1795" max="1795" width="5.28515625" style="43" customWidth="1"/>
    <col min="1796" max="1796" width="14.28515625" style="43" customWidth="1"/>
    <col min="1797" max="1797" width="9.7109375" style="43" customWidth="1"/>
    <col min="1798" max="1798" width="12.7109375" style="43" bestFit="1" customWidth="1"/>
    <col min="1799" max="1799" width="6" style="43" customWidth="1"/>
    <col min="1800" max="1800" width="12.85546875" style="43" customWidth="1"/>
    <col min="1801" max="1801" width="11.7109375" style="43" bestFit="1" customWidth="1"/>
    <col min="1802" max="1802" width="12.7109375" style="43" bestFit="1" customWidth="1"/>
    <col min="1803" max="1803" width="12.140625" style="43" customWidth="1"/>
    <col min="1804" max="1804" width="12.7109375" style="43" bestFit="1" customWidth="1"/>
    <col min="1805" max="1805" width="10.42578125" style="43" customWidth="1"/>
    <col min="1806" max="1806" width="5.140625" style="43" customWidth="1"/>
    <col min="1807" max="2050" width="9" style="43"/>
    <col min="2051" max="2051" width="5.28515625" style="43" customWidth="1"/>
    <col min="2052" max="2052" width="14.28515625" style="43" customWidth="1"/>
    <col min="2053" max="2053" width="9.7109375" style="43" customWidth="1"/>
    <col min="2054" max="2054" width="12.7109375" style="43" bestFit="1" customWidth="1"/>
    <col min="2055" max="2055" width="6" style="43" customWidth="1"/>
    <col min="2056" max="2056" width="12.85546875" style="43" customWidth="1"/>
    <col min="2057" max="2057" width="11.7109375" style="43" bestFit="1" customWidth="1"/>
    <col min="2058" max="2058" width="12.7109375" style="43" bestFit="1" customWidth="1"/>
    <col min="2059" max="2059" width="12.140625" style="43" customWidth="1"/>
    <col min="2060" max="2060" width="12.7109375" style="43" bestFit="1" customWidth="1"/>
    <col min="2061" max="2061" width="10.42578125" style="43" customWidth="1"/>
    <col min="2062" max="2062" width="5.140625" style="43" customWidth="1"/>
    <col min="2063" max="2306" width="9" style="43"/>
    <col min="2307" max="2307" width="5.28515625" style="43" customWidth="1"/>
    <col min="2308" max="2308" width="14.28515625" style="43" customWidth="1"/>
    <col min="2309" max="2309" width="9.7109375" style="43" customWidth="1"/>
    <col min="2310" max="2310" width="12.7109375" style="43" bestFit="1" customWidth="1"/>
    <col min="2311" max="2311" width="6" style="43" customWidth="1"/>
    <col min="2312" max="2312" width="12.85546875" style="43" customWidth="1"/>
    <col min="2313" max="2313" width="11.7109375" style="43" bestFit="1" customWidth="1"/>
    <col min="2314" max="2314" width="12.7109375" style="43" bestFit="1" customWidth="1"/>
    <col min="2315" max="2315" width="12.140625" style="43" customWidth="1"/>
    <col min="2316" max="2316" width="12.7109375" style="43" bestFit="1" customWidth="1"/>
    <col min="2317" max="2317" width="10.42578125" style="43" customWidth="1"/>
    <col min="2318" max="2318" width="5.140625" style="43" customWidth="1"/>
    <col min="2319" max="2562" width="9" style="43"/>
    <col min="2563" max="2563" width="5.28515625" style="43" customWidth="1"/>
    <col min="2564" max="2564" width="14.28515625" style="43" customWidth="1"/>
    <col min="2565" max="2565" width="9.7109375" style="43" customWidth="1"/>
    <col min="2566" max="2566" width="12.7109375" style="43" bestFit="1" customWidth="1"/>
    <col min="2567" max="2567" width="6" style="43" customWidth="1"/>
    <col min="2568" max="2568" width="12.85546875" style="43" customWidth="1"/>
    <col min="2569" max="2569" width="11.7109375" style="43" bestFit="1" customWidth="1"/>
    <col min="2570" max="2570" width="12.7109375" style="43" bestFit="1" customWidth="1"/>
    <col min="2571" max="2571" width="12.140625" style="43" customWidth="1"/>
    <col min="2572" max="2572" width="12.7109375" style="43" bestFit="1" customWidth="1"/>
    <col min="2573" max="2573" width="10.42578125" style="43" customWidth="1"/>
    <col min="2574" max="2574" width="5.140625" style="43" customWidth="1"/>
    <col min="2575" max="2818" width="9" style="43"/>
    <col min="2819" max="2819" width="5.28515625" style="43" customWidth="1"/>
    <col min="2820" max="2820" width="14.28515625" style="43" customWidth="1"/>
    <col min="2821" max="2821" width="9.7109375" style="43" customWidth="1"/>
    <col min="2822" max="2822" width="12.7109375" style="43" bestFit="1" customWidth="1"/>
    <col min="2823" max="2823" width="6" style="43" customWidth="1"/>
    <col min="2824" max="2824" width="12.85546875" style="43" customWidth="1"/>
    <col min="2825" max="2825" width="11.7109375" style="43" bestFit="1" customWidth="1"/>
    <col min="2826" max="2826" width="12.7109375" style="43" bestFit="1" customWidth="1"/>
    <col min="2827" max="2827" width="12.140625" style="43" customWidth="1"/>
    <col min="2828" max="2828" width="12.7109375" style="43" bestFit="1" customWidth="1"/>
    <col min="2829" max="2829" width="10.42578125" style="43" customWidth="1"/>
    <col min="2830" max="2830" width="5.140625" style="43" customWidth="1"/>
    <col min="2831" max="3074" width="9" style="43"/>
    <col min="3075" max="3075" width="5.28515625" style="43" customWidth="1"/>
    <col min="3076" max="3076" width="14.28515625" style="43" customWidth="1"/>
    <col min="3077" max="3077" width="9.7109375" style="43" customWidth="1"/>
    <col min="3078" max="3078" width="12.7109375" style="43" bestFit="1" customWidth="1"/>
    <col min="3079" max="3079" width="6" style="43" customWidth="1"/>
    <col min="3080" max="3080" width="12.85546875" style="43" customWidth="1"/>
    <col min="3081" max="3081" width="11.7109375" style="43" bestFit="1" customWidth="1"/>
    <col min="3082" max="3082" width="12.7109375" style="43" bestFit="1" customWidth="1"/>
    <col min="3083" max="3083" width="12.140625" style="43" customWidth="1"/>
    <col min="3084" max="3084" width="12.7109375" style="43" bestFit="1" customWidth="1"/>
    <col min="3085" max="3085" width="10.42578125" style="43" customWidth="1"/>
    <col min="3086" max="3086" width="5.140625" style="43" customWidth="1"/>
    <col min="3087" max="3330" width="9" style="43"/>
    <col min="3331" max="3331" width="5.28515625" style="43" customWidth="1"/>
    <col min="3332" max="3332" width="14.28515625" style="43" customWidth="1"/>
    <col min="3333" max="3333" width="9.7109375" style="43" customWidth="1"/>
    <col min="3334" max="3334" width="12.7109375" style="43" bestFit="1" customWidth="1"/>
    <col min="3335" max="3335" width="6" style="43" customWidth="1"/>
    <col min="3336" max="3336" width="12.85546875" style="43" customWidth="1"/>
    <col min="3337" max="3337" width="11.7109375" style="43" bestFit="1" customWidth="1"/>
    <col min="3338" max="3338" width="12.7109375" style="43" bestFit="1" customWidth="1"/>
    <col min="3339" max="3339" width="12.140625" style="43" customWidth="1"/>
    <col min="3340" max="3340" width="12.7109375" style="43" bestFit="1" customWidth="1"/>
    <col min="3341" max="3341" width="10.42578125" style="43" customWidth="1"/>
    <col min="3342" max="3342" width="5.140625" style="43" customWidth="1"/>
    <col min="3343" max="3586" width="9" style="43"/>
    <col min="3587" max="3587" width="5.28515625" style="43" customWidth="1"/>
    <col min="3588" max="3588" width="14.28515625" style="43" customWidth="1"/>
    <col min="3589" max="3589" width="9.7109375" style="43" customWidth="1"/>
    <col min="3590" max="3590" width="12.7109375" style="43" bestFit="1" customWidth="1"/>
    <col min="3591" max="3591" width="6" style="43" customWidth="1"/>
    <col min="3592" max="3592" width="12.85546875" style="43" customWidth="1"/>
    <col min="3593" max="3593" width="11.7109375" style="43" bestFit="1" customWidth="1"/>
    <col min="3594" max="3594" width="12.7109375" style="43" bestFit="1" customWidth="1"/>
    <col min="3595" max="3595" width="12.140625" style="43" customWidth="1"/>
    <col min="3596" max="3596" width="12.7109375" style="43" bestFit="1" customWidth="1"/>
    <col min="3597" max="3597" width="10.42578125" style="43" customWidth="1"/>
    <col min="3598" max="3598" width="5.140625" style="43" customWidth="1"/>
    <col min="3599" max="3842" width="9" style="43"/>
    <col min="3843" max="3843" width="5.28515625" style="43" customWidth="1"/>
    <col min="3844" max="3844" width="14.28515625" style="43" customWidth="1"/>
    <col min="3845" max="3845" width="9.7109375" style="43" customWidth="1"/>
    <col min="3846" max="3846" width="12.7109375" style="43" bestFit="1" customWidth="1"/>
    <col min="3847" max="3847" width="6" style="43" customWidth="1"/>
    <col min="3848" max="3848" width="12.85546875" style="43" customWidth="1"/>
    <col min="3849" max="3849" width="11.7109375" style="43" bestFit="1" customWidth="1"/>
    <col min="3850" max="3850" width="12.7109375" style="43" bestFit="1" customWidth="1"/>
    <col min="3851" max="3851" width="12.140625" style="43" customWidth="1"/>
    <col min="3852" max="3852" width="12.7109375" style="43" bestFit="1" customWidth="1"/>
    <col min="3853" max="3853" width="10.42578125" style="43" customWidth="1"/>
    <col min="3854" max="3854" width="5.140625" style="43" customWidth="1"/>
    <col min="3855" max="4098" width="9" style="43"/>
    <col min="4099" max="4099" width="5.28515625" style="43" customWidth="1"/>
    <col min="4100" max="4100" width="14.28515625" style="43" customWidth="1"/>
    <col min="4101" max="4101" width="9.7109375" style="43" customWidth="1"/>
    <col min="4102" max="4102" width="12.7109375" style="43" bestFit="1" customWidth="1"/>
    <col min="4103" max="4103" width="6" style="43" customWidth="1"/>
    <col min="4104" max="4104" width="12.85546875" style="43" customWidth="1"/>
    <col min="4105" max="4105" width="11.7109375" style="43" bestFit="1" customWidth="1"/>
    <col min="4106" max="4106" width="12.7109375" style="43" bestFit="1" customWidth="1"/>
    <col min="4107" max="4107" width="12.140625" style="43" customWidth="1"/>
    <col min="4108" max="4108" width="12.7109375" style="43" bestFit="1" customWidth="1"/>
    <col min="4109" max="4109" width="10.42578125" style="43" customWidth="1"/>
    <col min="4110" max="4110" width="5.140625" style="43" customWidth="1"/>
    <col min="4111" max="4354" width="9" style="43"/>
    <col min="4355" max="4355" width="5.28515625" style="43" customWidth="1"/>
    <col min="4356" max="4356" width="14.28515625" style="43" customWidth="1"/>
    <col min="4357" max="4357" width="9.7109375" style="43" customWidth="1"/>
    <col min="4358" max="4358" width="12.7109375" style="43" bestFit="1" customWidth="1"/>
    <col min="4359" max="4359" width="6" style="43" customWidth="1"/>
    <col min="4360" max="4360" width="12.85546875" style="43" customWidth="1"/>
    <col min="4361" max="4361" width="11.7109375" style="43" bestFit="1" customWidth="1"/>
    <col min="4362" max="4362" width="12.7109375" style="43" bestFit="1" customWidth="1"/>
    <col min="4363" max="4363" width="12.140625" style="43" customWidth="1"/>
    <col min="4364" max="4364" width="12.7109375" style="43" bestFit="1" customWidth="1"/>
    <col min="4365" max="4365" width="10.42578125" style="43" customWidth="1"/>
    <col min="4366" max="4366" width="5.140625" style="43" customWidth="1"/>
    <col min="4367" max="4610" width="9" style="43"/>
    <col min="4611" max="4611" width="5.28515625" style="43" customWidth="1"/>
    <col min="4612" max="4612" width="14.28515625" style="43" customWidth="1"/>
    <col min="4613" max="4613" width="9.7109375" style="43" customWidth="1"/>
    <col min="4614" max="4614" width="12.7109375" style="43" bestFit="1" customWidth="1"/>
    <col min="4615" max="4615" width="6" style="43" customWidth="1"/>
    <col min="4616" max="4616" width="12.85546875" style="43" customWidth="1"/>
    <col min="4617" max="4617" width="11.7109375" style="43" bestFit="1" customWidth="1"/>
    <col min="4618" max="4618" width="12.7109375" style="43" bestFit="1" customWidth="1"/>
    <col min="4619" max="4619" width="12.140625" style="43" customWidth="1"/>
    <col min="4620" max="4620" width="12.7109375" style="43" bestFit="1" customWidth="1"/>
    <col min="4621" max="4621" width="10.42578125" style="43" customWidth="1"/>
    <col min="4622" max="4622" width="5.140625" style="43" customWidth="1"/>
    <col min="4623" max="4866" width="9" style="43"/>
    <col min="4867" max="4867" width="5.28515625" style="43" customWidth="1"/>
    <col min="4868" max="4868" width="14.28515625" style="43" customWidth="1"/>
    <col min="4869" max="4869" width="9.7109375" style="43" customWidth="1"/>
    <col min="4870" max="4870" width="12.7109375" style="43" bestFit="1" customWidth="1"/>
    <col min="4871" max="4871" width="6" style="43" customWidth="1"/>
    <col min="4872" max="4872" width="12.85546875" style="43" customWidth="1"/>
    <col min="4873" max="4873" width="11.7109375" style="43" bestFit="1" customWidth="1"/>
    <col min="4874" max="4874" width="12.7109375" style="43" bestFit="1" customWidth="1"/>
    <col min="4875" max="4875" width="12.140625" style="43" customWidth="1"/>
    <col min="4876" max="4876" width="12.7109375" style="43" bestFit="1" customWidth="1"/>
    <col min="4877" max="4877" width="10.42578125" style="43" customWidth="1"/>
    <col min="4878" max="4878" width="5.140625" style="43" customWidth="1"/>
    <col min="4879" max="5122" width="9" style="43"/>
    <col min="5123" max="5123" width="5.28515625" style="43" customWidth="1"/>
    <col min="5124" max="5124" width="14.28515625" style="43" customWidth="1"/>
    <col min="5125" max="5125" width="9.7109375" style="43" customWidth="1"/>
    <col min="5126" max="5126" width="12.7109375" style="43" bestFit="1" customWidth="1"/>
    <col min="5127" max="5127" width="6" style="43" customWidth="1"/>
    <col min="5128" max="5128" width="12.85546875" style="43" customWidth="1"/>
    <col min="5129" max="5129" width="11.7109375" style="43" bestFit="1" customWidth="1"/>
    <col min="5130" max="5130" width="12.7109375" style="43" bestFit="1" customWidth="1"/>
    <col min="5131" max="5131" width="12.140625" style="43" customWidth="1"/>
    <col min="5132" max="5132" width="12.7109375" style="43" bestFit="1" customWidth="1"/>
    <col min="5133" max="5133" width="10.42578125" style="43" customWidth="1"/>
    <col min="5134" max="5134" width="5.140625" style="43" customWidth="1"/>
    <col min="5135" max="5378" width="9" style="43"/>
    <col min="5379" max="5379" width="5.28515625" style="43" customWidth="1"/>
    <col min="5380" max="5380" width="14.28515625" style="43" customWidth="1"/>
    <col min="5381" max="5381" width="9.7109375" style="43" customWidth="1"/>
    <col min="5382" max="5382" width="12.7109375" style="43" bestFit="1" customWidth="1"/>
    <col min="5383" max="5383" width="6" style="43" customWidth="1"/>
    <col min="5384" max="5384" width="12.85546875" style="43" customWidth="1"/>
    <col min="5385" max="5385" width="11.7109375" style="43" bestFit="1" customWidth="1"/>
    <col min="5386" max="5386" width="12.7109375" style="43" bestFit="1" customWidth="1"/>
    <col min="5387" max="5387" width="12.140625" style="43" customWidth="1"/>
    <col min="5388" max="5388" width="12.7109375" style="43" bestFit="1" customWidth="1"/>
    <col min="5389" max="5389" width="10.42578125" style="43" customWidth="1"/>
    <col min="5390" max="5390" width="5.140625" style="43" customWidth="1"/>
    <col min="5391" max="5634" width="9" style="43"/>
    <col min="5635" max="5635" width="5.28515625" style="43" customWidth="1"/>
    <col min="5636" max="5636" width="14.28515625" style="43" customWidth="1"/>
    <col min="5637" max="5637" width="9.7109375" style="43" customWidth="1"/>
    <col min="5638" max="5638" width="12.7109375" style="43" bestFit="1" customWidth="1"/>
    <col min="5639" max="5639" width="6" style="43" customWidth="1"/>
    <col min="5640" max="5640" width="12.85546875" style="43" customWidth="1"/>
    <col min="5641" max="5641" width="11.7109375" style="43" bestFit="1" customWidth="1"/>
    <col min="5642" max="5642" width="12.7109375" style="43" bestFit="1" customWidth="1"/>
    <col min="5643" max="5643" width="12.140625" style="43" customWidth="1"/>
    <col min="5644" max="5644" width="12.7109375" style="43" bestFit="1" customWidth="1"/>
    <col min="5645" max="5645" width="10.42578125" style="43" customWidth="1"/>
    <col min="5646" max="5646" width="5.140625" style="43" customWidth="1"/>
    <col min="5647" max="5890" width="9" style="43"/>
    <col min="5891" max="5891" width="5.28515625" style="43" customWidth="1"/>
    <col min="5892" max="5892" width="14.28515625" style="43" customWidth="1"/>
    <col min="5893" max="5893" width="9.7109375" style="43" customWidth="1"/>
    <col min="5894" max="5894" width="12.7109375" style="43" bestFit="1" customWidth="1"/>
    <col min="5895" max="5895" width="6" style="43" customWidth="1"/>
    <col min="5896" max="5896" width="12.85546875" style="43" customWidth="1"/>
    <col min="5897" max="5897" width="11.7109375" style="43" bestFit="1" customWidth="1"/>
    <col min="5898" max="5898" width="12.7109375" style="43" bestFit="1" customWidth="1"/>
    <col min="5899" max="5899" width="12.140625" style="43" customWidth="1"/>
    <col min="5900" max="5900" width="12.7109375" style="43" bestFit="1" customWidth="1"/>
    <col min="5901" max="5901" width="10.42578125" style="43" customWidth="1"/>
    <col min="5902" max="5902" width="5.140625" style="43" customWidth="1"/>
    <col min="5903" max="6146" width="9" style="43"/>
    <col min="6147" max="6147" width="5.28515625" style="43" customWidth="1"/>
    <col min="6148" max="6148" width="14.28515625" style="43" customWidth="1"/>
    <col min="6149" max="6149" width="9.7109375" style="43" customWidth="1"/>
    <col min="6150" max="6150" width="12.7109375" style="43" bestFit="1" customWidth="1"/>
    <col min="6151" max="6151" width="6" style="43" customWidth="1"/>
    <col min="6152" max="6152" width="12.85546875" style="43" customWidth="1"/>
    <col min="6153" max="6153" width="11.7109375" style="43" bestFit="1" customWidth="1"/>
    <col min="6154" max="6154" width="12.7109375" style="43" bestFit="1" customWidth="1"/>
    <col min="6155" max="6155" width="12.140625" style="43" customWidth="1"/>
    <col min="6156" max="6156" width="12.7109375" style="43" bestFit="1" customWidth="1"/>
    <col min="6157" max="6157" width="10.42578125" style="43" customWidth="1"/>
    <col min="6158" max="6158" width="5.140625" style="43" customWidth="1"/>
    <col min="6159" max="6402" width="9" style="43"/>
    <col min="6403" max="6403" width="5.28515625" style="43" customWidth="1"/>
    <col min="6404" max="6404" width="14.28515625" style="43" customWidth="1"/>
    <col min="6405" max="6405" width="9.7109375" style="43" customWidth="1"/>
    <col min="6406" max="6406" width="12.7109375" style="43" bestFit="1" customWidth="1"/>
    <col min="6407" max="6407" width="6" style="43" customWidth="1"/>
    <col min="6408" max="6408" width="12.85546875" style="43" customWidth="1"/>
    <col min="6409" max="6409" width="11.7109375" style="43" bestFit="1" customWidth="1"/>
    <col min="6410" max="6410" width="12.7109375" style="43" bestFit="1" customWidth="1"/>
    <col min="6411" max="6411" width="12.140625" style="43" customWidth="1"/>
    <col min="6412" max="6412" width="12.7109375" style="43" bestFit="1" customWidth="1"/>
    <col min="6413" max="6413" width="10.42578125" style="43" customWidth="1"/>
    <col min="6414" max="6414" width="5.140625" style="43" customWidth="1"/>
    <col min="6415" max="6658" width="9" style="43"/>
    <col min="6659" max="6659" width="5.28515625" style="43" customWidth="1"/>
    <col min="6660" max="6660" width="14.28515625" style="43" customWidth="1"/>
    <col min="6661" max="6661" width="9.7109375" style="43" customWidth="1"/>
    <col min="6662" max="6662" width="12.7109375" style="43" bestFit="1" customWidth="1"/>
    <col min="6663" max="6663" width="6" style="43" customWidth="1"/>
    <col min="6664" max="6664" width="12.85546875" style="43" customWidth="1"/>
    <col min="6665" max="6665" width="11.7109375" style="43" bestFit="1" customWidth="1"/>
    <col min="6666" max="6666" width="12.7109375" style="43" bestFit="1" customWidth="1"/>
    <col min="6667" max="6667" width="12.140625" style="43" customWidth="1"/>
    <col min="6668" max="6668" width="12.7109375" style="43" bestFit="1" customWidth="1"/>
    <col min="6669" max="6669" width="10.42578125" style="43" customWidth="1"/>
    <col min="6670" max="6670" width="5.140625" style="43" customWidth="1"/>
    <col min="6671" max="6914" width="9" style="43"/>
    <col min="6915" max="6915" width="5.28515625" style="43" customWidth="1"/>
    <col min="6916" max="6916" width="14.28515625" style="43" customWidth="1"/>
    <col min="6917" max="6917" width="9.7109375" style="43" customWidth="1"/>
    <col min="6918" max="6918" width="12.7109375" style="43" bestFit="1" customWidth="1"/>
    <col min="6919" max="6919" width="6" style="43" customWidth="1"/>
    <col min="6920" max="6920" width="12.85546875" style="43" customWidth="1"/>
    <col min="6921" max="6921" width="11.7109375" style="43" bestFit="1" customWidth="1"/>
    <col min="6922" max="6922" width="12.7109375" style="43" bestFit="1" customWidth="1"/>
    <col min="6923" max="6923" width="12.140625" style="43" customWidth="1"/>
    <col min="6924" max="6924" width="12.7109375" style="43" bestFit="1" customWidth="1"/>
    <col min="6925" max="6925" width="10.42578125" style="43" customWidth="1"/>
    <col min="6926" max="6926" width="5.140625" style="43" customWidth="1"/>
    <col min="6927" max="7170" width="9" style="43"/>
    <col min="7171" max="7171" width="5.28515625" style="43" customWidth="1"/>
    <col min="7172" max="7172" width="14.28515625" style="43" customWidth="1"/>
    <col min="7173" max="7173" width="9.7109375" style="43" customWidth="1"/>
    <col min="7174" max="7174" width="12.7109375" style="43" bestFit="1" customWidth="1"/>
    <col min="7175" max="7175" width="6" style="43" customWidth="1"/>
    <col min="7176" max="7176" width="12.85546875" style="43" customWidth="1"/>
    <col min="7177" max="7177" width="11.7109375" style="43" bestFit="1" customWidth="1"/>
    <col min="7178" max="7178" width="12.7109375" style="43" bestFit="1" customWidth="1"/>
    <col min="7179" max="7179" width="12.140625" style="43" customWidth="1"/>
    <col min="7180" max="7180" width="12.7109375" style="43" bestFit="1" customWidth="1"/>
    <col min="7181" max="7181" width="10.42578125" style="43" customWidth="1"/>
    <col min="7182" max="7182" width="5.140625" style="43" customWidth="1"/>
    <col min="7183" max="7426" width="9" style="43"/>
    <col min="7427" max="7427" width="5.28515625" style="43" customWidth="1"/>
    <col min="7428" max="7428" width="14.28515625" style="43" customWidth="1"/>
    <col min="7429" max="7429" width="9.7109375" style="43" customWidth="1"/>
    <col min="7430" max="7430" width="12.7109375" style="43" bestFit="1" customWidth="1"/>
    <col min="7431" max="7431" width="6" style="43" customWidth="1"/>
    <col min="7432" max="7432" width="12.85546875" style="43" customWidth="1"/>
    <col min="7433" max="7433" width="11.7109375" style="43" bestFit="1" customWidth="1"/>
    <col min="7434" max="7434" width="12.7109375" style="43" bestFit="1" customWidth="1"/>
    <col min="7435" max="7435" width="12.140625" style="43" customWidth="1"/>
    <col min="7436" max="7436" width="12.7109375" style="43" bestFit="1" customWidth="1"/>
    <col min="7437" max="7437" width="10.42578125" style="43" customWidth="1"/>
    <col min="7438" max="7438" width="5.140625" style="43" customWidth="1"/>
    <col min="7439" max="7682" width="9" style="43"/>
    <col min="7683" max="7683" width="5.28515625" style="43" customWidth="1"/>
    <col min="7684" max="7684" width="14.28515625" style="43" customWidth="1"/>
    <col min="7685" max="7685" width="9.7109375" style="43" customWidth="1"/>
    <col min="7686" max="7686" width="12.7109375" style="43" bestFit="1" customWidth="1"/>
    <col min="7687" max="7687" width="6" style="43" customWidth="1"/>
    <col min="7688" max="7688" width="12.85546875" style="43" customWidth="1"/>
    <col min="7689" max="7689" width="11.7109375" style="43" bestFit="1" customWidth="1"/>
    <col min="7690" max="7690" width="12.7109375" style="43" bestFit="1" customWidth="1"/>
    <col min="7691" max="7691" width="12.140625" style="43" customWidth="1"/>
    <col min="7692" max="7692" width="12.7109375" style="43" bestFit="1" customWidth="1"/>
    <col min="7693" max="7693" width="10.42578125" style="43" customWidth="1"/>
    <col min="7694" max="7694" width="5.140625" style="43" customWidth="1"/>
    <col min="7695" max="7938" width="9" style="43"/>
    <col min="7939" max="7939" width="5.28515625" style="43" customWidth="1"/>
    <col min="7940" max="7940" width="14.28515625" style="43" customWidth="1"/>
    <col min="7941" max="7941" width="9.7109375" style="43" customWidth="1"/>
    <col min="7942" max="7942" width="12.7109375" style="43" bestFit="1" customWidth="1"/>
    <col min="7943" max="7943" width="6" style="43" customWidth="1"/>
    <col min="7944" max="7944" width="12.85546875" style="43" customWidth="1"/>
    <col min="7945" max="7945" width="11.7109375" style="43" bestFit="1" customWidth="1"/>
    <col min="7946" max="7946" width="12.7109375" style="43" bestFit="1" customWidth="1"/>
    <col min="7947" max="7947" width="12.140625" style="43" customWidth="1"/>
    <col min="7948" max="7948" width="12.7109375" style="43" bestFit="1" customWidth="1"/>
    <col min="7949" max="7949" width="10.42578125" style="43" customWidth="1"/>
    <col min="7950" max="7950" width="5.140625" style="43" customWidth="1"/>
    <col min="7951" max="8194" width="9" style="43"/>
    <col min="8195" max="8195" width="5.28515625" style="43" customWidth="1"/>
    <col min="8196" max="8196" width="14.28515625" style="43" customWidth="1"/>
    <col min="8197" max="8197" width="9.7109375" style="43" customWidth="1"/>
    <col min="8198" max="8198" width="12.7109375" style="43" bestFit="1" customWidth="1"/>
    <col min="8199" max="8199" width="6" style="43" customWidth="1"/>
    <col min="8200" max="8200" width="12.85546875" style="43" customWidth="1"/>
    <col min="8201" max="8201" width="11.7109375" style="43" bestFit="1" customWidth="1"/>
    <col min="8202" max="8202" width="12.7109375" style="43" bestFit="1" customWidth="1"/>
    <col min="8203" max="8203" width="12.140625" style="43" customWidth="1"/>
    <col min="8204" max="8204" width="12.7109375" style="43" bestFit="1" customWidth="1"/>
    <col min="8205" max="8205" width="10.42578125" style="43" customWidth="1"/>
    <col min="8206" max="8206" width="5.140625" style="43" customWidth="1"/>
    <col min="8207" max="8450" width="9" style="43"/>
    <col min="8451" max="8451" width="5.28515625" style="43" customWidth="1"/>
    <col min="8452" max="8452" width="14.28515625" style="43" customWidth="1"/>
    <col min="8453" max="8453" width="9.7109375" style="43" customWidth="1"/>
    <col min="8454" max="8454" width="12.7109375" style="43" bestFit="1" customWidth="1"/>
    <col min="8455" max="8455" width="6" style="43" customWidth="1"/>
    <col min="8456" max="8456" width="12.85546875" style="43" customWidth="1"/>
    <col min="8457" max="8457" width="11.7109375" style="43" bestFit="1" customWidth="1"/>
    <col min="8458" max="8458" width="12.7109375" style="43" bestFit="1" customWidth="1"/>
    <col min="8459" max="8459" width="12.140625" style="43" customWidth="1"/>
    <col min="8460" max="8460" width="12.7109375" style="43" bestFit="1" customWidth="1"/>
    <col min="8461" max="8461" width="10.42578125" style="43" customWidth="1"/>
    <col min="8462" max="8462" width="5.140625" style="43" customWidth="1"/>
    <col min="8463" max="8706" width="9" style="43"/>
    <col min="8707" max="8707" width="5.28515625" style="43" customWidth="1"/>
    <col min="8708" max="8708" width="14.28515625" style="43" customWidth="1"/>
    <col min="8709" max="8709" width="9.7109375" style="43" customWidth="1"/>
    <col min="8710" max="8710" width="12.7109375" style="43" bestFit="1" customWidth="1"/>
    <col min="8711" max="8711" width="6" style="43" customWidth="1"/>
    <col min="8712" max="8712" width="12.85546875" style="43" customWidth="1"/>
    <col min="8713" max="8713" width="11.7109375" style="43" bestFit="1" customWidth="1"/>
    <col min="8714" max="8714" width="12.7109375" style="43" bestFit="1" customWidth="1"/>
    <col min="8715" max="8715" width="12.140625" style="43" customWidth="1"/>
    <col min="8716" max="8716" width="12.7109375" style="43" bestFit="1" customWidth="1"/>
    <col min="8717" max="8717" width="10.42578125" style="43" customWidth="1"/>
    <col min="8718" max="8718" width="5.140625" style="43" customWidth="1"/>
    <col min="8719" max="8962" width="9" style="43"/>
    <col min="8963" max="8963" width="5.28515625" style="43" customWidth="1"/>
    <col min="8964" max="8964" width="14.28515625" style="43" customWidth="1"/>
    <col min="8965" max="8965" width="9.7109375" style="43" customWidth="1"/>
    <col min="8966" max="8966" width="12.7109375" style="43" bestFit="1" customWidth="1"/>
    <col min="8967" max="8967" width="6" style="43" customWidth="1"/>
    <col min="8968" max="8968" width="12.85546875" style="43" customWidth="1"/>
    <col min="8969" max="8969" width="11.7109375" style="43" bestFit="1" customWidth="1"/>
    <col min="8970" max="8970" width="12.7109375" style="43" bestFit="1" customWidth="1"/>
    <col min="8971" max="8971" width="12.140625" style="43" customWidth="1"/>
    <col min="8972" max="8972" width="12.7109375" style="43" bestFit="1" customWidth="1"/>
    <col min="8973" max="8973" width="10.42578125" style="43" customWidth="1"/>
    <col min="8974" max="8974" width="5.140625" style="43" customWidth="1"/>
    <col min="8975" max="9218" width="9" style="43"/>
    <col min="9219" max="9219" width="5.28515625" style="43" customWidth="1"/>
    <col min="9220" max="9220" width="14.28515625" style="43" customWidth="1"/>
    <col min="9221" max="9221" width="9.7109375" style="43" customWidth="1"/>
    <col min="9222" max="9222" width="12.7109375" style="43" bestFit="1" customWidth="1"/>
    <col min="9223" max="9223" width="6" style="43" customWidth="1"/>
    <col min="9224" max="9224" width="12.85546875" style="43" customWidth="1"/>
    <col min="9225" max="9225" width="11.7109375" style="43" bestFit="1" customWidth="1"/>
    <col min="9226" max="9226" width="12.7109375" style="43" bestFit="1" customWidth="1"/>
    <col min="9227" max="9227" width="12.140625" style="43" customWidth="1"/>
    <col min="9228" max="9228" width="12.7109375" style="43" bestFit="1" customWidth="1"/>
    <col min="9229" max="9229" width="10.42578125" style="43" customWidth="1"/>
    <col min="9230" max="9230" width="5.140625" style="43" customWidth="1"/>
    <col min="9231" max="9474" width="9" style="43"/>
    <col min="9475" max="9475" width="5.28515625" style="43" customWidth="1"/>
    <col min="9476" max="9476" width="14.28515625" style="43" customWidth="1"/>
    <col min="9477" max="9477" width="9.7109375" style="43" customWidth="1"/>
    <col min="9478" max="9478" width="12.7109375" style="43" bestFit="1" customWidth="1"/>
    <col min="9479" max="9479" width="6" style="43" customWidth="1"/>
    <col min="9480" max="9480" width="12.85546875" style="43" customWidth="1"/>
    <col min="9481" max="9481" width="11.7109375" style="43" bestFit="1" customWidth="1"/>
    <col min="9482" max="9482" width="12.7109375" style="43" bestFit="1" customWidth="1"/>
    <col min="9483" max="9483" width="12.140625" style="43" customWidth="1"/>
    <col min="9484" max="9484" width="12.7109375" style="43" bestFit="1" customWidth="1"/>
    <col min="9485" max="9485" width="10.42578125" style="43" customWidth="1"/>
    <col min="9486" max="9486" width="5.140625" style="43" customWidth="1"/>
    <col min="9487" max="9730" width="9" style="43"/>
    <col min="9731" max="9731" width="5.28515625" style="43" customWidth="1"/>
    <col min="9732" max="9732" width="14.28515625" style="43" customWidth="1"/>
    <col min="9733" max="9733" width="9.7109375" style="43" customWidth="1"/>
    <col min="9734" max="9734" width="12.7109375" style="43" bestFit="1" customWidth="1"/>
    <col min="9735" max="9735" width="6" style="43" customWidth="1"/>
    <col min="9736" max="9736" width="12.85546875" style="43" customWidth="1"/>
    <col min="9737" max="9737" width="11.7109375" style="43" bestFit="1" customWidth="1"/>
    <col min="9738" max="9738" width="12.7109375" style="43" bestFit="1" customWidth="1"/>
    <col min="9739" max="9739" width="12.140625" style="43" customWidth="1"/>
    <col min="9740" max="9740" width="12.7109375" style="43" bestFit="1" customWidth="1"/>
    <col min="9741" max="9741" width="10.42578125" style="43" customWidth="1"/>
    <col min="9742" max="9742" width="5.140625" style="43" customWidth="1"/>
    <col min="9743" max="9986" width="9" style="43"/>
    <col min="9987" max="9987" width="5.28515625" style="43" customWidth="1"/>
    <col min="9988" max="9988" width="14.28515625" style="43" customWidth="1"/>
    <col min="9989" max="9989" width="9.7109375" style="43" customWidth="1"/>
    <col min="9990" max="9990" width="12.7109375" style="43" bestFit="1" customWidth="1"/>
    <col min="9991" max="9991" width="6" style="43" customWidth="1"/>
    <col min="9992" max="9992" width="12.85546875" style="43" customWidth="1"/>
    <col min="9993" max="9993" width="11.7109375" style="43" bestFit="1" customWidth="1"/>
    <col min="9994" max="9994" width="12.7109375" style="43" bestFit="1" customWidth="1"/>
    <col min="9995" max="9995" width="12.140625" style="43" customWidth="1"/>
    <col min="9996" max="9996" width="12.7109375" style="43" bestFit="1" customWidth="1"/>
    <col min="9997" max="9997" width="10.42578125" style="43" customWidth="1"/>
    <col min="9998" max="9998" width="5.140625" style="43" customWidth="1"/>
    <col min="9999" max="10242" width="9" style="43"/>
    <col min="10243" max="10243" width="5.28515625" style="43" customWidth="1"/>
    <col min="10244" max="10244" width="14.28515625" style="43" customWidth="1"/>
    <col min="10245" max="10245" width="9.7109375" style="43" customWidth="1"/>
    <col min="10246" max="10246" width="12.7109375" style="43" bestFit="1" customWidth="1"/>
    <col min="10247" max="10247" width="6" style="43" customWidth="1"/>
    <col min="10248" max="10248" width="12.85546875" style="43" customWidth="1"/>
    <col min="10249" max="10249" width="11.7109375" style="43" bestFit="1" customWidth="1"/>
    <col min="10250" max="10250" width="12.7109375" style="43" bestFit="1" customWidth="1"/>
    <col min="10251" max="10251" width="12.140625" style="43" customWidth="1"/>
    <col min="10252" max="10252" width="12.7109375" style="43" bestFit="1" customWidth="1"/>
    <col min="10253" max="10253" width="10.42578125" style="43" customWidth="1"/>
    <col min="10254" max="10254" width="5.140625" style="43" customWidth="1"/>
    <col min="10255" max="10498" width="9" style="43"/>
    <col min="10499" max="10499" width="5.28515625" style="43" customWidth="1"/>
    <col min="10500" max="10500" width="14.28515625" style="43" customWidth="1"/>
    <col min="10501" max="10501" width="9.7109375" style="43" customWidth="1"/>
    <col min="10502" max="10502" width="12.7109375" style="43" bestFit="1" customWidth="1"/>
    <col min="10503" max="10503" width="6" style="43" customWidth="1"/>
    <col min="10504" max="10504" width="12.85546875" style="43" customWidth="1"/>
    <col min="10505" max="10505" width="11.7109375" style="43" bestFit="1" customWidth="1"/>
    <col min="10506" max="10506" width="12.7109375" style="43" bestFit="1" customWidth="1"/>
    <col min="10507" max="10507" width="12.140625" style="43" customWidth="1"/>
    <col min="10508" max="10508" width="12.7109375" style="43" bestFit="1" customWidth="1"/>
    <col min="10509" max="10509" width="10.42578125" style="43" customWidth="1"/>
    <col min="10510" max="10510" width="5.140625" style="43" customWidth="1"/>
    <col min="10511" max="10754" width="9" style="43"/>
    <col min="10755" max="10755" width="5.28515625" style="43" customWidth="1"/>
    <col min="10756" max="10756" width="14.28515625" style="43" customWidth="1"/>
    <col min="10757" max="10757" width="9.7109375" style="43" customWidth="1"/>
    <col min="10758" max="10758" width="12.7109375" style="43" bestFit="1" customWidth="1"/>
    <col min="10759" max="10759" width="6" style="43" customWidth="1"/>
    <col min="10760" max="10760" width="12.85546875" style="43" customWidth="1"/>
    <col min="10761" max="10761" width="11.7109375" style="43" bestFit="1" customWidth="1"/>
    <col min="10762" max="10762" width="12.7109375" style="43" bestFit="1" customWidth="1"/>
    <col min="10763" max="10763" width="12.140625" style="43" customWidth="1"/>
    <col min="10764" max="10764" width="12.7109375" style="43" bestFit="1" customWidth="1"/>
    <col min="10765" max="10765" width="10.42578125" style="43" customWidth="1"/>
    <col min="10766" max="10766" width="5.140625" style="43" customWidth="1"/>
    <col min="10767" max="11010" width="9" style="43"/>
    <col min="11011" max="11011" width="5.28515625" style="43" customWidth="1"/>
    <col min="11012" max="11012" width="14.28515625" style="43" customWidth="1"/>
    <col min="11013" max="11013" width="9.7109375" style="43" customWidth="1"/>
    <col min="11014" max="11014" width="12.7109375" style="43" bestFit="1" customWidth="1"/>
    <col min="11015" max="11015" width="6" style="43" customWidth="1"/>
    <col min="11016" max="11016" width="12.85546875" style="43" customWidth="1"/>
    <col min="11017" max="11017" width="11.7109375" style="43" bestFit="1" customWidth="1"/>
    <col min="11018" max="11018" width="12.7109375" style="43" bestFit="1" customWidth="1"/>
    <col min="11019" max="11019" width="12.140625" style="43" customWidth="1"/>
    <col min="11020" max="11020" width="12.7109375" style="43" bestFit="1" customWidth="1"/>
    <col min="11021" max="11021" width="10.42578125" style="43" customWidth="1"/>
    <col min="11022" max="11022" width="5.140625" style="43" customWidth="1"/>
    <col min="11023" max="11266" width="9" style="43"/>
    <col min="11267" max="11267" width="5.28515625" style="43" customWidth="1"/>
    <col min="11268" max="11268" width="14.28515625" style="43" customWidth="1"/>
    <col min="11269" max="11269" width="9.7109375" style="43" customWidth="1"/>
    <col min="11270" max="11270" width="12.7109375" style="43" bestFit="1" customWidth="1"/>
    <col min="11271" max="11271" width="6" style="43" customWidth="1"/>
    <col min="11272" max="11272" width="12.85546875" style="43" customWidth="1"/>
    <col min="11273" max="11273" width="11.7109375" style="43" bestFit="1" customWidth="1"/>
    <col min="11274" max="11274" width="12.7109375" style="43" bestFit="1" customWidth="1"/>
    <col min="11275" max="11275" width="12.140625" style="43" customWidth="1"/>
    <col min="11276" max="11276" width="12.7109375" style="43" bestFit="1" customWidth="1"/>
    <col min="11277" max="11277" width="10.42578125" style="43" customWidth="1"/>
    <col min="11278" max="11278" width="5.140625" style="43" customWidth="1"/>
    <col min="11279" max="11522" width="9" style="43"/>
    <col min="11523" max="11523" width="5.28515625" style="43" customWidth="1"/>
    <col min="11524" max="11524" width="14.28515625" style="43" customWidth="1"/>
    <col min="11525" max="11525" width="9.7109375" style="43" customWidth="1"/>
    <col min="11526" max="11526" width="12.7109375" style="43" bestFit="1" customWidth="1"/>
    <col min="11527" max="11527" width="6" style="43" customWidth="1"/>
    <col min="11528" max="11528" width="12.85546875" style="43" customWidth="1"/>
    <col min="11529" max="11529" width="11.7109375" style="43" bestFit="1" customWidth="1"/>
    <col min="11530" max="11530" width="12.7109375" style="43" bestFit="1" customWidth="1"/>
    <col min="11531" max="11531" width="12.140625" style="43" customWidth="1"/>
    <col min="11532" max="11532" width="12.7109375" style="43" bestFit="1" customWidth="1"/>
    <col min="11533" max="11533" width="10.42578125" style="43" customWidth="1"/>
    <col min="11534" max="11534" width="5.140625" style="43" customWidth="1"/>
    <col min="11535" max="11778" width="9" style="43"/>
    <col min="11779" max="11779" width="5.28515625" style="43" customWidth="1"/>
    <col min="11780" max="11780" width="14.28515625" style="43" customWidth="1"/>
    <col min="11781" max="11781" width="9.7109375" style="43" customWidth="1"/>
    <col min="11782" max="11782" width="12.7109375" style="43" bestFit="1" customWidth="1"/>
    <col min="11783" max="11783" width="6" style="43" customWidth="1"/>
    <col min="11784" max="11784" width="12.85546875" style="43" customWidth="1"/>
    <col min="11785" max="11785" width="11.7109375" style="43" bestFit="1" customWidth="1"/>
    <col min="11786" max="11786" width="12.7109375" style="43" bestFit="1" customWidth="1"/>
    <col min="11787" max="11787" width="12.140625" style="43" customWidth="1"/>
    <col min="11788" max="11788" width="12.7109375" style="43" bestFit="1" customWidth="1"/>
    <col min="11789" max="11789" width="10.42578125" style="43" customWidth="1"/>
    <col min="11790" max="11790" width="5.140625" style="43" customWidth="1"/>
    <col min="11791" max="12034" width="9" style="43"/>
    <col min="12035" max="12035" width="5.28515625" style="43" customWidth="1"/>
    <col min="12036" max="12036" width="14.28515625" style="43" customWidth="1"/>
    <col min="12037" max="12037" width="9.7109375" style="43" customWidth="1"/>
    <col min="12038" max="12038" width="12.7109375" style="43" bestFit="1" customWidth="1"/>
    <col min="12039" max="12039" width="6" style="43" customWidth="1"/>
    <col min="12040" max="12040" width="12.85546875" style="43" customWidth="1"/>
    <col min="12041" max="12041" width="11.7109375" style="43" bestFit="1" customWidth="1"/>
    <col min="12042" max="12042" width="12.7109375" style="43" bestFit="1" customWidth="1"/>
    <col min="12043" max="12043" width="12.140625" style="43" customWidth="1"/>
    <col min="12044" max="12044" width="12.7109375" style="43" bestFit="1" customWidth="1"/>
    <col min="12045" max="12045" width="10.42578125" style="43" customWidth="1"/>
    <col min="12046" max="12046" width="5.140625" style="43" customWidth="1"/>
    <col min="12047" max="12290" width="9" style="43"/>
    <col min="12291" max="12291" width="5.28515625" style="43" customWidth="1"/>
    <col min="12292" max="12292" width="14.28515625" style="43" customWidth="1"/>
    <col min="12293" max="12293" width="9.7109375" style="43" customWidth="1"/>
    <col min="12294" max="12294" width="12.7109375" style="43" bestFit="1" customWidth="1"/>
    <col min="12295" max="12295" width="6" style="43" customWidth="1"/>
    <col min="12296" max="12296" width="12.85546875" style="43" customWidth="1"/>
    <col min="12297" max="12297" width="11.7109375" style="43" bestFit="1" customWidth="1"/>
    <col min="12298" max="12298" width="12.7109375" style="43" bestFit="1" customWidth="1"/>
    <col min="12299" max="12299" width="12.140625" style="43" customWidth="1"/>
    <col min="12300" max="12300" width="12.7109375" style="43" bestFit="1" customWidth="1"/>
    <col min="12301" max="12301" width="10.42578125" style="43" customWidth="1"/>
    <col min="12302" max="12302" width="5.140625" style="43" customWidth="1"/>
    <col min="12303" max="12546" width="9" style="43"/>
    <col min="12547" max="12547" width="5.28515625" style="43" customWidth="1"/>
    <col min="12548" max="12548" width="14.28515625" style="43" customWidth="1"/>
    <col min="12549" max="12549" width="9.7109375" style="43" customWidth="1"/>
    <col min="12550" max="12550" width="12.7109375" style="43" bestFit="1" customWidth="1"/>
    <col min="12551" max="12551" width="6" style="43" customWidth="1"/>
    <col min="12552" max="12552" width="12.85546875" style="43" customWidth="1"/>
    <col min="12553" max="12553" width="11.7109375" style="43" bestFit="1" customWidth="1"/>
    <col min="12554" max="12554" width="12.7109375" style="43" bestFit="1" customWidth="1"/>
    <col min="12555" max="12555" width="12.140625" style="43" customWidth="1"/>
    <col min="12556" max="12556" width="12.7109375" style="43" bestFit="1" customWidth="1"/>
    <col min="12557" max="12557" width="10.42578125" style="43" customWidth="1"/>
    <col min="12558" max="12558" width="5.140625" style="43" customWidth="1"/>
    <col min="12559" max="12802" width="9" style="43"/>
    <col min="12803" max="12803" width="5.28515625" style="43" customWidth="1"/>
    <col min="12804" max="12804" width="14.28515625" style="43" customWidth="1"/>
    <col min="12805" max="12805" width="9.7109375" style="43" customWidth="1"/>
    <col min="12806" max="12806" width="12.7109375" style="43" bestFit="1" customWidth="1"/>
    <col min="12807" max="12807" width="6" style="43" customWidth="1"/>
    <col min="12808" max="12808" width="12.85546875" style="43" customWidth="1"/>
    <col min="12809" max="12809" width="11.7109375" style="43" bestFit="1" customWidth="1"/>
    <col min="12810" max="12810" width="12.7109375" style="43" bestFit="1" customWidth="1"/>
    <col min="12811" max="12811" width="12.140625" style="43" customWidth="1"/>
    <col min="12812" max="12812" width="12.7109375" style="43" bestFit="1" customWidth="1"/>
    <col min="12813" max="12813" width="10.42578125" style="43" customWidth="1"/>
    <col min="12814" max="12814" width="5.140625" style="43" customWidth="1"/>
    <col min="12815" max="13058" width="9" style="43"/>
    <col min="13059" max="13059" width="5.28515625" style="43" customWidth="1"/>
    <col min="13060" max="13060" width="14.28515625" style="43" customWidth="1"/>
    <col min="13061" max="13061" width="9.7109375" style="43" customWidth="1"/>
    <col min="13062" max="13062" width="12.7109375" style="43" bestFit="1" customWidth="1"/>
    <col min="13063" max="13063" width="6" style="43" customWidth="1"/>
    <col min="13064" max="13064" width="12.85546875" style="43" customWidth="1"/>
    <col min="13065" max="13065" width="11.7109375" style="43" bestFit="1" customWidth="1"/>
    <col min="13066" max="13066" width="12.7109375" style="43" bestFit="1" customWidth="1"/>
    <col min="13067" max="13067" width="12.140625" style="43" customWidth="1"/>
    <col min="13068" max="13068" width="12.7109375" style="43" bestFit="1" customWidth="1"/>
    <col min="13069" max="13069" width="10.42578125" style="43" customWidth="1"/>
    <col min="13070" max="13070" width="5.140625" style="43" customWidth="1"/>
    <col min="13071" max="13314" width="9" style="43"/>
    <col min="13315" max="13315" width="5.28515625" style="43" customWidth="1"/>
    <col min="13316" max="13316" width="14.28515625" style="43" customWidth="1"/>
    <col min="13317" max="13317" width="9.7109375" style="43" customWidth="1"/>
    <col min="13318" max="13318" width="12.7109375" style="43" bestFit="1" customWidth="1"/>
    <col min="13319" max="13319" width="6" style="43" customWidth="1"/>
    <col min="13320" max="13320" width="12.85546875" style="43" customWidth="1"/>
    <col min="13321" max="13321" width="11.7109375" style="43" bestFit="1" customWidth="1"/>
    <col min="13322" max="13322" width="12.7109375" style="43" bestFit="1" customWidth="1"/>
    <col min="13323" max="13323" width="12.140625" style="43" customWidth="1"/>
    <col min="13324" max="13324" width="12.7109375" style="43" bestFit="1" customWidth="1"/>
    <col min="13325" max="13325" width="10.42578125" style="43" customWidth="1"/>
    <col min="13326" max="13326" width="5.140625" style="43" customWidth="1"/>
    <col min="13327" max="13570" width="9" style="43"/>
    <col min="13571" max="13571" width="5.28515625" style="43" customWidth="1"/>
    <col min="13572" max="13572" width="14.28515625" style="43" customWidth="1"/>
    <col min="13573" max="13573" width="9.7109375" style="43" customWidth="1"/>
    <col min="13574" max="13574" width="12.7109375" style="43" bestFit="1" customWidth="1"/>
    <col min="13575" max="13575" width="6" style="43" customWidth="1"/>
    <col min="13576" max="13576" width="12.85546875" style="43" customWidth="1"/>
    <col min="13577" max="13577" width="11.7109375" style="43" bestFit="1" customWidth="1"/>
    <col min="13578" max="13578" width="12.7109375" style="43" bestFit="1" customWidth="1"/>
    <col min="13579" max="13579" width="12.140625" style="43" customWidth="1"/>
    <col min="13580" max="13580" width="12.7109375" style="43" bestFit="1" customWidth="1"/>
    <col min="13581" max="13581" width="10.42578125" style="43" customWidth="1"/>
    <col min="13582" max="13582" width="5.140625" style="43" customWidth="1"/>
    <col min="13583" max="13826" width="9" style="43"/>
    <col min="13827" max="13827" width="5.28515625" style="43" customWidth="1"/>
    <col min="13828" max="13828" width="14.28515625" style="43" customWidth="1"/>
    <col min="13829" max="13829" width="9.7109375" style="43" customWidth="1"/>
    <col min="13830" max="13830" width="12.7109375" style="43" bestFit="1" customWidth="1"/>
    <col min="13831" max="13831" width="6" style="43" customWidth="1"/>
    <col min="13832" max="13832" width="12.85546875" style="43" customWidth="1"/>
    <col min="13833" max="13833" width="11.7109375" style="43" bestFit="1" customWidth="1"/>
    <col min="13834" max="13834" width="12.7109375" style="43" bestFit="1" customWidth="1"/>
    <col min="13835" max="13835" width="12.140625" style="43" customWidth="1"/>
    <col min="13836" max="13836" width="12.7109375" style="43" bestFit="1" customWidth="1"/>
    <col min="13837" max="13837" width="10.42578125" style="43" customWidth="1"/>
    <col min="13838" max="13838" width="5.140625" style="43" customWidth="1"/>
    <col min="13839" max="14082" width="9" style="43"/>
    <col min="14083" max="14083" width="5.28515625" style="43" customWidth="1"/>
    <col min="14084" max="14084" width="14.28515625" style="43" customWidth="1"/>
    <col min="14085" max="14085" width="9.7109375" style="43" customWidth="1"/>
    <col min="14086" max="14086" width="12.7109375" style="43" bestFit="1" customWidth="1"/>
    <col min="14087" max="14087" width="6" style="43" customWidth="1"/>
    <col min="14088" max="14088" width="12.85546875" style="43" customWidth="1"/>
    <col min="14089" max="14089" width="11.7109375" style="43" bestFit="1" customWidth="1"/>
    <col min="14090" max="14090" width="12.7109375" style="43" bestFit="1" customWidth="1"/>
    <col min="14091" max="14091" width="12.140625" style="43" customWidth="1"/>
    <col min="14092" max="14092" width="12.7109375" style="43" bestFit="1" customWidth="1"/>
    <col min="14093" max="14093" width="10.42578125" style="43" customWidth="1"/>
    <col min="14094" max="14094" width="5.140625" style="43" customWidth="1"/>
    <col min="14095" max="14338" width="9" style="43"/>
    <col min="14339" max="14339" width="5.28515625" style="43" customWidth="1"/>
    <col min="14340" max="14340" width="14.28515625" style="43" customWidth="1"/>
    <col min="14341" max="14341" width="9.7109375" style="43" customWidth="1"/>
    <col min="14342" max="14342" width="12.7109375" style="43" bestFit="1" customWidth="1"/>
    <col min="14343" max="14343" width="6" style="43" customWidth="1"/>
    <col min="14344" max="14344" width="12.85546875" style="43" customWidth="1"/>
    <col min="14345" max="14345" width="11.7109375" style="43" bestFit="1" customWidth="1"/>
    <col min="14346" max="14346" width="12.7109375" style="43" bestFit="1" customWidth="1"/>
    <col min="14347" max="14347" width="12.140625" style="43" customWidth="1"/>
    <col min="14348" max="14348" width="12.7109375" style="43" bestFit="1" customWidth="1"/>
    <col min="14349" max="14349" width="10.42578125" style="43" customWidth="1"/>
    <col min="14350" max="14350" width="5.140625" style="43" customWidth="1"/>
    <col min="14351" max="14594" width="9" style="43"/>
    <col min="14595" max="14595" width="5.28515625" style="43" customWidth="1"/>
    <col min="14596" max="14596" width="14.28515625" style="43" customWidth="1"/>
    <col min="14597" max="14597" width="9.7109375" style="43" customWidth="1"/>
    <col min="14598" max="14598" width="12.7109375" style="43" bestFit="1" customWidth="1"/>
    <col min="14599" max="14599" width="6" style="43" customWidth="1"/>
    <col min="14600" max="14600" width="12.85546875" style="43" customWidth="1"/>
    <col min="14601" max="14601" width="11.7109375" style="43" bestFit="1" customWidth="1"/>
    <col min="14602" max="14602" width="12.7109375" style="43" bestFit="1" customWidth="1"/>
    <col min="14603" max="14603" width="12.140625" style="43" customWidth="1"/>
    <col min="14604" max="14604" width="12.7109375" style="43" bestFit="1" customWidth="1"/>
    <col min="14605" max="14605" width="10.42578125" style="43" customWidth="1"/>
    <col min="14606" max="14606" width="5.140625" style="43" customWidth="1"/>
    <col min="14607" max="14850" width="9" style="43"/>
    <col min="14851" max="14851" width="5.28515625" style="43" customWidth="1"/>
    <col min="14852" max="14852" width="14.28515625" style="43" customWidth="1"/>
    <col min="14853" max="14853" width="9.7109375" style="43" customWidth="1"/>
    <col min="14854" max="14854" width="12.7109375" style="43" bestFit="1" customWidth="1"/>
    <col min="14855" max="14855" width="6" style="43" customWidth="1"/>
    <col min="14856" max="14856" width="12.85546875" style="43" customWidth="1"/>
    <col min="14857" max="14857" width="11.7109375" style="43" bestFit="1" customWidth="1"/>
    <col min="14858" max="14858" width="12.7109375" style="43" bestFit="1" customWidth="1"/>
    <col min="14859" max="14859" width="12.140625" style="43" customWidth="1"/>
    <col min="14860" max="14860" width="12.7109375" style="43" bestFit="1" customWidth="1"/>
    <col min="14861" max="14861" width="10.42578125" style="43" customWidth="1"/>
    <col min="14862" max="14862" width="5.140625" style="43" customWidth="1"/>
    <col min="14863" max="15106" width="9" style="43"/>
    <col min="15107" max="15107" width="5.28515625" style="43" customWidth="1"/>
    <col min="15108" max="15108" width="14.28515625" style="43" customWidth="1"/>
    <col min="15109" max="15109" width="9.7109375" style="43" customWidth="1"/>
    <col min="15110" max="15110" width="12.7109375" style="43" bestFit="1" customWidth="1"/>
    <col min="15111" max="15111" width="6" style="43" customWidth="1"/>
    <col min="15112" max="15112" width="12.85546875" style="43" customWidth="1"/>
    <col min="15113" max="15113" width="11.7109375" style="43" bestFit="1" customWidth="1"/>
    <col min="15114" max="15114" width="12.7109375" style="43" bestFit="1" customWidth="1"/>
    <col min="15115" max="15115" width="12.140625" style="43" customWidth="1"/>
    <col min="15116" max="15116" width="12.7109375" style="43" bestFit="1" customWidth="1"/>
    <col min="15117" max="15117" width="10.42578125" style="43" customWidth="1"/>
    <col min="15118" max="15118" width="5.140625" style="43" customWidth="1"/>
    <col min="15119" max="15362" width="9" style="43"/>
    <col min="15363" max="15363" width="5.28515625" style="43" customWidth="1"/>
    <col min="15364" max="15364" width="14.28515625" style="43" customWidth="1"/>
    <col min="15365" max="15365" width="9.7109375" style="43" customWidth="1"/>
    <col min="15366" max="15366" width="12.7109375" style="43" bestFit="1" customWidth="1"/>
    <col min="15367" max="15367" width="6" style="43" customWidth="1"/>
    <col min="15368" max="15368" width="12.85546875" style="43" customWidth="1"/>
    <col min="15369" max="15369" width="11.7109375" style="43" bestFit="1" customWidth="1"/>
    <col min="15370" max="15370" width="12.7109375" style="43" bestFit="1" customWidth="1"/>
    <col min="15371" max="15371" width="12.140625" style="43" customWidth="1"/>
    <col min="15372" max="15372" width="12.7109375" style="43" bestFit="1" customWidth="1"/>
    <col min="15373" max="15373" width="10.42578125" style="43" customWidth="1"/>
    <col min="15374" max="15374" width="5.140625" style="43" customWidth="1"/>
    <col min="15375" max="15618" width="9" style="43"/>
    <col min="15619" max="15619" width="5.28515625" style="43" customWidth="1"/>
    <col min="15620" max="15620" width="14.28515625" style="43" customWidth="1"/>
    <col min="15621" max="15621" width="9.7109375" style="43" customWidth="1"/>
    <col min="15622" max="15622" width="12.7109375" style="43" bestFit="1" customWidth="1"/>
    <col min="15623" max="15623" width="6" style="43" customWidth="1"/>
    <col min="15624" max="15624" width="12.85546875" style="43" customWidth="1"/>
    <col min="15625" max="15625" width="11.7109375" style="43" bestFit="1" customWidth="1"/>
    <col min="15626" max="15626" width="12.7109375" style="43" bestFit="1" customWidth="1"/>
    <col min="15627" max="15627" width="12.140625" style="43" customWidth="1"/>
    <col min="15628" max="15628" width="12.7109375" style="43" bestFit="1" customWidth="1"/>
    <col min="15629" max="15629" width="10.42578125" style="43" customWidth="1"/>
    <col min="15630" max="15630" width="5.140625" style="43" customWidth="1"/>
    <col min="15631" max="15874" width="9" style="43"/>
    <col min="15875" max="15875" width="5.28515625" style="43" customWidth="1"/>
    <col min="15876" max="15876" width="14.28515625" style="43" customWidth="1"/>
    <col min="15877" max="15877" width="9.7109375" style="43" customWidth="1"/>
    <col min="15878" max="15878" width="12.7109375" style="43" bestFit="1" customWidth="1"/>
    <col min="15879" max="15879" width="6" style="43" customWidth="1"/>
    <col min="15880" max="15880" width="12.85546875" style="43" customWidth="1"/>
    <col min="15881" max="15881" width="11.7109375" style="43" bestFit="1" customWidth="1"/>
    <col min="15882" max="15882" width="12.7109375" style="43" bestFit="1" customWidth="1"/>
    <col min="15883" max="15883" width="12.140625" style="43" customWidth="1"/>
    <col min="15884" max="15884" width="12.7109375" style="43" bestFit="1" customWidth="1"/>
    <col min="15885" max="15885" width="10.42578125" style="43" customWidth="1"/>
    <col min="15886" max="15886" width="5.140625" style="43" customWidth="1"/>
    <col min="15887" max="16130" width="9" style="43"/>
    <col min="16131" max="16131" width="5.28515625" style="43" customWidth="1"/>
    <col min="16132" max="16132" width="14.28515625" style="43" customWidth="1"/>
    <col min="16133" max="16133" width="9.7109375" style="43" customWidth="1"/>
    <col min="16134" max="16134" width="12.7109375" style="43" bestFit="1" customWidth="1"/>
    <col min="16135" max="16135" width="6" style="43" customWidth="1"/>
    <col min="16136" max="16136" width="12.85546875" style="43" customWidth="1"/>
    <col min="16137" max="16137" width="11.7109375" style="43" bestFit="1" customWidth="1"/>
    <col min="16138" max="16138" width="12.7109375" style="43" bestFit="1" customWidth="1"/>
    <col min="16139" max="16139" width="12.140625" style="43" customWidth="1"/>
    <col min="16140" max="16140" width="12.7109375" style="43" bestFit="1" customWidth="1"/>
    <col min="16141" max="16141" width="10.42578125" style="43" customWidth="1"/>
    <col min="16142" max="16142" width="5.140625" style="43" customWidth="1"/>
    <col min="16143" max="16384" width="9" style="43"/>
  </cols>
  <sheetData>
    <row r="1" spans="1:17" s="288" customFormat="1" x14ac:dyDescent="0.2">
      <c r="A1" s="582" t="s">
        <v>0</v>
      </c>
      <c r="B1" s="582"/>
      <c r="C1" s="582"/>
      <c r="D1" s="582"/>
      <c r="E1" s="287"/>
      <c r="F1" s="583" t="s">
        <v>1</v>
      </c>
      <c r="G1" s="583"/>
      <c r="H1" s="583"/>
      <c r="I1" s="583"/>
      <c r="J1" s="583"/>
      <c r="K1" s="583"/>
      <c r="L1" s="583"/>
      <c r="M1" s="583"/>
    </row>
    <row r="2" spans="1:17" s="288" customFormat="1" x14ac:dyDescent="0.2">
      <c r="A2" s="584" t="s">
        <v>2</v>
      </c>
      <c r="B2" s="584"/>
      <c r="C2" s="584"/>
      <c r="D2" s="584"/>
      <c r="E2" s="287"/>
      <c r="F2" s="585" t="s">
        <v>3</v>
      </c>
      <c r="G2" s="585"/>
      <c r="H2" s="585"/>
      <c r="I2" s="585"/>
      <c r="J2" s="585"/>
      <c r="K2" s="585"/>
      <c r="L2" s="585"/>
      <c r="M2" s="585"/>
    </row>
    <row r="3" spans="1:17" s="288" customFormat="1" x14ac:dyDescent="0.2">
      <c r="A3" s="289"/>
      <c r="B3" s="289"/>
      <c r="C3" s="289"/>
      <c r="E3" s="290"/>
      <c r="F3" s="290"/>
      <c r="G3" s="290"/>
      <c r="H3" s="290"/>
      <c r="I3" s="291"/>
      <c r="J3" s="290"/>
      <c r="K3" s="290"/>
    </row>
    <row r="4" spans="1:17" s="42" customFormat="1" x14ac:dyDescent="0.25">
      <c r="A4" s="573" t="s">
        <v>60</v>
      </c>
      <c r="B4" s="573"/>
      <c r="C4" s="573"/>
      <c r="D4" s="573"/>
      <c r="E4" s="573"/>
      <c r="F4" s="573"/>
      <c r="G4" s="573"/>
      <c r="H4" s="573"/>
      <c r="I4" s="573"/>
      <c r="J4" s="573"/>
      <c r="K4" s="573"/>
      <c r="L4" s="573"/>
      <c r="M4" s="573"/>
      <c r="N4" s="573"/>
    </row>
    <row r="5" spans="1:17" s="42" customFormat="1" x14ac:dyDescent="0.25">
      <c r="A5" s="573" t="s">
        <v>149</v>
      </c>
      <c r="B5" s="573"/>
      <c r="C5" s="573"/>
      <c r="D5" s="573"/>
      <c r="E5" s="573"/>
      <c r="F5" s="573"/>
      <c r="G5" s="573"/>
      <c r="H5" s="573"/>
      <c r="I5" s="573"/>
      <c r="J5" s="573"/>
      <c r="K5" s="573"/>
      <c r="L5" s="573"/>
      <c r="M5" s="573"/>
      <c r="N5" s="573"/>
    </row>
    <row r="6" spans="1:17" x14ac:dyDescent="0.25">
      <c r="L6" s="574" t="s">
        <v>61</v>
      </c>
      <c r="M6" s="574"/>
      <c r="N6" s="574"/>
    </row>
    <row r="7" spans="1:17" ht="51" x14ac:dyDescent="0.25">
      <c r="A7" s="44" t="s">
        <v>18</v>
      </c>
      <c r="B7" s="45" t="s">
        <v>62</v>
      </c>
      <c r="C7" s="44" t="s">
        <v>63</v>
      </c>
      <c r="D7" s="45" t="s">
        <v>64</v>
      </c>
      <c r="E7" s="93" t="s">
        <v>128</v>
      </c>
      <c r="F7" s="44" t="s">
        <v>65</v>
      </c>
      <c r="G7" s="44" t="s">
        <v>86</v>
      </c>
      <c r="H7" s="44" t="s">
        <v>129</v>
      </c>
      <c r="I7" s="44" t="s">
        <v>66</v>
      </c>
      <c r="J7" s="44" t="s">
        <v>114</v>
      </c>
      <c r="K7" s="44" t="s">
        <v>115</v>
      </c>
      <c r="L7" s="44" t="s">
        <v>67</v>
      </c>
      <c r="M7" s="46" t="s">
        <v>68</v>
      </c>
      <c r="N7" s="44" t="s">
        <v>20</v>
      </c>
    </row>
    <row r="8" spans="1:17" x14ac:dyDescent="0.25">
      <c r="A8" s="47"/>
      <c r="B8" s="48"/>
      <c r="C8" s="49"/>
      <c r="D8" s="49"/>
      <c r="E8" s="51"/>
      <c r="F8" s="51" t="s">
        <v>69</v>
      </c>
      <c r="G8" s="51" t="s">
        <v>70</v>
      </c>
      <c r="H8" s="51" t="s">
        <v>71</v>
      </c>
      <c r="I8" s="51" t="s">
        <v>72</v>
      </c>
      <c r="J8" s="51" t="s">
        <v>87</v>
      </c>
      <c r="K8" s="51" t="s">
        <v>135</v>
      </c>
      <c r="L8" s="52" t="s">
        <v>136</v>
      </c>
      <c r="M8" s="49"/>
      <c r="N8" s="50"/>
    </row>
    <row r="9" spans="1:17" x14ac:dyDescent="0.25">
      <c r="A9" s="575" t="s">
        <v>73</v>
      </c>
      <c r="B9" s="576"/>
      <c r="C9" s="49"/>
      <c r="D9" s="49"/>
      <c r="E9" s="51"/>
      <c r="F9" s="50" t="s">
        <v>118</v>
      </c>
      <c r="G9" s="50" t="s">
        <v>117</v>
      </c>
      <c r="H9" s="50"/>
      <c r="I9" s="50"/>
      <c r="J9" s="50"/>
      <c r="K9" s="50"/>
      <c r="L9" s="50"/>
      <c r="M9" s="49"/>
      <c r="N9" s="50"/>
    </row>
    <row r="10" spans="1:17" x14ac:dyDescent="0.25">
      <c r="A10" s="53">
        <v>1</v>
      </c>
      <c r="B10" s="53" t="s">
        <v>38</v>
      </c>
      <c r="C10" s="54" t="s">
        <v>124</v>
      </c>
      <c r="D10" s="55">
        <v>15000000</v>
      </c>
      <c r="E10" s="305">
        <f>'bảng chấm công'!AI12</f>
        <v>26</v>
      </c>
      <c r="F10" s="55">
        <f>D10/26*E10</f>
        <v>14999999.999999998</v>
      </c>
      <c r="G10" s="55">
        <f>F10*30%</f>
        <v>4499999.9999999991</v>
      </c>
      <c r="H10" s="55"/>
      <c r="I10" s="56"/>
      <c r="J10" s="56"/>
      <c r="K10" s="56">
        <v>62307692</v>
      </c>
      <c r="L10" s="56">
        <f>F10-G10+H10-I10-J10+K10</f>
        <v>72807692</v>
      </c>
      <c r="M10" s="56"/>
      <c r="N10" s="53"/>
    </row>
    <row r="11" spans="1:17" x14ac:dyDescent="0.25">
      <c r="A11" s="53">
        <v>2</v>
      </c>
      <c r="B11" s="53" t="s">
        <v>143</v>
      </c>
      <c r="C11" s="54" t="s">
        <v>145</v>
      </c>
      <c r="D11" s="55">
        <v>6000000</v>
      </c>
      <c r="E11" s="305">
        <f>'bảng chấm công'!AI14</f>
        <v>25</v>
      </c>
      <c r="F11" s="55">
        <f>D11/26*E11</f>
        <v>5769230.7692307699</v>
      </c>
      <c r="G11" s="55">
        <f>F11*30%</f>
        <v>1730769.230769231</v>
      </c>
      <c r="H11" s="55"/>
      <c r="I11" s="56"/>
      <c r="J11" s="56"/>
      <c r="K11" s="56">
        <v>0</v>
      </c>
      <c r="L11" s="56">
        <f>F11-G11+H11-I11-J11+K11</f>
        <v>4038461.538461539</v>
      </c>
      <c r="M11" s="56"/>
      <c r="N11" s="53"/>
      <c r="Q11" s="155"/>
    </row>
    <row r="12" spans="1:17" x14ac:dyDescent="0.25">
      <c r="A12" s="53">
        <v>3</v>
      </c>
      <c r="B12" s="53" t="s">
        <v>74</v>
      </c>
      <c r="C12" s="54" t="s">
        <v>125</v>
      </c>
      <c r="D12" s="55">
        <v>6000000</v>
      </c>
      <c r="E12" s="305">
        <f>'bảng chấm công'!AI16</f>
        <v>26</v>
      </c>
      <c r="F12" s="55">
        <f t="shared" ref="F12:F17" si="0">D12/26*E12</f>
        <v>6000000</v>
      </c>
      <c r="G12" s="55">
        <f t="shared" ref="G12" si="1">F12*30%</f>
        <v>1800000</v>
      </c>
      <c r="H12" s="55"/>
      <c r="I12" s="56"/>
      <c r="J12" s="56"/>
      <c r="K12" s="56">
        <v>28119519</v>
      </c>
      <c r="L12" s="56">
        <f t="shared" ref="L12" si="2">F12-G12+H12-I12-J12+K12</f>
        <v>32319519</v>
      </c>
      <c r="M12" s="56"/>
      <c r="N12" s="53"/>
    </row>
    <row r="13" spans="1:17" x14ac:dyDescent="0.25">
      <c r="A13" s="58">
        <v>4</v>
      </c>
      <c r="B13" s="58" t="s">
        <v>37</v>
      </c>
      <c r="C13" s="59" t="s">
        <v>126</v>
      </c>
      <c r="D13" s="60">
        <v>6000000</v>
      </c>
      <c r="E13" s="306">
        <f>'bảng chấm công'!AI15</f>
        <v>27</v>
      </c>
      <c r="F13" s="60">
        <f t="shared" si="0"/>
        <v>6230769.230769231</v>
      </c>
      <c r="G13" s="55">
        <f>F13*30%</f>
        <v>1869230.7692307692</v>
      </c>
      <c r="H13" s="60">
        <f>'Hỗ trợ vận chuyển'!F31</f>
        <v>210000</v>
      </c>
      <c r="I13" s="61"/>
      <c r="J13" s="61"/>
      <c r="K13" s="61">
        <v>20127</v>
      </c>
      <c r="L13" s="56">
        <f>F13-G13+H13-I13-J13+K13</f>
        <v>4591665.461538462</v>
      </c>
      <c r="M13" s="61"/>
      <c r="N13" s="58"/>
      <c r="Q13" s="155"/>
    </row>
    <row r="14" spans="1:17" s="57" customFormat="1" x14ac:dyDescent="0.25">
      <c r="A14" s="579" t="s">
        <v>36</v>
      </c>
      <c r="B14" s="580"/>
      <c r="C14" s="581"/>
      <c r="D14" s="266">
        <f>SUM(D10:D13)</f>
        <v>33000000</v>
      </c>
      <c r="E14" s="307"/>
      <c r="F14" s="266">
        <f>SUM(F10:F13)</f>
        <v>33000000</v>
      </c>
      <c r="G14" s="266">
        <f>SUM(G10:G13)</f>
        <v>9900000</v>
      </c>
      <c r="H14" s="266"/>
      <c r="I14" s="292">
        <f>SUM(I12:I13)</f>
        <v>0</v>
      </c>
      <c r="J14" s="292">
        <f>SUM(J10:J13)</f>
        <v>0</v>
      </c>
      <c r="K14" s="292">
        <f>SUM(K10:K13)</f>
        <v>90447338</v>
      </c>
      <c r="L14" s="292">
        <f>SUM(L10:L13)</f>
        <v>113757338</v>
      </c>
      <c r="M14" s="292"/>
      <c r="N14" s="293"/>
    </row>
    <row r="15" spans="1:17" s="57" customFormat="1" x14ac:dyDescent="0.25">
      <c r="A15" s="577" t="s">
        <v>75</v>
      </c>
      <c r="B15" s="578"/>
      <c r="C15" s="87"/>
      <c r="D15" s="88"/>
      <c r="E15" s="308"/>
      <c r="F15" s="90"/>
      <c r="G15" s="90"/>
      <c r="H15" s="271"/>
      <c r="I15" s="91"/>
      <c r="J15" s="91"/>
      <c r="K15" s="89"/>
      <c r="L15" s="89"/>
      <c r="M15" s="91"/>
      <c r="N15" s="92"/>
    </row>
    <row r="16" spans="1:17" x14ac:dyDescent="0.25">
      <c r="A16" s="58">
        <v>1</v>
      </c>
      <c r="B16" s="58" t="s">
        <v>122</v>
      </c>
      <c r="C16" s="59" t="s">
        <v>127</v>
      </c>
      <c r="D16" s="60">
        <v>3000000</v>
      </c>
      <c r="E16" s="305">
        <f>'bảng chấm công'!AI17</f>
        <v>25.5</v>
      </c>
      <c r="F16" s="55">
        <f t="shared" si="0"/>
        <v>2942307.6923076925</v>
      </c>
      <c r="G16" s="55">
        <f>F16*30%</f>
        <v>882692.30769230775</v>
      </c>
      <c r="H16" s="60">
        <f>'Hỗ trợ vận chuyển'!D31</f>
        <v>80000</v>
      </c>
      <c r="I16" s="61">
        <v>830508</v>
      </c>
      <c r="J16" s="61"/>
      <c r="K16" s="56"/>
      <c r="L16" s="56">
        <f>F16-G16+H16-I16-J16+K16</f>
        <v>1309107.384615385</v>
      </c>
      <c r="M16" s="61"/>
      <c r="N16" s="58"/>
    </row>
    <row r="17" spans="1:15" x14ac:dyDescent="0.25">
      <c r="A17" s="62">
        <v>3</v>
      </c>
      <c r="B17" s="62" t="s">
        <v>76</v>
      </c>
      <c r="C17" s="63" t="s">
        <v>123</v>
      </c>
      <c r="D17" s="64">
        <v>5000000</v>
      </c>
      <c r="E17" s="305">
        <f>'bảng chấm công'!AI13</f>
        <v>27.5</v>
      </c>
      <c r="F17" s="55">
        <f t="shared" si="0"/>
        <v>5288461.538461539</v>
      </c>
      <c r="G17" s="55">
        <f>F17*30%</f>
        <v>1586538.4615384617</v>
      </c>
      <c r="H17" s="60">
        <f>'Hỗ trợ vận chuyển'!E31</f>
        <v>50000</v>
      </c>
      <c r="I17" s="65"/>
      <c r="J17" s="65">
        <v>0</v>
      </c>
      <c r="K17" s="61">
        <v>0</v>
      </c>
      <c r="L17" s="56">
        <f>F17-G17+H17-I17-J17+K17</f>
        <v>3751923.076923077</v>
      </c>
      <c r="M17" s="65"/>
      <c r="N17" s="62" t="s">
        <v>164</v>
      </c>
    </row>
    <row r="18" spans="1:15" s="57" customFormat="1" x14ac:dyDescent="0.25">
      <c r="A18" s="579" t="s">
        <v>36</v>
      </c>
      <c r="B18" s="580"/>
      <c r="C18" s="581"/>
      <c r="D18" s="294">
        <f>SUM(D16:D17)</f>
        <v>8000000</v>
      </c>
      <c r="E18" s="295"/>
      <c r="F18" s="294">
        <f>SUM(F16:F17)</f>
        <v>8230769.2307692319</v>
      </c>
      <c r="G18" s="294">
        <f>SUM(G16:G17)</f>
        <v>2469230.7692307695</v>
      </c>
      <c r="H18" s="294"/>
      <c r="I18" s="294">
        <f>SUM(I16:I17)</f>
        <v>830508</v>
      </c>
      <c r="J18" s="294">
        <f>SUM(J16:J17)</f>
        <v>0</v>
      </c>
      <c r="K18" s="294">
        <f>SUM(K16:K17)</f>
        <v>0</v>
      </c>
      <c r="L18" s="294">
        <f>SUM(L15:L17)</f>
        <v>5061030.461538462</v>
      </c>
      <c r="M18" s="293"/>
      <c r="N18" s="293"/>
    </row>
    <row r="20" spans="1:15" s="57" customFormat="1" x14ac:dyDescent="0.25">
      <c r="B20" s="573"/>
      <c r="C20" s="573"/>
      <c r="D20" s="573"/>
      <c r="E20" s="267"/>
      <c r="J20" s="573"/>
      <c r="K20" s="573"/>
      <c r="L20" s="573"/>
      <c r="M20" s="573"/>
    </row>
    <row r="21" spans="1:15" s="288" customFormat="1" x14ac:dyDescent="0.2">
      <c r="C21" s="296" t="s">
        <v>111</v>
      </c>
      <c r="E21" s="297"/>
      <c r="F21" s="370"/>
      <c r="G21" s="297"/>
      <c r="H21" s="297"/>
      <c r="I21" s="297"/>
      <c r="J21" s="296" t="s">
        <v>14</v>
      </c>
      <c r="K21" s="297"/>
      <c r="L21" s="298"/>
    </row>
    <row r="22" spans="1:15" s="288" customFormat="1" x14ac:dyDescent="0.2">
      <c r="C22" s="299" t="s">
        <v>15</v>
      </c>
      <c r="E22" s="300"/>
      <c r="F22" s="300"/>
      <c r="G22" s="301"/>
      <c r="H22" s="301"/>
      <c r="I22" s="301"/>
      <c r="J22" s="299" t="s">
        <v>16</v>
      </c>
      <c r="K22" s="301"/>
    </row>
    <row r="23" spans="1:15" x14ac:dyDescent="0.25">
      <c r="F23" s="155"/>
    </row>
    <row r="24" spans="1:15" x14ac:dyDescent="0.25">
      <c r="O24" s="43">
        <f>6315127-1395000-4900000</f>
        <v>20127</v>
      </c>
    </row>
    <row r="25" spans="1:15" s="302" customFormat="1" x14ac:dyDescent="0.2">
      <c r="C25" s="296" t="s">
        <v>74</v>
      </c>
      <c r="F25" s="303"/>
      <c r="G25" s="303"/>
      <c r="H25" s="303"/>
      <c r="I25" s="303"/>
      <c r="J25" s="304" t="s">
        <v>38</v>
      </c>
    </row>
    <row r="30" spans="1:15" x14ac:dyDescent="0.25">
      <c r="H30" s="43" t="s">
        <v>49</v>
      </c>
    </row>
  </sheetData>
  <mergeCells count="13">
    <mergeCell ref="A1:D1"/>
    <mergeCell ref="F1:M1"/>
    <mergeCell ref="A2:D2"/>
    <mergeCell ref="F2:M2"/>
    <mergeCell ref="A4:N4"/>
    <mergeCell ref="A5:N5"/>
    <mergeCell ref="L6:N6"/>
    <mergeCell ref="A9:B9"/>
    <mergeCell ref="A15:B15"/>
    <mergeCell ref="B20:D20"/>
    <mergeCell ref="J20:M20"/>
    <mergeCell ref="A18:C18"/>
    <mergeCell ref="A14:C14"/>
  </mergeCells>
  <pageMargins left="0.25" right="0.2" top="0.75" bottom="0.75" header="0.3" footer="0.3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7" workbookViewId="0">
      <selection activeCell="E28" sqref="E28"/>
    </sheetView>
  </sheetViews>
  <sheetFormatPr defaultColWidth="8.85546875" defaultRowHeight="15.75" x14ac:dyDescent="0.25"/>
  <cols>
    <col min="1" max="1" width="7.85546875" style="276" bestFit="1" customWidth="1"/>
    <col min="2" max="2" width="12.7109375" style="281" customWidth="1"/>
    <col min="3" max="3" width="39.140625" style="276" bestFit="1" customWidth="1"/>
    <col min="4" max="4" width="15.28515625" style="283" customWidth="1"/>
    <col min="5" max="5" width="13" style="276" bestFit="1" customWidth="1"/>
    <col min="6" max="6" width="14.5703125" style="276" bestFit="1" customWidth="1"/>
    <col min="7" max="16384" width="8.85546875" style="276"/>
  </cols>
  <sheetData>
    <row r="1" spans="1:15" s="273" customFormat="1" x14ac:dyDescent="0.25">
      <c r="A1" s="586" t="s">
        <v>0</v>
      </c>
      <c r="B1" s="586"/>
      <c r="C1" s="586"/>
      <c r="D1" s="275"/>
      <c r="J1" s="274"/>
      <c r="K1" s="275"/>
    </row>
    <row r="2" spans="1:15" s="273" customFormat="1" x14ac:dyDescent="0.25">
      <c r="A2" s="587" t="s">
        <v>2</v>
      </c>
      <c r="B2" s="587"/>
      <c r="C2" s="587"/>
      <c r="D2" s="275"/>
      <c r="J2" s="274"/>
      <c r="K2" s="275"/>
    </row>
    <row r="3" spans="1:15" s="273" customFormat="1" x14ac:dyDescent="0.25">
      <c r="A3" s="504" t="s">
        <v>130</v>
      </c>
      <c r="B3" s="504"/>
      <c r="C3" s="504"/>
      <c r="D3" s="504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</row>
    <row r="4" spans="1:15" s="273" customFormat="1" x14ac:dyDescent="0.25">
      <c r="A4" s="268"/>
      <c r="B4" s="268"/>
      <c r="C4" s="268"/>
      <c r="D4" s="268"/>
      <c r="E4" s="272"/>
      <c r="F4" s="272"/>
      <c r="G4" s="272"/>
      <c r="H4" s="272"/>
      <c r="I4" s="272"/>
      <c r="J4" s="272"/>
      <c r="K4" s="272"/>
      <c r="L4" s="272"/>
      <c r="M4" s="272"/>
      <c r="N4" s="272"/>
      <c r="O4" s="272"/>
    </row>
    <row r="5" spans="1:15" s="273" customFormat="1" ht="31.5" customHeight="1" x14ac:dyDescent="0.25">
      <c r="A5" s="592" t="s">
        <v>18</v>
      </c>
      <c r="B5" s="594" t="s">
        <v>131</v>
      </c>
      <c r="C5" s="592" t="s">
        <v>132</v>
      </c>
      <c r="D5" s="591" t="s">
        <v>133</v>
      </c>
      <c r="E5" s="591"/>
      <c r="F5" s="591"/>
    </row>
    <row r="6" spans="1:15" s="273" customFormat="1" x14ac:dyDescent="0.25">
      <c r="A6" s="593"/>
      <c r="B6" s="595"/>
      <c r="C6" s="593"/>
      <c r="D6" s="284" t="s">
        <v>134</v>
      </c>
      <c r="E6" s="284" t="s">
        <v>141</v>
      </c>
      <c r="F6" s="284" t="s">
        <v>142</v>
      </c>
    </row>
    <row r="7" spans="1:15" x14ac:dyDescent="0.25">
      <c r="A7" s="277"/>
      <c r="B7" s="279">
        <v>44018</v>
      </c>
      <c r="C7" s="277" t="s">
        <v>177</v>
      </c>
      <c r="D7" s="352"/>
      <c r="E7" s="352">
        <v>10000</v>
      </c>
      <c r="F7" s="352"/>
    </row>
    <row r="8" spans="1:15" x14ac:dyDescent="0.25">
      <c r="A8" s="278"/>
      <c r="B8" s="280">
        <v>44020</v>
      </c>
      <c r="C8" s="278" t="s">
        <v>224</v>
      </c>
      <c r="D8" s="282">
        <v>20000</v>
      </c>
      <c r="E8" s="282"/>
      <c r="F8" s="282">
        <v>20000</v>
      </c>
    </row>
    <row r="9" spans="1:15" x14ac:dyDescent="0.25">
      <c r="A9" s="278"/>
      <c r="B9" s="280">
        <v>44021</v>
      </c>
      <c r="C9" s="278" t="s">
        <v>225</v>
      </c>
      <c r="D9" s="282"/>
      <c r="E9" s="282">
        <v>20000</v>
      </c>
      <c r="F9" s="282"/>
    </row>
    <row r="10" spans="1:15" x14ac:dyDescent="0.25">
      <c r="A10" s="278"/>
      <c r="B10" s="280">
        <v>44023</v>
      </c>
      <c r="C10" s="278" t="s">
        <v>226</v>
      </c>
      <c r="D10" s="282"/>
      <c r="E10" s="282">
        <v>20000</v>
      </c>
      <c r="F10" s="282"/>
    </row>
    <row r="11" spans="1:15" x14ac:dyDescent="0.25">
      <c r="A11" s="278"/>
      <c r="B11" s="280">
        <v>44025</v>
      </c>
      <c r="C11" s="278" t="s">
        <v>210</v>
      </c>
      <c r="D11" s="282"/>
      <c r="E11" s="282"/>
      <c r="F11" s="282">
        <v>60000</v>
      </c>
    </row>
    <row r="12" spans="1:15" x14ac:dyDescent="0.25">
      <c r="A12" s="278"/>
      <c r="B12" s="280">
        <v>44027</v>
      </c>
      <c r="C12" s="278" t="s">
        <v>161</v>
      </c>
      <c r="D12" s="282"/>
      <c r="E12" s="282"/>
      <c r="F12" s="282">
        <v>40000</v>
      </c>
    </row>
    <row r="13" spans="1:15" x14ac:dyDescent="0.25">
      <c r="A13" s="278"/>
      <c r="B13" s="280">
        <v>44027</v>
      </c>
      <c r="C13" s="278" t="s">
        <v>162</v>
      </c>
      <c r="D13" s="282">
        <v>20000</v>
      </c>
      <c r="E13" s="282"/>
      <c r="F13" s="282">
        <v>20000</v>
      </c>
    </row>
    <row r="14" spans="1:15" x14ac:dyDescent="0.25">
      <c r="A14" s="278"/>
      <c r="B14" s="280">
        <v>44027</v>
      </c>
      <c r="C14" s="278" t="s">
        <v>163</v>
      </c>
      <c r="D14" s="282"/>
      <c r="E14" s="282"/>
      <c r="F14" s="282">
        <v>50000</v>
      </c>
    </row>
    <row r="15" spans="1:15" x14ac:dyDescent="0.25">
      <c r="A15" s="278"/>
      <c r="B15" s="280">
        <v>44028</v>
      </c>
      <c r="C15" s="278" t="s">
        <v>177</v>
      </c>
      <c r="D15" s="282">
        <v>20000</v>
      </c>
      <c r="E15" s="282"/>
      <c r="F15" s="282"/>
    </row>
    <row r="16" spans="1:15" x14ac:dyDescent="0.25">
      <c r="A16" s="278"/>
      <c r="B16" s="280">
        <v>44032</v>
      </c>
      <c r="C16" s="278" t="s">
        <v>224</v>
      </c>
      <c r="D16" s="282"/>
      <c r="E16" s="282"/>
      <c r="F16" s="282">
        <v>20000</v>
      </c>
    </row>
    <row r="17" spans="1:6" x14ac:dyDescent="0.25">
      <c r="A17" s="278"/>
      <c r="B17" s="280">
        <v>44034</v>
      </c>
      <c r="C17" s="278" t="s">
        <v>227</v>
      </c>
      <c r="D17" s="282">
        <v>20000</v>
      </c>
      <c r="E17" s="282"/>
      <c r="F17" s="282"/>
    </row>
    <row r="18" spans="1:6" x14ac:dyDescent="0.25">
      <c r="A18" s="278"/>
      <c r="B18" s="280"/>
      <c r="C18" s="278"/>
      <c r="D18" s="282"/>
      <c r="E18" s="282"/>
      <c r="F18" s="282"/>
    </row>
    <row r="19" spans="1:6" x14ac:dyDescent="0.25">
      <c r="A19" s="278"/>
      <c r="B19" s="280"/>
      <c r="C19" s="278"/>
      <c r="D19" s="282"/>
      <c r="E19" s="282"/>
      <c r="F19" s="282"/>
    </row>
    <row r="20" spans="1:6" x14ac:dyDescent="0.25">
      <c r="A20" s="278"/>
      <c r="B20" s="280"/>
      <c r="C20" s="278"/>
      <c r="D20" s="282"/>
      <c r="E20" s="282"/>
      <c r="F20" s="282"/>
    </row>
    <row r="21" spans="1:6" x14ac:dyDescent="0.25">
      <c r="A21" s="278"/>
      <c r="B21" s="280"/>
      <c r="C21" s="278"/>
      <c r="D21" s="282"/>
      <c r="E21" s="282"/>
      <c r="F21" s="282"/>
    </row>
    <row r="22" spans="1:6" x14ac:dyDescent="0.25">
      <c r="A22" s="278"/>
      <c r="B22" s="280"/>
      <c r="C22" s="278"/>
      <c r="D22" s="282"/>
      <c r="E22" s="282"/>
      <c r="F22" s="282"/>
    </row>
    <row r="23" spans="1:6" x14ac:dyDescent="0.25">
      <c r="A23" s="278"/>
      <c r="B23" s="280"/>
      <c r="C23" s="278"/>
      <c r="D23" s="282"/>
      <c r="E23" s="282"/>
      <c r="F23" s="282"/>
    </row>
    <row r="24" spans="1:6" x14ac:dyDescent="0.25">
      <c r="A24" s="278"/>
      <c r="B24" s="280"/>
      <c r="C24" s="278"/>
      <c r="D24" s="282"/>
      <c r="E24" s="282"/>
      <c r="F24" s="282"/>
    </row>
    <row r="25" spans="1:6" x14ac:dyDescent="0.25">
      <c r="A25" s="278"/>
      <c r="B25" s="280"/>
      <c r="C25" s="278"/>
      <c r="D25" s="282"/>
      <c r="E25" s="282"/>
      <c r="F25" s="282"/>
    </row>
    <row r="26" spans="1:6" x14ac:dyDescent="0.25">
      <c r="A26" s="278"/>
      <c r="B26" s="280"/>
      <c r="C26" s="278"/>
      <c r="D26" s="282"/>
      <c r="E26" s="282"/>
      <c r="F26" s="282"/>
    </row>
    <row r="27" spans="1:6" x14ac:dyDescent="0.25">
      <c r="A27" s="278"/>
      <c r="B27" s="280"/>
      <c r="C27" s="278"/>
      <c r="D27" s="282"/>
      <c r="E27" s="282"/>
      <c r="F27" s="282"/>
    </row>
    <row r="28" spans="1:6" x14ac:dyDescent="0.25">
      <c r="A28" s="278"/>
      <c r="B28" s="280"/>
      <c r="C28" s="278"/>
      <c r="D28" s="282"/>
      <c r="E28" s="282"/>
      <c r="F28" s="282"/>
    </row>
    <row r="29" spans="1:6" x14ac:dyDescent="0.25">
      <c r="A29" s="278"/>
      <c r="B29" s="280"/>
      <c r="C29" s="278"/>
      <c r="D29" s="282"/>
      <c r="E29" s="282"/>
      <c r="F29" s="282"/>
    </row>
    <row r="30" spans="1:6" x14ac:dyDescent="0.25">
      <c r="A30" s="278"/>
      <c r="B30" s="280"/>
      <c r="C30" s="278"/>
      <c r="D30" s="282"/>
      <c r="E30" s="282"/>
      <c r="F30" s="282"/>
    </row>
    <row r="31" spans="1:6" s="286" customFormat="1" ht="18.75" x14ac:dyDescent="0.3">
      <c r="A31" s="588" t="s">
        <v>36</v>
      </c>
      <c r="B31" s="589"/>
      <c r="C31" s="590"/>
      <c r="D31" s="285">
        <f>SUM(D7:D30)</f>
        <v>80000</v>
      </c>
      <c r="E31" s="285">
        <f t="shared" ref="E31:F31" si="0">SUM(E7:E30)</f>
        <v>50000</v>
      </c>
      <c r="F31" s="285">
        <f t="shared" si="0"/>
        <v>210000</v>
      </c>
    </row>
  </sheetData>
  <mergeCells count="8">
    <mergeCell ref="A1:C1"/>
    <mergeCell ref="A2:C2"/>
    <mergeCell ref="A3:D3"/>
    <mergeCell ref="A31:C31"/>
    <mergeCell ref="D5:F5"/>
    <mergeCell ref="A5:A6"/>
    <mergeCell ref="B5:B6"/>
    <mergeCell ref="C5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Tiền hàng Hoàng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2020-07-22T09:52:56Z</dcterms:modified>
</cp:coreProperties>
</file>