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ÀNGNHẬP" sheetId="2" r:id="rId1"/>
    <sheet name="HÀNG TRẢ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2" l="1"/>
  <c r="G42" i="1"/>
  <c r="I42" i="1" s="1"/>
  <c r="L42" i="1" s="1"/>
  <c r="G41" i="1"/>
  <c r="I41" i="1" s="1"/>
  <c r="L41" i="1" s="1"/>
  <c r="G40" i="1"/>
  <c r="I40" i="1" s="1"/>
  <c r="L40" i="1" s="1"/>
  <c r="G39" i="1"/>
  <c r="I39" i="1" s="1"/>
  <c r="L39" i="1" s="1"/>
  <c r="G38" i="1"/>
  <c r="I38" i="1" s="1"/>
  <c r="L38" i="1" s="1"/>
  <c r="G37" i="1"/>
  <c r="I37" i="1" s="1"/>
  <c r="L37" i="1" s="1"/>
  <c r="G36" i="1"/>
  <c r="I36" i="1" s="1"/>
  <c r="L36" i="1" s="1"/>
  <c r="G35" i="1"/>
  <c r="I35" i="1" s="1"/>
  <c r="L35" i="1" s="1"/>
  <c r="G34" i="1"/>
  <c r="I34" i="1" s="1"/>
  <c r="L34" i="1" s="1"/>
  <c r="U10" i="2" l="1"/>
  <c r="W10" i="2" s="1"/>
  <c r="V9" i="2"/>
  <c r="U9" i="2"/>
  <c r="W9" i="2" l="1"/>
  <c r="F36" i="2"/>
  <c r="E62" i="1"/>
  <c r="G58" i="1"/>
  <c r="I58" i="1" s="1"/>
  <c r="L58" i="1" s="1"/>
  <c r="G59" i="1"/>
  <c r="I59" i="1" s="1"/>
  <c r="L59" i="1" s="1"/>
  <c r="G60" i="1"/>
  <c r="I60" i="1" s="1"/>
  <c r="L60" i="1" s="1"/>
  <c r="G61" i="1"/>
  <c r="I61" i="1" s="1"/>
  <c r="L61" i="1" s="1"/>
  <c r="H34" i="2"/>
  <c r="J34" i="2" s="1"/>
  <c r="M34" i="2" s="1"/>
  <c r="H33" i="2"/>
  <c r="J33" i="2" s="1"/>
  <c r="M33" i="2" s="1"/>
  <c r="H32" i="2"/>
  <c r="J32" i="2" s="1"/>
  <c r="M32" i="2" s="1"/>
  <c r="H35" i="2"/>
  <c r="J35" i="2" s="1"/>
  <c r="M35" i="2" s="1"/>
  <c r="G57" i="1"/>
  <c r="I57" i="1" s="1"/>
  <c r="L57" i="1" s="1"/>
  <c r="G56" i="1"/>
  <c r="I56" i="1" s="1"/>
  <c r="L56" i="1" s="1"/>
  <c r="G55" i="1"/>
  <c r="I55" i="1" s="1"/>
  <c r="L55" i="1" s="1"/>
  <c r="G54" i="1"/>
  <c r="I54" i="1" s="1"/>
  <c r="L54" i="1" s="1"/>
  <c r="G53" i="1"/>
  <c r="I53" i="1" s="1"/>
  <c r="L53" i="1" s="1"/>
  <c r="G52" i="1"/>
  <c r="I52" i="1" s="1"/>
  <c r="L52" i="1" s="1"/>
  <c r="G51" i="1"/>
  <c r="I51" i="1" s="1"/>
  <c r="L51" i="1" s="1"/>
  <c r="G50" i="1"/>
  <c r="I50" i="1" s="1"/>
  <c r="L50" i="1" s="1"/>
  <c r="G49" i="1"/>
  <c r="I49" i="1" s="1"/>
  <c r="L49" i="1" s="1"/>
  <c r="G48" i="1"/>
  <c r="I48" i="1" s="1"/>
  <c r="L48" i="1" s="1"/>
  <c r="G47" i="1"/>
  <c r="I47" i="1" s="1"/>
  <c r="L47" i="1" s="1"/>
  <c r="G46" i="1"/>
  <c r="I46" i="1" s="1"/>
  <c r="L46" i="1" s="1"/>
  <c r="H25" i="2" l="1"/>
  <c r="J25" i="2" s="1"/>
  <c r="M25" i="2" s="1"/>
  <c r="H26" i="2"/>
  <c r="J26" i="2" s="1"/>
  <c r="M26" i="2" s="1"/>
  <c r="H27" i="2"/>
  <c r="J27" i="2" s="1"/>
  <c r="M27" i="2" s="1"/>
  <c r="H28" i="2"/>
  <c r="J28" i="2" s="1"/>
  <c r="M28" i="2" s="1"/>
  <c r="H29" i="2"/>
  <c r="J29" i="2" s="1"/>
  <c r="M29" i="2" s="1"/>
  <c r="H30" i="2"/>
  <c r="J30" i="2" s="1"/>
  <c r="M30" i="2" s="1"/>
  <c r="H31" i="2"/>
  <c r="J31" i="2" s="1"/>
  <c r="M31" i="2" s="1"/>
  <c r="H24" i="2"/>
  <c r="J24" i="2" s="1"/>
  <c r="M24" i="2" s="1"/>
  <c r="H23" i="2"/>
  <c r="J23" i="2" s="1"/>
  <c r="M23" i="2" s="1"/>
  <c r="G26" i="1" l="1"/>
  <c r="I26" i="1" s="1"/>
  <c r="L26" i="1" s="1"/>
  <c r="G27" i="1" l="1"/>
  <c r="I27" i="1" s="1"/>
  <c r="L27" i="1" s="1"/>
  <c r="G25" i="1"/>
  <c r="I25" i="1" s="1"/>
  <c r="L25" i="1" s="1"/>
  <c r="G24" i="1"/>
  <c r="I24" i="1" s="1"/>
  <c r="L24" i="1" s="1"/>
  <c r="G23" i="1"/>
  <c r="I23" i="1" s="1"/>
  <c r="L23" i="1" s="1"/>
  <c r="G22" i="1"/>
  <c r="I22" i="1" s="1"/>
  <c r="L22" i="1" s="1"/>
  <c r="G21" i="1"/>
  <c r="I21" i="1" s="1"/>
  <c r="L21" i="1" s="1"/>
  <c r="G20" i="1"/>
  <c r="I20" i="1" s="1"/>
  <c r="L20" i="1" s="1"/>
  <c r="G19" i="1"/>
  <c r="I19" i="1" s="1"/>
  <c r="L19" i="1" s="1"/>
  <c r="G18" i="1"/>
  <c r="I18" i="1" s="1"/>
  <c r="L18" i="1" s="1"/>
  <c r="G17" i="1"/>
  <c r="I17" i="1" s="1"/>
  <c r="L17" i="1" s="1"/>
  <c r="G16" i="1"/>
  <c r="I16" i="1" s="1"/>
  <c r="L16" i="1" s="1"/>
  <c r="G15" i="1"/>
  <c r="I15" i="1" s="1"/>
  <c r="L15" i="1" s="1"/>
  <c r="G14" i="1"/>
  <c r="I14" i="1" s="1"/>
  <c r="L14" i="1" s="1"/>
  <c r="G13" i="1"/>
  <c r="I13" i="1" s="1"/>
  <c r="L13" i="1" s="1"/>
  <c r="G12" i="1"/>
  <c r="I12" i="1" s="1"/>
  <c r="L12" i="1" s="1"/>
  <c r="G11" i="1"/>
  <c r="I11" i="1" s="1"/>
  <c r="L11" i="1" s="1"/>
  <c r="G10" i="1"/>
  <c r="I10" i="1" s="1"/>
  <c r="L10" i="1" s="1"/>
  <c r="G9" i="1"/>
  <c r="I9" i="1" s="1"/>
  <c r="L9" i="1" s="1"/>
  <c r="G8" i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7" i="2"/>
  <c r="J17" i="2" s="1"/>
  <c r="M17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H36" i="2" l="1"/>
  <c r="H38" i="2" s="1"/>
  <c r="G62" i="1"/>
  <c r="G64" i="1" s="1"/>
  <c r="I8" i="1"/>
  <c r="J7" i="2"/>
  <c r="J36" i="2" s="1"/>
  <c r="M36" i="2" s="1"/>
  <c r="L8" i="1"/>
  <c r="I62" i="1" l="1"/>
  <c r="L62" i="1" s="1"/>
  <c r="M7" i="2"/>
</calcChain>
</file>

<file path=xl/sharedStrings.xml><?xml version="1.0" encoding="utf-8"?>
<sst xmlns="http://schemas.openxmlformats.org/spreadsheetml/2006/main" count="175" uniqueCount="43">
  <si>
    <t>CÔNG TY CỔ PHẦN ĐT &amp; PT NANO MILK</t>
  </si>
  <si>
    <t xml:space="preserve"> Số:………./PKD. MST: 0108806878</t>
  </si>
  <si>
    <t>BẢNG TỔNG HỢP CÔNG NỢ ĐẠI LÝ THANH HÀ - VĨNH PHÚC</t>
  </si>
  <si>
    <t>Số HĐ</t>
  </si>
  <si>
    <t>Thanh Hà</t>
  </si>
  <si>
    <t>Vĩnh Phúc</t>
  </si>
  <si>
    <t>1CX45</t>
  </si>
  <si>
    <t>1CX90</t>
  </si>
  <si>
    <t>2CX90</t>
  </si>
  <si>
    <t>3CX90</t>
  </si>
  <si>
    <t>GCX90</t>
  </si>
  <si>
    <t>SN45</t>
  </si>
  <si>
    <t>GC48</t>
  </si>
  <si>
    <t>TĐ12</t>
  </si>
  <si>
    <t>BCX90</t>
  </si>
  <si>
    <t>GC90</t>
  </si>
  <si>
    <t>TĐ90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</si>
  <si>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</si>
  <si>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</si>
  <si>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</si>
  <si>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</si>
  <si>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</si>
  <si>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</si>
  <si>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</si>
  <si>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</si>
  <si>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</si>
  <si>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</si>
  <si>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</si>
  <si>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</si>
  <si>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Chưa thanh toán (131)</t>
  </si>
  <si>
    <t>STT</t>
  </si>
  <si>
    <t>Thành tiền sau CK(VNĐ)</t>
  </si>
  <si>
    <t>Tiền bán hàng thực tế thu về</t>
  </si>
  <si>
    <t>Thành tiền (VNĐ)</t>
  </si>
  <si>
    <t xml:space="preserve"> </t>
  </si>
  <si>
    <t>TỔNG CỘNG</t>
  </si>
  <si>
    <t>Tiền hàng thực tế thu về</t>
  </si>
  <si>
    <t>TM</t>
  </si>
  <si>
    <t>CK</t>
  </si>
  <si>
    <t>BẢNG TỔNG HỢP HÀNG TRẢ ĐẠI LÝ THANH HÀ - VĨNH PHÚC</t>
  </si>
  <si>
    <t>Nhập</t>
  </si>
  <si>
    <t>Trả</t>
  </si>
  <si>
    <t>Bán tại cửa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</si>
</sst>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d/mm/yyyy;@"/>
    <numFmt numFmtId="166" formatCode="_-* #,##0\ _₫_-;\-* #,##0\ _₫_-;_-* &quot;-&quot;??\ _₫_-;_-@_-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1" xfId="0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right" vertical="center"/>
    </xf>
    <xf numFmtId="9" fontId="2" fillId="0" borderId="1" xfId="2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center" vertical="center"/>
    </xf>
    <xf numFmtId="166" fontId="2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6" fontId="2" fillId="0" borderId="3" xfId="1" applyNumberFormat="1" applyFont="1" applyBorder="1" applyAlignment="1">
      <alignment horizontal="right" vertical="center"/>
    </xf>
    <xf numFmtId="9" fontId="2" fillId="0" borderId="3" xfId="2" applyFont="1" applyBorder="1" applyAlignment="1">
      <alignment horizontal="center" vertical="center"/>
    </xf>
    <xf numFmtId="166" fontId="2" fillId="0" borderId="3" xfId="1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5" fontId="2" fillId="0" borderId="4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6" fontId="2" fillId="0" borderId="4" xfId="1" applyNumberFormat="1" applyFont="1" applyBorder="1" applyAlignment="1">
      <alignment horizontal="right" vertical="center"/>
    </xf>
    <xf numFmtId="9" fontId="2" fillId="0" borderId="4" xfId="2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6" fontId="3" fillId="2" borderId="5" xfId="1" applyNumberFormat="1" applyFont="1" applyFill="1" applyBorder="1" applyAlignment="1">
      <alignment horizontal="right" vertical="center" wrapText="1"/>
    </xf>
    <xf numFmtId="9" fontId="3" fillId="2" borderId="4" xfId="2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7" fontId="2" fillId="0" borderId="4" xfId="1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7" fontId="2" fillId="0" borderId="2" xfId="1" applyNumberFormat="1" applyFont="1" applyBorder="1" applyAlignment="1">
      <alignment vertical="center"/>
    </xf>
    <xf numFmtId="9" fontId="2" fillId="0" borderId="2" xfId="2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67" fontId="2" fillId="0" borderId="3" xfId="1" applyNumberFormat="1" applyFont="1" applyBorder="1" applyAlignment="1">
      <alignment vertical="center"/>
    </xf>
    <xf numFmtId="9" fontId="2" fillId="0" borderId="3" xfId="2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65" fontId="2" fillId="0" borderId="12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67" fontId="2" fillId="0" borderId="12" xfId="1" applyNumberFormat="1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166" fontId="2" fillId="0" borderId="12" xfId="1" applyNumberFormat="1" applyFont="1" applyBorder="1" applyAlignment="1">
      <alignment vertical="center"/>
    </xf>
    <xf numFmtId="166" fontId="2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167" fontId="5" fillId="0" borderId="4" xfId="1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9" fontId="5" fillId="0" borderId="4" xfId="2" applyFont="1" applyBorder="1" applyAlignment="1">
      <alignment vertical="center" wrapText="1"/>
    </xf>
    <xf numFmtId="166" fontId="6" fillId="0" borderId="4" xfId="1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4" xfId="0" applyFont="1" applyBorder="1"/>
    <xf numFmtId="166" fontId="6" fillId="0" borderId="4" xfId="0" applyNumberFormat="1" applyFont="1" applyBorder="1"/>
    <xf numFmtId="0" fontId="2" fillId="0" borderId="0" xfId="0" applyFont="1" applyAlignment="1">
      <alignment vertical="center"/>
    </xf>
    <xf numFmtId="0" fontId="11" fillId="0" borderId="4" xfId="0" applyFont="1" applyBorder="1"/>
    <xf numFmtId="167" fontId="11" fillId="0" borderId="4" xfId="0" applyNumberFormat="1" applyFont="1" applyBorder="1"/>
    <xf numFmtId="166" fontId="11" fillId="0" borderId="4" xfId="0" applyNumberFormat="1" applyFont="1" applyBorder="1"/>
    <xf numFmtId="166" fontId="11" fillId="0" borderId="4" xfId="0" applyNumberFormat="1" applyFont="1" applyFill="1" applyBorder="1" applyAlignment="1">
      <alignment vertical="center"/>
    </xf>
    <xf numFmtId="0" fontId="11" fillId="0" borderId="0" xfId="0" applyFont="1"/>
    <xf numFmtId="165" fontId="2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6" fontId="2" fillId="0" borderId="1" xfId="0" applyNumberFormat="1" applyFont="1" applyBorder="1" applyAlignment="1">
      <alignment vertical="center"/>
    </xf>
    <xf numFmtId="166" fontId="2" fillId="0" borderId="3" xfId="0" applyNumberFormat="1" applyFont="1" applyBorder="1" applyAlignment="1">
      <alignment vertical="center"/>
    </xf>
    <xf numFmtId="167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166" fontId="2" fillId="0" borderId="6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6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66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right" vertical="center"/>
    </xf>
    <xf numFmtId="9" fontId="2" fillId="2" borderId="2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right" vertical="center"/>
    </xf>
    <xf numFmtId="9" fontId="2" fillId="2" borderId="3" xfId="2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horizontal="right" vertical="center"/>
    </xf>
    <xf numFmtId="9" fontId="2" fillId="2" borderId="4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7" fontId="2" fillId="2" borderId="1" xfId="1" applyNumberFormat="1" applyFont="1" applyFill="1" applyBorder="1" applyAlignment="1">
      <alignment vertical="center"/>
    </xf>
    <xf numFmtId="9" fontId="2" fillId="2" borderId="1" xfId="2" applyFont="1" applyFill="1" applyBorder="1" applyAlignment="1">
      <alignment vertical="center"/>
    </xf>
    <xf numFmtId="166" fontId="2" fillId="2" borderId="1" xfId="1" applyNumberFormat="1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vertical="center"/>
    </xf>
    <xf numFmtId="166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7" fontId="2" fillId="2" borderId="3" xfId="1" applyNumberFormat="1" applyFont="1" applyFill="1" applyBorder="1" applyAlignment="1">
      <alignment vertical="center"/>
    </xf>
    <xf numFmtId="9" fontId="2" fillId="2" borderId="3" xfId="2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166" fontId="2" fillId="2" borderId="4" xfId="1" applyNumberFormat="1" applyFont="1" applyFill="1" applyBorder="1" applyAlignment="1">
      <alignment vertical="center"/>
    </xf>
    <xf numFmtId="166" fontId="2" fillId="2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3" xfId="0" applyFont="1" applyBorder="1"/>
    <xf numFmtId="0" fontId="2" fillId="0" borderId="4" xfId="0" applyFont="1" applyBorder="1"/>
    <xf numFmtId="9" fontId="2" fillId="2" borderId="2" xfId="2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vertical="center"/>
    </xf>
    <xf numFmtId="166" fontId="2" fillId="2" borderId="2" xfId="0" applyNumberFormat="1" applyFont="1" applyFill="1" applyBorder="1" applyAlignment="1">
      <alignment vertical="center"/>
    </xf>
    <xf numFmtId="9" fontId="2" fillId="2" borderId="4" xfId="2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7" fontId="2" fillId="2" borderId="4" xfId="1" applyNumberFormat="1" applyFont="1" applyFill="1" applyBorder="1" applyAlignment="1">
      <alignment vertical="center"/>
    </xf>
    <xf numFmtId="167" fontId="2" fillId="2" borderId="2" xfId="1" applyNumberFormat="1" applyFont="1" applyFill="1" applyBorder="1" applyAlignment="1">
      <alignment vertical="center"/>
    </xf>
    <xf numFmtId="167" fontId="2" fillId="0" borderId="0" xfId="0" applyNumberFormat="1" applyFont="1"/>
    <xf numFmtId="166" fontId="2" fillId="0" borderId="0" xfId="0" applyNumberFormat="1" applyFont="1"/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5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6" fontId="3" fillId="2" borderId="10" xfId="1" applyNumberFormat="1" applyFont="1" applyFill="1" applyBorder="1" applyAlignment="1">
      <alignment horizontal="center" vertical="center" wrapText="1"/>
    </xf>
    <xf numFmtId="166" fontId="3" fillId="2" borderId="11" xfId="1" applyNumberFormat="1" applyFont="1" applyFill="1" applyBorder="1" applyAlignment="1">
      <alignment horizontal="center" vertical="center" wrapText="1"/>
    </xf>
    <xf numFmtId="166" fontId="3" fillId="2" borderId="4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 vertical="center"/>
    </xf>
    <xf numFmtId="165" fontId="2" fillId="0" borderId="2" xfId="0" quotePrefix="1" applyNumberFormat="1" applyFont="1" applyBorder="1" applyAlignment="1">
      <alignment horizontal="center" vertical="center"/>
    </xf>
    <xf numFmtId="165" fontId="2" fillId="0" borderId="3" xfId="0" quotePrefix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165" fontId="2" fillId="2" borderId="2" xfId="0" applyNumberFormat="1" applyFont="1" applyFill="1" applyBorder="1" applyAlignment="1">
      <alignment horizontal="left" vertical="center" wrapText="1"/>
    </xf>
    <xf numFmtId="165" fontId="2" fillId="2" borderId="3" xfId="0" applyNumberFormat="1" applyFont="1" applyFill="1" applyBorder="1" applyAlignment="1">
      <alignment horizontal="left" vertical="center" wrapText="1"/>
    </xf>
    <xf numFmtId="9" fontId="5" fillId="0" borderId="4" xfId="2" applyFont="1" applyBorder="1" applyAlignment="1">
      <alignment vertical="center"/>
    </xf>
    <xf numFmtId="166" fontId="6" fillId="0" borderId="4" xfId="1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5" fillId="2" borderId="4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 wrapText="1"/>
    </xf>
    <xf numFmtId="166" fontId="2" fillId="0" borderId="6" xfId="1" applyNumberFormat="1" applyFont="1" applyBorder="1" applyAlignment="1">
      <alignment horizontal="right" vertical="center"/>
    </xf>
    <xf numFmtId="167" fontId="2" fillId="0" borderId="5" xfId="1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85" zoomScaleNormal="85" workbookViewId="0">
      <selection activeCell="A36" sqref="A36:E36"/>
    </sheetView>
  </sheetViews>
  <sheetFormatPr defaultRowHeight="15" x14ac:dyDescent="0.25"/>
  <cols>
    <col min="1" max="1" width="4.85546875" style="58" customWidth="1"/>
    <col min="2" max="2" width="10.28515625" style="58" bestFit="1" customWidth="1"/>
    <col min="3" max="3" width="9.42578125" style="58" bestFit="1" customWidth="1"/>
    <col min="4" max="4" width="9.85546875" style="58" bestFit="1" customWidth="1"/>
    <col min="5" max="5" width="9.140625" style="58"/>
    <col min="6" max="6" width="9.28515625" style="58" bestFit="1" customWidth="1"/>
    <col min="7" max="7" width="10.5703125" style="58" bestFit="1" customWidth="1"/>
    <col min="8" max="8" width="14" style="58" customWidth="1"/>
    <col min="9" max="9" width="7.28515625" style="58" customWidth="1"/>
    <col min="10" max="10" width="15.7109375" style="58" bestFit="1" customWidth="1"/>
    <col min="11" max="11" width="4.42578125" style="58" customWidth="1"/>
    <col min="12" max="12" width="4.140625" style="58" customWidth="1"/>
    <col min="13" max="13" width="13.85546875" style="58" customWidth="1"/>
    <col min="14" max="22" width="9.140625" style="58"/>
    <col min="23" max="23" width="15.42578125" style="58" bestFit="1" customWidth="1"/>
    <col min="24" max="16384" width="9.140625" style="58"/>
  </cols>
  <sheetData>
    <row r="1" spans="1:23" ht="16.5" x14ac:dyDescent="0.25">
      <c r="A1" s="55" t="s">
        <v>0</v>
      </c>
      <c r="B1" s="56"/>
      <c r="C1" s="57"/>
      <c r="D1" s="57"/>
      <c r="G1" s="59"/>
      <c r="H1" s="59"/>
      <c r="I1" s="59"/>
      <c r="J1" s="59"/>
      <c r="K1" s="59"/>
      <c r="L1" s="56"/>
      <c r="O1" s="59"/>
    </row>
    <row r="2" spans="1:23" ht="15.75" x14ac:dyDescent="0.25">
      <c r="A2" s="60" t="s">
        <v>1</v>
      </c>
      <c r="B2" s="61"/>
      <c r="C2" s="62"/>
      <c r="D2" s="62"/>
      <c r="G2" s="63"/>
      <c r="H2" s="63"/>
      <c r="I2" s="63"/>
      <c r="J2" s="63"/>
      <c r="K2" s="63"/>
      <c r="L2" s="61"/>
      <c r="O2" s="63"/>
    </row>
    <row r="3" spans="1:23" ht="24.75" customHeight="1" x14ac:dyDescent="0.25">
      <c r="A3" s="183" t="s">
        <v>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</row>
    <row r="5" spans="1:23" s="21" customFormat="1" ht="42" customHeight="1" x14ac:dyDescent="0.25">
      <c r="A5" s="184" t="s">
        <v>3</v>
      </c>
      <c r="B5" s="186" t="s">
        <v>17</v>
      </c>
      <c r="C5" s="188" t="s">
        <v>18</v>
      </c>
      <c r="D5" s="188"/>
      <c r="E5" s="189" t="s">
        <v>19</v>
      </c>
      <c r="F5" s="189"/>
      <c r="G5" s="189"/>
      <c r="H5" s="189"/>
      <c r="I5" s="189"/>
      <c r="J5" s="190" t="s">
        <v>28</v>
      </c>
      <c r="K5" s="192" t="s">
        <v>36</v>
      </c>
      <c r="L5" s="192"/>
      <c r="M5" s="192"/>
      <c r="N5" s="193" t="s">
        <v>20</v>
      </c>
    </row>
    <row r="6" spans="1:23" s="21" customFormat="1" ht="38.25" customHeight="1" x14ac:dyDescent="0.25">
      <c r="A6" s="185"/>
      <c r="B6" s="187"/>
      <c r="C6" s="24" t="s">
        <v>21</v>
      </c>
      <c r="D6" s="24" t="s">
        <v>22</v>
      </c>
      <c r="E6" s="24" t="s">
        <v>23</v>
      </c>
      <c r="F6" s="24" t="s">
        <v>24</v>
      </c>
      <c r="G6" s="22" t="s">
        <v>25</v>
      </c>
      <c r="H6" s="22" t="s">
        <v>26</v>
      </c>
      <c r="I6" s="23" t="s">
        <v>27</v>
      </c>
      <c r="J6" s="191"/>
      <c r="K6" s="22" t="s">
        <v>37</v>
      </c>
      <c r="L6" s="22" t="s">
        <v>38</v>
      </c>
      <c r="M6" s="22" t="s">
        <v>29</v>
      </c>
      <c r="N6" s="194"/>
    </row>
    <row r="7" spans="1:23" s="5" customFormat="1" x14ac:dyDescent="0.25">
      <c r="A7" s="160">
        <v>571</v>
      </c>
      <c r="B7" s="162">
        <v>43990</v>
      </c>
      <c r="C7" s="166" t="s">
        <v>4</v>
      </c>
      <c r="D7" s="166" t="s">
        <v>5</v>
      </c>
      <c r="E7" s="144" t="s">
        <v>6</v>
      </c>
      <c r="F7" s="1">
        <v>72</v>
      </c>
      <c r="G7" s="2">
        <v>225000</v>
      </c>
      <c r="H7" s="2">
        <f t="shared" ref="H7:H31" si="0">F7*G7</f>
        <v>16200000</v>
      </c>
      <c r="I7" s="3">
        <v>0.5</v>
      </c>
      <c r="J7" s="4">
        <f t="shared" ref="J7:J31" si="1">H7*(1-I7)</f>
        <v>8100000</v>
      </c>
      <c r="K7" s="4"/>
      <c r="L7" s="2"/>
      <c r="M7" s="2">
        <f>J7</f>
        <v>8100000</v>
      </c>
      <c r="N7" s="1"/>
    </row>
    <row r="8" spans="1:23" s="5" customFormat="1" x14ac:dyDescent="0.25">
      <c r="A8" s="177"/>
      <c r="B8" s="178"/>
      <c r="C8" s="180"/>
      <c r="D8" s="180"/>
      <c r="E8" s="146" t="s">
        <v>7</v>
      </c>
      <c r="F8" s="7">
        <v>36</v>
      </c>
      <c r="G8" s="8">
        <v>455000</v>
      </c>
      <c r="H8" s="8">
        <f t="shared" si="0"/>
        <v>16380000</v>
      </c>
      <c r="I8" s="9">
        <v>0.5</v>
      </c>
      <c r="J8" s="10">
        <f t="shared" si="1"/>
        <v>8190000</v>
      </c>
      <c r="K8" s="10"/>
      <c r="L8" s="8"/>
      <c r="M8" s="8">
        <f t="shared" ref="M8:M16" si="2">J8</f>
        <v>8190000</v>
      </c>
      <c r="N8" s="7"/>
      <c r="U8" s="5" t="s">
        <v>40</v>
      </c>
      <c r="V8" s="5" t="s">
        <v>41</v>
      </c>
      <c r="W8" s="5" t="s">
        <v>42</v>
      </c>
    </row>
    <row r="9" spans="1:23" s="5" customFormat="1" x14ac:dyDescent="0.25">
      <c r="A9" s="177"/>
      <c r="B9" s="178"/>
      <c r="C9" s="180"/>
      <c r="D9" s="180"/>
      <c r="E9" s="146" t="s">
        <v>8</v>
      </c>
      <c r="F9" s="7">
        <v>84</v>
      </c>
      <c r="G9" s="8">
        <v>465000</v>
      </c>
      <c r="H9" s="8">
        <f t="shared" si="0"/>
        <v>39060000</v>
      </c>
      <c r="I9" s="9">
        <v>0.5</v>
      </c>
      <c r="J9" s="10">
        <f t="shared" si="1"/>
        <v>19530000</v>
      </c>
      <c r="K9" s="8"/>
      <c r="L9" s="8"/>
      <c r="M9" s="8">
        <f t="shared" si="2"/>
        <v>19530000</v>
      </c>
      <c r="N9" s="7"/>
      <c r="T9" s="5" t="s">
        <v>6</v>
      </c>
      <c r="U9" s="5">
        <f>F7+F25</f>
        <v>120</v>
      </c>
      <c r="V9" s="5">
        <f>'HÀNG TRẢ'!E9+'HÀNG TRẢ'!E10+'HÀNG TRẢ'!E20+'HÀNG TRẢ'!E31+'HÀNG TRẢ'!E49+'HÀNG TRẢ'!E50+'HÀNG TRẢ'!E58</f>
        <v>112</v>
      </c>
      <c r="W9" s="5">
        <f>U9-V9</f>
        <v>8</v>
      </c>
    </row>
    <row r="10" spans="1:23" s="5" customFormat="1" x14ac:dyDescent="0.25">
      <c r="A10" s="177"/>
      <c r="B10" s="178"/>
      <c r="C10" s="180"/>
      <c r="D10" s="180"/>
      <c r="E10" s="146" t="s">
        <v>9</v>
      </c>
      <c r="F10" s="7">
        <v>12</v>
      </c>
      <c r="G10" s="8">
        <v>475000</v>
      </c>
      <c r="H10" s="8">
        <f t="shared" si="0"/>
        <v>5700000</v>
      </c>
      <c r="I10" s="9">
        <v>0.5</v>
      </c>
      <c r="J10" s="10">
        <f t="shared" si="1"/>
        <v>2850000</v>
      </c>
      <c r="K10" s="8"/>
      <c r="L10" s="8"/>
      <c r="M10" s="8">
        <f t="shared" si="2"/>
        <v>2850000</v>
      </c>
      <c r="N10" s="7"/>
      <c r="T10" s="5" t="s">
        <v>7</v>
      </c>
      <c r="U10" s="5">
        <f>F8+F22+F23+F26+F28+F32</f>
        <v>216</v>
      </c>
      <c r="V10" s="5">
        <f>'HÀNG TRẢ'!E8+'HÀNG TRẢ'!E11+'HÀNG TRẢ'!E21+'HÀNG TRẢ'!E29+'HÀNG TRẢ'!E32+'HÀNG TRẢ'!E33+'HÀNG TRẢ'!E46+'HÀNG TRẢ'!E48+'HÀNG TRẢ'!E51+'HÀNG TRẢ'!E59+'HÀNG TRẢ'!E34+'HÀNG TRẢ'!E42</f>
        <v>171</v>
      </c>
      <c r="W10" s="5">
        <f>U10-V10</f>
        <v>45</v>
      </c>
    </row>
    <row r="11" spans="1:23" s="5" customFormat="1" x14ac:dyDescent="0.25">
      <c r="A11" s="177"/>
      <c r="B11" s="178"/>
      <c r="C11" s="180"/>
      <c r="D11" s="180"/>
      <c r="E11" s="146" t="s">
        <v>10</v>
      </c>
      <c r="F11" s="7">
        <v>60</v>
      </c>
      <c r="G11" s="8">
        <v>485000</v>
      </c>
      <c r="H11" s="8">
        <f t="shared" si="0"/>
        <v>29100000</v>
      </c>
      <c r="I11" s="9">
        <v>0.5</v>
      </c>
      <c r="J11" s="10">
        <f t="shared" si="1"/>
        <v>14550000</v>
      </c>
      <c r="K11" s="8"/>
      <c r="L11" s="8"/>
      <c r="M11" s="8">
        <f t="shared" si="2"/>
        <v>14550000</v>
      </c>
      <c r="N11" s="7"/>
    </row>
    <row r="12" spans="1:23" s="5" customFormat="1" x14ac:dyDescent="0.25">
      <c r="A12" s="177"/>
      <c r="B12" s="178"/>
      <c r="C12" s="180"/>
      <c r="D12" s="180"/>
      <c r="E12" s="146" t="s">
        <v>11</v>
      </c>
      <c r="F12" s="7">
        <v>24</v>
      </c>
      <c r="G12" s="8">
        <v>550000</v>
      </c>
      <c r="H12" s="8">
        <f t="shared" si="0"/>
        <v>13200000</v>
      </c>
      <c r="I12" s="9">
        <v>0.5</v>
      </c>
      <c r="J12" s="10">
        <f t="shared" si="1"/>
        <v>6600000</v>
      </c>
      <c r="K12" s="8"/>
      <c r="L12" s="8"/>
      <c r="M12" s="8">
        <f t="shared" si="2"/>
        <v>6600000</v>
      </c>
      <c r="N12" s="7"/>
    </row>
    <row r="13" spans="1:23" s="5" customFormat="1" x14ac:dyDescent="0.25">
      <c r="A13" s="177"/>
      <c r="B13" s="178"/>
      <c r="C13" s="180"/>
      <c r="D13" s="180"/>
      <c r="E13" s="146" t="s">
        <v>12</v>
      </c>
      <c r="F13" s="7">
        <v>48</v>
      </c>
      <c r="G13" s="8">
        <v>455000</v>
      </c>
      <c r="H13" s="8">
        <f t="shared" si="0"/>
        <v>21840000</v>
      </c>
      <c r="I13" s="9">
        <v>0.5</v>
      </c>
      <c r="J13" s="10">
        <f t="shared" si="1"/>
        <v>10920000</v>
      </c>
      <c r="K13" s="8"/>
      <c r="L13" s="8"/>
      <c r="M13" s="8">
        <f t="shared" si="2"/>
        <v>10920000</v>
      </c>
      <c r="N13" s="11"/>
    </row>
    <row r="14" spans="1:23" s="5" customFormat="1" x14ac:dyDescent="0.25">
      <c r="A14" s="161"/>
      <c r="B14" s="163"/>
      <c r="C14" s="167"/>
      <c r="D14" s="167"/>
      <c r="E14" s="145" t="s">
        <v>13</v>
      </c>
      <c r="F14" s="12">
        <v>12</v>
      </c>
      <c r="G14" s="13">
        <v>455000</v>
      </c>
      <c r="H14" s="13">
        <f t="shared" si="0"/>
        <v>5460000</v>
      </c>
      <c r="I14" s="14">
        <v>0.5</v>
      </c>
      <c r="J14" s="15">
        <f t="shared" si="1"/>
        <v>2730000</v>
      </c>
      <c r="K14" s="13"/>
      <c r="L14" s="13"/>
      <c r="M14" s="13">
        <f t="shared" si="2"/>
        <v>2730000</v>
      </c>
      <c r="N14" s="12"/>
    </row>
    <row r="15" spans="1:23" s="5" customFormat="1" x14ac:dyDescent="0.25">
      <c r="A15" s="160">
        <v>587</v>
      </c>
      <c r="B15" s="162">
        <v>43995</v>
      </c>
      <c r="C15" s="164" t="s">
        <v>4</v>
      </c>
      <c r="D15" s="166" t="s">
        <v>5</v>
      </c>
      <c r="E15" s="144" t="s">
        <v>9</v>
      </c>
      <c r="F15" s="1">
        <v>12</v>
      </c>
      <c r="G15" s="2">
        <v>475000</v>
      </c>
      <c r="H15" s="2">
        <f t="shared" si="0"/>
        <v>5700000</v>
      </c>
      <c r="I15" s="3">
        <v>0.5</v>
      </c>
      <c r="J15" s="2">
        <f t="shared" si="1"/>
        <v>2850000</v>
      </c>
      <c r="K15" s="2"/>
      <c r="L15" s="2"/>
      <c r="M15" s="2">
        <f t="shared" si="2"/>
        <v>2850000</v>
      </c>
      <c r="N15" s="1"/>
      <c r="O15" s="6"/>
    </row>
    <row r="16" spans="1:23" s="5" customFormat="1" x14ac:dyDescent="0.25">
      <c r="A16" s="161"/>
      <c r="B16" s="163"/>
      <c r="C16" s="165"/>
      <c r="D16" s="167"/>
      <c r="E16" s="145" t="s">
        <v>14</v>
      </c>
      <c r="F16" s="12">
        <v>12</v>
      </c>
      <c r="G16" s="13">
        <v>485000</v>
      </c>
      <c r="H16" s="13">
        <f t="shared" si="0"/>
        <v>5820000</v>
      </c>
      <c r="I16" s="14">
        <v>0.5</v>
      </c>
      <c r="J16" s="13">
        <f t="shared" si="1"/>
        <v>2910000</v>
      </c>
      <c r="K16" s="13"/>
      <c r="L16" s="13"/>
      <c r="M16" s="13">
        <f t="shared" si="2"/>
        <v>2910000</v>
      </c>
      <c r="N16" s="12"/>
      <c r="O16" s="6"/>
    </row>
    <row r="17" spans="1:15" s="5" customFormat="1" x14ac:dyDescent="0.25">
      <c r="A17" s="160">
        <v>479</v>
      </c>
      <c r="B17" s="162">
        <v>43996</v>
      </c>
      <c r="C17" s="164" t="s">
        <v>4</v>
      </c>
      <c r="D17" s="166" t="s">
        <v>5</v>
      </c>
      <c r="E17" s="144" t="s">
        <v>9</v>
      </c>
      <c r="F17" s="1">
        <v>12</v>
      </c>
      <c r="G17" s="2">
        <v>475000</v>
      </c>
      <c r="H17" s="2">
        <f t="shared" si="0"/>
        <v>5700000</v>
      </c>
      <c r="I17" s="3">
        <v>0.5</v>
      </c>
      <c r="J17" s="2">
        <f t="shared" si="1"/>
        <v>2850000</v>
      </c>
      <c r="K17" s="2"/>
      <c r="L17" s="2"/>
      <c r="M17" s="2">
        <f>J17</f>
        <v>2850000</v>
      </c>
      <c r="N17" s="1"/>
      <c r="O17" s="6"/>
    </row>
    <row r="18" spans="1:15" s="5" customFormat="1" x14ac:dyDescent="0.25">
      <c r="A18" s="177"/>
      <c r="B18" s="178"/>
      <c r="C18" s="179"/>
      <c r="D18" s="180"/>
      <c r="E18" s="146" t="s">
        <v>14</v>
      </c>
      <c r="F18" s="7">
        <v>48</v>
      </c>
      <c r="G18" s="8">
        <v>485000</v>
      </c>
      <c r="H18" s="8">
        <f t="shared" si="0"/>
        <v>23280000</v>
      </c>
      <c r="I18" s="9">
        <v>0.5</v>
      </c>
      <c r="J18" s="8">
        <f t="shared" si="1"/>
        <v>11640000</v>
      </c>
      <c r="K18" s="8"/>
      <c r="L18" s="8"/>
      <c r="M18" s="8">
        <f t="shared" ref="M18:M31" si="3">J18</f>
        <v>11640000</v>
      </c>
      <c r="N18" s="7"/>
      <c r="O18" s="6"/>
    </row>
    <row r="19" spans="1:15" s="5" customFormat="1" x14ac:dyDescent="0.25">
      <c r="A19" s="177"/>
      <c r="B19" s="178"/>
      <c r="C19" s="179"/>
      <c r="D19" s="180"/>
      <c r="E19" s="146" t="s">
        <v>11</v>
      </c>
      <c r="F19" s="7">
        <v>48</v>
      </c>
      <c r="G19" s="8">
        <v>550000</v>
      </c>
      <c r="H19" s="8">
        <f t="shared" si="0"/>
        <v>26400000</v>
      </c>
      <c r="I19" s="9">
        <v>0.5</v>
      </c>
      <c r="J19" s="8">
        <f t="shared" si="1"/>
        <v>13200000</v>
      </c>
      <c r="K19" s="8"/>
      <c r="L19" s="8"/>
      <c r="M19" s="8">
        <f t="shared" si="3"/>
        <v>13200000</v>
      </c>
      <c r="N19" s="7"/>
      <c r="O19" s="6"/>
    </row>
    <row r="20" spans="1:15" s="5" customFormat="1" x14ac:dyDescent="0.25">
      <c r="A20" s="177"/>
      <c r="B20" s="178"/>
      <c r="C20" s="179"/>
      <c r="D20" s="180"/>
      <c r="E20" s="146" t="s">
        <v>15</v>
      </c>
      <c r="F20" s="7">
        <v>84</v>
      </c>
      <c r="G20" s="8">
        <v>455000</v>
      </c>
      <c r="H20" s="8">
        <f t="shared" si="0"/>
        <v>38220000</v>
      </c>
      <c r="I20" s="9">
        <v>0.5</v>
      </c>
      <c r="J20" s="8">
        <f t="shared" si="1"/>
        <v>19110000</v>
      </c>
      <c r="K20" s="8"/>
      <c r="L20" s="8"/>
      <c r="M20" s="8">
        <f t="shared" si="3"/>
        <v>19110000</v>
      </c>
      <c r="N20" s="7"/>
      <c r="O20" s="6"/>
    </row>
    <row r="21" spans="1:15" s="5" customFormat="1" x14ac:dyDescent="0.25">
      <c r="A21" s="161"/>
      <c r="B21" s="163"/>
      <c r="C21" s="165"/>
      <c r="D21" s="167"/>
      <c r="E21" s="145" t="s">
        <v>16</v>
      </c>
      <c r="F21" s="12">
        <v>12</v>
      </c>
      <c r="G21" s="13">
        <v>455000</v>
      </c>
      <c r="H21" s="13">
        <f t="shared" si="0"/>
        <v>5460000</v>
      </c>
      <c r="I21" s="14">
        <v>0.5</v>
      </c>
      <c r="J21" s="13">
        <f t="shared" si="1"/>
        <v>2730000</v>
      </c>
      <c r="K21" s="13"/>
      <c r="L21" s="13"/>
      <c r="M21" s="13">
        <f t="shared" si="3"/>
        <v>2730000</v>
      </c>
      <c r="N21" s="12"/>
      <c r="O21" s="6"/>
    </row>
    <row r="22" spans="1:15" s="5" customFormat="1" x14ac:dyDescent="0.25">
      <c r="A22" s="16">
        <v>597</v>
      </c>
      <c r="B22" s="17">
        <v>44002</v>
      </c>
      <c r="C22" s="18" t="s">
        <v>4</v>
      </c>
      <c r="D22" s="18" t="s">
        <v>5</v>
      </c>
      <c r="E22" s="18" t="s">
        <v>7</v>
      </c>
      <c r="F22" s="16">
        <v>60</v>
      </c>
      <c r="G22" s="19">
        <v>455000</v>
      </c>
      <c r="H22" s="19">
        <f t="shared" si="0"/>
        <v>27300000</v>
      </c>
      <c r="I22" s="20">
        <v>0.5</v>
      </c>
      <c r="J22" s="19">
        <f t="shared" si="1"/>
        <v>13650000</v>
      </c>
      <c r="K22" s="19"/>
      <c r="L22" s="19"/>
      <c r="M22" s="19">
        <f t="shared" si="3"/>
        <v>13650000</v>
      </c>
      <c r="N22" s="73"/>
    </row>
    <row r="23" spans="1:15" x14ac:dyDescent="0.25">
      <c r="A23" s="160">
        <v>635</v>
      </c>
      <c r="B23" s="162">
        <v>44047</v>
      </c>
      <c r="C23" s="181" t="s">
        <v>4</v>
      </c>
      <c r="D23" s="181" t="s">
        <v>5</v>
      </c>
      <c r="E23" s="144" t="s">
        <v>7</v>
      </c>
      <c r="F23" s="85">
        <v>24</v>
      </c>
      <c r="G23" s="2">
        <v>455000</v>
      </c>
      <c r="H23" s="2">
        <f t="shared" si="0"/>
        <v>10920000</v>
      </c>
      <c r="I23" s="3">
        <v>0.5</v>
      </c>
      <c r="J23" s="2">
        <f t="shared" si="1"/>
        <v>5460000</v>
      </c>
      <c r="K23" s="2"/>
      <c r="L23" s="2"/>
      <c r="M23" s="2">
        <f t="shared" si="3"/>
        <v>5460000</v>
      </c>
      <c r="N23" s="85"/>
    </row>
    <row r="24" spans="1:15" x14ac:dyDescent="0.25">
      <c r="A24" s="161"/>
      <c r="B24" s="163"/>
      <c r="C24" s="182"/>
      <c r="D24" s="182" t="s">
        <v>5</v>
      </c>
      <c r="E24" s="145" t="s">
        <v>8</v>
      </c>
      <c r="F24" s="87">
        <v>24</v>
      </c>
      <c r="G24" s="13">
        <v>465000</v>
      </c>
      <c r="H24" s="13">
        <f t="shared" si="0"/>
        <v>11160000</v>
      </c>
      <c r="I24" s="14">
        <v>0.5</v>
      </c>
      <c r="J24" s="13">
        <f t="shared" si="1"/>
        <v>5580000</v>
      </c>
      <c r="K24" s="13"/>
      <c r="L24" s="13"/>
      <c r="M24" s="13">
        <f t="shared" si="3"/>
        <v>5580000</v>
      </c>
      <c r="N24" s="87"/>
    </row>
    <row r="25" spans="1:15" x14ac:dyDescent="0.25">
      <c r="A25" s="160">
        <v>763</v>
      </c>
      <c r="B25" s="195">
        <v>44063</v>
      </c>
      <c r="C25" s="181" t="s">
        <v>4</v>
      </c>
      <c r="D25" s="181" t="s">
        <v>5</v>
      </c>
      <c r="E25" s="154" t="s">
        <v>6</v>
      </c>
      <c r="F25" s="85">
        <v>48</v>
      </c>
      <c r="G25" s="2">
        <v>225000</v>
      </c>
      <c r="H25" s="2">
        <f t="shared" si="0"/>
        <v>10800000</v>
      </c>
      <c r="I25" s="3">
        <v>0.5</v>
      </c>
      <c r="J25" s="2">
        <f t="shared" si="1"/>
        <v>5400000</v>
      </c>
      <c r="K25" s="93"/>
      <c r="L25" s="93"/>
      <c r="M25" s="2">
        <f t="shared" si="3"/>
        <v>5400000</v>
      </c>
      <c r="N25" s="93"/>
    </row>
    <row r="26" spans="1:15" x14ac:dyDescent="0.25">
      <c r="A26" s="177"/>
      <c r="B26" s="196"/>
      <c r="C26" s="198"/>
      <c r="D26" s="198" t="s">
        <v>5</v>
      </c>
      <c r="E26" s="155" t="s">
        <v>7</v>
      </c>
      <c r="F26" s="86">
        <v>36</v>
      </c>
      <c r="G26" s="8">
        <v>455000</v>
      </c>
      <c r="H26" s="8">
        <f t="shared" si="0"/>
        <v>16380000</v>
      </c>
      <c r="I26" s="9">
        <v>0.5</v>
      </c>
      <c r="J26" s="8">
        <f t="shared" si="1"/>
        <v>8190000</v>
      </c>
      <c r="K26" s="94"/>
      <c r="L26" s="94"/>
      <c r="M26" s="8">
        <f t="shared" si="3"/>
        <v>8190000</v>
      </c>
      <c r="N26" s="94"/>
    </row>
    <row r="27" spans="1:15" x14ac:dyDescent="0.25">
      <c r="A27" s="161"/>
      <c r="B27" s="197"/>
      <c r="C27" s="182"/>
      <c r="D27" s="182" t="s">
        <v>5</v>
      </c>
      <c r="E27" s="156" t="s">
        <v>10</v>
      </c>
      <c r="F27" s="87">
        <v>36</v>
      </c>
      <c r="G27" s="13">
        <v>485000</v>
      </c>
      <c r="H27" s="13">
        <f t="shared" si="0"/>
        <v>17460000</v>
      </c>
      <c r="I27" s="14">
        <v>0.5</v>
      </c>
      <c r="J27" s="13">
        <f t="shared" si="1"/>
        <v>8730000</v>
      </c>
      <c r="K27" s="95"/>
      <c r="L27" s="95"/>
      <c r="M27" s="13">
        <f t="shared" si="3"/>
        <v>8730000</v>
      </c>
      <c r="N27" s="95"/>
    </row>
    <row r="28" spans="1:15" x14ac:dyDescent="0.25">
      <c r="A28" s="160">
        <v>764</v>
      </c>
      <c r="B28" s="195">
        <v>44065</v>
      </c>
      <c r="C28" s="181" t="s">
        <v>4</v>
      </c>
      <c r="D28" s="181" t="s">
        <v>5</v>
      </c>
      <c r="E28" s="154" t="s">
        <v>7</v>
      </c>
      <c r="F28" s="85">
        <v>12</v>
      </c>
      <c r="G28" s="2">
        <v>455000</v>
      </c>
      <c r="H28" s="2">
        <f t="shared" si="0"/>
        <v>5460000</v>
      </c>
      <c r="I28" s="3">
        <v>0.5</v>
      </c>
      <c r="J28" s="2">
        <f t="shared" si="1"/>
        <v>2730000</v>
      </c>
      <c r="K28" s="93"/>
      <c r="L28" s="93"/>
      <c r="M28" s="2">
        <f t="shared" si="3"/>
        <v>2730000</v>
      </c>
      <c r="N28" s="93"/>
    </row>
    <row r="29" spans="1:15" x14ac:dyDescent="0.25">
      <c r="A29" s="177"/>
      <c r="B29" s="196"/>
      <c r="C29" s="198"/>
      <c r="D29" s="198" t="s">
        <v>5</v>
      </c>
      <c r="E29" s="155" t="s">
        <v>8</v>
      </c>
      <c r="F29" s="86">
        <v>60</v>
      </c>
      <c r="G29" s="8">
        <v>465000</v>
      </c>
      <c r="H29" s="8">
        <f t="shared" si="0"/>
        <v>27900000</v>
      </c>
      <c r="I29" s="9">
        <v>0.5</v>
      </c>
      <c r="J29" s="8">
        <f t="shared" si="1"/>
        <v>13950000</v>
      </c>
      <c r="K29" s="94"/>
      <c r="L29" s="94"/>
      <c r="M29" s="8">
        <f t="shared" si="3"/>
        <v>13950000</v>
      </c>
      <c r="N29" s="94"/>
    </row>
    <row r="30" spans="1:15" x14ac:dyDescent="0.25">
      <c r="A30" s="177"/>
      <c r="B30" s="196"/>
      <c r="C30" s="198"/>
      <c r="D30" s="198" t="s">
        <v>5</v>
      </c>
      <c r="E30" s="155" t="s">
        <v>9</v>
      </c>
      <c r="F30" s="86">
        <v>36</v>
      </c>
      <c r="G30" s="8">
        <v>475000</v>
      </c>
      <c r="H30" s="8">
        <f t="shared" si="0"/>
        <v>17100000</v>
      </c>
      <c r="I30" s="9">
        <v>0.5</v>
      </c>
      <c r="J30" s="8">
        <f t="shared" si="1"/>
        <v>8550000</v>
      </c>
      <c r="K30" s="94"/>
      <c r="L30" s="94"/>
      <c r="M30" s="8">
        <f t="shared" si="3"/>
        <v>8550000</v>
      </c>
      <c r="N30" s="94"/>
    </row>
    <row r="31" spans="1:15" x14ac:dyDescent="0.25">
      <c r="A31" s="161"/>
      <c r="B31" s="197"/>
      <c r="C31" s="182"/>
      <c r="D31" s="182" t="s">
        <v>5</v>
      </c>
      <c r="E31" s="156" t="s">
        <v>16</v>
      </c>
      <c r="F31" s="87">
        <v>36</v>
      </c>
      <c r="G31" s="13">
        <v>455000</v>
      </c>
      <c r="H31" s="13">
        <f t="shared" si="0"/>
        <v>16380000</v>
      </c>
      <c r="I31" s="14">
        <v>0.5</v>
      </c>
      <c r="J31" s="13">
        <f t="shared" si="1"/>
        <v>8190000</v>
      </c>
      <c r="K31" s="95"/>
      <c r="L31" s="95"/>
      <c r="M31" s="13">
        <f t="shared" si="3"/>
        <v>8190000</v>
      </c>
      <c r="N31" s="95"/>
    </row>
    <row r="32" spans="1:15" s="101" customFormat="1" ht="14.45" customHeight="1" x14ac:dyDescent="0.25">
      <c r="A32" s="171">
        <v>794</v>
      </c>
      <c r="B32" s="174">
        <v>44090</v>
      </c>
      <c r="C32" s="168" t="s">
        <v>4</v>
      </c>
      <c r="D32" s="168" t="s">
        <v>5</v>
      </c>
      <c r="E32" s="114" t="s">
        <v>7</v>
      </c>
      <c r="F32" s="98">
        <v>48</v>
      </c>
      <c r="G32" s="99">
        <v>455000</v>
      </c>
      <c r="H32" s="99">
        <f>F32*G32</f>
        <v>21840000</v>
      </c>
      <c r="I32" s="100">
        <v>0.5</v>
      </c>
      <c r="J32" s="99">
        <f>H32*(1-I32)</f>
        <v>10920000</v>
      </c>
      <c r="K32" s="93"/>
      <c r="L32" s="93"/>
      <c r="M32" s="99">
        <f>J32</f>
        <v>10920000</v>
      </c>
      <c r="N32" s="99"/>
    </row>
    <row r="33" spans="1:14" s="101" customFormat="1" ht="14.45" customHeight="1" x14ac:dyDescent="0.25">
      <c r="A33" s="172"/>
      <c r="B33" s="175"/>
      <c r="C33" s="169"/>
      <c r="D33" s="169"/>
      <c r="E33" s="128" t="s">
        <v>8</v>
      </c>
      <c r="F33" s="102">
        <v>24</v>
      </c>
      <c r="G33" s="103">
        <v>465000</v>
      </c>
      <c r="H33" s="103">
        <f>F33*G33</f>
        <v>11160000</v>
      </c>
      <c r="I33" s="104">
        <v>0.5</v>
      </c>
      <c r="J33" s="103">
        <f>H33*(1-I33)</f>
        <v>5580000</v>
      </c>
      <c r="K33" s="94"/>
      <c r="L33" s="94"/>
      <c r="M33" s="103">
        <f>J33</f>
        <v>5580000</v>
      </c>
      <c r="N33" s="103"/>
    </row>
    <row r="34" spans="1:14" s="101" customFormat="1" ht="14.45" customHeight="1" x14ac:dyDescent="0.25">
      <c r="A34" s="173"/>
      <c r="B34" s="176"/>
      <c r="C34" s="170"/>
      <c r="D34" s="170"/>
      <c r="E34" s="120" t="s">
        <v>10</v>
      </c>
      <c r="F34" s="105">
        <v>24</v>
      </c>
      <c r="G34" s="106">
        <v>485000</v>
      </c>
      <c r="H34" s="106">
        <f>F34*G34</f>
        <v>11640000</v>
      </c>
      <c r="I34" s="107">
        <v>0.5</v>
      </c>
      <c r="J34" s="108">
        <f>H34*(1-I34)</f>
        <v>5820000</v>
      </c>
      <c r="K34" s="133"/>
      <c r="L34" s="133"/>
      <c r="M34" s="106">
        <f>J34</f>
        <v>5820000</v>
      </c>
      <c r="N34" s="106"/>
    </row>
    <row r="35" spans="1:14" s="101" customFormat="1" x14ac:dyDescent="0.25">
      <c r="A35" s="109">
        <v>675</v>
      </c>
      <c r="B35" s="110">
        <v>44096</v>
      </c>
      <c r="C35" s="109" t="s">
        <v>4</v>
      </c>
      <c r="D35" s="109" t="s">
        <v>5</v>
      </c>
      <c r="E35" s="125" t="s">
        <v>16</v>
      </c>
      <c r="F35" s="111">
        <v>12</v>
      </c>
      <c r="G35" s="112">
        <v>455000</v>
      </c>
      <c r="H35" s="112">
        <f>F35*G35</f>
        <v>5460000</v>
      </c>
      <c r="I35" s="113">
        <v>0.5</v>
      </c>
      <c r="J35" s="112">
        <f>H35*(1-I35)</f>
        <v>2730000</v>
      </c>
      <c r="K35" s="134"/>
      <c r="L35" s="134"/>
      <c r="M35" s="112">
        <f>J35</f>
        <v>2730000</v>
      </c>
      <c r="N35" s="112"/>
    </row>
    <row r="36" spans="1:14" x14ac:dyDescent="0.25">
      <c r="A36" s="157" t="s">
        <v>35</v>
      </c>
      <c r="B36" s="158"/>
      <c r="C36" s="158"/>
      <c r="D36" s="158"/>
      <c r="E36" s="159"/>
      <c r="F36" s="64">
        <f>SUM(F7:F35)</f>
        <v>1056</v>
      </c>
      <c r="G36" s="64"/>
      <c r="H36" s="65">
        <f>SUM(H7:H35)</f>
        <v>468480000</v>
      </c>
      <c r="I36" s="64"/>
      <c r="J36" s="65">
        <f>SUM(J7:J35)</f>
        <v>234240000</v>
      </c>
      <c r="K36" s="64"/>
      <c r="L36" s="64"/>
      <c r="M36" s="54">
        <f>J36</f>
        <v>234240000</v>
      </c>
      <c r="N36" s="64"/>
    </row>
    <row r="38" spans="1:14" x14ac:dyDescent="0.25">
      <c r="H38" s="143">
        <f>H36/2</f>
        <v>234240000</v>
      </c>
    </row>
  </sheetData>
  <mergeCells count="37">
    <mergeCell ref="A28:A31"/>
    <mergeCell ref="B28:B31"/>
    <mergeCell ref="C28:C31"/>
    <mergeCell ref="D28:D31"/>
    <mergeCell ref="B25:B27"/>
    <mergeCell ref="A25:A27"/>
    <mergeCell ref="C25:C27"/>
    <mergeCell ref="D25:D27"/>
    <mergeCell ref="D23:D24"/>
    <mergeCell ref="A3:P3"/>
    <mergeCell ref="A7:A14"/>
    <mergeCell ref="B7:B14"/>
    <mergeCell ref="C7:C14"/>
    <mergeCell ref="D7:D14"/>
    <mergeCell ref="A5:A6"/>
    <mergeCell ref="B5:B6"/>
    <mergeCell ref="C5:D5"/>
    <mergeCell ref="E5:I5"/>
    <mergeCell ref="J5:J6"/>
    <mergeCell ref="K5:M5"/>
    <mergeCell ref="N5:N6"/>
    <mergeCell ref="A36:E36"/>
    <mergeCell ref="A15:A16"/>
    <mergeCell ref="B15:B16"/>
    <mergeCell ref="C15:C16"/>
    <mergeCell ref="D15:D16"/>
    <mergeCell ref="D32:D34"/>
    <mergeCell ref="A32:A34"/>
    <mergeCell ref="B32:B34"/>
    <mergeCell ref="C32:C34"/>
    <mergeCell ref="A17:A21"/>
    <mergeCell ref="B17:B21"/>
    <mergeCell ref="C17:C21"/>
    <mergeCell ref="D17:D21"/>
    <mergeCell ref="A23:A24"/>
    <mergeCell ref="B23:B24"/>
    <mergeCell ref="C23:C24"/>
  </mergeCells>
  <pageMargins left="0.28999999999999998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topLeftCell="A4" zoomScale="70" zoomScaleNormal="70" workbookViewId="0">
      <selection activeCell="A62" sqref="A62:C62"/>
    </sheetView>
  </sheetViews>
  <sheetFormatPr defaultRowHeight="15" x14ac:dyDescent="0.25"/>
  <cols>
    <col min="1" max="1" width="6.42578125" style="58" customWidth="1"/>
    <col min="2" max="2" width="12" style="58" bestFit="1" customWidth="1"/>
    <col min="3" max="3" width="11.28515625" style="58" customWidth="1"/>
    <col min="4" max="4" width="9.140625" style="58"/>
    <col min="5" max="5" width="9.28515625" style="58" bestFit="1" customWidth="1"/>
    <col min="6" max="6" width="10.5703125" style="58" bestFit="1" customWidth="1"/>
    <col min="7" max="7" width="20.140625" style="58" bestFit="1" customWidth="1"/>
    <col min="8" max="8" width="11.28515625" style="58" bestFit="1" customWidth="1"/>
    <col min="9" max="9" width="17" style="58" customWidth="1"/>
    <col min="10" max="10" width="4.7109375" style="58" customWidth="1"/>
    <col min="11" max="11" width="5" style="58" bestFit="1" customWidth="1"/>
    <col min="12" max="12" width="20.28515625" style="58" bestFit="1" customWidth="1"/>
    <col min="13" max="16384" width="9.140625" style="58"/>
  </cols>
  <sheetData>
    <row r="1" spans="1:15" ht="16.5" x14ac:dyDescent="0.25">
      <c r="A1" s="55" t="s">
        <v>0</v>
      </c>
      <c r="B1" s="56"/>
      <c r="C1" s="57"/>
      <c r="E1" s="59"/>
      <c r="F1" s="59"/>
      <c r="G1" s="59"/>
      <c r="H1" s="59"/>
      <c r="I1" s="59"/>
      <c r="J1" s="56"/>
      <c r="M1" s="59"/>
      <c r="N1" s="59"/>
    </row>
    <row r="2" spans="1:15" ht="15.75" x14ac:dyDescent="0.25">
      <c r="A2" s="60" t="s">
        <v>1</v>
      </c>
      <c r="B2" s="61"/>
      <c r="C2" s="62"/>
      <c r="E2" s="63"/>
      <c r="F2" s="63"/>
      <c r="G2" s="63"/>
      <c r="H2" s="63"/>
      <c r="I2" s="63"/>
      <c r="J2" s="61"/>
      <c r="M2" s="63"/>
      <c r="N2" s="63"/>
    </row>
    <row r="3" spans="1:15" ht="24.75" customHeight="1" x14ac:dyDescent="0.25">
      <c r="A3" s="183" t="s">
        <v>39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</row>
    <row r="6" spans="1:15" s="66" customFormat="1" ht="15" customHeight="1" x14ac:dyDescent="0.25">
      <c r="A6" s="215" t="s">
        <v>30</v>
      </c>
      <c r="B6" s="216" t="s">
        <v>17</v>
      </c>
      <c r="C6" s="213" t="s">
        <v>21</v>
      </c>
      <c r="D6" s="204" t="s">
        <v>19</v>
      </c>
      <c r="E6" s="204"/>
      <c r="F6" s="204"/>
      <c r="G6" s="204"/>
      <c r="H6" s="209"/>
      <c r="I6" s="210" t="s">
        <v>31</v>
      </c>
      <c r="J6" s="204" t="s">
        <v>32</v>
      </c>
      <c r="K6" s="204"/>
      <c r="L6" s="204"/>
      <c r="M6" s="205" t="s">
        <v>20</v>
      </c>
    </row>
    <row r="7" spans="1:15" s="66" customFormat="1" ht="28.5" x14ac:dyDescent="0.25">
      <c r="A7" s="215"/>
      <c r="B7" s="216"/>
      <c r="C7" s="214"/>
      <c r="D7" s="50" t="s">
        <v>23</v>
      </c>
      <c r="E7" s="50" t="s">
        <v>24</v>
      </c>
      <c r="F7" s="51" t="s">
        <v>25</v>
      </c>
      <c r="G7" s="52" t="s">
        <v>33</v>
      </c>
      <c r="H7" s="53" t="s">
        <v>27</v>
      </c>
      <c r="I7" s="210"/>
      <c r="J7" s="50" t="s">
        <v>37</v>
      </c>
      <c r="K7" s="50" t="s">
        <v>38</v>
      </c>
      <c r="L7" s="50" t="s">
        <v>29</v>
      </c>
      <c r="M7" s="205"/>
    </row>
    <row r="8" spans="1:15" s="66" customFormat="1" x14ac:dyDescent="0.25">
      <c r="A8" s="16">
        <v>584</v>
      </c>
      <c r="B8" s="25">
        <v>43995</v>
      </c>
      <c r="C8" s="26" t="s">
        <v>4</v>
      </c>
      <c r="D8" s="26" t="s">
        <v>7</v>
      </c>
      <c r="E8" s="26">
        <v>12</v>
      </c>
      <c r="F8" s="27">
        <v>455000</v>
      </c>
      <c r="G8" s="27">
        <f>E8*F8</f>
        <v>5460000</v>
      </c>
      <c r="H8" s="28">
        <v>0.5</v>
      </c>
      <c r="I8" s="29">
        <f>G8*(1-H8)</f>
        <v>2730000</v>
      </c>
      <c r="J8" s="26"/>
      <c r="K8" s="26"/>
      <c r="L8" s="49">
        <f>I8</f>
        <v>2730000</v>
      </c>
      <c r="M8" s="30"/>
    </row>
    <row r="9" spans="1:15" s="66" customFormat="1" x14ac:dyDescent="0.25">
      <c r="A9" s="16">
        <v>482</v>
      </c>
      <c r="B9" s="25">
        <v>43998</v>
      </c>
      <c r="C9" s="26" t="s">
        <v>4</v>
      </c>
      <c r="D9" s="26" t="s">
        <v>6</v>
      </c>
      <c r="E9" s="26">
        <v>4</v>
      </c>
      <c r="F9" s="27">
        <v>225000</v>
      </c>
      <c r="G9" s="27">
        <f t="shared" ref="G9:G16" si="0">E9*F9</f>
        <v>900000</v>
      </c>
      <c r="H9" s="28">
        <v>0.5</v>
      </c>
      <c r="I9" s="29">
        <f t="shared" ref="I9:I16" si="1">G9*(1-H9)</f>
        <v>450000</v>
      </c>
      <c r="J9" s="26"/>
      <c r="K9" s="26"/>
      <c r="L9" s="49">
        <f t="shared" ref="L9:L27" si="2">I9</f>
        <v>450000</v>
      </c>
      <c r="M9" s="30"/>
    </row>
    <row r="10" spans="1:15" s="66" customFormat="1" x14ac:dyDescent="0.25">
      <c r="A10" s="160">
        <v>480</v>
      </c>
      <c r="B10" s="162">
        <v>43998</v>
      </c>
      <c r="C10" s="201" t="s">
        <v>4</v>
      </c>
      <c r="D10" s="31" t="s">
        <v>6</v>
      </c>
      <c r="E10" s="31">
        <v>24</v>
      </c>
      <c r="F10" s="32">
        <v>225000</v>
      </c>
      <c r="G10" s="32">
        <f t="shared" si="0"/>
        <v>5400000</v>
      </c>
      <c r="H10" s="33">
        <v>0.5</v>
      </c>
      <c r="I10" s="4">
        <f t="shared" si="1"/>
        <v>2700000</v>
      </c>
      <c r="J10" s="31"/>
      <c r="K10" s="31"/>
      <c r="L10" s="49">
        <f t="shared" si="2"/>
        <v>2700000</v>
      </c>
      <c r="M10" s="34"/>
    </row>
    <row r="11" spans="1:15" s="66" customFormat="1" x14ac:dyDescent="0.25">
      <c r="A11" s="177"/>
      <c r="B11" s="178"/>
      <c r="C11" s="202"/>
      <c r="D11" s="35" t="s">
        <v>7</v>
      </c>
      <c r="E11" s="35">
        <v>22</v>
      </c>
      <c r="F11" s="36">
        <v>455000</v>
      </c>
      <c r="G11" s="36">
        <f t="shared" si="0"/>
        <v>10010000</v>
      </c>
      <c r="H11" s="37">
        <v>0.5</v>
      </c>
      <c r="I11" s="10">
        <f t="shared" si="1"/>
        <v>5005000</v>
      </c>
      <c r="J11" s="35"/>
      <c r="K11" s="35"/>
      <c r="L11" s="49">
        <f t="shared" si="2"/>
        <v>5005000</v>
      </c>
      <c r="M11" s="35"/>
    </row>
    <row r="12" spans="1:15" s="66" customFormat="1" x14ac:dyDescent="0.25">
      <c r="A12" s="177"/>
      <c r="B12" s="178"/>
      <c r="C12" s="202"/>
      <c r="D12" s="35" t="s">
        <v>8</v>
      </c>
      <c r="E12" s="35">
        <v>12</v>
      </c>
      <c r="F12" s="36">
        <v>465000</v>
      </c>
      <c r="G12" s="36">
        <f t="shared" si="0"/>
        <v>5580000</v>
      </c>
      <c r="H12" s="37">
        <v>0.5</v>
      </c>
      <c r="I12" s="10">
        <f t="shared" si="1"/>
        <v>2790000</v>
      </c>
      <c r="J12" s="35"/>
      <c r="K12" s="35"/>
      <c r="L12" s="49">
        <f t="shared" si="2"/>
        <v>2790000</v>
      </c>
      <c r="M12" s="38" t="s">
        <v>34</v>
      </c>
    </row>
    <row r="13" spans="1:15" s="66" customFormat="1" x14ac:dyDescent="0.25">
      <c r="A13" s="177"/>
      <c r="B13" s="178"/>
      <c r="C13" s="202"/>
      <c r="D13" s="35" t="s">
        <v>14</v>
      </c>
      <c r="E13" s="35">
        <v>1</v>
      </c>
      <c r="F13" s="36">
        <v>485000</v>
      </c>
      <c r="G13" s="36">
        <f t="shared" si="0"/>
        <v>485000</v>
      </c>
      <c r="H13" s="37">
        <v>0.5</v>
      </c>
      <c r="I13" s="10">
        <f t="shared" si="1"/>
        <v>242500</v>
      </c>
      <c r="J13" s="35"/>
      <c r="K13" s="35"/>
      <c r="L13" s="49">
        <f t="shared" si="2"/>
        <v>242500</v>
      </c>
      <c r="M13" s="38"/>
    </row>
    <row r="14" spans="1:15" s="66" customFormat="1" x14ac:dyDescent="0.25">
      <c r="A14" s="161"/>
      <c r="B14" s="163"/>
      <c r="C14" s="203"/>
      <c r="D14" s="39" t="s">
        <v>11</v>
      </c>
      <c r="E14" s="39">
        <v>5</v>
      </c>
      <c r="F14" s="40">
        <v>550000</v>
      </c>
      <c r="G14" s="40">
        <f t="shared" si="0"/>
        <v>2750000</v>
      </c>
      <c r="H14" s="41">
        <v>0.5</v>
      </c>
      <c r="I14" s="15">
        <f t="shared" si="1"/>
        <v>1375000</v>
      </c>
      <c r="J14" s="39"/>
      <c r="K14" s="39"/>
      <c r="L14" s="49">
        <f t="shared" si="2"/>
        <v>1375000</v>
      </c>
      <c r="M14" s="42"/>
    </row>
    <row r="15" spans="1:15" s="66" customFormat="1" x14ac:dyDescent="0.25">
      <c r="A15" s="160">
        <v>484</v>
      </c>
      <c r="B15" s="162">
        <v>44002</v>
      </c>
      <c r="C15" s="201" t="s">
        <v>4</v>
      </c>
      <c r="D15" s="31" t="s">
        <v>10</v>
      </c>
      <c r="E15" s="31">
        <v>1</v>
      </c>
      <c r="F15" s="32">
        <v>485000</v>
      </c>
      <c r="G15" s="32">
        <f t="shared" si="0"/>
        <v>485000</v>
      </c>
      <c r="H15" s="33">
        <v>0.5</v>
      </c>
      <c r="I15" s="4">
        <f t="shared" si="1"/>
        <v>242500</v>
      </c>
      <c r="J15" s="31"/>
      <c r="K15" s="31"/>
      <c r="L15" s="49">
        <f t="shared" si="2"/>
        <v>242500</v>
      </c>
      <c r="M15" s="34"/>
    </row>
    <row r="16" spans="1:15" s="66" customFormat="1" x14ac:dyDescent="0.25">
      <c r="A16" s="161"/>
      <c r="B16" s="163"/>
      <c r="C16" s="203"/>
      <c r="D16" s="39" t="s">
        <v>16</v>
      </c>
      <c r="E16" s="39">
        <v>1</v>
      </c>
      <c r="F16" s="40">
        <v>455000</v>
      </c>
      <c r="G16" s="40">
        <f t="shared" si="0"/>
        <v>455000</v>
      </c>
      <c r="H16" s="41">
        <v>0.5</v>
      </c>
      <c r="I16" s="15">
        <f t="shared" si="1"/>
        <v>227500</v>
      </c>
      <c r="J16" s="39"/>
      <c r="K16" s="39"/>
      <c r="L16" s="49">
        <f t="shared" si="2"/>
        <v>227500</v>
      </c>
      <c r="M16" s="42"/>
    </row>
    <row r="17" spans="1:13" s="66" customFormat="1" x14ac:dyDescent="0.25">
      <c r="A17" s="96">
        <v>1151</v>
      </c>
      <c r="B17" s="43">
        <v>44006</v>
      </c>
      <c r="C17" s="44" t="s">
        <v>4</v>
      </c>
      <c r="D17" s="44" t="s">
        <v>14</v>
      </c>
      <c r="E17" s="44">
        <v>24</v>
      </c>
      <c r="F17" s="46">
        <v>485000</v>
      </c>
      <c r="G17" s="46">
        <f>E17*F17</f>
        <v>11640000</v>
      </c>
      <c r="H17" s="47">
        <v>0.5</v>
      </c>
      <c r="I17" s="48">
        <f>G17*(1-H17)</f>
        <v>5820000</v>
      </c>
      <c r="J17" s="44"/>
      <c r="K17" s="44"/>
      <c r="L17" s="49">
        <f t="shared" si="2"/>
        <v>5820000</v>
      </c>
      <c r="M17" s="45"/>
    </row>
    <row r="18" spans="1:13" s="66" customFormat="1" x14ac:dyDescent="0.25">
      <c r="A18" s="160">
        <v>487</v>
      </c>
      <c r="B18" s="162">
        <v>44009</v>
      </c>
      <c r="C18" s="201" t="s">
        <v>4</v>
      </c>
      <c r="D18" s="31" t="s">
        <v>8</v>
      </c>
      <c r="E18" s="31">
        <v>3</v>
      </c>
      <c r="F18" s="32">
        <v>465000</v>
      </c>
      <c r="G18" s="32">
        <f t="shared" ref="G18:G27" si="3">E18*F18</f>
        <v>1395000</v>
      </c>
      <c r="H18" s="33">
        <v>0.5</v>
      </c>
      <c r="I18" s="4">
        <f t="shared" ref="I18:I27" si="4">G18*(1-H18)</f>
        <v>697500</v>
      </c>
      <c r="J18" s="31"/>
      <c r="K18" s="31"/>
      <c r="L18" s="49">
        <f t="shared" si="2"/>
        <v>697500</v>
      </c>
      <c r="M18" s="34"/>
    </row>
    <row r="19" spans="1:13" s="66" customFormat="1" x14ac:dyDescent="0.25">
      <c r="A19" s="161"/>
      <c r="B19" s="163"/>
      <c r="C19" s="203"/>
      <c r="D19" s="39" t="s">
        <v>14</v>
      </c>
      <c r="E19" s="39">
        <v>3</v>
      </c>
      <c r="F19" s="40">
        <v>485000</v>
      </c>
      <c r="G19" s="40">
        <f t="shared" si="3"/>
        <v>1455000</v>
      </c>
      <c r="H19" s="41">
        <v>0.5</v>
      </c>
      <c r="I19" s="15">
        <f t="shared" si="4"/>
        <v>727500</v>
      </c>
      <c r="J19" s="39"/>
      <c r="K19" s="39"/>
      <c r="L19" s="49">
        <f t="shared" si="2"/>
        <v>727500</v>
      </c>
      <c r="M19" s="42"/>
    </row>
    <row r="20" spans="1:13" s="66" customFormat="1" x14ac:dyDescent="0.25">
      <c r="A20" s="160">
        <v>492</v>
      </c>
      <c r="B20" s="162">
        <v>44020</v>
      </c>
      <c r="C20" s="201" t="s">
        <v>4</v>
      </c>
      <c r="D20" s="31" t="s">
        <v>6</v>
      </c>
      <c r="E20" s="31">
        <v>31</v>
      </c>
      <c r="F20" s="32">
        <v>225000</v>
      </c>
      <c r="G20" s="32">
        <f t="shared" si="3"/>
        <v>6975000</v>
      </c>
      <c r="H20" s="33">
        <v>0.5</v>
      </c>
      <c r="I20" s="4">
        <f t="shared" si="4"/>
        <v>3487500</v>
      </c>
      <c r="J20" s="31"/>
      <c r="K20" s="31"/>
      <c r="L20" s="76">
        <f t="shared" si="2"/>
        <v>3487500</v>
      </c>
      <c r="M20" s="34"/>
    </row>
    <row r="21" spans="1:13" s="66" customFormat="1" x14ac:dyDescent="0.25">
      <c r="A21" s="177"/>
      <c r="B21" s="178"/>
      <c r="C21" s="202"/>
      <c r="D21" s="35" t="s">
        <v>7</v>
      </c>
      <c r="E21" s="35">
        <v>12</v>
      </c>
      <c r="F21" s="36">
        <v>455000</v>
      </c>
      <c r="G21" s="36">
        <f t="shared" si="3"/>
        <v>5460000</v>
      </c>
      <c r="H21" s="37">
        <v>0.5</v>
      </c>
      <c r="I21" s="10">
        <f t="shared" si="4"/>
        <v>2730000</v>
      </c>
      <c r="J21" s="35"/>
      <c r="K21" s="35"/>
      <c r="L21" s="84">
        <f t="shared" si="2"/>
        <v>2730000</v>
      </c>
      <c r="M21" s="38"/>
    </row>
    <row r="22" spans="1:13" s="66" customFormat="1" x14ac:dyDescent="0.25">
      <c r="A22" s="177"/>
      <c r="B22" s="178"/>
      <c r="C22" s="202"/>
      <c r="D22" s="35" t="s">
        <v>8</v>
      </c>
      <c r="E22" s="35">
        <v>12</v>
      </c>
      <c r="F22" s="36">
        <v>465000</v>
      </c>
      <c r="G22" s="36">
        <f t="shared" si="3"/>
        <v>5580000</v>
      </c>
      <c r="H22" s="37">
        <v>0.5</v>
      </c>
      <c r="I22" s="10">
        <f t="shared" si="4"/>
        <v>2790000</v>
      </c>
      <c r="J22" s="35"/>
      <c r="K22" s="35"/>
      <c r="L22" s="84">
        <f t="shared" si="2"/>
        <v>2790000</v>
      </c>
      <c r="M22" s="38"/>
    </row>
    <row r="23" spans="1:13" s="66" customFormat="1" x14ac:dyDescent="0.25">
      <c r="A23" s="177"/>
      <c r="B23" s="178"/>
      <c r="C23" s="202"/>
      <c r="D23" s="35" t="s">
        <v>9</v>
      </c>
      <c r="E23" s="35">
        <v>12</v>
      </c>
      <c r="F23" s="36">
        <v>475000</v>
      </c>
      <c r="G23" s="36">
        <f t="shared" si="3"/>
        <v>5700000</v>
      </c>
      <c r="H23" s="37">
        <v>0.5</v>
      </c>
      <c r="I23" s="10">
        <f t="shared" si="4"/>
        <v>2850000</v>
      </c>
      <c r="J23" s="35"/>
      <c r="K23" s="35"/>
      <c r="L23" s="84">
        <f t="shared" si="2"/>
        <v>2850000</v>
      </c>
      <c r="M23" s="38"/>
    </row>
    <row r="24" spans="1:13" s="66" customFormat="1" x14ac:dyDescent="0.25">
      <c r="A24" s="177"/>
      <c r="B24" s="178"/>
      <c r="C24" s="202"/>
      <c r="D24" s="35" t="s">
        <v>10</v>
      </c>
      <c r="E24" s="35">
        <v>12</v>
      </c>
      <c r="F24" s="36">
        <v>485000</v>
      </c>
      <c r="G24" s="36">
        <f t="shared" si="3"/>
        <v>5820000</v>
      </c>
      <c r="H24" s="37">
        <v>0.5</v>
      </c>
      <c r="I24" s="10">
        <f t="shared" si="4"/>
        <v>2910000</v>
      </c>
      <c r="J24" s="35"/>
      <c r="K24" s="35"/>
      <c r="L24" s="84">
        <f t="shared" si="2"/>
        <v>2910000</v>
      </c>
      <c r="M24" s="38"/>
    </row>
    <row r="25" spans="1:13" s="66" customFormat="1" x14ac:dyDescent="0.25">
      <c r="A25" s="177"/>
      <c r="B25" s="178"/>
      <c r="C25" s="202"/>
      <c r="D25" s="35" t="s">
        <v>14</v>
      </c>
      <c r="E25" s="35">
        <v>12</v>
      </c>
      <c r="F25" s="36">
        <v>485000</v>
      </c>
      <c r="G25" s="36">
        <f t="shared" si="3"/>
        <v>5820000</v>
      </c>
      <c r="H25" s="37">
        <v>0.5</v>
      </c>
      <c r="I25" s="10">
        <f t="shared" si="4"/>
        <v>2910000</v>
      </c>
      <c r="J25" s="35"/>
      <c r="K25" s="35"/>
      <c r="L25" s="84">
        <f t="shared" si="2"/>
        <v>2910000</v>
      </c>
      <c r="M25" s="38"/>
    </row>
    <row r="26" spans="1:13" s="66" customFormat="1" x14ac:dyDescent="0.25">
      <c r="A26" s="177"/>
      <c r="B26" s="178"/>
      <c r="C26" s="202"/>
      <c r="D26" s="35" t="s">
        <v>15</v>
      </c>
      <c r="E26" s="35">
        <v>12</v>
      </c>
      <c r="F26" s="36">
        <v>455000</v>
      </c>
      <c r="G26" s="36">
        <f t="shared" si="3"/>
        <v>5460000</v>
      </c>
      <c r="H26" s="37">
        <v>0.5</v>
      </c>
      <c r="I26" s="10">
        <f t="shared" si="4"/>
        <v>2730000</v>
      </c>
      <c r="J26" s="35"/>
      <c r="K26" s="35"/>
      <c r="L26" s="84">
        <f t="shared" si="2"/>
        <v>2730000</v>
      </c>
      <c r="M26" s="38"/>
    </row>
    <row r="27" spans="1:13" s="66" customFormat="1" x14ac:dyDescent="0.25">
      <c r="A27" s="161"/>
      <c r="B27" s="163"/>
      <c r="C27" s="203"/>
      <c r="D27" s="39" t="s">
        <v>16</v>
      </c>
      <c r="E27" s="39">
        <v>12</v>
      </c>
      <c r="F27" s="40">
        <v>455000</v>
      </c>
      <c r="G27" s="40">
        <f t="shared" si="3"/>
        <v>5460000</v>
      </c>
      <c r="H27" s="41">
        <v>0.5</v>
      </c>
      <c r="I27" s="15">
        <f t="shared" si="4"/>
        <v>2730000</v>
      </c>
      <c r="J27" s="39"/>
      <c r="K27" s="39"/>
      <c r="L27" s="77">
        <f t="shared" si="2"/>
        <v>2730000</v>
      </c>
      <c r="M27" s="42"/>
    </row>
    <row r="28" spans="1:13" s="75" customFormat="1" x14ac:dyDescent="0.25">
      <c r="A28" s="16">
        <v>496</v>
      </c>
      <c r="B28" s="74">
        <v>44028</v>
      </c>
      <c r="C28" s="26" t="s">
        <v>4</v>
      </c>
      <c r="D28" s="26" t="s">
        <v>9</v>
      </c>
      <c r="E28" s="26">
        <v>9</v>
      </c>
      <c r="F28" s="27">
        <v>475000</v>
      </c>
      <c r="G28" s="27">
        <v>4275000</v>
      </c>
      <c r="H28" s="28">
        <v>0.5</v>
      </c>
      <c r="I28" s="29">
        <v>2137500</v>
      </c>
      <c r="J28" s="26"/>
      <c r="K28" s="26"/>
      <c r="L28" s="49">
        <v>2137500</v>
      </c>
      <c r="M28" s="30"/>
    </row>
    <row r="29" spans="1:13" s="75" customFormat="1" x14ac:dyDescent="0.25">
      <c r="A29" s="16">
        <v>497</v>
      </c>
      <c r="B29" s="74">
        <v>44029</v>
      </c>
      <c r="C29" s="26" t="s">
        <v>4</v>
      </c>
      <c r="D29" s="26" t="s">
        <v>7</v>
      </c>
      <c r="E29" s="26">
        <v>1</v>
      </c>
      <c r="F29" s="27">
        <v>455000</v>
      </c>
      <c r="G29" s="27">
        <v>455000</v>
      </c>
      <c r="H29" s="28">
        <v>0.5</v>
      </c>
      <c r="I29" s="29">
        <v>227500</v>
      </c>
      <c r="J29" s="26"/>
      <c r="K29" s="26"/>
      <c r="L29" s="49">
        <v>227500</v>
      </c>
      <c r="M29" s="30"/>
    </row>
    <row r="30" spans="1:13" s="75" customFormat="1" x14ac:dyDescent="0.25">
      <c r="A30" s="16">
        <v>610</v>
      </c>
      <c r="B30" s="74">
        <v>44031</v>
      </c>
      <c r="C30" s="26" t="s">
        <v>4</v>
      </c>
      <c r="D30" s="26" t="s">
        <v>15</v>
      </c>
      <c r="E30" s="26">
        <v>60</v>
      </c>
      <c r="F30" s="27">
        <v>455000</v>
      </c>
      <c r="G30" s="27">
        <v>27300000</v>
      </c>
      <c r="H30" s="28">
        <v>0.5</v>
      </c>
      <c r="I30" s="29">
        <v>13650000</v>
      </c>
      <c r="J30" s="26"/>
      <c r="K30" s="26"/>
      <c r="L30" s="49">
        <v>13650000</v>
      </c>
      <c r="M30" s="30"/>
    </row>
    <row r="31" spans="1:13" s="75" customFormat="1" x14ac:dyDescent="0.25">
      <c r="A31" s="160">
        <v>617</v>
      </c>
      <c r="B31" s="162">
        <v>44034</v>
      </c>
      <c r="C31" s="211" t="s">
        <v>4</v>
      </c>
      <c r="D31" s="31" t="s">
        <v>6</v>
      </c>
      <c r="E31" s="31">
        <v>5</v>
      </c>
      <c r="F31" s="32">
        <v>225000</v>
      </c>
      <c r="G31" s="32">
        <v>1125000</v>
      </c>
      <c r="H31" s="33">
        <v>0.5</v>
      </c>
      <c r="I31" s="4">
        <v>562500</v>
      </c>
      <c r="J31" s="31"/>
      <c r="K31" s="31"/>
      <c r="L31" s="76">
        <v>562500</v>
      </c>
      <c r="M31" s="34"/>
    </row>
    <row r="32" spans="1:13" s="75" customFormat="1" x14ac:dyDescent="0.25">
      <c r="A32" s="161"/>
      <c r="B32" s="163"/>
      <c r="C32" s="212"/>
      <c r="D32" s="39" t="s">
        <v>7</v>
      </c>
      <c r="E32" s="39">
        <v>12</v>
      </c>
      <c r="F32" s="40">
        <v>455000</v>
      </c>
      <c r="G32" s="40">
        <v>5460000</v>
      </c>
      <c r="H32" s="41">
        <v>0.5</v>
      </c>
      <c r="I32" s="15">
        <v>2730000</v>
      </c>
      <c r="J32" s="39"/>
      <c r="K32" s="39"/>
      <c r="L32" s="77">
        <v>2730000</v>
      </c>
      <c r="M32" s="42"/>
    </row>
    <row r="33" spans="1:17" s="75" customFormat="1" x14ac:dyDescent="0.25">
      <c r="A33" s="97">
        <v>618</v>
      </c>
      <c r="B33" s="72">
        <v>44036</v>
      </c>
      <c r="C33" s="81" t="s">
        <v>4</v>
      </c>
      <c r="D33" s="81" t="s">
        <v>7</v>
      </c>
      <c r="E33" s="81">
        <v>12</v>
      </c>
      <c r="F33" s="226">
        <v>455000</v>
      </c>
      <c r="G33" s="78">
        <v>5460000</v>
      </c>
      <c r="H33" s="79">
        <v>0.5</v>
      </c>
      <c r="I33" s="80">
        <v>2730000</v>
      </c>
      <c r="J33" s="81"/>
      <c r="K33" s="81"/>
      <c r="L33" s="82">
        <v>2730000</v>
      </c>
      <c r="M33" s="83"/>
    </row>
    <row r="34" spans="1:17" s="71" customFormat="1" ht="15.75" x14ac:dyDescent="0.25">
      <c r="A34" s="217">
        <v>656</v>
      </c>
      <c r="B34" s="162">
        <v>44053</v>
      </c>
      <c r="C34" s="218" t="s">
        <v>4</v>
      </c>
      <c r="D34" s="147" t="s">
        <v>7</v>
      </c>
      <c r="E34" s="151">
        <v>1</v>
      </c>
      <c r="F34" s="32">
        <v>455000</v>
      </c>
      <c r="G34" s="32">
        <f t="shared" ref="G34:G42" si="5">E34*F34</f>
        <v>455000</v>
      </c>
      <c r="H34" s="33">
        <v>0.5</v>
      </c>
      <c r="I34" s="2">
        <f t="shared" ref="I34:I42" si="6">G34*(1-H34)</f>
        <v>227500</v>
      </c>
      <c r="J34" s="2"/>
      <c r="K34" s="2"/>
      <c r="L34" s="2">
        <f>I34</f>
        <v>227500</v>
      </c>
      <c r="M34" s="147"/>
    </row>
    <row r="35" spans="1:17" x14ac:dyDescent="0.25">
      <c r="A35" s="219"/>
      <c r="B35" s="178"/>
      <c r="C35" s="220"/>
      <c r="D35" s="148" t="s">
        <v>8</v>
      </c>
      <c r="E35" s="152">
        <v>1</v>
      </c>
      <c r="F35" s="36">
        <v>455000</v>
      </c>
      <c r="G35" s="36">
        <f t="shared" si="5"/>
        <v>455000</v>
      </c>
      <c r="H35" s="37">
        <v>0.5</v>
      </c>
      <c r="I35" s="8">
        <f t="shared" si="6"/>
        <v>227500</v>
      </c>
      <c r="J35" s="8"/>
      <c r="K35" s="8"/>
      <c r="L35" s="8">
        <f t="shared" ref="L35:L42" si="7">I35</f>
        <v>227500</v>
      </c>
      <c r="M35" s="148"/>
    </row>
    <row r="36" spans="1:17" x14ac:dyDescent="0.25">
      <c r="A36" s="219"/>
      <c r="B36" s="178"/>
      <c r="C36" s="220"/>
      <c r="D36" s="148" t="s">
        <v>9</v>
      </c>
      <c r="E36" s="152">
        <v>1</v>
      </c>
      <c r="F36" s="36">
        <v>455000</v>
      </c>
      <c r="G36" s="36">
        <f t="shared" si="5"/>
        <v>455000</v>
      </c>
      <c r="H36" s="37">
        <v>0.5</v>
      </c>
      <c r="I36" s="8">
        <f t="shared" si="6"/>
        <v>227500</v>
      </c>
      <c r="J36" s="8"/>
      <c r="K36" s="8"/>
      <c r="L36" s="8">
        <f t="shared" si="7"/>
        <v>227500</v>
      </c>
      <c r="M36" s="148"/>
    </row>
    <row r="37" spans="1:17" s="101" customFormat="1" ht="14.45" customHeight="1" x14ac:dyDescent="0.25">
      <c r="A37" s="219"/>
      <c r="B37" s="178"/>
      <c r="C37" s="220"/>
      <c r="D37" s="148" t="s">
        <v>10</v>
      </c>
      <c r="E37" s="152">
        <v>1</v>
      </c>
      <c r="F37" s="36">
        <v>455000</v>
      </c>
      <c r="G37" s="36">
        <f t="shared" si="5"/>
        <v>455000</v>
      </c>
      <c r="H37" s="37">
        <v>0.5</v>
      </c>
      <c r="I37" s="8">
        <f t="shared" si="6"/>
        <v>227500</v>
      </c>
      <c r="J37" s="8"/>
      <c r="K37" s="8"/>
      <c r="L37" s="8">
        <f t="shared" si="7"/>
        <v>227500</v>
      </c>
      <c r="M37" s="148"/>
      <c r="Q37" s="119"/>
    </row>
    <row r="38" spans="1:17" s="101" customFormat="1" ht="14.45" customHeight="1" x14ac:dyDescent="0.25">
      <c r="A38" s="219"/>
      <c r="B38" s="178"/>
      <c r="C38" s="220"/>
      <c r="D38" s="148" t="s">
        <v>14</v>
      </c>
      <c r="E38" s="152">
        <v>1</v>
      </c>
      <c r="F38" s="36">
        <v>455000</v>
      </c>
      <c r="G38" s="36">
        <f t="shared" si="5"/>
        <v>455000</v>
      </c>
      <c r="H38" s="37">
        <v>0.5</v>
      </c>
      <c r="I38" s="8">
        <f t="shared" si="6"/>
        <v>227500</v>
      </c>
      <c r="J38" s="8"/>
      <c r="K38" s="8"/>
      <c r="L38" s="8">
        <f t="shared" si="7"/>
        <v>227500</v>
      </c>
      <c r="M38" s="148"/>
      <c r="Q38" s="119"/>
    </row>
    <row r="39" spans="1:17" s="101" customFormat="1" ht="14.45" customHeight="1" x14ac:dyDescent="0.25">
      <c r="A39" s="219"/>
      <c r="B39" s="178"/>
      <c r="C39" s="220"/>
      <c r="D39" s="148" t="s">
        <v>11</v>
      </c>
      <c r="E39" s="152">
        <v>1</v>
      </c>
      <c r="F39" s="36">
        <v>455000</v>
      </c>
      <c r="G39" s="36">
        <f t="shared" si="5"/>
        <v>455000</v>
      </c>
      <c r="H39" s="37">
        <v>0.5</v>
      </c>
      <c r="I39" s="8">
        <f t="shared" si="6"/>
        <v>227500</v>
      </c>
      <c r="J39" s="8"/>
      <c r="K39" s="8"/>
      <c r="L39" s="8">
        <f t="shared" si="7"/>
        <v>227500</v>
      </c>
      <c r="M39" s="148"/>
      <c r="Q39" s="119"/>
    </row>
    <row r="40" spans="1:17" s="101" customFormat="1" ht="14.45" customHeight="1" x14ac:dyDescent="0.25">
      <c r="A40" s="219"/>
      <c r="B40" s="178"/>
      <c r="C40" s="220"/>
      <c r="D40" s="148" t="s">
        <v>15</v>
      </c>
      <c r="E40" s="152">
        <v>1</v>
      </c>
      <c r="F40" s="36">
        <v>455000</v>
      </c>
      <c r="G40" s="36">
        <f t="shared" si="5"/>
        <v>455000</v>
      </c>
      <c r="H40" s="37">
        <v>0.5</v>
      </c>
      <c r="I40" s="8">
        <f t="shared" si="6"/>
        <v>227500</v>
      </c>
      <c r="J40" s="8"/>
      <c r="K40" s="8"/>
      <c r="L40" s="8">
        <f t="shared" si="7"/>
        <v>227500</v>
      </c>
      <c r="M40" s="148"/>
      <c r="Q40" s="119"/>
    </row>
    <row r="41" spans="1:17" s="101" customFormat="1" ht="14.45" customHeight="1" x14ac:dyDescent="0.25">
      <c r="A41" s="221"/>
      <c r="B41" s="163"/>
      <c r="C41" s="222"/>
      <c r="D41" s="149" t="s">
        <v>16</v>
      </c>
      <c r="E41" s="153">
        <v>1</v>
      </c>
      <c r="F41" s="40">
        <v>455000</v>
      </c>
      <c r="G41" s="40">
        <f t="shared" si="5"/>
        <v>455000</v>
      </c>
      <c r="H41" s="41">
        <v>0.5</v>
      </c>
      <c r="I41" s="13">
        <f t="shared" si="6"/>
        <v>227500</v>
      </c>
      <c r="J41" s="13"/>
      <c r="K41" s="13"/>
      <c r="L41" s="13">
        <f t="shared" si="7"/>
        <v>227500</v>
      </c>
      <c r="M41" s="149"/>
      <c r="Q41" s="119"/>
    </row>
    <row r="42" spans="1:17" s="101" customFormat="1" ht="14.45" customHeight="1" x14ac:dyDescent="0.25">
      <c r="A42" s="223">
        <v>654</v>
      </c>
      <c r="B42" s="72">
        <v>44053</v>
      </c>
      <c r="C42" s="224" t="s">
        <v>4</v>
      </c>
      <c r="D42" s="150" t="s">
        <v>7</v>
      </c>
      <c r="E42" s="26">
        <v>24</v>
      </c>
      <c r="F42" s="27">
        <v>455000</v>
      </c>
      <c r="G42" s="27">
        <f t="shared" si="5"/>
        <v>10920000</v>
      </c>
      <c r="H42" s="28">
        <v>0.5</v>
      </c>
      <c r="I42" s="225">
        <f t="shared" si="6"/>
        <v>5460000</v>
      </c>
      <c r="J42" s="225"/>
      <c r="K42" s="225"/>
      <c r="L42" s="2">
        <f t="shared" si="7"/>
        <v>5460000</v>
      </c>
      <c r="M42" s="150"/>
      <c r="Q42" s="119"/>
    </row>
    <row r="43" spans="1:17" s="101" customFormat="1" ht="14.45" customHeight="1" x14ac:dyDescent="0.25">
      <c r="A43" s="160">
        <v>642</v>
      </c>
      <c r="B43" s="162">
        <v>44056</v>
      </c>
      <c r="C43" s="211" t="s">
        <v>4</v>
      </c>
      <c r="D43" s="88" t="s">
        <v>10</v>
      </c>
      <c r="E43" s="88">
        <v>24</v>
      </c>
      <c r="F43" s="32">
        <v>485000</v>
      </c>
      <c r="G43" s="32">
        <v>5460000</v>
      </c>
      <c r="H43" s="33">
        <v>0.5</v>
      </c>
      <c r="I43" s="4">
        <v>2730000</v>
      </c>
      <c r="J43" s="88"/>
      <c r="K43" s="88"/>
      <c r="L43" s="4">
        <v>2730000</v>
      </c>
      <c r="M43" s="34"/>
      <c r="N43" s="71"/>
      <c r="Q43" s="119"/>
    </row>
    <row r="44" spans="1:17" s="101" customFormat="1" ht="14.45" customHeight="1" x14ac:dyDescent="0.25">
      <c r="A44" s="161"/>
      <c r="B44" s="163"/>
      <c r="C44" s="212"/>
      <c r="D44" s="89" t="s">
        <v>15</v>
      </c>
      <c r="E44" s="89">
        <v>5</v>
      </c>
      <c r="F44" s="40">
        <v>455000</v>
      </c>
      <c r="G44" s="40">
        <v>5460000</v>
      </c>
      <c r="H44" s="41">
        <v>0.5</v>
      </c>
      <c r="I44" s="15">
        <v>2730000</v>
      </c>
      <c r="J44" s="89"/>
      <c r="K44" s="89"/>
      <c r="L44" s="15">
        <v>2730000</v>
      </c>
      <c r="M44" s="42"/>
      <c r="N44" s="58"/>
      <c r="Q44" s="119"/>
    </row>
    <row r="45" spans="1:17" s="101" customFormat="1" ht="14.45" customHeight="1" x14ac:dyDescent="0.25">
      <c r="A45" s="97">
        <v>767</v>
      </c>
      <c r="B45" s="72">
        <v>44065</v>
      </c>
      <c r="C45" s="81" t="s">
        <v>4</v>
      </c>
      <c r="D45" s="81" t="s">
        <v>14</v>
      </c>
      <c r="E45" s="81">
        <v>12</v>
      </c>
      <c r="F45" s="78">
        <v>485000</v>
      </c>
      <c r="G45" s="78">
        <v>5460000</v>
      </c>
      <c r="H45" s="79">
        <v>0.5</v>
      </c>
      <c r="I45" s="80">
        <v>2730000</v>
      </c>
      <c r="J45" s="81"/>
      <c r="K45" s="81"/>
      <c r="L45" s="82">
        <v>2730000</v>
      </c>
      <c r="M45" s="139"/>
      <c r="N45" s="58"/>
      <c r="Q45" s="119"/>
    </row>
    <row r="46" spans="1:17" s="131" customFormat="1" x14ac:dyDescent="0.25">
      <c r="A46" s="171">
        <v>664</v>
      </c>
      <c r="B46" s="174">
        <v>44088</v>
      </c>
      <c r="C46" s="206" t="s">
        <v>4</v>
      </c>
      <c r="D46" s="114" t="s">
        <v>7</v>
      </c>
      <c r="E46" s="90">
        <v>24</v>
      </c>
      <c r="F46" s="32">
        <v>455000</v>
      </c>
      <c r="G46" s="115">
        <f t="shared" ref="G46:G57" si="8">E46*F46</f>
        <v>10920000</v>
      </c>
      <c r="H46" s="116">
        <v>0.5</v>
      </c>
      <c r="I46" s="117">
        <f>G46*(1-H46)</f>
        <v>5460000</v>
      </c>
      <c r="J46" s="99"/>
      <c r="K46" s="99"/>
      <c r="L46" s="118">
        <f>I46</f>
        <v>5460000</v>
      </c>
      <c r="M46" s="98"/>
      <c r="N46" s="101"/>
    </row>
    <row r="47" spans="1:17" s="131" customFormat="1" x14ac:dyDescent="0.25">
      <c r="A47" s="173"/>
      <c r="B47" s="176"/>
      <c r="C47" s="208"/>
      <c r="D47" s="120" t="s">
        <v>9</v>
      </c>
      <c r="E47" s="92">
        <v>24</v>
      </c>
      <c r="F47" s="40">
        <v>475000</v>
      </c>
      <c r="G47" s="121">
        <f t="shared" si="8"/>
        <v>11400000</v>
      </c>
      <c r="H47" s="122">
        <v>0.5</v>
      </c>
      <c r="I47" s="108">
        <f t="shared" ref="I47:I61" si="9">G47*(1-H47)</f>
        <v>5700000</v>
      </c>
      <c r="J47" s="106"/>
      <c r="K47" s="106"/>
      <c r="L47" s="123">
        <f t="shared" ref="L47:L61" si="10">I47</f>
        <v>5700000</v>
      </c>
      <c r="M47" s="105"/>
      <c r="N47" s="101"/>
    </row>
    <row r="48" spans="1:17" s="131" customFormat="1" x14ac:dyDescent="0.25">
      <c r="A48" s="111">
        <v>666</v>
      </c>
      <c r="B48" s="110">
        <v>44091</v>
      </c>
      <c r="C48" s="124" t="s">
        <v>4</v>
      </c>
      <c r="D48" s="125" t="s">
        <v>7</v>
      </c>
      <c r="E48" s="26">
        <v>42</v>
      </c>
      <c r="F48" s="27">
        <v>455000</v>
      </c>
      <c r="G48" s="140">
        <f t="shared" si="8"/>
        <v>19110000</v>
      </c>
      <c r="H48" s="138">
        <v>0.5</v>
      </c>
      <c r="I48" s="126">
        <f t="shared" si="9"/>
        <v>9555000</v>
      </c>
      <c r="J48" s="112"/>
      <c r="K48" s="112"/>
      <c r="L48" s="127">
        <f t="shared" si="10"/>
        <v>9555000</v>
      </c>
      <c r="M48" s="111"/>
      <c r="N48" s="101"/>
    </row>
    <row r="49" spans="1:14" x14ac:dyDescent="0.25">
      <c r="A49" s="111">
        <v>669</v>
      </c>
      <c r="B49" s="110">
        <v>44092</v>
      </c>
      <c r="C49" s="124" t="s">
        <v>4</v>
      </c>
      <c r="D49" s="125" t="s">
        <v>6</v>
      </c>
      <c r="E49" s="26">
        <v>24</v>
      </c>
      <c r="F49" s="27">
        <v>225000</v>
      </c>
      <c r="G49" s="140">
        <f t="shared" si="8"/>
        <v>5400000</v>
      </c>
      <c r="H49" s="138">
        <v>0.5</v>
      </c>
      <c r="I49" s="126">
        <f t="shared" si="9"/>
        <v>2700000</v>
      </c>
      <c r="J49" s="112"/>
      <c r="K49" s="112"/>
      <c r="L49" s="127">
        <f t="shared" si="10"/>
        <v>2700000</v>
      </c>
      <c r="M49" s="111"/>
      <c r="N49" s="101"/>
    </row>
    <row r="50" spans="1:14" x14ac:dyDescent="0.25">
      <c r="A50" s="171">
        <v>677</v>
      </c>
      <c r="B50" s="174">
        <v>44096</v>
      </c>
      <c r="C50" s="206" t="s">
        <v>4</v>
      </c>
      <c r="D50" s="114" t="s">
        <v>6</v>
      </c>
      <c r="E50" s="90">
        <v>1</v>
      </c>
      <c r="F50" s="32">
        <v>225000</v>
      </c>
      <c r="G50" s="115">
        <f t="shared" si="8"/>
        <v>225000</v>
      </c>
      <c r="H50" s="116">
        <v>0.5</v>
      </c>
      <c r="I50" s="117">
        <f t="shared" si="9"/>
        <v>112500</v>
      </c>
      <c r="J50" s="99"/>
      <c r="K50" s="99"/>
      <c r="L50" s="118">
        <f t="shared" si="10"/>
        <v>112500</v>
      </c>
      <c r="M50" s="98"/>
      <c r="N50" s="101"/>
    </row>
    <row r="51" spans="1:14" x14ac:dyDescent="0.25">
      <c r="A51" s="172"/>
      <c r="B51" s="175"/>
      <c r="C51" s="207"/>
      <c r="D51" s="128" t="s">
        <v>7</v>
      </c>
      <c r="E51" s="91">
        <v>1</v>
      </c>
      <c r="F51" s="36">
        <v>455000</v>
      </c>
      <c r="G51" s="141">
        <f t="shared" si="8"/>
        <v>455000</v>
      </c>
      <c r="H51" s="135">
        <v>0.5</v>
      </c>
      <c r="I51" s="136">
        <f t="shared" si="9"/>
        <v>227500</v>
      </c>
      <c r="J51" s="103"/>
      <c r="K51" s="103"/>
      <c r="L51" s="137">
        <f t="shared" si="10"/>
        <v>227500</v>
      </c>
      <c r="M51" s="102"/>
      <c r="N51" s="101"/>
    </row>
    <row r="52" spans="1:14" x14ac:dyDescent="0.25">
      <c r="A52" s="172"/>
      <c r="B52" s="175"/>
      <c r="C52" s="207"/>
      <c r="D52" s="128" t="s">
        <v>8</v>
      </c>
      <c r="E52" s="91">
        <v>1</v>
      </c>
      <c r="F52" s="36">
        <v>465000</v>
      </c>
      <c r="G52" s="141">
        <f t="shared" si="8"/>
        <v>465000</v>
      </c>
      <c r="H52" s="135">
        <v>0.5</v>
      </c>
      <c r="I52" s="136">
        <f t="shared" si="9"/>
        <v>232500</v>
      </c>
      <c r="J52" s="103"/>
      <c r="K52" s="103"/>
      <c r="L52" s="137">
        <f t="shared" si="10"/>
        <v>232500</v>
      </c>
      <c r="M52" s="102"/>
      <c r="N52" s="101"/>
    </row>
    <row r="53" spans="1:14" x14ac:dyDescent="0.25">
      <c r="A53" s="172"/>
      <c r="B53" s="175"/>
      <c r="C53" s="207"/>
      <c r="D53" s="128" t="s">
        <v>9</v>
      </c>
      <c r="E53" s="91">
        <v>1</v>
      </c>
      <c r="F53" s="36">
        <v>475000</v>
      </c>
      <c r="G53" s="141">
        <f t="shared" si="8"/>
        <v>475000</v>
      </c>
      <c r="H53" s="135">
        <v>0.5</v>
      </c>
      <c r="I53" s="136">
        <f t="shared" si="9"/>
        <v>237500</v>
      </c>
      <c r="J53" s="103"/>
      <c r="K53" s="103"/>
      <c r="L53" s="137">
        <f t="shared" si="10"/>
        <v>237500</v>
      </c>
      <c r="M53" s="102"/>
      <c r="N53" s="101"/>
    </row>
    <row r="54" spans="1:14" x14ac:dyDescent="0.25">
      <c r="A54" s="172"/>
      <c r="B54" s="175"/>
      <c r="C54" s="207"/>
      <c r="D54" s="128" t="s">
        <v>10</v>
      </c>
      <c r="E54" s="91">
        <v>1</v>
      </c>
      <c r="F54" s="36">
        <v>485000</v>
      </c>
      <c r="G54" s="141">
        <f t="shared" si="8"/>
        <v>485000</v>
      </c>
      <c r="H54" s="135">
        <v>0.5</v>
      </c>
      <c r="I54" s="136">
        <f t="shared" si="9"/>
        <v>242500</v>
      </c>
      <c r="J54" s="103"/>
      <c r="K54" s="103"/>
      <c r="L54" s="137">
        <f t="shared" si="10"/>
        <v>242500</v>
      </c>
      <c r="M54" s="130"/>
      <c r="N54" s="101"/>
    </row>
    <row r="55" spans="1:14" x14ac:dyDescent="0.25">
      <c r="A55" s="172"/>
      <c r="B55" s="175"/>
      <c r="C55" s="207"/>
      <c r="D55" s="128" t="s">
        <v>14</v>
      </c>
      <c r="E55" s="91">
        <v>1</v>
      </c>
      <c r="F55" s="36">
        <v>485000</v>
      </c>
      <c r="G55" s="141">
        <f t="shared" si="8"/>
        <v>485000</v>
      </c>
      <c r="H55" s="135">
        <v>0.5</v>
      </c>
      <c r="I55" s="136">
        <f t="shared" si="9"/>
        <v>242500</v>
      </c>
      <c r="J55" s="129"/>
      <c r="K55" s="129"/>
      <c r="L55" s="137">
        <f t="shared" si="10"/>
        <v>242500</v>
      </c>
      <c r="M55" s="130"/>
      <c r="N55" s="131"/>
    </row>
    <row r="56" spans="1:14" x14ac:dyDescent="0.25">
      <c r="A56" s="172"/>
      <c r="B56" s="175"/>
      <c r="C56" s="207"/>
      <c r="D56" s="128" t="s">
        <v>15</v>
      </c>
      <c r="E56" s="91">
        <v>1</v>
      </c>
      <c r="F56" s="36">
        <v>455000</v>
      </c>
      <c r="G56" s="141">
        <f t="shared" si="8"/>
        <v>455000</v>
      </c>
      <c r="H56" s="135">
        <v>0.5</v>
      </c>
      <c r="I56" s="136">
        <f t="shared" si="9"/>
        <v>227500</v>
      </c>
      <c r="J56" s="129"/>
      <c r="K56" s="129"/>
      <c r="L56" s="137">
        <f t="shared" si="10"/>
        <v>227500</v>
      </c>
      <c r="M56" s="130"/>
      <c r="N56" s="131"/>
    </row>
    <row r="57" spans="1:14" x14ac:dyDescent="0.25">
      <c r="A57" s="173"/>
      <c r="B57" s="176"/>
      <c r="C57" s="208"/>
      <c r="D57" s="120" t="s">
        <v>16</v>
      </c>
      <c r="E57" s="92">
        <v>1</v>
      </c>
      <c r="F57" s="40">
        <v>455000</v>
      </c>
      <c r="G57" s="121">
        <f t="shared" si="8"/>
        <v>455000</v>
      </c>
      <c r="H57" s="122">
        <v>0.5</v>
      </c>
      <c r="I57" s="108">
        <f t="shared" si="9"/>
        <v>227500</v>
      </c>
      <c r="J57" s="123"/>
      <c r="K57" s="132"/>
      <c r="L57" s="123">
        <f t="shared" si="10"/>
        <v>227500</v>
      </c>
      <c r="M57" s="95"/>
      <c r="N57" s="131"/>
    </row>
    <row r="58" spans="1:14" x14ac:dyDescent="0.25">
      <c r="A58" s="160">
        <v>809</v>
      </c>
      <c r="B58" s="174">
        <v>44107</v>
      </c>
      <c r="C58" s="171" t="s">
        <v>4</v>
      </c>
      <c r="D58" s="93" t="s">
        <v>6</v>
      </c>
      <c r="E58" s="90">
        <v>23</v>
      </c>
      <c r="F58" s="32">
        <v>225000</v>
      </c>
      <c r="G58" s="115">
        <f t="shared" ref="G58:G61" si="11">E58*F58</f>
        <v>5175000</v>
      </c>
      <c r="H58" s="116">
        <v>0.5</v>
      </c>
      <c r="I58" s="117">
        <f t="shared" si="9"/>
        <v>2587500</v>
      </c>
      <c r="J58" s="93"/>
      <c r="K58" s="93"/>
      <c r="L58" s="118">
        <f t="shared" si="10"/>
        <v>2587500</v>
      </c>
      <c r="M58" s="118"/>
    </row>
    <row r="59" spans="1:14" x14ac:dyDescent="0.25">
      <c r="A59" s="177"/>
      <c r="B59" s="175"/>
      <c r="C59" s="172"/>
      <c r="D59" s="94" t="s">
        <v>7</v>
      </c>
      <c r="E59" s="91">
        <v>8</v>
      </c>
      <c r="F59" s="36">
        <v>455000</v>
      </c>
      <c r="G59" s="141">
        <f t="shared" si="11"/>
        <v>3640000</v>
      </c>
      <c r="H59" s="135">
        <v>0.5</v>
      </c>
      <c r="I59" s="136">
        <f t="shared" si="9"/>
        <v>1820000</v>
      </c>
      <c r="J59" s="94"/>
      <c r="K59" s="94"/>
      <c r="L59" s="137">
        <f t="shared" si="10"/>
        <v>1820000</v>
      </c>
      <c r="M59" s="137"/>
    </row>
    <row r="60" spans="1:14" x14ac:dyDescent="0.25">
      <c r="A60" s="161"/>
      <c r="B60" s="176"/>
      <c r="C60" s="173"/>
      <c r="D60" s="95" t="s">
        <v>10</v>
      </c>
      <c r="E60" s="92">
        <v>12</v>
      </c>
      <c r="F60" s="40">
        <v>485000</v>
      </c>
      <c r="G60" s="121">
        <f t="shared" si="11"/>
        <v>5820000</v>
      </c>
      <c r="H60" s="122">
        <v>0.5</v>
      </c>
      <c r="I60" s="108">
        <f t="shared" si="9"/>
        <v>2910000</v>
      </c>
      <c r="J60" s="95"/>
      <c r="K60" s="95"/>
      <c r="L60" s="123">
        <f t="shared" si="10"/>
        <v>2910000</v>
      </c>
      <c r="M60" s="123"/>
    </row>
    <row r="61" spans="1:14" x14ac:dyDescent="0.25">
      <c r="A61" s="16">
        <v>810</v>
      </c>
      <c r="B61" s="110">
        <v>44109</v>
      </c>
      <c r="C61" s="134" t="s">
        <v>4</v>
      </c>
      <c r="D61" s="134" t="s">
        <v>10</v>
      </c>
      <c r="E61" s="26">
        <v>36</v>
      </c>
      <c r="F61" s="27">
        <v>485000</v>
      </c>
      <c r="G61" s="121">
        <f t="shared" si="11"/>
        <v>17460000</v>
      </c>
      <c r="H61" s="138">
        <v>0.5</v>
      </c>
      <c r="I61" s="126">
        <f t="shared" si="9"/>
        <v>8730000</v>
      </c>
      <c r="J61" s="134"/>
      <c r="K61" s="134"/>
      <c r="L61" s="127">
        <f t="shared" si="10"/>
        <v>8730000</v>
      </c>
      <c r="M61" s="127"/>
    </row>
    <row r="62" spans="1:14" ht="15.75" x14ac:dyDescent="0.25">
      <c r="A62" s="199" t="s">
        <v>35</v>
      </c>
      <c r="B62" s="200"/>
      <c r="C62" s="200"/>
      <c r="D62" s="67"/>
      <c r="E62" s="67">
        <f>SUM(E8:E61)</f>
        <v>600</v>
      </c>
      <c r="F62" s="67"/>
      <c r="G62" s="68">
        <f>SUM(G8:G61)</f>
        <v>249730000</v>
      </c>
      <c r="H62" s="67"/>
      <c r="I62" s="69">
        <f>SUM(I8:I61)</f>
        <v>124865000</v>
      </c>
      <c r="J62" s="67"/>
      <c r="K62" s="67"/>
      <c r="L62" s="70">
        <f>I62</f>
        <v>124865000</v>
      </c>
      <c r="M62" s="67"/>
    </row>
    <row r="64" spans="1:14" x14ac:dyDescent="0.25">
      <c r="G64" s="142">
        <f>G62/2</f>
        <v>124865000</v>
      </c>
    </row>
  </sheetData>
  <mergeCells count="39">
    <mergeCell ref="C34:C41"/>
    <mergeCell ref="B6:B7"/>
    <mergeCell ref="A10:A14"/>
    <mergeCell ref="B10:B14"/>
    <mergeCell ref="C10:C14"/>
    <mergeCell ref="A34:A41"/>
    <mergeCell ref="B34:B41"/>
    <mergeCell ref="A50:A57"/>
    <mergeCell ref="B50:B57"/>
    <mergeCell ref="C50:C57"/>
    <mergeCell ref="D6:H6"/>
    <mergeCell ref="I6:I7"/>
    <mergeCell ref="A46:A47"/>
    <mergeCell ref="B46:B47"/>
    <mergeCell ref="C46:C47"/>
    <mergeCell ref="A31:A32"/>
    <mergeCell ref="B31:B32"/>
    <mergeCell ref="C31:C32"/>
    <mergeCell ref="C6:C7"/>
    <mergeCell ref="A43:A44"/>
    <mergeCell ref="B43:B44"/>
    <mergeCell ref="C43:C44"/>
    <mergeCell ref="A6:A7"/>
    <mergeCell ref="A58:A60"/>
    <mergeCell ref="B58:B60"/>
    <mergeCell ref="C58:C60"/>
    <mergeCell ref="A62:C62"/>
    <mergeCell ref="A3:O3"/>
    <mergeCell ref="A20:A27"/>
    <mergeCell ref="B20:B27"/>
    <mergeCell ref="C20:C27"/>
    <mergeCell ref="A18:A19"/>
    <mergeCell ref="B18:B19"/>
    <mergeCell ref="C18:C19"/>
    <mergeCell ref="A15:A16"/>
    <mergeCell ref="B15:B16"/>
    <mergeCell ref="C15:C16"/>
    <mergeCell ref="J6:L6"/>
    <mergeCell ref="M6:M7"/>
  </mergeCells>
  <pageMargins left="0.41" right="0.39" top="0.37" bottom="0.37" header="0.3" footer="0.3"/>
  <pageSetup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HÀNGNHẬP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2020-10-07T14:37:18Z</dcterms:modified>
</cp:coreProperties>
</file>