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THU'!$A$6:$P$61</definedName>
    <definedName name="_xlnm._FilterDatabase" localSheetId="0" hidden="1">'THU CHI'!$A$6:$H$116</definedName>
  </definedNames>
  <calcPr calcId="162913"/>
</workbook>
</file>

<file path=xl/calcChain.xml><?xml version="1.0" encoding="utf-8"?>
<calcChain xmlns="http://schemas.openxmlformats.org/spreadsheetml/2006/main"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I17" i="9" l="1"/>
  <c r="L17" i="9" s="1"/>
  <c r="O17" i="9" s="1"/>
  <c r="I16" i="9"/>
  <c r="L16" i="9" s="1"/>
  <c r="O16" i="9" s="1"/>
  <c r="I15" i="9"/>
  <c r="L15" i="9" s="1"/>
  <c r="N15" i="9" s="1"/>
  <c r="L60" i="9" s="1"/>
  <c r="M7" i="8"/>
  <c r="J7" i="8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L24" i="4"/>
  <c r="G116" i="1"/>
  <c r="E116" i="1"/>
  <c r="O13" i="9" l="1"/>
  <c r="L61" i="9" s="1"/>
  <c r="H116" i="1"/>
  <c r="L31" i="4" l="1"/>
  <c r="J37" i="4" s="1"/>
  <c r="J42" i="4" l="1"/>
  <c r="J41" i="4"/>
  <c r="G24" i="4" l="1"/>
  <c r="L14" i="4"/>
  <c r="J35" i="4" s="1"/>
  <c r="I14" i="4"/>
  <c r="G14" i="4"/>
  <c r="J36" i="4" l="1"/>
  <c r="J39" i="4" s="1"/>
  <c r="I24" i="4"/>
  <c r="F116" i="1" l="1"/>
  <c r="F46" i="8" l="1"/>
  <c r="D32" i="11" l="1"/>
  <c r="E32" i="11"/>
  <c r="G46" i="8" l="1"/>
  <c r="H46" i="8"/>
  <c r="J46" i="8"/>
  <c r="G58" i="9" l="1"/>
  <c r="AI14" i="10"/>
  <c r="E11" i="5" s="1"/>
  <c r="F11" i="5" s="1"/>
  <c r="K11" i="5" s="1"/>
  <c r="J13" i="5" l="1"/>
  <c r="D13" i="5"/>
  <c r="AI13" i="10" l="1"/>
  <c r="E12" i="5" s="1"/>
  <c r="F12" i="5" s="1"/>
  <c r="J40" i="4"/>
  <c r="AI12" i="10"/>
  <c r="E10" i="5" s="1"/>
  <c r="F10" i="5" s="1"/>
  <c r="K10" i="5" s="1"/>
  <c r="G10" i="14" l="1"/>
  <c r="K12" i="5"/>
  <c r="J43" i="4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<sst xmlns="http://schemas.openxmlformats.org/spreadsheetml/2006/main" count="638" uniqueCount="284">
  <si>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</si>
  <si>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</si>
  <si>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</si>
  <si>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</si>
  <si>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</si>
  <si>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</si>
  <si>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</si>
  <si>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</si>
  <si>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</si>
  <si>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</si>
  <si>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</si>
  <si>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</si>
  <si>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</si>
  <si>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</si>
  <si>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</si>
  <si>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</si>
  <si>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</si>
  <si>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</si>
  <si>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</si>
  <si>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</si>
  <si>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</si>
  <si>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</si>
  <si>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</si>
  <si>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</si>
  <si>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</si>
  <si>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</si>
  <si>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</si>
  <si>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</si>
  <si>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</si>
  <si>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</si>
  <si>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</si>
  <si>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</si>
  <si>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</si>
  <si>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</si>
  <si>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</si>
  <si>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</si>
  <si>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</si>
  <si>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</si>
  <si>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</si>
  <si>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</si>
  <si>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</si>
  <si>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</si>
  <si>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</si>
  <si>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</si>
  <si>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</si>
  <si>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</si>
  <si>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</si>
  <si>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</si>
  <si>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</si>
  <si>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</si>
  <si>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</si>
  <si>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</si>
  <si>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</si>
  <si>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</si>
  <si>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</si>
  <si>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</si>
  <si>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</si>
  <si>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</si>
  <si>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</si>
  <si>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</si>
  <si>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</si>
  <si>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</si>
  <si>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</si>
  <si>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</si>
  <si>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</si>
  <si>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</si>
  <si>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</si>
  <si>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</si>
  <si>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</si>
  <si>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</si>
  <si>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</si>
  <si>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</si>
  <si>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</si>
  <si>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</si>
  <si>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</si>
  <si>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</si>
  <si>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</si>
  <si>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</si>
  <si>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</si>
  <si>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</si>
  <si>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</si>
  <si>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</si>
  <si>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</si>
  <si>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</si>
  <si>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</si>
  <si>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</si>
  <si>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</si>
  <si>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</si>
  <si>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</si>
  <si>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</si>
  <si>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</si>
  <si>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</si>
  <si>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</si>
  <si>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</si>
  <si>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</si>
  <si>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</si>
  <si>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</si>
  <si>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</si>
  <si>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</si>
  <si>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</si>
  <si>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</si>
  <si>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</si>
  <si>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</si>
  <si>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</si>
  <si>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</si>
  <si>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</si>
  <si>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</si>
  <si>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</si>
  <si>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</si>
  <si>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</si>
  <si>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</si>
  <si>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</si>
  <si>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</si>
  <si>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</si>
  <si>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</si>
  <si>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</si>
  <si>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</si>
  <si>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</si>
  <si>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</si>
  <si>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</si>
  <si>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</si>
  <si>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</si>
  <si>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</si>
  <si>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</si>
  <si>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</si>
  <si>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</si>
  <si>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</si>
  <si>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</si>
  <si>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</si>
  <si>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</si>
  <si>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</si>
  <si>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</si>
  <si>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</si>
  <si>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</si>
  <si>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</si>
  <si>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</si>
  <si>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</si>
  <si>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</si>
  <si>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</si>
  <si>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</si>
  <si>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</si>
  <si>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</si>
  <si>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</si>
  <si>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</si>
  <si>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</si>
  <si>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</si>
  <si>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</si>
  <si>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</si>
  <si>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</si>
  <si>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</si>
  <si>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</si>
  <si>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</si>
  <si>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</si>
  <si>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</si>
  <si>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</si>
  <si>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</si>
  <si>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</si>
  <si>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</si>
  <si>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 xml:space="preserve">Tổng chi phí 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</si>
  <si>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</si>
  <si>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</si>
  <si>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</si>
  <si>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</si>
  <si>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</si>
  <si>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</si>
  <si>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TIỀN CÔNG TY THANH TOÁN CHO EM 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</si>
  <si>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</si>
  <si>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</si>
  <si>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</si>
  <si>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</si>
  <si>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</si>
  <si>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</si>
  <si>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</si>
  <si>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</si>
  <si>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</si>
  <si>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</si>
  <si>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</si>
  <si>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</si>
  <si>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</si>
  <si>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</si>
  <si>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</si>
  <si>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</si>
  <si>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</si>
  <si>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</si>
  <si>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</si>
  <si>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</si>
  <si>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</si>
  <si>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</si>
  <si>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</si>
  <si>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</si>
  <si>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</si>
  <si>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</si>
  <si>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</si>
  <si>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</si>
  <si>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</si>
  <si>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</si>
  <si>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</si>
  <si>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</si>
  <si>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</si>
  <si>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</si>
  <si>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</si>
  <si>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</si>
  <si>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</si>
  <si>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</si>
  <si>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</si>
  <si>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</si>
  <si>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</si>
  <si>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</si>
  <si>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</si>
  <si>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</si>
  <si>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</si>
  <si>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</si>
  <si>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</si>
  <si>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</si>
  <si>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</si>
  <si>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</si>
  <si>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</si>
  <si>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</si>
  <si>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</si>
  <si>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</si>
  <si>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</si>
  <si>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</si>
  <si>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</si>
  <si>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</si>
  <si>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</si>
  <si>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</si>
  <si>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</si>
  <si>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</si>
  <si>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</si>
  <si>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</si>
  <si>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</si>
  <si>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</si>
  <si>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</si>
  <si>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</si>
  <si>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</si>
  <si>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</si>
  <si>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</si>
  <si>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</si>
  <si>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</si>
  <si>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</si>
  <si>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</si>
  <si>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</si>
  <si>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</si>
  <si>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</si>
  <si>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</si>
  <si>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</si>
  <si>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</si>
  <si>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</si>
  <si>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</si>
  <si>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</si>
  <si>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</si>
  <si>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</si>
  <si>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</si>
  <si>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</si>
  <si>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</si>
  <si>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</si>
  <si>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</si>
  <si>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chị tâm thanh toán tiền hàng 1 hộp số 3</t>
  </si>
  <si>
    <t>chị tâm thanh toán tiền hàng chị quý</t>
  </si>
  <si>
    <t>chị huệ điện biên thanh toán tiền hàng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</si>
  <si>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</si>
  <si>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</si>
  <si>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</si>
  <si>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</si>
  <si>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</si>
  <si>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</si>
  <si>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</si>
  <si>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</si>
  <si>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</si>
  <si>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</si>
  <si>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</si>
  <si>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</si>
  <si>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</si>
  <si>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</si>
  <si>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Chi phí khác:</t>
  </si>
  <si>
    <t>Ăn tối công tác hà linh</t>
  </si>
  <si>
    <t>Nồi mua hộ hà Linh</t>
  </si>
  <si>
    <t>Vé cầu đường</t>
  </si>
  <si>
    <t>Nước</t>
  </si>
  <si>
    <t>thanh toán tiền nhà 10tr</t>
  </si>
  <si>
    <t>tâm thanh toán tiền hàng</t>
  </si>
  <si>
    <t>hằng thanh toán tiền hàng</t>
  </si>
  <si>
    <t>anh sơn ứng 3tr</t>
  </si>
  <si>
    <t>3s thanh toán 5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</si>
</sst>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168" fontId="20" fillId="0" borderId="13" xfId="1" applyNumberFormat="1" applyFont="1" applyFill="1" applyBorder="1"/>
    <xf numFmtId="0" fontId="0" fillId="0" borderId="0" xfId="0" quotePrefix="1" applyNumberFormat="1"/>
    <xf numFmtId="168" fontId="20" fillId="0" borderId="0" xfId="1" applyNumberFormat="1" applyFont="1" applyFill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23" xfId="0" applyFont="1" applyFill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zoomScale="85" zoomScaleNormal="85" workbookViewId="0">
      <pane ySplit="7" topLeftCell="A26" activePane="bottomLeft" state="frozen"/>
      <selection pane="bottomLeft" activeCell="D41" sqref="D41"/>
    </sheetView>
  </sheetViews>
  <sheetFormatPr defaultColWidth="9.140625" defaultRowHeight="15" x14ac:dyDescent="0.25"/>
  <cols>
    <col min="1" max="2" width="11.42578125" style="361" customWidth="1"/>
    <col min="3" max="3" width="18.7109375" style="325" bestFit="1" customWidth="1"/>
    <col min="4" max="4" width="47" style="325" bestFit="1" customWidth="1"/>
    <col min="5" max="5" width="15.7109375" style="323" bestFit="1" customWidth="1"/>
    <col min="6" max="6" width="14.28515625" style="323" customWidth="1"/>
    <col min="7" max="7" width="15.7109375" style="323" bestFit="1" customWidth="1"/>
    <col min="8" max="8" width="17.5703125" style="323" bestFit="1" customWidth="1"/>
    <col min="9" max="16384" width="9.140625" style="325"/>
  </cols>
  <sheetData>
    <row r="1" spans="1:9" x14ac:dyDescent="0.25">
      <c r="A1" s="318" t="s">
        <v>0</v>
      </c>
      <c r="B1" s="318"/>
      <c r="C1" s="319"/>
      <c r="D1" s="320"/>
      <c r="E1" s="321"/>
      <c r="F1" s="322" t="s">
        <v>1</v>
      </c>
      <c r="H1" s="322"/>
      <c r="I1" s="324"/>
    </row>
    <row r="2" spans="1:9" x14ac:dyDescent="0.25">
      <c r="A2" s="326" t="s">
        <v>2</v>
      </c>
      <c r="B2" s="326"/>
      <c r="C2" s="327"/>
      <c r="D2" s="328"/>
      <c r="E2" s="329"/>
      <c r="F2" s="330" t="s">
        <v>3</v>
      </c>
      <c r="H2" s="330"/>
      <c r="I2" s="331"/>
    </row>
    <row r="3" spans="1:9" x14ac:dyDescent="0.25">
      <c r="A3" s="326"/>
      <c r="B3" s="326"/>
      <c r="C3" s="327"/>
      <c r="D3" s="328"/>
      <c r="E3" s="329"/>
      <c r="F3" s="329"/>
      <c r="G3" s="332"/>
      <c r="H3" s="332"/>
      <c r="I3" s="333"/>
    </row>
    <row r="4" spans="1:9" x14ac:dyDescent="0.25">
      <c r="A4" s="460" t="s">
        <v>183</v>
      </c>
      <c r="B4" s="460"/>
      <c r="C4" s="460"/>
      <c r="D4" s="460"/>
      <c r="E4" s="460"/>
      <c r="F4" s="460"/>
      <c r="G4" s="460"/>
      <c r="H4" s="460"/>
      <c r="I4" s="333"/>
    </row>
    <row r="5" spans="1:9" s="331" customFormat="1" x14ac:dyDescent="0.25">
      <c r="A5" s="334"/>
      <c r="B5" s="334"/>
      <c r="C5" s="334"/>
      <c r="E5" s="330"/>
      <c r="F5" s="330"/>
      <c r="G5" s="330"/>
      <c r="H5" s="330"/>
    </row>
    <row r="6" spans="1:9" s="331" customFormat="1" x14ac:dyDescent="0.25">
      <c r="A6" s="461" t="s">
        <v>4</v>
      </c>
      <c r="B6" s="466" t="s">
        <v>182</v>
      </c>
      <c r="C6" s="461" t="s">
        <v>5</v>
      </c>
      <c r="D6" s="463" t="s">
        <v>6</v>
      </c>
      <c r="E6" s="465" t="s">
        <v>7</v>
      </c>
      <c r="F6" s="465"/>
      <c r="G6" s="465" t="s">
        <v>8</v>
      </c>
      <c r="H6" s="465"/>
    </row>
    <row r="7" spans="1:9" s="331" customFormat="1" ht="14.45" customHeight="1" x14ac:dyDescent="0.25">
      <c r="A7" s="462"/>
      <c r="B7" s="467"/>
      <c r="C7" s="462"/>
      <c r="D7" s="464"/>
      <c r="E7" s="335" t="s">
        <v>79</v>
      </c>
      <c r="F7" s="335" t="s">
        <v>56</v>
      </c>
      <c r="G7" s="335" t="s">
        <v>79</v>
      </c>
      <c r="H7" s="335" t="s">
        <v>56</v>
      </c>
    </row>
    <row r="8" spans="1:9" x14ac:dyDescent="0.25">
      <c r="A8" s="336">
        <v>44075</v>
      </c>
      <c r="B8" s="336" t="s">
        <v>213</v>
      </c>
      <c r="C8" s="337" t="s">
        <v>197</v>
      </c>
      <c r="D8" s="338" t="s">
        <v>198</v>
      </c>
      <c r="E8" s="339">
        <v>100000000</v>
      </c>
      <c r="F8" s="340"/>
      <c r="G8" s="339"/>
      <c r="H8" s="340"/>
    </row>
    <row r="9" spans="1:9" x14ac:dyDescent="0.25">
      <c r="A9" s="336">
        <v>44075</v>
      </c>
      <c r="B9" s="336" t="s">
        <v>219</v>
      </c>
      <c r="C9" s="337" t="s">
        <v>129</v>
      </c>
      <c r="D9" s="338" t="s">
        <v>199</v>
      </c>
      <c r="E9" s="339"/>
      <c r="F9" s="340"/>
      <c r="G9" s="339">
        <v>7135000</v>
      </c>
      <c r="H9" s="340"/>
    </row>
    <row r="10" spans="1:9" x14ac:dyDescent="0.25">
      <c r="A10" s="336">
        <v>44075</v>
      </c>
      <c r="B10" s="336" t="s">
        <v>220</v>
      </c>
      <c r="C10" s="337" t="s">
        <v>132</v>
      </c>
      <c r="D10" s="338" t="s">
        <v>200</v>
      </c>
      <c r="E10" s="339"/>
      <c r="F10" s="340"/>
      <c r="G10" s="339">
        <v>397000</v>
      </c>
      <c r="H10" s="340"/>
    </row>
    <row r="11" spans="1:9" x14ac:dyDescent="0.25">
      <c r="A11" s="336">
        <v>44075</v>
      </c>
      <c r="B11" s="336" t="s">
        <v>221</v>
      </c>
      <c r="C11" s="337" t="s">
        <v>132</v>
      </c>
      <c r="D11" s="338" t="s">
        <v>201</v>
      </c>
      <c r="E11" s="339"/>
      <c r="F11" s="340"/>
      <c r="G11" s="339">
        <v>2403000</v>
      </c>
      <c r="H11" s="340"/>
    </row>
    <row r="12" spans="1:9" x14ac:dyDescent="0.25">
      <c r="A12" s="336">
        <v>44075</v>
      </c>
      <c r="B12" s="336" t="s">
        <v>222</v>
      </c>
      <c r="C12" s="337" t="s">
        <v>129</v>
      </c>
      <c r="D12" s="338" t="s">
        <v>202</v>
      </c>
      <c r="E12" s="339"/>
      <c r="F12" s="340"/>
      <c r="G12" s="339"/>
      <c r="H12" s="340">
        <v>5695385</v>
      </c>
    </row>
    <row r="13" spans="1:9" x14ac:dyDescent="0.25">
      <c r="A13" s="336">
        <v>44075</v>
      </c>
      <c r="B13" s="336" t="s">
        <v>223</v>
      </c>
      <c r="C13" s="337" t="s">
        <v>132</v>
      </c>
      <c r="D13" s="338" t="s">
        <v>203</v>
      </c>
      <c r="E13" s="339"/>
      <c r="F13" s="340"/>
      <c r="G13" s="339"/>
      <c r="H13" s="340">
        <v>674000</v>
      </c>
    </row>
    <row r="14" spans="1:9" x14ac:dyDescent="0.25">
      <c r="A14" s="336">
        <v>44075</v>
      </c>
      <c r="B14" s="336" t="s">
        <v>224</v>
      </c>
      <c r="C14" s="337" t="s">
        <v>132</v>
      </c>
      <c r="D14" s="338" t="s">
        <v>204</v>
      </c>
      <c r="E14" s="339"/>
      <c r="F14" s="340"/>
      <c r="G14" s="339"/>
      <c r="H14" s="340">
        <v>1289000</v>
      </c>
    </row>
    <row r="15" spans="1:9" x14ac:dyDescent="0.25">
      <c r="A15" s="336">
        <v>44075</v>
      </c>
      <c r="B15" s="336" t="s">
        <v>214</v>
      </c>
      <c r="C15" s="337" t="s">
        <v>197</v>
      </c>
      <c r="D15" s="338" t="s">
        <v>205</v>
      </c>
      <c r="E15" s="339"/>
      <c r="F15" s="340">
        <f>H14+H13+H12</f>
        <v>7658385</v>
      </c>
      <c r="G15" s="339"/>
      <c r="H15" s="340"/>
    </row>
    <row r="16" spans="1:9" x14ac:dyDescent="0.25">
      <c r="A16" s="336">
        <v>44075</v>
      </c>
      <c r="B16" s="336" t="s">
        <v>225</v>
      </c>
      <c r="C16" s="337" t="s">
        <v>128</v>
      </c>
      <c r="D16" s="338" t="s">
        <v>206</v>
      </c>
      <c r="E16" s="339"/>
      <c r="F16" s="340"/>
      <c r="G16" s="339">
        <v>9800000</v>
      </c>
      <c r="H16" s="340"/>
    </row>
    <row r="17" spans="1:8" x14ac:dyDescent="0.25">
      <c r="A17" s="336">
        <v>44075</v>
      </c>
      <c r="B17" s="336" t="s">
        <v>226</v>
      </c>
      <c r="C17" s="337" t="s">
        <v>130</v>
      </c>
      <c r="D17" s="338" t="s">
        <v>207</v>
      </c>
      <c r="E17" s="339"/>
      <c r="F17" s="340"/>
      <c r="G17" s="339">
        <v>6300000</v>
      </c>
      <c r="H17" s="340"/>
    </row>
    <row r="18" spans="1:8" x14ac:dyDescent="0.25">
      <c r="A18" s="336">
        <v>44077</v>
      </c>
      <c r="B18" s="336" t="s">
        <v>227</v>
      </c>
      <c r="C18" s="337" t="s">
        <v>131</v>
      </c>
      <c r="D18" s="338" t="s">
        <v>216</v>
      </c>
      <c r="E18" s="339"/>
      <c r="F18" s="340"/>
      <c r="G18" s="339"/>
      <c r="H18" s="340">
        <v>200000</v>
      </c>
    </row>
    <row r="19" spans="1:8" x14ac:dyDescent="0.25">
      <c r="A19" s="336">
        <v>44077</v>
      </c>
      <c r="B19" s="336" t="s">
        <v>215</v>
      </c>
      <c r="C19" s="337" t="s">
        <v>197</v>
      </c>
      <c r="D19" s="338" t="s">
        <v>240</v>
      </c>
      <c r="E19" s="339">
        <v>13098000</v>
      </c>
      <c r="F19" s="340"/>
      <c r="G19" s="339"/>
      <c r="H19" s="340"/>
    </row>
    <row r="20" spans="1:8" x14ac:dyDescent="0.25">
      <c r="A20" s="336">
        <v>44077</v>
      </c>
      <c r="B20" s="336" t="s">
        <v>228</v>
      </c>
      <c r="C20" s="337" t="s">
        <v>132</v>
      </c>
      <c r="D20" s="338" t="s">
        <v>208</v>
      </c>
      <c r="E20" s="339"/>
      <c r="F20" s="340"/>
      <c r="G20" s="339">
        <v>3500000</v>
      </c>
      <c r="H20" s="340"/>
    </row>
    <row r="21" spans="1:8" x14ac:dyDescent="0.25">
      <c r="A21" s="336">
        <v>44077</v>
      </c>
      <c r="B21" s="336" t="s">
        <v>229</v>
      </c>
      <c r="C21" s="337" t="s">
        <v>128</v>
      </c>
      <c r="D21" s="338" t="s">
        <v>209</v>
      </c>
      <c r="E21" s="339"/>
      <c r="F21" s="340"/>
      <c r="G21" s="339">
        <v>8800000</v>
      </c>
      <c r="H21" s="340"/>
    </row>
    <row r="22" spans="1:8" ht="14.25" customHeight="1" x14ac:dyDescent="0.25">
      <c r="A22" s="336">
        <v>44077</v>
      </c>
      <c r="B22" s="336" t="s">
        <v>230</v>
      </c>
      <c r="C22" s="337" t="s">
        <v>197</v>
      </c>
      <c r="D22" s="338" t="s">
        <v>210</v>
      </c>
      <c r="E22" s="339"/>
      <c r="F22" s="340"/>
      <c r="G22" s="339"/>
      <c r="H22" s="340">
        <v>6960000</v>
      </c>
    </row>
    <row r="23" spans="1:8" ht="14.25" customHeight="1" x14ac:dyDescent="0.25">
      <c r="A23" s="336">
        <v>44077</v>
      </c>
      <c r="B23" s="336" t="s">
        <v>217</v>
      </c>
      <c r="C23" s="337" t="s">
        <v>197</v>
      </c>
      <c r="D23" s="338" t="s">
        <v>133</v>
      </c>
      <c r="E23" s="339"/>
      <c r="F23" s="340">
        <v>2000000</v>
      </c>
      <c r="G23" s="339"/>
      <c r="H23" s="340"/>
    </row>
    <row r="24" spans="1:8" ht="14.25" customHeight="1" x14ac:dyDescent="0.25">
      <c r="A24" s="336">
        <v>44080</v>
      </c>
      <c r="B24" s="336" t="s">
        <v>218</v>
      </c>
      <c r="C24" s="337" t="s">
        <v>197</v>
      </c>
      <c r="D24" s="338" t="s">
        <v>241</v>
      </c>
      <c r="E24" s="339">
        <v>3221400</v>
      </c>
      <c r="F24" s="340"/>
      <c r="G24" s="339"/>
      <c r="H24" s="340"/>
    </row>
    <row r="25" spans="1:8" ht="14.25" customHeight="1" x14ac:dyDescent="0.25">
      <c r="A25" s="336">
        <v>44082</v>
      </c>
      <c r="B25" s="336" t="s">
        <v>231</v>
      </c>
      <c r="C25" s="337" t="s">
        <v>131</v>
      </c>
      <c r="D25" s="338" t="s">
        <v>211</v>
      </c>
      <c r="E25" s="339"/>
      <c r="F25" s="340"/>
      <c r="G25" s="339">
        <v>760000</v>
      </c>
      <c r="H25" s="340"/>
    </row>
    <row r="26" spans="1:8" x14ac:dyDescent="0.25">
      <c r="A26" s="336">
        <v>44083</v>
      </c>
      <c r="B26" s="336" t="s">
        <v>232</v>
      </c>
      <c r="C26" s="337" t="s">
        <v>128</v>
      </c>
      <c r="D26" s="338" t="s">
        <v>212</v>
      </c>
      <c r="E26" s="339"/>
      <c r="F26" s="340"/>
      <c r="G26" s="339">
        <v>3415000</v>
      </c>
      <c r="H26" s="340"/>
    </row>
    <row r="27" spans="1:8" x14ac:dyDescent="0.25">
      <c r="A27" s="336">
        <v>44083</v>
      </c>
      <c r="B27" s="336"/>
      <c r="C27" s="337" t="s">
        <v>233</v>
      </c>
      <c r="D27" s="338" t="s">
        <v>234</v>
      </c>
      <c r="E27" s="339"/>
      <c r="F27" s="340"/>
      <c r="G27" s="339"/>
      <c r="H27" s="340">
        <v>15000</v>
      </c>
    </row>
    <row r="28" spans="1:8" x14ac:dyDescent="0.25">
      <c r="A28" s="336">
        <v>44070</v>
      </c>
      <c r="B28" s="336"/>
      <c r="C28" s="337" t="s">
        <v>233</v>
      </c>
      <c r="D28" s="338" t="s">
        <v>239</v>
      </c>
      <c r="E28" s="339"/>
      <c r="F28" s="340"/>
      <c r="G28" s="339"/>
      <c r="H28" s="340">
        <v>40000</v>
      </c>
    </row>
    <row r="29" spans="1:8" x14ac:dyDescent="0.25">
      <c r="A29" s="336">
        <v>44083</v>
      </c>
      <c r="B29" s="336"/>
      <c r="C29" s="337" t="s">
        <v>235</v>
      </c>
      <c r="D29" s="338" t="s">
        <v>236</v>
      </c>
      <c r="E29" s="339"/>
      <c r="F29" s="340"/>
      <c r="G29" s="339"/>
      <c r="H29" s="340">
        <v>315000</v>
      </c>
    </row>
    <row r="30" spans="1:8" x14ac:dyDescent="0.25">
      <c r="A30" s="336">
        <v>44014</v>
      </c>
      <c r="B30" s="336" t="s">
        <v>237</v>
      </c>
      <c r="C30" s="337" t="s">
        <v>128</v>
      </c>
      <c r="D30" s="338" t="s">
        <v>238</v>
      </c>
      <c r="E30" s="339"/>
      <c r="F30" s="340">
        <v>535000000</v>
      </c>
      <c r="G30" s="339"/>
      <c r="H30" s="340"/>
    </row>
    <row r="31" spans="1:8" x14ac:dyDescent="0.25">
      <c r="A31" s="336">
        <v>44085</v>
      </c>
      <c r="B31" s="336"/>
      <c r="C31" s="337" t="s">
        <v>197</v>
      </c>
      <c r="D31" s="338" t="s">
        <v>133</v>
      </c>
      <c r="E31" s="339"/>
      <c r="F31" s="340">
        <v>3000000</v>
      </c>
      <c r="G31" s="339"/>
      <c r="H31" s="340"/>
    </row>
    <row r="32" spans="1:8" x14ac:dyDescent="0.25">
      <c r="A32" s="336">
        <v>44087</v>
      </c>
      <c r="B32" s="336"/>
      <c r="C32" s="337" t="s">
        <v>235</v>
      </c>
      <c r="D32" s="338" t="s">
        <v>242</v>
      </c>
      <c r="E32" s="339"/>
      <c r="F32" s="340"/>
      <c r="G32" s="339"/>
      <c r="H32" s="340">
        <v>1185000</v>
      </c>
    </row>
    <row r="33" spans="1:8" x14ac:dyDescent="0.25">
      <c r="A33" s="336">
        <v>44087</v>
      </c>
      <c r="B33" s="336" t="s">
        <v>246</v>
      </c>
      <c r="C33" s="337" t="s">
        <v>128</v>
      </c>
      <c r="D33" s="338" t="s">
        <v>243</v>
      </c>
      <c r="E33" s="339"/>
      <c r="F33" s="340"/>
      <c r="G33" s="339"/>
      <c r="H33" s="340">
        <v>1380000</v>
      </c>
    </row>
    <row r="34" spans="1:8" x14ac:dyDescent="0.25">
      <c r="A34" s="336">
        <v>44087</v>
      </c>
      <c r="B34" s="336"/>
      <c r="C34" s="337" t="s">
        <v>235</v>
      </c>
      <c r="D34" s="338" t="s">
        <v>244</v>
      </c>
      <c r="E34" s="339"/>
      <c r="F34" s="340"/>
      <c r="G34" s="339"/>
      <c r="H34" s="340">
        <v>90000</v>
      </c>
    </row>
    <row r="35" spans="1:8" x14ac:dyDescent="0.25">
      <c r="A35" s="336">
        <v>44089</v>
      </c>
      <c r="B35" s="336"/>
      <c r="C35" s="337" t="s">
        <v>197</v>
      </c>
      <c r="D35" s="338" t="s">
        <v>247</v>
      </c>
      <c r="E35" s="339"/>
      <c r="F35" s="340">
        <v>1717000</v>
      </c>
      <c r="G35" s="339"/>
      <c r="H35" s="340"/>
    </row>
    <row r="36" spans="1:8" x14ac:dyDescent="0.25">
      <c r="A36" s="336">
        <v>44089</v>
      </c>
      <c r="B36" s="336"/>
      <c r="C36" s="337" t="s">
        <v>129</v>
      </c>
      <c r="D36" s="338" t="s">
        <v>248</v>
      </c>
      <c r="E36" s="339"/>
      <c r="F36" s="340"/>
      <c r="G36" s="339"/>
      <c r="H36" s="340">
        <v>1717000</v>
      </c>
    </row>
    <row r="37" spans="1:8" x14ac:dyDescent="0.25">
      <c r="A37" s="336"/>
      <c r="B37" s="336"/>
      <c r="C37" s="337"/>
      <c r="D37" s="338" t="s">
        <v>257</v>
      </c>
      <c r="E37" s="339"/>
      <c r="F37" s="340"/>
      <c r="G37" s="339"/>
      <c r="H37" s="340"/>
    </row>
    <row r="38" spans="1:8" x14ac:dyDescent="0.25">
      <c r="A38" s="336"/>
      <c r="B38" s="336"/>
      <c r="C38" s="337"/>
      <c r="D38" s="338" t="s">
        <v>258</v>
      </c>
      <c r="E38" s="339"/>
      <c r="F38" s="340"/>
      <c r="G38" s="339"/>
      <c r="H38" s="340"/>
    </row>
    <row r="39" spans="1:8" x14ac:dyDescent="0.25">
      <c r="A39" s="336"/>
      <c r="B39" s="336"/>
      <c r="C39" s="337"/>
      <c r="D39" s="338" t="s">
        <v>259</v>
      </c>
      <c r="E39" s="339"/>
      <c r="F39" s="340"/>
      <c r="G39" s="339"/>
      <c r="H39" s="340"/>
    </row>
    <row r="40" spans="1:8" x14ac:dyDescent="0.25">
      <c r="A40" s="336"/>
      <c r="B40" s="336"/>
      <c r="C40" s="337"/>
      <c r="D40" s="338" t="s">
        <v>283</v>
      </c>
      <c r="E40" s="339"/>
      <c r="F40" s="340"/>
      <c r="G40" s="339"/>
      <c r="H40" s="340"/>
    </row>
    <row r="41" spans="1:8" x14ac:dyDescent="0.25">
      <c r="A41" s="336"/>
      <c r="B41" s="336"/>
      <c r="C41" s="337"/>
      <c r="D41" s="338" t="s">
        <v>279</v>
      </c>
      <c r="E41" s="339"/>
      <c r="F41" s="340"/>
      <c r="G41" s="339"/>
      <c r="H41" s="340"/>
    </row>
    <row r="42" spans="1:8" x14ac:dyDescent="0.25">
      <c r="A42" s="336"/>
      <c r="B42" s="336"/>
      <c r="C42" s="337"/>
      <c r="D42" s="338" t="s">
        <v>280</v>
      </c>
      <c r="E42" s="339"/>
      <c r="F42" s="340"/>
      <c r="G42" s="339"/>
      <c r="H42" s="340"/>
    </row>
    <row r="43" spans="1:8" x14ac:dyDescent="0.25">
      <c r="A43" s="336"/>
      <c r="B43" s="336"/>
      <c r="C43" s="337"/>
      <c r="D43" s="338" t="s">
        <v>281</v>
      </c>
      <c r="E43" s="339"/>
      <c r="F43" s="340"/>
      <c r="G43" s="339"/>
      <c r="H43" s="340"/>
    </row>
    <row r="44" spans="1:8" x14ac:dyDescent="0.25">
      <c r="A44" s="336"/>
      <c r="B44" s="336"/>
      <c r="C44" s="337"/>
      <c r="D44" s="338" t="s">
        <v>282</v>
      </c>
      <c r="E44" s="339"/>
      <c r="F44" s="340"/>
      <c r="G44" s="339"/>
      <c r="H44" s="340"/>
    </row>
    <row r="45" spans="1:8" x14ac:dyDescent="0.25">
      <c r="A45" s="336"/>
      <c r="B45" s="336"/>
      <c r="C45" s="337"/>
      <c r="D45" s="338"/>
      <c r="E45" s="339"/>
      <c r="F45" s="340"/>
      <c r="G45" s="339"/>
      <c r="H45" s="340"/>
    </row>
    <row r="46" spans="1:8" x14ac:dyDescent="0.25">
      <c r="A46" s="336"/>
      <c r="B46" s="336"/>
      <c r="C46" s="337"/>
      <c r="D46" s="338"/>
      <c r="E46" s="339"/>
      <c r="F46" s="340"/>
      <c r="G46" s="339"/>
      <c r="H46" s="340"/>
    </row>
    <row r="47" spans="1:8" x14ac:dyDescent="0.25">
      <c r="A47" s="336"/>
      <c r="B47" s="336"/>
      <c r="C47" s="337"/>
      <c r="D47" s="338"/>
      <c r="E47" s="339"/>
      <c r="F47" s="340"/>
      <c r="G47" s="339"/>
      <c r="H47" s="340"/>
    </row>
    <row r="48" spans="1:8" x14ac:dyDescent="0.25">
      <c r="A48" s="336"/>
      <c r="B48" s="336"/>
      <c r="C48" s="337"/>
      <c r="D48" s="338"/>
      <c r="E48" s="339"/>
      <c r="F48" s="340"/>
      <c r="G48" s="339"/>
      <c r="H48" s="340"/>
    </row>
    <row r="49" spans="1:8" x14ac:dyDescent="0.25">
      <c r="A49" s="336"/>
      <c r="B49" s="336"/>
      <c r="C49" s="337"/>
      <c r="D49" s="338"/>
      <c r="E49" s="339"/>
      <c r="F49" s="340"/>
      <c r="G49" s="339"/>
      <c r="H49" s="340"/>
    </row>
    <row r="50" spans="1:8" x14ac:dyDescent="0.25">
      <c r="A50" s="336"/>
      <c r="B50" s="336"/>
      <c r="C50" s="337"/>
      <c r="D50" s="338"/>
      <c r="E50" s="339"/>
      <c r="F50" s="340"/>
      <c r="G50" s="339"/>
      <c r="H50" s="340"/>
    </row>
    <row r="51" spans="1:8" x14ac:dyDescent="0.25">
      <c r="A51" s="336"/>
      <c r="B51" s="336"/>
      <c r="C51" s="337"/>
      <c r="D51" s="338"/>
      <c r="E51" s="339"/>
      <c r="F51" s="340"/>
      <c r="G51" s="339"/>
      <c r="H51" s="340"/>
    </row>
    <row r="52" spans="1:8" x14ac:dyDescent="0.25">
      <c r="A52" s="336"/>
      <c r="B52" s="336"/>
      <c r="C52" s="337"/>
      <c r="D52" s="338"/>
      <c r="E52" s="339"/>
      <c r="F52" s="340"/>
      <c r="G52" s="339"/>
      <c r="H52" s="340"/>
    </row>
    <row r="53" spans="1:8" x14ac:dyDescent="0.25">
      <c r="A53" s="336"/>
      <c r="B53" s="336"/>
      <c r="C53" s="337"/>
      <c r="D53" s="338"/>
      <c r="E53" s="339"/>
      <c r="F53" s="340"/>
      <c r="G53" s="339"/>
      <c r="H53" s="340"/>
    </row>
    <row r="54" spans="1:8" x14ac:dyDescent="0.25">
      <c r="A54" s="336"/>
      <c r="B54" s="336"/>
      <c r="C54" s="337"/>
      <c r="D54" s="338"/>
      <c r="E54" s="339"/>
      <c r="F54" s="340"/>
      <c r="G54" s="339"/>
      <c r="H54" s="340"/>
    </row>
    <row r="55" spans="1:8" x14ac:dyDescent="0.25">
      <c r="A55" s="336"/>
      <c r="B55" s="336"/>
      <c r="C55" s="337"/>
      <c r="D55" s="338"/>
      <c r="E55" s="339"/>
      <c r="F55" s="340"/>
      <c r="G55" s="339"/>
      <c r="H55" s="340"/>
    </row>
    <row r="56" spans="1:8" x14ac:dyDescent="0.25">
      <c r="A56" s="336"/>
      <c r="B56" s="336"/>
      <c r="C56" s="337"/>
      <c r="D56" s="338"/>
      <c r="E56" s="339"/>
      <c r="F56" s="340"/>
      <c r="G56" s="339"/>
      <c r="H56" s="340"/>
    </row>
    <row r="57" spans="1:8" x14ac:dyDescent="0.25">
      <c r="A57" s="336"/>
      <c r="B57" s="336"/>
      <c r="C57" s="337"/>
      <c r="D57" s="338"/>
      <c r="E57" s="339"/>
      <c r="F57" s="340"/>
      <c r="G57" s="339"/>
      <c r="H57" s="340"/>
    </row>
    <row r="58" spans="1:8" x14ac:dyDescent="0.25">
      <c r="A58" s="336"/>
      <c r="B58" s="336"/>
      <c r="C58" s="337"/>
      <c r="D58" s="338"/>
      <c r="E58" s="339"/>
      <c r="F58" s="340"/>
      <c r="G58" s="339"/>
      <c r="H58" s="340"/>
    </row>
    <row r="59" spans="1:8" x14ac:dyDescent="0.25">
      <c r="A59" s="336"/>
      <c r="B59" s="336"/>
      <c r="C59" s="337"/>
      <c r="D59" s="338"/>
      <c r="E59" s="339"/>
      <c r="F59" s="340"/>
      <c r="G59" s="339"/>
      <c r="H59" s="340"/>
    </row>
    <row r="60" spans="1:8" x14ac:dyDescent="0.25">
      <c r="A60" s="336"/>
      <c r="B60" s="336"/>
      <c r="C60" s="337"/>
      <c r="D60" s="338"/>
      <c r="E60" s="339"/>
      <c r="F60" s="340"/>
      <c r="G60" s="339"/>
      <c r="H60" s="340"/>
    </row>
    <row r="61" spans="1:8" x14ac:dyDescent="0.25">
      <c r="A61" s="336"/>
      <c r="B61" s="336"/>
      <c r="C61" s="337"/>
      <c r="D61" s="338"/>
      <c r="E61" s="339"/>
      <c r="F61" s="340"/>
      <c r="G61" s="339"/>
      <c r="H61" s="340"/>
    </row>
    <row r="62" spans="1:8" x14ac:dyDescent="0.25">
      <c r="A62" s="336"/>
      <c r="B62" s="336"/>
      <c r="C62" s="337"/>
      <c r="D62" s="338"/>
      <c r="E62" s="339"/>
      <c r="F62" s="340"/>
      <c r="G62" s="339"/>
      <c r="H62" s="340"/>
    </row>
    <row r="63" spans="1:8" x14ac:dyDescent="0.25">
      <c r="A63" s="336"/>
      <c r="B63" s="336"/>
      <c r="C63" s="337"/>
      <c r="D63" s="338"/>
      <c r="E63" s="339"/>
      <c r="F63" s="340"/>
      <c r="G63" s="339"/>
      <c r="H63" s="340"/>
    </row>
    <row r="64" spans="1:8" x14ac:dyDescent="0.25">
      <c r="A64" s="336"/>
      <c r="B64" s="336"/>
      <c r="C64" s="337"/>
      <c r="D64" s="338"/>
      <c r="E64" s="339"/>
      <c r="F64" s="340"/>
      <c r="G64" s="339"/>
      <c r="H64" s="340"/>
    </row>
    <row r="65" spans="1:8" x14ac:dyDescent="0.25">
      <c r="A65" s="336"/>
      <c r="B65" s="336"/>
      <c r="C65" s="337"/>
      <c r="D65" s="338"/>
      <c r="E65" s="339"/>
      <c r="F65" s="340"/>
      <c r="G65" s="339"/>
      <c r="H65" s="340"/>
    </row>
    <row r="66" spans="1:8" x14ac:dyDescent="0.25">
      <c r="A66" s="336"/>
      <c r="B66" s="336"/>
      <c r="C66" s="337"/>
      <c r="D66" s="338"/>
      <c r="E66" s="339"/>
      <c r="F66" s="340"/>
      <c r="G66" s="339"/>
      <c r="H66" s="340"/>
    </row>
    <row r="67" spans="1:8" x14ac:dyDescent="0.25">
      <c r="A67" s="336"/>
      <c r="B67" s="336"/>
      <c r="C67" s="337"/>
      <c r="D67" s="338"/>
      <c r="E67" s="339"/>
      <c r="F67" s="340"/>
      <c r="G67" s="339"/>
      <c r="H67" s="340"/>
    </row>
    <row r="68" spans="1:8" x14ac:dyDescent="0.25">
      <c r="A68" s="336"/>
      <c r="B68" s="336"/>
      <c r="C68" s="337"/>
      <c r="D68" s="338"/>
      <c r="E68" s="339"/>
      <c r="F68" s="340"/>
      <c r="G68" s="339"/>
      <c r="H68" s="340"/>
    </row>
    <row r="69" spans="1:8" x14ac:dyDescent="0.25">
      <c r="A69" s="336"/>
      <c r="B69" s="336"/>
      <c r="C69" s="337"/>
      <c r="D69" s="338"/>
      <c r="E69" s="339"/>
      <c r="F69" s="340"/>
      <c r="G69" s="339"/>
      <c r="H69" s="340"/>
    </row>
    <row r="70" spans="1:8" x14ac:dyDescent="0.25">
      <c r="A70" s="336"/>
      <c r="B70" s="336"/>
      <c r="C70" s="337"/>
      <c r="D70" s="338"/>
      <c r="E70" s="339"/>
      <c r="F70" s="340"/>
      <c r="G70" s="339"/>
      <c r="H70" s="340"/>
    </row>
    <row r="71" spans="1:8" x14ac:dyDescent="0.25">
      <c r="A71" s="336"/>
      <c r="B71" s="336"/>
      <c r="C71" s="337"/>
      <c r="D71" s="338"/>
      <c r="E71" s="339"/>
      <c r="F71" s="340"/>
      <c r="G71" s="339"/>
      <c r="H71" s="340"/>
    </row>
    <row r="72" spans="1:8" x14ac:dyDescent="0.25">
      <c r="A72" s="336"/>
      <c r="B72" s="336"/>
      <c r="C72" s="337"/>
      <c r="D72" s="338"/>
      <c r="E72" s="339"/>
      <c r="F72" s="340"/>
      <c r="G72" s="339"/>
      <c r="H72" s="340"/>
    </row>
    <row r="73" spans="1:8" x14ac:dyDescent="0.25">
      <c r="A73" s="336"/>
      <c r="B73" s="336"/>
      <c r="C73" s="337"/>
      <c r="D73" s="338"/>
      <c r="E73" s="339"/>
      <c r="F73" s="340"/>
      <c r="G73" s="339"/>
      <c r="H73" s="340"/>
    </row>
    <row r="74" spans="1:8" x14ac:dyDescent="0.25">
      <c r="A74" s="336"/>
      <c r="B74" s="336"/>
      <c r="C74" s="337"/>
      <c r="D74" s="338"/>
      <c r="E74" s="339"/>
      <c r="F74" s="340"/>
      <c r="G74" s="339"/>
      <c r="H74" s="340"/>
    </row>
    <row r="75" spans="1:8" x14ac:dyDescent="0.25">
      <c r="A75" s="336"/>
      <c r="B75" s="336"/>
      <c r="C75" s="337"/>
      <c r="D75" s="338"/>
      <c r="E75" s="339"/>
      <c r="F75" s="340"/>
      <c r="G75" s="339"/>
      <c r="H75" s="340"/>
    </row>
    <row r="76" spans="1:8" x14ac:dyDescent="0.25">
      <c r="A76" s="336"/>
      <c r="B76" s="336"/>
      <c r="C76" s="337"/>
      <c r="D76" s="338"/>
      <c r="E76" s="339"/>
      <c r="F76" s="340"/>
      <c r="G76" s="339"/>
      <c r="H76" s="340"/>
    </row>
    <row r="77" spans="1:8" x14ac:dyDescent="0.25">
      <c r="A77" s="336"/>
      <c r="B77" s="336"/>
      <c r="C77" s="337"/>
      <c r="D77" s="338"/>
      <c r="E77" s="339"/>
      <c r="F77" s="340"/>
      <c r="G77" s="339"/>
      <c r="H77" s="340"/>
    </row>
    <row r="78" spans="1:8" x14ac:dyDescent="0.25">
      <c r="A78" s="336"/>
      <c r="B78" s="336"/>
      <c r="C78" s="337"/>
      <c r="D78" s="338"/>
      <c r="E78" s="339"/>
      <c r="F78" s="340"/>
      <c r="G78" s="339"/>
      <c r="H78" s="340"/>
    </row>
    <row r="79" spans="1:8" x14ac:dyDescent="0.25">
      <c r="A79" s="336"/>
      <c r="B79" s="336"/>
      <c r="C79" s="337"/>
      <c r="D79" s="338"/>
      <c r="E79" s="339"/>
      <c r="F79" s="340"/>
      <c r="G79" s="339"/>
      <c r="H79" s="340"/>
    </row>
    <row r="80" spans="1:8" x14ac:dyDescent="0.25">
      <c r="A80" s="336"/>
      <c r="B80" s="336"/>
      <c r="C80" s="337"/>
      <c r="D80" s="338"/>
      <c r="E80" s="339"/>
      <c r="F80" s="340"/>
      <c r="G80" s="339"/>
      <c r="H80" s="340"/>
    </row>
    <row r="81" spans="1:8" x14ac:dyDescent="0.25">
      <c r="A81" s="336"/>
      <c r="B81" s="336"/>
      <c r="C81" s="337"/>
      <c r="D81" s="338"/>
      <c r="E81" s="339"/>
      <c r="F81" s="340"/>
      <c r="G81" s="339"/>
      <c r="H81" s="340"/>
    </row>
    <row r="82" spans="1:8" x14ac:dyDescent="0.25">
      <c r="A82" s="336"/>
      <c r="B82" s="336"/>
      <c r="C82" s="337"/>
      <c r="D82" s="338"/>
      <c r="E82" s="339"/>
      <c r="F82" s="340"/>
      <c r="G82" s="339"/>
      <c r="H82" s="340"/>
    </row>
    <row r="83" spans="1:8" x14ac:dyDescent="0.25">
      <c r="A83" s="336"/>
      <c r="B83" s="336"/>
      <c r="C83" s="337"/>
      <c r="D83" s="338"/>
      <c r="E83" s="339"/>
      <c r="F83" s="340"/>
      <c r="G83" s="339"/>
      <c r="H83" s="340"/>
    </row>
    <row r="84" spans="1:8" x14ac:dyDescent="0.25">
      <c r="A84" s="336"/>
      <c r="B84" s="336"/>
      <c r="C84" s="337"/>
      <c r="D84" s="338"/>
      <c r="E84" s="339"/>
      <c r="F84" s="340"/>
      <c r="G84" s="339"/>
      <c r="H84" s="340"/>
    </row>
    <row r="85" spans="1:8" x14ac:dyDescent="0.25">
      <c r="A85" s="336"/>
      <c r="B85" s="336"/>
      <c r="C85" s="337"/>
      <c r="D85" s="338"/>
      <c r="E85" s="339"/>
      <c r="F85" s="340"/>
      <c r="G85" s="339"/>
      <c r="H85" s="340"/>
    </row>
    <row r="86" spans="1:8" x14ac:dyDescent="0.25">
      <c r="A86" s="336"/>
      <c r="B86" s="336"/>
      <c r="C86" s="337"/>
      <c r="D86" s="338"/>
      <c r="E86" s="339"/>
      <c r="F86" s="340"/>
      <c r="G86" s="339"/>
      <c r="H86" s="340"/>
    </row>
    <row r="87" spans="1:8" x14ac:dyDescent="0.25">
      <c r="A87" s="336"/>
      <c r="B87" s="336"/>
      <c r="C87" s="337"/>
      <c r="D87" s="341"/>
      <c r="E87" s="339"/>
      <c r="F87" s="340"/>
      <c r="G87" s="339"/>
      <c r="H87" s="340"/>
    </row>
    <row r="88" spans="1:8" x14ac:dyDescent="0.25">
      <c r="A88" s="336"/>
      <c r="B88" s="336"/>
      <c r="C88" s="337"/>
      <c r="D88" s="341"/>
      <c r="E88" s="339"/>
      <c r="F88" s="340"/>
      <c r="G88" s="339"/>
      <c r="H88" s="340"/>
    </row>
    <row r="89" spans="1:8" x14ac:dyDescent="0.25">
      <c r="A89" s="336"/>
      <c r="B89" s="336"/>
      <c r="C89" s="337"/>
      <c r="D89" s="341"/>
      <c r="E89" s="339"/>
      <c r="F89" s="340"/>
      <c r="G89" s="339"/>
      <c r="H89" s="340"/>
    </row>
    <row r="90" spans="1:8" x14ac:dyDescent="0.25">
      <c r="A90" s="336"/>
      <c r="B90" s="336"/>
      <c r="C90" s="337"/>
      <c r="D90" s="341"/>
      <c r="E90" s="339"/>
      <c r="F90" s="340"/>
      <c r="G90" s="339"/>
      <c r="H90" s="340"/>
    </row>
    <row r="91" spans="1:8" ht="15.75" customHeight="1" x14ac:dyDescent="0.25">
      <c r="A91" s="336"/>
      <c r="B91" s="336"/>
      <c r="C91" s="337"/>
      <c r="D91" s="338"/>
      <c r="E91" s="339"/>
      <c r="F91" s="340"/>
      <c r="G91" s="339"/>
      <c r="H91" s="342"/>
    </row>
    <row r="92" spans="1:8" ht="15.75" customHeight="1" x14ac:dyDescent="0.25">
      <c r="A92" s="336"/>
      <c r="B92" s="336"/>
      <c r="C92" s="337"/>
      <c r="D92" s="338"/>
      <c r="E92" s="339"/>
      <c r="F92" s="340"/>
      <c r="G92" s="339"/>
      <c r="H92" s="342"/>
    </row>
    <row r="93" spans="1:8" ht="15.75" customHeight="1" x14ac:dyDescent="0.25">
      <c r="A93" s="336"/>
      <c r="B93" s="336"/>
      <c r="C93" s="337"/>
      <c r="D93" s="338"/>
      <c r="E93" s="339"/>
      <c r="F93" s="340"/>
      <c r="G93" s="339"/>
      <c r="H93" s="342"/>
    </row>
    <row r="94" spans="1:8" x14ac:dyDescent="0.25">
      <c r="A94" s="336"/>
      <c r="B94" s="336"/>
      <c r="C94" s="337"/>
      <c r="D94" s="338"/>
      <c r="E94" s="339"/>
      <c r="F94" s="340"/>
      <c r="G94" s="339"/>
      <c r="H94" s="342"/>
    </row>
    <row r="95" spans="1:8" x14ac:dyDescent="0.25">
      <c r="A95" s="336"/>
      <c r="B95" s="336"/>
      <c r="C95" s="337"/>
      <c r="D95" s="338"/>
      <c r="E95" s="339"/>
      <c r="F95" s="340"/>
      <c r="G95" s="339"/>
      <c r="H95" s="342"/>
    </row>
    <row r="96" spans="1:8" x14ac:dyDescent="0.25">
      <c r="A96" s="336"/>
      <c r="B96" s="336"/>
      <c r="C96" s="337"/>
      <c r="D96" s="338"/>
      <c r="E96" s="339"/>
      <c r="F96" s="340"/>
      <c r="G96" s="339"/>
      <c r="H96" s="342"/>
    </row>
    <row r="97" spans="1:8" x14ac:dyDescent="0.25">
      <c r="A97" s="336"/>
      <c r="B97" s="336"/>
      <c r="C97" s="337"/>
      <c r="D97" s="338"/>
      <c r="E97" s="339"/>
      <c r="F97" s="340"/>
      <c r="G97" s="339"/>
      <c r="H97" s="342"/>
    </row>
    <row r="98" spans="1:8" x14ac:dyDescent="0.25">
      <c r="A98" s="336"/>
      <c r="B98" s="336"/>
      <c r="C98" s="337"/>
      <c r="D98" s="338"/>
      <c r="E98" s="339"/>
      <c r="F98" s="340"/>
      <c r="G98" s="339"/>
      <c r="H98" s="342"/>
    </row>
    <row r="99" spans="1:8" x14ac:dyDescent="0.25">
      <c r="A99" s="336"/>
      <c r="B99" s="336"/>
      <c r="C99" s="337"/>
      <c r="D99" s="338"/>
      <c r="E99" s="339"/>
      <c r="F99" s="340"/>
      <c r="G99" s="339"/>
      <c r="H99" s="342"/>
    </row>
    <row r="100" spans="1:8" x14ac:dyDescent="0.25">
      <c r="A100" s="336"/>
      <c r="B100" s="336"/>
      <c r="C100" s="337"/>
      <c r="D100" s="338"/>
      <c r="E100" s="339"/>
      <c r="F100" s="340"/>
      <c r="G100" s="339"/>
      <c r="H100" s="342"/>
    </row>
    <row r="101" spans="1:8" x14ac:dyDescent="0.25">
      <c r="A101" s="336"/>
      <c r="B101" s="336"/>
      <c r="C101" s="337"/>
      <c r="D101" s="338"/>
      <c r="E101" s="339"/>
      <c r="F101" s="340"/>
      <c r="G101" s="339"/>
      <c r="H101" s="342"/>
    </row>
    <row r="102" spans="1:8" x14ac:dyDescent="0.25">
      <c r="A102" s="336"/>
      <c r="B102" s="336"/>
      <c r="C102" s="337"/>
      <c r="D102" s="338"/>
      <c r="E102" s="339"/>
      <c r="F102" s="340"/>
      <c r="G102" s="339"/>
      <c r="H102" s="342"/>
    </row>
    <row r="103" spans="1:8" x14ac:dyDescent="0.25">
      <c r="A103" s="336"/>
      <c r="B103" s="336"/>
      <c r="C103" s="337"/>
      <c r="D103" s="338"/>
      <c r="E103" s="339"/>
      <c r="F103" s="340"/>
      <c r="G103" s="339"/>
      <c r="H103" s="342"/>
    </row>
    <row r="104" spans="1:8" x14ac:dyDescent="0.25">
      <c r="A104" s="336"/>
      <c r="B104" s="336"/>
      <c r="C104" s="337"/>
      <c r="D104" s="343"/>
      <c r="E104" s="339"/>
      <c r="F104" s="340"/>
      <c r="G104" s="339"/>
      <c r="H104" s="342"/>
    </row>
    <row r="105" spans="1:8" x14ac:dyDescent="0.25">
      <c r="A105" s="336"/>
      <c r="B105" s="336"/>
      <c r="C105" s="337"/>
      <c r="D105" s="343"/>
      <c r="E105" s="339"/>
      <c r="F105" s="340"/>
      <c r="G105" s="339"/>
      <c r="H105" s="342"/>
    </row>
    <row r="106" spans="1:8" x14ac:dyDescent="0.25">
      <c r="A106" s="336"/>
      <c r="B106" s="336"/>
      <c r="C106" s="337"/>
      <c r="D106" s="343"/>
      <c r="E106" s="339"/>
      <c r="F106" s="340"/>
      <c r="G106" s="339"/>
      <c r="H106" s="342"/>
    </row>
    <row r="107" spans="1:8" x14ac:dyDescent="0.25">
      <c r="A107" s="336"/>
      <c r="B107" s="336"/>
      <c r="C107" s="337"/>
      <c r="D107" s="341"/>
      <c r="E107" s="339"/>
      <c r="F107" s="340"/>
      <c r="G107" s="339"/>
      <c r="H107" s="342"/>
    </row>
    <row r="108" spans="1:8" x14ac:dyDescent="0.25">
      <c r="A108" s="336"/>
      <c r="B108" s="336"/>
      <c r="C108" s="337"/>
      <c r="D108" s="338"/>
      <c r="E108" s="339"/>
      <c r="F108" s="340"/>
      <c r="G108" s="339"/>
      <c r="H108" s="342"/>
    </row>
    <row r="109" spans="1:8" x14ac:dyDescent="0.25">
      <c r="A109" s="336"/>
      <c r="B109" s="336"/>
      <c r="C109" s="337"/>
      <c r="D109" s="338"/>
      <c r="E109" s="339"/>
      <c r="F109" s="340"/>
      <c r="G109" s="339"/>
      <c r="H109" s="342"/>
    </row>
    <row r="110" spans="1:8" x14ac:dyDescent="0.25">
      <c r="A110" s="336"/>
      <c r="B110" s="336"/>
      <c r="C110" s="337"/>
      <c r="D110" s="338"/>
      <c r="E110" s="339"/>
      <c r="F110" s="340"/>
      <c r="G110" s="339"/>
      <c r="H110" s="342"/>
    </row>
    <row r="111" spans="1:8" x14ac:dyDescent="0.25">
      <c r="A111" s="336"/>
      <c r="B111" s="336"/>
      <c r="C111" s="337"/>
      <c r="D111" s="338"/>
      <c r="E111" s="339"/>
      <c r="F111" s="340"/>
      <c r="G111" s="339"/>
      <c r="H111" s="342"/>
    </row>
    <row r="112" spans="1:8" x14ac:dyDescent="0.25">
      <c r="A112" s="336"/>
      <c r="B112" s="336"/>
      <c r="C112" s="337"/>
      <c r="D112" s="338"/>
      <c r="E112" s="339"/>
      <c r="F112" s="340"/>
      <c r="G112" s="339"/>
      <c r="H112" s="342"/>
    </row>
    <row r="113" spans="1:9" x14ac:dyDescent="0.25">
      <c r="A113" s="336"/>
      <c r="B113" s="336"/>
      <c r="C113" s="337"/>
      <c r="D113" s="338"/>
      <c r="E113" s="339"/>
      <c r="F113" s="340"/>
      <c r="G113" s="339"/>
      <c r="H113" s="342"/>
    </row>
    <row r="114" spans="1:9" x14ac:dyDescent="0.25">
      <c r="A114" s="336"/>
      <c r="B114" s="336"/>
      <c r="C114" s="337"/>
      <c r="D114" s="338"/>
      <c r="E114" s="339"/>
      <c r="F114" s="340"/>
      <c r="G114" s="339"/>
      <c r="H114" s="342"/>
    </row>
    <row r="115" spans="1:9" x14ac:dyDescent="0.25">
      <c r="A115" s="336"/>
      <c r="B115" s="336"/>
      <c r="C115" s="337"/>
      <c r="D115" s="338"/>
      <c r="E115" s="339"/>
      <c r="F115" s="340"/>
      <c r="G115" s="339"/>
      <c r="H115" s="342"/>
    </row>
    <row r="116" spans="1:9" s="345" customFormat="1" ht="14.25" x14ac:dyDescent="0.2">
      <c r="A116" s="457" t="s">
        <v>10</v>
      </c>
      <c r="B116" s="458"/>
      <c r="C116" s="458"/>
      <c r="D116" s="459"/>
      <c r="E116" s="344">
        <f>SUM(E8:E115)</f>
        <v>116319400</v>
      </c>
      <c r="F116" s="344">
        <f t="shared" ref="F116:H116" si="0">SUM(F8:F115)</f>
        <v>549375385</v>
      </c>
      <c r="G116" s="344">
        <f t="shared" si="0"/>
        <v>42510000</v>
      </c>
      <c r="H116" s="344">
        <f t="shared" si="0"/>
        <v>19560385</v>
      </c>
    </row>
    <row r="117" spans="1:9" s="345" customFormat="1" ht="14.25" x14ac:dyDescent="0.2">
      <c r="A117" s="346"/>
      <c r="B117" s="346"/>
      <c r="C117" s="347"/>
      <c r="D117" s="347"/>
      <c r="E117" s="348"/>
      <c r="F117" s="348"/>
      <c r="G117" s="348"/>
      <c r="H117" s="348"/>
    </row>
    <row r="118" spans="1:9" s="345" customFormat="1" ht="18.75" x14ac:dyDescent="0.3">
      <c r="A118" s="456" t="s">
        <v>80</v>
      </c>
      <c r="B118" s="456"/>
      <c r="C118" s="456"/>
      <c r="D118" s="347"/>
      <c r="E118" s="348"/>
      <c r="F118" s="348"/>
      <c r="G118" s="348"/>
      <c r="H118" s="348"/>
    </row>
    <row r="119" spans="1:9" s="345" customFormat="1" ht="14.25" x14ac:dyDescent="0.2">
      <c r="A119" s="346"/>
      <c r="B119" s="346"/>
      <c r="C119" s="347"/>
      <c r="D119" s="347"/>
      <c r="E119" s="348"/>
      <c r="F119" s="348"/>
      <c r="G119" s="348"/>
      <c r="H119" s="348"/>
    </row>
    <row r="120" spans="1:9" s="345" customFormat="1" x14ac:dyDescent="0.25">
      <c r="A120" s="349"/>
      <c r="B120" s="349"/>
      <c r="C120" s="350"/>
      <c r="D120" s="351"/>
      <c r="E120" s="352"/>
      <c r="F120" s="353"/>
      <c r="G120" s="352"/>
      <c r="H120" s="354"/>
    </row>
    <row r="121" spans="1:9" s="345" customFormat="1" x14ac:dyDescent="0.25">
      <c r="A121" s="349"/>
      <c r="B121" s="349"/>
      <c r="C121" s="350"/>
      <c r="D121" s="351"/>
      <c r="E121" s="352"/>
      <c r="F121" s="353"/>
      <c r="G121" s="352"/>
      <c r="H121" s="354"/>
    </row>
    <row r="122" spans="1:9" s="345" customFormat="1" ht="14.25" x14ac:dyDescent="0.2">
      <c r="A122" s="346"/>
      <c r="B122" s="346"/>
      <c r="C122" s="347"/>
      <c r="D122" s="347"/>
      <c r="E122" s="348"/>
      <c r="F122" s="348"/>
      <c r="G122" s="348"/>
      <c r="H122" s="348"/>
    </row>
    <row r="123" spans="1:9" s="358" customFormat="1" x14ac:dyDescent="0.25">
      <c r="A123" s="355"/>
      <c r="B123" s="355"/>
      <c r="C123" s="356" t="s">
        <v>107</v>
      </c>
      <c r="D123" s="357"/>
      <c r="E123" s="356" t="s">
        <v>14</v>
      </c>
      <c r="F123" s="357"/>
      <c r="G123" s="357"/>
      <c r="H123" s="357"/>
      <c r="I123" s="357"/>
    </row>
    <row r="124" spans="1:9" s="358" customFormat="1" x14ac:dyDescent="0.25">
      <c r="A124" s="355"/>
      <c r="B124" s="355"/>
      <c r="C124" s="359" t="s">
        <v>15</v>
      </c>
      <c r="D124" s="360"/>
      <c r="E124" s="359" t="s">
        <v>16</v>
      </c>
      <c r="F124" s="360"/>
      <c r="G124" s="360"/>
      <c r="H124" s="360"/>
      <c r="I124" s="360"/>
    </row>
    <row r="127" spans="1:9" x14ac:dyDescent="0.25">
      <c r="C127" s="356"/>
      <c r="D127" s="356"/>
      <c r="E127" s="362"/>
    </row>
  </sheetData>
  <autoFilter ref="A6:H116">
    <filterColumn colId="4" hiddenButton="1" showButton="0"/>
    <filterColumn colId="6" hiddenButton="1" showButton="0"/>
  </autoFilter>
  <mergeCells count="9">
    <mergeCell ref="A118:C118"/>
    <mergeCell ref="A116:D116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1" bestFit="1" customWidth="1"/>
    <col min="2" max="2" width="12.7109375" style="156" customWidth="1"/>
    <col min="3" max="3" width="39.140625" style="151" bestFit="1" customWidth="1"/>
    <col min="4" max="5" width="14.5703125" style="151" bestFit="1" customWidth="1"/>
    <col min="6" max="16384" width="8.85546875" style="151"/>
  </cols>
  <sheetData>
    <row r="1" spans="1:14" s="148" customFormat="1" x14ac:dyDescent="0.25">
      <c r="A1" s="623" t="s">
        <v>0</v>
      </c>
      <c r="B1" s="623"/>
      <c r="C1" s="623"/>
      <c r="I1" s="149"/>
      <c r="J1" s="150"/>
    </row>
    <row r="2" spans="1:14" s="148" customFormat="1" x14ac:dyDescent="0.25">
      <c r="A2" s="624" t="s">
        <v>2</v>
      </c>
      <c r="B2" s="624"/>
      <c r="C2" s="624"/>
      <c r="I2" s="149"/>
      <c r="J2" s="150"/>
    </row>
    <row r="3" spans="1:14" s="148" customFormat="1" x14ac:dyDescent="0.25">
      <c r="A3" s="580" t="s">
        <v>120</v>
      </c>
      <c r="B3" s="580"/>
      <c r="C3" s="580"/>
      <c r="D3" s="580"/>
      <c r="E3" s="580"/>
      <c r="F3" s="147"/>
      <c r="G3" s="147"/>
      <c r="H3" s="147"/>
      <c r="I3" s="147"/>
      <c r="J3" s="147"/>
      <c r="K3" s="147"/>
      <c r="L3" s="147"/>
      <c r="M3" s="147"/>
      <c r="N3" s="147"/>
    </row>
    <row r="4" spans="1:14" s="148" customFormat="1" x14ac:dyDescent="0.25">
      <c r="A4" s="145"/>
      <c r="B4" s="145"/>
      <c r="C4" s="145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8" customFormat="1" ht="31.5" customHeight="1" x14ac:dyDescent="0.25">
      <c r="A5" s="629" t="s">
        <v>18</v>
      </c>
      <c r="B5" s="631" t="s">
        <v>121</v>
      </c>
      <c r="C5" s="629" t="s">
        <v>122</v>
      </c>
      <c r="D5" s="628" t="s">
        <v>125</v>
      </c>
      <c r="E5" s="628"/>
    </row>
    <row r="6" spans="1:14" s="148" customFormat="1" x14ac:dyDescent="0.25">
      <c r="A6" s="630"/>
      <c r="B6" s="632"/>
      <c r="C6" s="630"/>
      <c r="D6" s="158" t="s">
        <v>123</v>
      </c>
      <c r="E6" s="158" t="s">
        <v>124</v>
      </c>
    </row>
    <row r="7" spans="1:14" x14ac:dyDescent="0.25">
      <c r="A7" s="152">
        <v>628</v>
      </c>
      <c r="B7" s="154">
        <v>44045</v>
      </c>
      <c r="C7" s="152" t="s">
        <v>149</v>
      </c>
      <c r="D7" s="202">
        <v>20000</v>
      </c>
      <c r="E7" s="202"/>
    </row>
    <row r="8" spans="1:14" x14ac:dyDescent="0.25">
      <c r="A8" s="153">
        <v>637</v>
      </c>
      <c r="B8" s="155">
        <v>44048</v>
      </c>
      <c r="C8" s="153" t="s">
        <v>173</v>
      </c>
      <c r="D8" s="157"/>
      <c r="E8" s="157">
        <v>15000</v>
      </c>
    </row>
    <row r="9" spans="1:14" x14ac:dyDescent="0.25">
      <c r="A9" s="153">
        <v>639</v>
      </c>
      <c r="B9" s="155">
        <v>44055</v>
      </c>
      <c r="C9" s="153" t="s">
        <v>174</v>
      </c>
      <c r="D9" s="157"/>
      <c r="E9" s="157">
        <v>20000</v>
      </c>
    </row>
    <row r="10" spans="1:14" x14ac:dyDescent="0.25">
      <c r="A10" s="153">
        <v>640</v>
      </c>
      <c r="B10" s="155">
        <v>44055</v>
      </c>
      <c r="C10" s="153" t="s">
        <v>175</v>
      </c>
      <c r="D10" s="157"/>
      <c r="E10" s="157">
        <v>15000</v>
      </c>
    </row>
    <row r="11" spans="1:14" x14ac:dyDescent="0.25">
      <c r="A11" s="151">
        <v>643</v>
      </c>
      <c r="B11" s="155">
        <v>44056</v>
      </c>
      <c r="C11" s="153" t="s">
        <v>176</v>
      </c>
      <c r="D11" s="157"/>
      <c r="E11" s="157">
        <v>15000</v>
      </c>
    </row>
    <row r="12" spans="1:14" x14ac:dyDescent="0.25">
      <c r="A12" s="153">
        <v>647</v>
      </c>
      <c r="B12" s="155">
        <v>44056</v>
      </c>
      <c r="C12" s="153" t="s">
        <v>139</v>
      </c>
      <c r="D12" s="157">
        <v>20000</v>
      </c>
      <c r="E12" s="157"/>
    </row>
    <row r="13" spans="1:14" x14ac:dyDescent="0.25">
      <c r="A13" s="153">
        <v>751</v>
      </c>
      <c r="B13" s="155">
        <v>44060</v>
      </c>
      <c r="C13" s="153" t="s">
        <v>140</v>
      </c>
      <c r="D13" s="157">
        <v>20000</v>
      </c>
      <c r="E13" s="157">
        <v>20000</v>
      </c>
    </row>
    <row r="14" spans="1:14" x14ac:dyDescent="0.25">
      <c r="A14" s="153">
        <v>754</v>
      </c>
      <c r="B14" s="155">
        <v>44061</v>
      </c>
      <c r="C14" s="153" t="s">
        <v>142</v>
      </c>
      <c r="D14" s="157"/>
      <c r="E14" s="157">
        <v>15000</v>
      </c>
    </row>
    <row r="15" spans="1:14" x14ac:dyDescent="0.25">
      <c r="A15" s="153">
        <v>755</v>
      </c>
      <c r="B15" s="155">
        <v>44061</v>
      </c>
      <c r="C15" s="153" t="s">
        <v>177</v>
      </c>
      <c r="D15" s="157"/>
      <c r="E15" s="157">
        <v>15000</v>
      </c>
    </row>
    <row r="16" spans="1:14" x14ac:dyDescent="0.25">
      <c r="A16" s="153">
        <v>757</v>
      </c>
      <c r="B16" s="155">
        <v>44061</v>
      </c>
      <c r="C16" s="153" t="s">
        <v>178</v>
      </c>
      <c r="D16" s="157">
        <v>20000</v>
      </c>
      <c r="E16" s="157"/>
    </row>
    <row r="17" spans="1:5" x14ac:dyDescent="0.25">
      <c r="A17" s="153">
        <v>761</v>
      </c>
      <c r="B17" s="155">
        <v>44063</v>
      </c>
      <c r="C17" s="153" t="s">
        <v>140</v>
      </c>
      <c r="D17" s="157"/>
      <c r="E17" s="157">
        <v>20000</v>
      </c>
    </row>
    <row r="18" spans="1:5" hidden="1" x14ac:dyDescent="0.25">
      <c r="A18" s="153"/>
      <c r="B18" s="155"/>
      <c r="D18" s="157"/>
      <c r="E18" s="157"/>
    </row>
    <row r="19" spans="1:5" hidden="1" x14ac:dyDescent="0.25">
      <c r="A19" s="153"/>
      <c r="B19" s="155"/>
      <c r="C19" s="153"/>
      <c r="D19" s="157"/>
      <c r="E19" s="157"/>
    </row>
    <row r="20" spans="1:5" hidden="1" x14ac:dyDescent="0.25">
      <c r="A20" s="153"/>
      <c r="B20" s="155"/>
      <c r="C20" s="153"/>
      <c r="D20" s="157"/>
      <c r="E20" s="157"/>
    </row>
    <row r="21" spans="1:5" hidden="1" x14ac:dyDescent="0.25">
      <c r="A21" s="153"/>
      <c r="B21" s="155"/>
      <c r="C21" s="153"/>
      <c r="D21" s="157"/>
      <c r="E21" s="157"/>
    </row>
    <row r="22" spans="1:5" hidden="1" x14ac:dyDescent="0.25">
      <c r="A22" s="153"/>
      <c r="B22" s="155"/>
      <c r="C22" s="153"/>
      <c r="D22" s="157"/>
      <c r="E22" s="157"/>
    </row>
    <row r="23" spans="1:5" hidden="1" x14ac:dyDescent="0.25">
      <c r="A23" s="153"/>
      <c r="B23" s="155"/>
      <c r="C23" s="153"/>
      <c r="D23" s="157"/>
      <c r="E23" s="157"/>
    </row>
    <row r="24" spans="1:5" hidden="1" x14ac:dyDescent="0.25">
      <c r="A24" s="153"/>
      <c r="B24" s="155"/>
      <c r="C24" s="153"/>
      <c r="D24" s="157"/>
      <c r="E24" s="157"/>
    </row>
    <row r="25" spans="1:5" hidden="1" x14ac:dyDescent="0.25">
      <c r="A25" s="153"/>
      <c r="B25" s="155"/>
      <c r="C25" s="153"/>
      <c r="D25" s="157"/>
      <c r="E25" s="157"/>
    </row>
    <row r="26" spans="1:5" hidden="1" x14ac:dyDescent="0.25">
      <c r="A26" s="153"/>
      <c r="B26" s="155"/>
      <c r="C26" s="153"/>
      <c r="D26" s="157"/>
      <c r="E26" s="157"/>
    </row>
    <row r="27" spans="1:5" hidden="1" x14ac:dyDescent="0.25">
      <c r="A27" s="153"/>
      <c r="B27" s="155"/>
      <c r="C27" s="153"/>
      <c r="D27" s="157"/>
      <c r="E27" s="157"/>
    </row>
    <row r="28" spans="1:5" hidden="1" x14ac:dyDescent="0.25">
      <c r="A28" s="153"/>
      <c r="B28" s="155"/>
      <c r="C28" s="153"/>
      <c r="D28" s="157"/>
      <c r="E28" s="157"/>
    </row>
    <row r="29" spans="1:5" hidden="1" x14ac:dyDescent="0.25">
      <c r="A29" s="153"/>
      <c r="B29" s="155"/>
      <c r="C29" s="153"/>
      <c r="D29" s="157"/>
      <c r="E29" s="157"/>
    </row>
    <row r="30" spans="1:5" hidden="1" x14ac:dyDescent="0.25">
      <c r="A30" s="153"/>
      <c r="B30" s="155"/>
      <c r="C30" s="153"/>
      <c r="D30" s="157"/>
      <c r="E30" s="157"/>
    </row>
    <row r="31" spans="1:5" hidden="1" x14ac:dyDescent="0.25">
      <c r="A31" s="153"/>
      <c r="B31" s="155"/>
      <c r="C31" s="153"/>
      <c r="D31" s="157"/>
      <c r="E31" s="157"/>
    </row>
    <row r="32" spans="1:5" s="160" customFormat="1" ht="18.75" x14ac:dyDescent="0.3">
      <c r="A32" s="625" t="s">
        <v>36</v>
      </c>
      <c r="B32" s="626"/>
      <c r="C32" s="627"/>
      <c r="D32" s="159">
        <f t="shared" ref="D32:E32" si="0">SUM(D7:D31)</f>
        <v>80000</v>
      </c>
      <c r="E32" s="159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9" activePane="bottomLeft" state="frozen"/>
      <selection pane="bottomLeft" activeCell="I60" sqref="I60"/>
    </sheetView>
  </sheetViews>
  <sheetFormatPr defaultColWidth="9.140625" defaultRowHeight="15" x14ac:dyDescent="0.25"/>
  <cols>
    <col min="1" max="1" width="9.140625" style="180"/>
    <col min="2" max="2" width="11.5703125" style="305" customWidth="1"/>
    <col min="3" max="3" width="9.140625" style="180"/>
    <col min="4" max="4" width="12.7109375" style="180" bestFit="1" customWidth="1"/>
    <col min="5" max="5" width="12.42578125" style="180" bestFit="1" customWidth="1"/>
    <col min="6" max="7" width="9.140625" style="180"/>
    <col min="8" max="8" width="14.140625" style="181" bestFit="1" customWidth="1"/>
    <col min="9" max="9" width="18.42578125" style="181" customWidth="1"/>
    <col min="10" max="10" width="13" style="181" bestFit="1" customWidth="1"/>
    <col min="11" max="11" width="9.140625" style="182"/>
    <col min="12" max="12" width="15.85546875" style="181" bestFit="1" customWidth="1"/>
    <col min="13" max="13" width="15" style="181" bestFit="1" customWidth="1"/>
    <col min="14" max="14" width="12.85546875" style="181" bestFit="1" customWidth="1"/>
    <col min="15" max="15" width="15.28515625" style="181" bestFit="1" customWidth="1"/>
    <col min="16" max="16" width="16.42578125" style="180" customWidth="1"/>
    <col min="17" max="18" width="13" style="180" bestFit="1" customWidth="1"/>
    <col min="19" max="16384" width="9.140625" style="180"/>
  </cols>
  <sheetData>
    <row r="1" spans="1:17" x14ac:dyDescent="0.25">
      <c r="A1" s="491" t="s">
        <v>0</v>
      </c>
      <c r="B1" s="491"/>
      <c r="C1" s="491"/>
      <c r="D1" s="491"/>
      <c r="E1" s="491"/>
      <c r="N1" s="183"/>
    </row>
    <row r="2" spans="1:17" x14ac:dyDescent="0.25">
      <c r="A2" s="186" t="s">
        <v>2</v>
      </c>
      <c r="B2" s="185"/>
      <c r="C2" s="184"/>
      <c r="D2" s="184"/>
      <c r="E2" s="184"/>
      <c r="N2" s="187"/>
    </row>
    <row r="3" spans="1:17" x14ac:dyDescent="0.25">
      <c r="A3" s="492" t="s">
        <v>39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</row>
    <row r="4" spans="1:17" x14ac:dyDescent="0.25">
      <c r="A4" s="492" t="s">
        <v>184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</row>
    <row r="5" spans="1:17" x14ac:dyDescent="0.25">
      <c r="A5" s="492"/>
      <c r="B5" s="492"/>
      <c r="C5" s="492"/>
      <c r="D5" s="492"/>
      <c r="E5" s="492"/>
      <c r="F5" s="492"/>
      <c r="G5" s="492"/>
      <c r="H5" s="492"/>
      <c r="I5" s="492"/>
      <c r="J5" s="492"/>
      <c r="K5" s="493"/>
      <c r="L5" s="493"/>
    </row>
    <row r="6" spans="1:17" s="188" customFormat="1" ht="42" customHeight="1" x14ac:dyDescent="0.25">
      <c r="A6" s="494" t="s">
        <v>74</v>
      </c>
      <c r="B6" s="496" t="s">
        <v>27</v>
      </c>
      <c r="C6" s="494" t="s">
        <v>28</v>
      </c>
      <c r="D6" s="500" t="s">
        <v>40</v>
      </c>
      <c r="E6" s="500"/>
      <c r="F6" s="501" t="s">
        <v>29</v>
      </c>
      <c r="G6" s="501"/>
      <c r="H6" s="501"/>
      <c r="I6" s="501"/>
      <c r="J6" s="501"/>
      <c r="K6" s="501"/>
      <c r="L6" s="501"/>
      <c r="M6" s="502"/>
      <c r="N6" s="502"/>
      <c r="O6" s="502"/>
      <c r="P6" s="503" t="s">
        <v>20</v>
      </c>
    </row>
    <row r="7" spans="1:17" s="188" customFormat="1" ht="38.25" customHeight="1" x14ac:dyDescent="0.25">
      <c r="A7" s="495"/>
      <c r="B7" s="497"/>
      <c r="C7" s="495"/>
      <c r="D7" s="494" t="s">
        <v>41</v>
      </c>
      <c r="E7" s="494" t="s">
        <v>42</v>
      </c>
      <c r="F7" s="494" t="s">
        <v>31</v>
      </c>
      <c r="G7" s="494" t="s">
        <v>32</v>
      </c>
      <c r="H7" s="498" t="s">
        <v>33</v>
      </c>
      <c r="I7" s="498" t="s">
        <v>43</v>
      </c>
      <c r="J7" s="505" t="s">
        <v>35</v>
      </c>
      <c r="K7" s="505"/>
      <c r="L7" s="498" t="s">
        <v>44</v>
      </c>
      <c r="M7" s="498" t="s">
        <v>45</v>
      </c>
      <c r="N7" s="498" t="s">
        <v>46</v>
      </c>
      <c r="O7" s="498" t="s">
        <v>47</v>
      </c>
      <c r="P7" s="504"/>
    </row>
    <row r="8" spans="1:17" s="188" customFormat="1" ht="12.75" x14ac:dyDescent="0.25">
      <c r="A8" s="495"/>
      <c r="B8" s="497"/>
      <c r="C8" s="495"/>
      <c r="D8" s="495"/>
      <c r="E8" s="495"/>
      <c r="F8" s="495"/>
      <c r="G8" s="495"/>
      <c r="H8" s="499"/>
      <c r="I8" s="499"/>
      <c r="J8" s="275" t="s">
        <v>82</v>
      </c>
      <c r="K8" s="189" t="s">
        <v>48</v>
      </c>
      <c r="L8" s="499"/>
      <c r="M8" s="499"/>
      <c r="N8" s="499"/>
      <c r="O8" s="499"/>
      <c r="P8" s="504"/>
    </row>
    <row r="9" spans="1:17" x14ac:dyDescent="0.25">
      <c r="A9" s="480">
        <v>785</v>
      </c>
      <c r="B9" s="483">
        <v>44077</v>
      </c>
      <c r="C9" s="468"/>
      <c r="D9" s="468" t="s">
        <v>140</v>
      </c>
      <c r="E9" s="468" t="s">
        <v>141</v>
      </c>
      <c r="F9" s="313" t="s">
        <v>135</v>
      </c>
      <c r="G9" s="313">
        <v>36</v>
      </c>
      <c r="H9" s="276">
        <v>455000</v>
      </c>
      <c r="I9" s="276">
        <f>G9*H9</f>
        <v>16380000</v>
      </c>
      <c r="J9" s="276">
        <v>200000</v>
      </c>
      <c r="K9" s="277">
        <v>0.41</v>
      </c>
      <c r="L9" s="276">
        <f>I9*(1-K9)</f>
        <v>9664200.0000000019</v>
      </c>
      <c r="M9" s="276"/>
      <c r="N9" s="276">
        <f>L9</f>
        <v>9664200.0000000019</v>
      </c>
      <c r="O9" s="276"/>
      <c r="P9" s="313"/>
    </row>
    <row r="10" spans="1:17" x14ac:dyDescent="0.25">
      <c r="A10" s="481"/>
      <c r="B10" s="484"/>
      <c r="C10" s="470"/>
      <c r="D10" s="470"/>
      <c r="E10" s="470"/>
      <c r="F10" s="315" t="s">
        <v>137</v>
      </c>
      <c r="G10" s="315">
        <v>12</v>
      </c>
      <c r="H10" s="281">
        <v>485000</v>
      </c>
      <c r="I10" s="281">
        <f>G10*H10</f>
        <v>5820000</v>
      </c>
      <c r="J10" s="281"/>
      <c r="K10" s="282">
        <v>0.41</v>
      </c>
      <c r="L10" s="281">
        <f>I10*(1-K10)</f>
        <v>3433800.0000000005</v>
      </c>
      <c r="M10" s="281"/>
      <c r="N10" s="281">
        <f>L10</f>
        <v>3433800.0000000005</v>
      </c>
      <c r="O10" s="281"/>
      <c r="P10" s="271"/>
    </row>
    <row r="11" spans="1:17" ht="14.45" customHeight="1" x14ac:dyDescent="0.25">
      <c r="A11" s="468">
        <v>662</v>
      </c>
      <c r="B11" s="471">
        <v>44077</v>
      </c>
      <c r="C11" s="468" t="s">
        <v>192</v>
      </c>
      <c r="D11" s="468" t="s">
        <v>190</v>
      </c>
      <c r="E11" s="468" t="s">
        <v>191</v>
      </c>
      <c r="F11" s="313" t="s">
        <v>135</v>
      </c>
      <c r="G11" s="313">
        <v>24</v>
      </c>
      <c r="H11" s="276">
        <v>455000</v>
      </c>
      <c r="I11" s="276">
        <f t="shared" ref="I11:I50" si="0">G11*H11</f>
        <v>10920000</v>
      </c>
      <c r="J11" s="276"/>
      <c r="K11" s="277">
        <v>0.5</v>
      </c>
      <c r="L11" s="276">
        <f t="shared" ref="L11:L38" si="1">I11*(1-K11)</f>
        <v>5460000</v>
      </c>
      <c r="M11" s="276"/>
      <c r="N11" s="276"/>
      <c r="O11" s="276">
        <f>L11</f>
        <v>5460000</v>
      </c>
      <c r="P11" s="272"/>
      <c r="Q11" s="280"/>
    </row>
    <row r="12" spans="1:17" x14ac:dyDescent="0.25">
      <c r="A12" s="469"/>
      <c r="B12" s="472"/>
      <c r="C12" s="469"/>
      <c r="D12" s="469"/>
      <c r="E12" s="469"/>
      <c r="F12" s="314" t="s">
        <v>136</v>
      </c>
      <c r="G12" s="314">
        <v>12</v>
      </c>
      <c r="H12" s="278">
        <v>465000</v>
      </c>
      <c r="I12" s="278">
        <f t="shared" si="0"/>
        <v>5580000</v>
      </c>
      <c r="J12" s="278"/>
      <c r="K12" s="279">
        <v>0.5</v>
      </c>
      <c r="L12" s="278">
        <f t="shared" si="1"/>
        <v>2790000</v>
      </c>
      <c r="M12" s="278"/>
      <c r="N12" s="278"/>
      <c r="O12" s="278">
        <f t="shared" ref="O12:O14" si="2">L12</f>
        <v>2790000</v>
      </c>
      <c r="P12" s="270"/>
    </row>
    <row r="13" spans="1:17" x14ac:dyDescent="0.25">
      <c r="A13" s="469"/>
      <c r="B13" s="472"/>
      <c r="C13" s="469"/>
      <c r="D13" s="469"/>
      <c r="E13" s="469"/>
      <c r="F13" s="314" t="s">
        <v>151</v>
      </c>
      <c r="G13" s="314">
        <v>24</v>
      </c>
      <c r="H13" s="278">
        <v>255000</v>
      </c>
      <c r="I13" s="278">
        <f t="shared" si="0"/>
        <v>6120000</v>
      </c>
      <c r="J13" s="278"/>
      <c r="K13" s="279">
        <v>0.5</v>
      </c>
      <c r="L13" s="278">
        <f t="shared" si="1"/>
        <v>3060000</v>
      </c>
      <c r="M13" s="278"/>
      <c r="N13" s="278"/>
      <c r="O13" s="278">
        <f t="shared" si="2"/>
        <v>3060000</v>
      </c>
      <c r="P13" s="314"/>
    </row>
    <row r="14" spans="1:17" x14ac:dyDescent="0.25">
      <c r="A14" s="470"/>
      <c r="B14" s="473"/>
      <c r="C14" s="470"/>
      <c r="D14" s="470"/>
      <c r="E14" s="470"/>
      <c r="F14" s="315" t="s">
        <v>134</v>
      </c>
      <c r="G14" s="315">
        <v>12</v>
      </c>
      <c r="H14" s="281">
        <v>485000</v>
      </c>
      <c r="I14" s="281">
        <f t="shared" si="0"/>
        <v>5820000</v>
      </c>
      <c r="J14" s="281"/>
      <c r="K14" s="282">
        <v>0.5</v>
      </c>
      <c r="L14" s="281">
        <f t="shared" si="1"/>
        <v>2910000</v>
      </c>
      <c r="M14" s="281"/>
      <c r="N14" s="281"/>
      <c r="O14" s="281">
        <f t="shared" si="2"/>
        <v>2910000</v>
      </c>
      <c r="P14" s="315"/>
    </row>
    <row r="15" spans="1:17" x14ac:dyDescent="0.25">
      <c r="A15" s="316">
        <v>787</v>
      </c>
      <c r="B15" s="413">
        <v>44080</v>
      </c>
      <c r="C15" s="312" t="s">
        <v>193</v>
      </c>
      <c r="D15" s="312" t="s">
        <v>194</v>
      </c>
      <c r="E15" s="312" t="s">
        <v>195</v>
      </c>
      <c r="F15" s="316" t="s">
        <v>138</v>
      </c>
      <c r="G15" s="316">
        <v>12</v>
      </c>
      <c r="H15" s="287">
        <v>455000</v>
      </c>
      <c r="I15" s="283">
        <f t="shared" si="0"/>
        <v>5460000</v>
      </c>
      <c r="J15" s="283"/>
      <c r="K15" s="284">
        <v>0.41</v>
      </c>
      <c r="L15" s="283">
        <f t="shared" si="1"/>
        <v>3221400.0000000005</v>
      </c>
      <c r="M15" s="283"/>
      <c r="N15" s="283">
        <f>L15</f>
        <v>3221400.0000000005</v>
      </c>
      <c r="O15" s="283"/>
      <c r="P15" s="312"/>
    </row>
    <row r="16" spans="1:17" x14ac:dyDescent="0.25">
      <c r="A16" s="316">
        <v>789</v>
      </c>
      <c r="B16" s="285">
        <v>44081</v>
      </c>
      <c r="C16" s="316" t="s">
        <v>123</v>
      </c>
      <c r="D16" s="286" t="s">
        <v>123</v>
      </c>
      <c r="E16" s="286" t="s">
        <v>196</v>
      </c>
      <c r="F16" s="316" t="s">
        <v>134</v>
      </c>
      <c r="G16" s="316">
        <v>1</v>
      </c>
      <c r="H16" s="287">
        <v>485000</v>
      </c>
      <c r="I16" s="283">
        <f t="shared" si="0"/>
        <v>485000</v>
      </c>
      <c r="J16" s="283"/>
      <c r="K16" s="284">
        <v>0.6</v>
      </c>
      <c r="L16" s="283">
        <f t="shared" si="1"/>
        <v>194000</v>
      </c>
      <c r="M16" s="283"/>
      <c r="N16" s="283"/>
      <c r="O16" s="283">
        <f t="shared" ref="O16:O21" si="3">L16</f>
        <v>194000</v>
      </c>
      <c r="P16" s="286"/>
    </row>
    <row r="17" spans="1:18" x14ac:dyDescent="0.25">
      <c r="A17" s="316">
        <v>790</v>
      </c>
      <c r="B17" s="413">
        <v>44081</v>
      </c>
      <c r="C17" s="316" t="s">
        <v>123</v>
      </c>
      <c r="D17" s="286" t="s">
        <v>123</v>
      </c>
      <c r="E17" s="300"/>
      <c r="F17" s="316" t="s">
        <v>134</v>
      </c>
      <c r="G17" s="316">
        <v>12</v>
      </c>
      <c r="H17" s="287">
        <v>485000</v>
      </c>
      <c r="I17" s="283">
        <f t="shared" si="0"/>
        <v>5820000</v>
      </c>
      <c r="J17" s="283"/>
      <c r="K17" s="284">
        <v>0.41</v>
      </c>
      <c r="L17" s="283">
        <f t="shared" si="1"/>
        <v>3433800.0000000005</v>
      </c>
      <c r="M17" s="283"/>
      <c r="N17" s="283"/>
      <c r="O17" s="283">
        <f t="shared" si="3"/>
        <v>3433800.0000000005</v>
      </c>
      <c r="P17" s="286"/>
    </row>
    <row r="18" spans="1:18" x14ac:dyDescent="0.25">
      <c r="A18" s="468">
        <v>792</v>
      </c>
      <c r="B18" s="471">
        <v>44085</v>
      </c>
      <c r="C18" s="468" t="s">
        <v>192</v>
      </c>
      <c r="D18" s="506" t="s">
        <v>190</v>
      </c>
      <c r="E18" s="506" t="s">
        <v>191</v>
      </c>
      <c r="F18" s="429" t="s">
        <v>249</v>
      </c>
      <c r="G18" s="429">
        <v>9</v>
      </c>
      <c r="H18" s="288">
        <v>225000</v>
      </c>
      <c r="I18" s="276">
        <f t="shared" si="0"/>
        <v>2025000</v>
      </c>
      <c r="J18" s="276"/>
      <c r="K18" s="277">
        <v>0.5</v>
      </c>
      <c r="L18" s="276">
        <f t="shared" si="1"/>
        <v>1012500</v>
      </c>
      <c r="M18" s="276"/>
      <c r="N18" s="276"/>
      <c r="O18" s="276">
        <f t="shared" si="3"/>
        <v>1012500</v>
      </c>
      <c r="P18" s="436"/>
    </row>
    <row r="19" spans="1:18" x14ac:dyDescent="0.25">
      <c r="A19" s="470"/>
      <c r="B19" s="473"/>
      <c r="C19" s="470"/>
      <c r="D19" s="508"/>
      <c r="E19" s="508"/>
      <c r="F19" s="430" t="s">
        <v>135</v>
      </c>
      <c r="G19" s="430">
        <v>36</v>
      </c>
      <c r="H19" s="289">
        <v>455000</v>
      </c>
      <c r="I19" s="281">
        <f t="shared" si="0"/>
        <v>16380000</v>
      </c>
      <c r="J19" s="281"/>
      <c r="K19" s="282">
        <v>0.5</v>
      </c>
      <c r="L19" s="281">
        <f t="shared" si="1"/>
        <v>8190000</v>
      </c>
      <c r="M19" s="281"/>
      <c r="N19" s="281"/>
      <c r="O19" s="281">
        <f t="shared" si="3"/>
        <v>8190000</v>
      </c>
      <c r="P19" s="437"/>
    </row>
    <row r="20" spans="1:18" x14ac:dyDescent="0.25">
      <c r="A20" s="468">
        <v>665</v>
      </c>
      <c r="B20" s="471">
        <v>44088</v>
      </c>
      <c r="C20" s="468"/>
      <c r="D20" s="506" t="s">
        <v>245</v>
      </c>
      <c r="E20" s="509"/>
      <c r="F20" s="414" t="s">
        <v>135</v>
      </c>
      <c r="G20" s="414">
        <v>24</v>
      </c>
      <c r="H20" s="288">
        <v>455000</v>
      </c>
      <c r="I20" s="276">
        <f t="shared" si="0"/>
        <v>10920000</v>
      </c>
      <c r="J20" s="276"/>
      <c r="K20" s="277">
        <v>0.5</v>
      </c>
      <c r="L20" s="276">
        <f t="shared" si="1"/>
        <v>5460000</v>
      </c>
      <c r="M20" s="276"/>
      <c r="N20" s="276"/>
      <c r="O20" s="276">
        <f t="shared" si="3"/>
        <v>5460000</v>
      </c>
      <c r="P20" s="416"/>
    </row>
    <row r="21" spans="1:18" x14ac:dyDescent="0.25">
      <c r="A21" s="470"/>
      <c r="B21" s="473"/>
      <c r="C21" s="470"/>
      <c r="D21" s="508"/>
      <c r="E21" s="510"/>
      <c r="F21" s="415" t="s">
        <v>136</v>
      </c>
      <c r="G21" s="415">
        <v>24</v>
      </c>
      <c r="H21" s="289">
        <v>465000</v>
      </c>
      <c r="I21" s="281">
        <f t="shared" si="0"/>
        <v>11160000</v>
      </c>
      <c r="J21" s="281"/>
      <c r="K21" s="282">
        <v>0.5</v>
      </c>
      <c r="L21" s="281">
        <f t="shared" si="1"/>
        <v>5580000</v>
      </c>
      <c r="M21" s="281"/>
      <c r="N21" s="281"/>
      <c r="O21" s="281">
        <f t="shared" si="3"/>
        <v>5580000</v>
      </c>
      <c r="P21" s="417"/>
    </row>
    <row r="22" spans="1:18" x14ac:dyDescent="0.25">
      <c r="A22" s="449">
        <v>791</v>
      </c>
      <c r="B22" s="450">
        <v>44089</v>
      </c>
      <c r="C22" s="449" t="s">
        <v>193</v>
      </c>
      <c r="D22" s="446" t="s">
        <v>252</v>
      </c>
      <c r="E22" s="446" t="s">
        <v>253</v>
      </c>
      <c r="F22" s="432" t="s">
        <v>134</v>
      </c>
      <c r="G22" s="432">
        <v>6</v>
      </c>
      <c r="H22" s="451">
        <v>485000</v>
      </c>
      <c r="I22" s="444">
        <f t="shared" si="0"/>
        <v>2910000</v>
      </c>
      <c r="J22" s="444"/>
      <c r="K22" s="445">
        <v>0.41</v>
      </c>
      <c r="L22" s="444">
        <f t="shared" si="1"/>
        <v>1716900.0000000002</v>
      </c>
      <c r="M22" s="444"/>
      <c r="N22" s="444">
        <f>L22</f>
        <v>1716900.0000000002</v>
      </c>
      <c r="O22" s="444"/>
      <c r="P22" s="434"/>
    </row>
    <row r="23" spans="1:18" x14ac:dyDescent="0.25">
      <c r="A23" s="468">
        <v>788</v>
      </c>
      <c r="B23" s="471">
        <v>44090</v>
      </c>
      <c r="C23" s="468" t="s">
        <v>192</v>
      </c>
      <c r="D23" s="506" t="s">
        <v>192</v>
      </c>
      <c r="E23" s="506"/>
      <c r="F23" s="429" t="s">
        <v>135</v>
      </c>
      <c r="G23" s="429">
        <v>8</v>
      </c>
      <c r="H23" s="288">
        <v>455000</v>
      </c>
      <c r="I23" s="276">
        <f t="shared" si="0"/>
        <v>3640000</v>
      </c>
      <c r="J23" s="276"/>
      <c r="K23" s="277">
        <v>0.5</v>
      </c>
      <c r="L23" s="276">
        <f t="shared" si="1"/>
        <v>1820000</v>
      </c>
      <c r="M23" s="276">
        <f>L23</f>
        <v>1820000</v>
      </c>
      <c r="N23" s="276"/>
      <c r="O23" s="276"/>
      <c r="P23" s="436"/>
    </row>
    <row r="24" spans="1:18" ht="14.45" customHeight="1" x14ac:dyDescent="0.25">
      <c r="A24" s="469"/>
      <c r="B24" s="472"/>
      <c r="C24" s="469"/>
      <c r="D24" s="507"/>
      <c r="E24" s="507"/>
      <c r="F24" s="433" t="s">
        <v>136</v>
      </c>
      <c r="G24" s="433">
        <v>5</v>
      </c>
      <c r="H24" s="278">
        <v>465000</v>
      </c>
      <c r="I24" s="278">
        <f t="shared" si="0"/>
        <v>2325000</v>
      </c>
      <c r="J24" s="290"/>
      <c r="K24" s="279">
        <v>0.5</v>
      </c>
      <c r="L24" s="278">
        <f t="shared" si="1"/>
        <v>1162500</v>
      </c>
      <c r="M24" s="278">
        <f t="shared" ref="M24:M26" si="4">L24</f>
        <v>1162500</v>
      </c>
      <c r="N24" s="278"/>
      <c r="O24" s="278"/>
      <c r="P24" s="424"/>
    </row>
    <row r="25" spans="1:18" ht="14.45" customHeight="1" x14ac:dyDescent="0.25">
      <c r="A25" s="469"/>
      <c r="B25" s="472"/>
      <c r="C25" s="469"/>
      <c r="D25" s="507"/>
      <c r="E25" s="507"/>
      <c r="F25" s="433" t="s">
        <v>151</v>
      </c>
      <c r="G25" s="433">
        <v>4</v>
      </c>
      <c r="H25" s="278">
        <v>255000</v>
      </c>
      <c r="I25" s="278">
        <f t="shared" si="0"/>
        <v>1020000</v>
      </c>
      <c r="J25" s="290"/>
      <c r="K25" s="279">
        <v>0.5</v>
      </c>
      <c r="L25" s="278">
        <f t="shared" si="1"/>
        <v>510000</v>
      </c>
      <c r="M25" s="278">
        <f t="shared" si="4"/>
        <v>510000</v>
      </c>
      <c r="N25" s="278"/>
      <c r="O25" s="278"/>
      <c r="P25" s="433"/>
      <c r="R25" s="280"/>
    </row>
    <row r="26" spans="1:18" x14ac:dyDescent="0.25">
      <c r="A26" s="470"/>
      <c r="B26" s="473"/>
      <c r="C26" s="470"/>
      <c r="D26" s="508"/>
      <c r="E26" s="508"/>
      <c r="F26" s="430" t="s">
        <v>134</v>
      </c>
      <c r="G26" s="430">
        <v>5</v>
      </c>
      <c r="H26" s="281">
        <v>485000</v>
      </c>
      <c r="I26" s="281">
        <f t="shared" si="0"/>
        <v>2425000</v>
      </c>
      <c r="J26" s="291"/>
      <c r="K26" s="282">
        <v>0.5</v>
      </c>
      <c r="L26" s="281">
        <f t="shared" si="1"/>
        <v>1212500</v>
      </c>
      <c r="M26" s="281">
        <f t="shared" si="4"/>
        <v>1212500</v>
      </c>
      <c r="N26" s="281"/>
      <c r="O26" s="281"/>
      <c r="P26" s="430"/>
    </row>
    <row r="27" spans="1:18" x14ac:dyDescent="0.25">
      <c r="A27" s="418">
        <v>796</v>
      </c>
      <c r="B27" s="420">
        <v>44090</v>
      </c>
      <c r="C27" s="418" t="s">
        <v>123</v>
      </c>
      <c r="D27" s="419"/>
      <c r="E27" s="419"/>
      <c r="F27" s="432" t="s">
        <v>134</v>
      </c>
      <c r="G27" s="432">
        <v>2</v>
      </c>
      <c r="H27" s="444">
        <v>485000</v>
      </c>
      <c r="I27" s="444">
        <f t="shared" si="0"/>
        <v>970000</v>
      </c>
      <c r="J27" s="452"/>
      <c r="K27" s="445">
        <v>0.41</v>
      </c>
      <c r="L27" s="444">
        <f t="shared" si="1"/>
        <v>572300.00000000012</v>
      </c>
      <c r="M27" s="444"/>
      <c r="N27" s="444"/>
      <c r="O27" s="444">
        <f>L27</f>
        <v>572300.00000000012</v>
      </c>
      <c r="P27" s="432"/>
    </row>
    <row r="28" spans="1:18" ht="14.45" customHeight="1" x14ac:dyDescent="0.25">
      <c r="A28" s="468">
        <v>794</v>
      </c>
      <c r="B28" s="471">
        <v>44090</v>
      </c>
      <c r="C28" s="468"/>
      <c r="D28" s="506" t="s">
        <v>250</v>
      </c>
      <c r="E28" s="506"/>
      <c r="F28" s="429" t="s">
        <v>135</v>
      </c>
      <c r="G28" s="429">
        <v>48</v>
      </c>
      <c r="H28" s="276">
        <v>455000</v>
      </c>
      <c r="I28" s="276">
        <f t="shared" si="0"/>
        <v>21840000</v>
      </c>
      <c r="J28" s="292"/>
      <c r="K28" s="277">
        <v>0.5</v>
      </c>
      <c r="L28" s="276">
        <f t="shared" si="1"/>
        <v>10920000</v>
      </c>
      <c r="M28" s="276"/>
      <c r="N28" s="276"/>
      <c r="O28" s="276">
        <f>L28</f>
        <v>10920000</v>
      </c>
      <c r="P28" s="429"/>
    </row>
    <row r="29" spans="1:18" ht="14.45" customHeight="1" x14ac:dyDescent="0.25">
      <c r="A29" s="469"/>
      <c r="B29" s="472"/>
      <c r="C29" s="469"/>
      <c r="D29" s="507"/>
      <c r="E29" s="507"/>
      <c r="F29" s="433" t="s">
        <v>136</v>
      </c>
      <c r="G29" s="433">
        <v>24</v>
      </c>
      <c r="H29" s="278">
        <v>465000</v>
      </c>
      <c r="I29" s="278">
        <f t="shared" si="0"/>
        <v>11160000</v>
      </c>
      <c r="J29" s="290"/>
      <c r="K29" s="279">
        <v>0.5</v>
      </c>
      <c r="L29" s="278">
        <f t="shared" si="1"/>
        <v>5580000</v>
      </c>
      <c r="M29" s="278"/>
      <c r="N29" s="278"/>
      <c r="O29" s="278">
        <f t="shared" ref="O29:O30" si="5">L29</f>
        <v>5580000</v>
      </c>
      <c r="P29" s="433"/>
    </row>
    <row r="30" spans="1:18" ht="14.45" customHeight="1" x14ac:dyDescent="0.25">
      <c r="A30" s="470"/>
      <c r="B30" s="473"/>
      <c r="C30" s="470"/>
      <c r="D30" s="508"/>
      <c r="E30" s="508"/>
      <c r="F30" s="430" t="s">
        <v>134</v>
      </c>
      <c r="G30" s="430">
        <v>24</v>
      </c>
      <c r="H30" s="281">
        <v>485000</v>
      </c>
      <c r="I30" s="281">
        <f t="shared" si="0"/>
        <v>11640000</v>
      </c>
      <c r="J30" s="291"/>
      <c r="K30" s="282">
        <v>0.5</v>
      </c>
      <c r="L30" s="302">
        <f t="shared" si="1"/>
        <v>5820000</v>
      </c>
      <c r="M30" s="281"/>
      <c r="N30" s="281"/>
      <c r="O30" s="281">
        <f t="shared" si="5"/>
        <v>5820000</v>
      </c>
      <c r="P30" s="430"/>
    </row>
    <row r="31" spans="1:18" ht="14.45" customHeight="1" x14ac:dyDescent="0.25">
      <c r="A31" s="425">
        <v>797</v>
      </c>
      <c r="B31" s="285">
        <v>44091</v>
      </c>
      <c r="C31" s="425" t="s">
        <v>193</v>
      </c>
      <c r="D31" s="286" t="s">
        <v>260</v>
      </c>
      <c r="E31" s="286" t="s">
        <v>261</v>
      </c>
      <c r="F31" s="425" t="s">
        <v>136</v>
      </c>
      <c r="G31" s="425">
        <v>4</v>
      </c>
      <c r="H31" s="283">
        <v>465000</v>
      </c>
      <c r="I31" s="283">
        <f t="shared" si="0"/>
        <v>1860000</v>
      </c>
      <c r="J31" s="447"/>
      <c r="K31" s="284">
        <v>0.41</v>
      </c>
      <c r="L31" s="303">
        <f t="shared" si="1"/>
        <v>1097400.0000000002</v>
      </c>
      <c r="M31" s="283"/>
      <c r="N31" s="283">
        <f>L31</f>
        <v>1097400.0000000002</v>
      </c>
      <c r="O31" s="283"/>
      <c r="P31" s="425"/>
    </row>
    <row r="32" spans="1:18" ht="14.45" customHeight="1" x14ac:dyDescent="0.25">
      <c r="A32" s="312">
        <v>667</v>
      </c>
      <c r="B32" s="413">
        <v>44091</v>
      </c>
      <c r="C32" s="312"/>
      <c r="D32" s="312" t="s">
        <v>140</v>
      </c>
      <c r="E32" s="312" t="s">
        <v>141</v>
      </c>
      <c r="F32" s="425" t="s">
        <v>135</v>
      </c>
      <c r="G32" s="425">
        <v>36</v>
      </c>
      <c r="H32" s="283">
        <v>455000</v>
      </c>
      <c r="I32" s="283">
        <f t="shared" si="0"/>
        <v>16380000</v>
      </c>
      <c r="J32" s="448">
        <v>150000</v>
      </c>
      <c r="K32" s="284">
        <v>0.41</v>
      </c>
      <c r="L32" s="303">
        <f t="shared" si="1"/>
        <v>9664200.0000000019</v>
      </c>
      <c r="M32" s="283"/>
      <c r="N32" s="283">
        <f>L32</f>
        <v>9664200.0000000019</v>
      </c>
      <c r="O32" s="283"/>
      <c r="P32" s="425"/>
    </row>
    <row r="33" spans="1:17" ht="14.45" customHeight="1" x14ac:dyDescent="0.25">
      <c r="A33" s="312">
        <v>668</v>
      </c>
      <c r="B33" s="413">
        <v>44091</v>
      </c>
      <c r="C33" s="312" t="s">
        <v>193</v>
      </c>
      <c r="D33" s="312" t="s">
        <v>254</v>
      </c>
      <c r="E33" s="312" t="s">
        <v>255</v>
      </c>
      <c r="F33" s="425" t="s">
        <v>135</v>
      </c>
      <c r="G33" s="425">
        <v>6</v>
      </c>
      <c r="H33" s="283">
        <v>455000</v>
      </c>
      <c r="I33" s="283">
        <f t="shared" si="0"/>
        <v>2730000</v>
      </c>
      <c r="J33" s="283"/>
      <c r="K33" s="284">
        <v>0.41</v>
      </c>
      <c r="L33" s="303">
        <f t="shared" si="1"/>
        <v>1610700.0000000002</v>
      </c>
      <c r="M33" s="283"/>
      <c r="N33" s="283">
        <f>L33</f>
        <v>1610700.0000000002</v>
      </c>
      <c r="O33" s="283"/>
      <c r="P33" s="286"/>
    </row>
    <row r="34" spans="1:17" ht="14.45" customHeight="1" x14ac:dyDescent="0.25">
      <c r="A34" s="312">
        <v>798</v>
      </c>
      <c r="B34" s="413">
        <v>44092</v>
      </c>
      <c r="C34" s="312" t="s">
        <v>123</v>
      </c>
      <c r="D34" s="312"/>
      <c r="E34" s="312"/>
      <c r="F34" s="425" t="s">
        <v>251</v>
      </c>
      <c r="G34" s="425">
        <v>1</v>
      </c>
      <c r="H34" s="283">
        <v>475000</v>
      </c>
      <c r="I34" s="283">
        <f t="shared" si="0"/>
        <v>475000</v>
      </c>
      <c r="J34" s="283"/>
      <c r="K34" s="284">
        <v>0.41</v>
      </c>
      <c r="L34" s="303">
        <f t="shared" si="1"/>
        <v>280250.00000000006</v>
      </c>
      <c r="M34" s="283">
        <f>L34</f>
        <v>280250.00000000006</v>
      </c>
      <c r="N34" s="283"/>
      <c r="O34" s="283"/>
      <c r="P34" s="286"/>
    </row>
    <row r="35" spans="1:17" ht="14.45" customHeight="1" x14ac:dyDescent="0.25">
      <c r="A35" s="468">
        <v>799</v>
      </c>
      <c r="B35" s="471">
        <v>44092</v>
      </c>
      <c r="C35" s="468" t="s">
        <v>123</v>
      </c>
      <c r="D35" s="468" t="s">
        <v>256</v>
      </c>
      <c r="E35" s="468" t="s">
        <v>141</v>
      </c>
      <c r="F35" s="429" t="s">
        <v>135</v>
      </c>
      <c r="G35" s="429">
        <v>5</v>
      </c>
      <c r="H35" s="276">
        <v>455000</v>
      </c>
      <c r="I35" s="276">
        <f t="shared" si="0"/>
        <v>2275000</v>
      </c>
      <c r="J35" s="276"/>
      <c r="K35" s="277">
        <v>0.41</v>
      </c>
      <c r="L35" s="293">
        <f t="shared" si="1"/>
        <v>1342250.0000000002</v>
      </c>
      <c r="M35" s="276"/>
      <c r="N35" s="276">
        <f>L35</f>
        <v>1342250.0000000002</v>
      </c>
      <c r="O35" s="276"/>
      <c r="P35" s="429"/>
    </row>
    <row r="36" spans="1:17" x14ac:dyDescent="0.25">
      <c r="A36" s="470"/>
      <c r="B36" s="473"/>
      <c r="C36" s="470"/>
      <c r="D36" s="470"/>
      <c r="E36" s="470"/>
      <c r="F36" s="430" t="s">
        <v>136</v>
      </c>
      <c r="G36" s="430">
        <v>10</v>
      </c>
      <c r="H36" s="281">
        <v>465000</v>
      </c>
      <c r="I36" s="281">
        <f t="shared" si="0"/>
        <v>4650000</v>
      </c>
      <c r="J36" s="281"/>
      <c r="K36" s="282">
        <v>0.41</v>
      </c>
      <c r="L36" s="281">
        <f t="shared" si="1"/>
        <v>2743500.0000000005</v>
      </c>
      <c r="M36" s="281"/>
      <c r="N36" s="281">
        <f>L36</f>
        <v>2743500.0000000005</v>
      </c>
      <c r="O36" s="281"/>
      <c r="P36" s="430"/>
    </row>
    <row r="37" spans="1:17" x14ac:dyDescent="0.25">
      <c r="A37" s="312">
        <v>671</v>
      </c>
      <c r="B37" s="413">
        <v>44092</v>
      </c>
      <c r="C37" s="312"/>
      <c r="D37" s="312" t="s">
        <v>245</v>
      </c>
      <c r="E37" s="312"/>
      <c r="F37" s="425" t="s">
        <v>249</v>
      </c>
      <c r="G37" s="425">
        <v>18</v>
      </c>
      <c r="H37" s="283">
        <v>225000</v>
      </c>
      <c r="I37" s="283">
        <f t="shared" si="0"/>
        <v>4050000</v>
      </c>
      <c r="J37" s="283"/>
      <c r="K37" s="284">
        <v>0.5</v>
      </c>
      <c r="L37" s="283">
        <f t="shared" si="1"/>
        <v>2025000</v>
      </c>
      <c r="M37" s="283">
        <f>L37</f>
        <v>2025000</v>
      </c>
      <c r="N37" s="283"/>
      <c r="O37" s="283"/>
      <c r="P37" s="425"/>
    </row>
    <row r="38" spans="1:17" x14ac:dyDescent="0.25">
      <c r="A38" s="312">
        <v>672</v>
      </c>
      <c r="B38" s="413">
        <v>44092</v>
      </c>
      <c r="C38" s="312"/>
      <c r="D38" s="312" t="s">
        <v>245</v>
      </c>
      <c r="E38" s="312"/>
      <c r="F38" s="425" t="s">
        <v>249</v>
      </c>
      <c r="G38" s="425">
        <v>6</v>
      </c>
      <c r="H38" s="283">
        <v>225000</v>
      </c>
      <c r="I38" s="283">
        <f t="shared" si="0"/>
        <v>1350000</v>
      </c>
      <c r="J38" s="283"/>
      <c r="K38" s="284">
        <v>0.35</v>
      </c>
      <c r="L38" s="283">
        <f t="shared" si="1"/>
        <v>877500</v>
      </c>
      <c r="M38" s="283">
        <f>L38</f>
        <v>877500</v>
      </c>
      <c r="N38" s="283"/>
      <c r="O38" s="283"/>
      <c r="P38" s="300"/>
    </row>
    <row r="39" spans="1:17" x14ac:dyDescent="0.25">
      <c r="A39" s="312">
        <v>675</v>
      </c>
      <c r="B39" s="413">
        <v>44096</v>
      </c>
      <c r="C39" s="312"/>
      <c r="D39" s="312" t="s">
        <v>262</v>
      </c>
      <c r="E39" s="312"/>
      <c r="F39" s="425" t="s">
        <v>263</v>
      </c>
      <c r="G39" s="425">
        <v>12</v>
      </c>
      <c r="H39" s="283">
        <v>455000</v>
      </c>
      <c r="I39" s="283">
        <f t="shared" si="0"/>
        <v>5460000</v>
      </c>
      <c r="J39" s="283"/>
      <c r="K39" s="284">
        <v>0.5</v>
      </c>
      <c r="L39" s="283">
        <f>I39*(1-K39)</f>
        <v>2730000</v>
      </c>
      <c r="M39" s="283"/>
      <c r="N39" s="283"/>
      <c r="O39" s="283">
        <f>L39</f>
        <v>2730000</v>
      </c>
      <c r="P39" s="300"/>
    </row>
    <row r="40" spans="1:17" x14ac:dyDescent="0.25">
      <c r="A40" s="312">
        <v>674</v>
      </c>
      <c r="B40" s="413">
        <v>44096</v>
      </c>
      <c r="C40" s="312"/>
      <c r="D40" s="312" t="s">
        <v>264</v>
      </c>
      <c r="E40" s="312" t="s">
        <v>265</v>
      </c>
      <c r="F40" s="425" t="s">
        <v>263</v>
      </c>
      <c r="G40" s="425">
        <v>12</v>
      </c>
      <c r="H40" s="283">
        <v>455000</v>
      </c>
      <c r="I40" s="283">
        <f t="shared" si="0"/>
        <v>5460000</v>
      </c>
      <c r="J40" s="283">
        <v>3460000</v>
      </c>
      <c r="K40" s="284"/>
      <c r="L40" s="283">
        <f>I40-J40</f>
        <v>2000000</v>
      </c>
      <c r="M40" s="283">
        <f>L40</f>
        <v>2000000</v>
      </c>
      <c r="N40" s="283"/>
      <c r="O40" s="283"/>
      <c r="P40" s="300"/>
    </row>
    <row r="41" spans="1:17" x14ac:dyDescent="0.25">
      <c r="A41" s="468">
        <v>678</v>
      </c>
      <c r="B41" s="471">
        <v>44096</v>
      </c>
      <c r="C41" s="468" t="s">
        <v>193</v>
      </c>
      <c r="D41" s="506" t="s">
        <v>266</v>
      </c>
      <c r="E41" s="468"/>
      <c r="F41" s="429" t="s">
        <v>249</v>
      </c>
      <c r="G41" s="429">
        <v>1</v>
      </c>
      <c r="H41" s="276">
        <v>225000</v>
      </c>
      <c r="I41" s="276">
        <f t="shared" si="0"/>
        <v>225000</v>
      </c>
      <c r="J41" s="276"/>
      <c r="K41" s="277">
        <v>1</v>
      </c>
      <c r="L41" s="276">
        <f>I41*(1-K41)</f>
        <v>0</v>
      </c>
      <c r="M41" s="276"/>
      <c r="N41" s="276"/>
      <c r="O41" s="276"/>
      <c r="P41" s="429"/>
      <c r="Q41" s="280"/>
    </row>
    <row r="42" spans="1:17" ht="14.45" customHeight="1" x14ac:dyDescent="0.25">
      <c r="A42" s="469"/>
      <c r="B42" s="472"/>
      <c r="C42" s="469"/>
      <c r="D42" s="507"/>
      <c r="E42" s="469"/>
      <c r="F42" s="433" t="s">
        <v>135</v>
      </c>
      <c r="G42" s="433">
        <v>1</v>
      </c>
      <c r="H42" s="278">
        <v>455000</v>
      </c>
      <c r="I42" s="278">
        <f t="shared" si="0"/>
        <v>455000</v>
      </c>
      <c r="J42" s="278"/>
      <c r="K42" s="279">
        <v>1</v>
      </c>
      <c r="L42" s="278">
        <f t="shared" ref="L42:L50" si="6">I42*(1-K42)</f>
        <v>0</v>
      </c>
      <c r="M42" s="278"/>
      <c r="N42" s="278"/>
      <c r="O42" s="278"/>
      <c r="P42" s="433"/>
      <c r="Q42" s="280"/>
    </row>
    <row r="43" spans="1:17" ht="14.45" customHeight="1" x14ac:dyDescent="0.25">
      <c r="A43" s="469"/>
      <c r="B43" s="472"/>
      <c r="C43" s="469"/>
      <c r="D43" s="507"/>
      <c r="E43" s="469"/>
      <c r="F43" s="433" t="s">
        <v>136</v>
      </c>
      <c r="G43" s="433">
        <v>1</v>
      </c>
      <c r="H43" s="278">
        <v>465000</v>
      </c>
      <c r="I43" s="278">
        <f t="shared" si="0"/>
        <v>465000</v>
      </c>
      <c r="J43" s="278"/>
      <c r="K43" s="279">
        <v>1</v>
      </c>
      <c r="L43" s="278">
        <f t="shared" si="6"/>
        <v>0</v>
      </c>
      <c r="M43" s="278"/>
      <c r="N43" s="278"/>
      <c r="O43" s="278"/>
      <c r="P43" s="433"/>
      <c r="Q43" s="280"/>
    </row>
    <row r="44" spans="1:17" ht="14.45" customHeight="1" x14ac:dyDescent="0.25">
      <c r="A44" s="469"/>
      <c r="B44" s="472"/>
      <c r="C44" s="469"/>
      <c r="D44" s="507"/>
      <c r="E44" s="469"/>
      <c r="F44" s="433" t="s">
        <v>251</v>
      </c>
      <c r="G44" s="433">
        <v>1</v>
      </c>
      <c r="H44" s="278">
        <v>475000</v>
      </c>
      <c r="I44" s="278">
        <f t="shared" si="0"/>
        <v>475000</v>
      </c>
      <c r="J44" s="278"/>
      <c r="K44" s="279">
        <v>1</v>
      </c>
      <c r="L44" s="278">
        <f t="shared" si="6"/>
        <v>0</v>
      </c>
      <c r="M44" s="278"/>
      <c r="N44" s="278"/>
      <c r="O44" s="278"/>
      <c r="P44" s="433"/>
      <c r="Q44" s="280"/>
    </row>
    <row r="45" spans="1:17" ht="14.45" customHeight="1" x14ac:dyDescent="0.25">
      <c r="A45" s="469"/>
      <c r="B45" s="472"/>
      <c r="C45" s="469"/>
      <c r="D45" s="507"/>
      <c r="E45" s="469"/>
      <c r="F45" s="433" t="s">
        <v>134</v>
      </c>
      <c r="G45" s="433">
        <v>1</v>
      </c>
      <c r="H45" s="278">
        <v>485000</v>
      </c>
      <c r="I45" s="278">
        <f t="shared" si="0"/>
        <v>485000</v>
      </c>
      <c r="J45" s="278"/>
      <c r="K45" s="279">
        <v>1</v>
      </c>
      <c r="L45" s="278">
        <f t="shared" si="6"/>
        <v>0</v>
      </c>
      <c r="M45" s="278"/>
      <c r="N45" s="278"/>
      <c r="O45" s="278"/>
      <c r="P45" s="433"/>
      <c r="Q45" s="280"/>
    </row>
    <row r="46" spans="1:17" ht="14.45" customHeight="1" x14ac:dyDescent="0.25">
      <c r="A46" s="469"/>
      <c r="B46" s="472"/>
      <c r="C46" s="469"/>
      <c r="D46" s="507"/>
      <c r="E46" s="469"/>
      <c r="F46" s="433" t="s">
        <v>137</v>
      </c>
      <c r="G46" s="433">
        <v>1</v>
      </c>
      <c r="H46" s="278">
        <v>485000</v>
      </c>
      <c r="I46" s="278">
        <f t="shared" si="0"/>
        <v>485000</v>
      </c>
      <c r="J46" s="278"/>
      <c r="K46" s="279">
        <v>1</v>
      </c>
      <c r="L46" s="278">
        <f t="shared" si="6"/>
        <v>0</v>
      </c>
      <c r="M46" s="278"/>
      <c r="N46" s="278"/>
      <c r="O46" s="278"/>
      <c r="P46" s="433"/>
      <c r="Q46" s="280"/>
    </row>
    <row r="47" spans="1:17" ht="14.45" customHeight="1" x14ac:dyDescent="0.25">
      <c r="A47" s="469"/>
      <c r="B47" s="472"/>
      <c r="C47" s="469"/>
      <c r="D47" s="507"/>
      <c r="E47" s="469"/>
      <c r="F47" s="433" t="s">
        <v>138</v>
      </c>
      <c r="G47" s="433">
        <v>1</v>
      </c>
      <c r="H47" s="278">
        <v>455000</v>
      </c>
      <c r="I47" s="278">
        <f t="shared" si="0"/>
        <v>455000</v>
      </c>
      <c r="J47" s="278"/>
      <c r="K47" s="279">
        <v>1</v>
      </c>
      <c r="L47" s="278">
        <f t="shared" si="6"/>
        <v>0</v>
      </c>
      <c r="M47" s="278"/>
      <c r="N47" s="278"/>
      <c r="O47" s="278"/>
      <c r="P47" s="433"/>
      <c r="Q47" s="280"/>
    </row>
    <row r="48" spans="1:17" ht="14.45" customHeight="1" x14ac:dyDescent="0.25">
      <c r="A48" s="511"/>
      <c r="B48" s="512"/>
      <c r="C48" s="511"/>
      <c r="D48" s="513"/>
      <c r="E48" s="511"/>
      <c r="F48" s="435" t="s">
        <v>263</v>
      </c>
      <c r="G48" s="435">
        <v>1</v>
      </c>
      <c r="H48" s="297">
        <v>455000</v>
      </c>
      <c r="I48" s="297">
        <f t="shared" si="0"/>
        <v>455000</v>
      </c>
      <c r="J48" s="297"/>
      <c r="K48" s="298">
        <v>1</v>
      </c>
      <c r="L48" s="297">
        <f t="shared" si="6"/>
        <v>0</v>
      </c>
      <c r="M48" s="297"/>
      <c r="N48" s="297"/>
      <c r="O48" s="297"/>
      <c r="P48" s="435"/>
      <c r="Q48" s="280"/>
    </row>
    <row r="49" spans="1:17" ht="14.45" customHeight="1" x14ac:dyDescent="0.25">
      <c r="A49" s="312">
        <v>676</v>
      </c>
      <c r="B49" s="413">
        <v>44097</v>
      </c>
      <c r="C49" s="413" t="s">
        <v>192</v>
      </c>
      <c r="D49" s="428" t="s">
        <v>268</v>
      </c>
      <c r="E49" s="413"/>
      <c r="F49" s="425" t="s">
        <v>267</v>
      </c>
      <c r="G49" s="425">
        <v>1</v>
      </c>
      <c r="H49" s="283">
        <v>550000</v>
      </c>
      <c r="I49" s="283">
        <f t="shared" si="0"/>
        <v>550000</v>
      </c>
      <c r="J49" s="283"/>
      <c r="K49" s="284">
        <v>0.5</v>
      </c>
      <c r="L49" s="283">
        <f t="shared" si="6"/>
        <v>275000</v>
      </c>
      <c r="M49" s="283"/>
      <c r="N49" s="283"/>
      <c r="O49" s="283">
        <f>L49</f>
        <v>275000</v>
      </c>
      <c r="P49" s="425"/>
      <c r="Q49" s="280"/>
    </row>
    <row r="50" spans="1:17" ht="14.45" customHeight="1" x14ac:dyDescent="0.25">
      <c r="A50" s="312">
        <v>801</v>
      </c>
      <c r="B50" s="413">
        <v>44097</v>
      </c>
      <c r="C50" s="413" t="s">
        <v>124</v>
      </c>
      <c r="D50" s="428" t="s">
        <v>107</v>
      </c>
      <c r="E50" s="413"/>
      <c r="F50" s="425" t="s">
        <v>135</v>
      </c>
      <c r="G50" s="425">
        <v>1</v>
      </c>
      <c r="H50" s="283">
        <v>455000</v>
      </c>
      <c r="I50" s="283">
        <f t="shared" si="0"/>
        <v>455000</v>
      </c>
      <c r="J50" s="283"/>
      <c r="K50" s="284">
        <v>0.41</v>
      </c>
      <c r="L50" s="283">
        <f t="shared" si="6"/>
        <v>268450.00000000006</v>
      </c>
      <c r="M50" s="283">
        <f>L50</f>
        <v>268450.00000000006</v>
      </c>
      <c r="N50" s="283"/>
      <c r="O50" s="283"/>
      <c r="P50" s="425"/>
      <c r="Q50" s="280"/>
    </row>
    <row r="51" spans="1:17" ht="14.45" customHeight="1" x14ac:dyDescent="0.25">
      <c r="A51" s="468">
        <v>805</v>
      </c>
      <c r="B51" s="471">
        <v>44102</v>
      </c>
      <c r="C51" s="474"/>
      <c r="D51" s="477" t="s">
        <v>270</v>
      </c>
      <c r="E51" s="480" t="s">
        <v>273</v>
      </c>
      <c r="F51" s="441" t="s">
        <v>136</v>
      </c>
      <c r="G51" s="429">
        <v>3</v>
      </c>
      <c r="H51" s="276">
        <v>465000</v>
      </c>
      <c r="I51" s="276">
        <f t="shared" ref="I51:I56" si="7">G51*H51</f>
        <v>1395000</v>
      </c>
      <c r="J51" s="429"/>
      <c r="K51" s="277">
        <v>0.35</v>
      </c>
      <c r="L51" s="276">
        <f t="shared" ref="L51:L56" si="8">I51*(1-K51)</f>
        <v>906750</v>
      </c>
      <c r="M51" s="276">
        <f>L51</f>
        <v>906750</v>
      </c>
      <c r="N51" s="276"/>
      <c r="O51" s="276"/>
      <c r="P51" s="429"/>
      <c r="Q51" s="280"/>
    </row>
    <row r="52" spans="1:17" ht="14.45" customHeight="1" x14ac:dyDescent="0.25">
      <c r="A52" s="469"/>
      <c r="B52" s="472"/>
      <c r="C52" s="475"/>
      <c r="D52" s="478"/>
      <c r="E52" s="481"/>
      <c r="F52" s="443" t="s">
        <v>251</v>
      </c>
      <c r="G52" s="433">
        <v>25</v>
      </c>
      <c r="H52" s="278">
        <v>475000</v>
      </c>
      <c r="I52" s="278">
        <f t="shared" si="7"/>
        <v>11875000</v>
      </c>
      <c r="J52" s="433"/>
      <c r="K52" s="279">
        <v>0.35</v>
      </c>
      <c r="L52" s="278">
        <f t="shared" si="8"/>
        <v>7718750</v>
      </c>
      <c r="M52" s="278">
        <f t="shared" ref="M52:M55" si="9">L52</f>
        <v>7718750</v>
      </c>
      <c r="N52" s="278"/>
      <c r="O52" s="278"/>
      <c r="P52" s="433"/>
      <c r="Q52" s="280"/>
    </row>
    <row r="53" spans="1:17" ht="14.45" customHeight="1" x14ac:dyDescent="0.25">
      <c r="A53" s="469"/>
      <c r="B53" s="472"/>
      <c r="C53" s="475"/>
      <c r="D53" s="478"/>
      <c r="E53" s="481"/>
      <c r="F53" s="443" t="s">
        <v>134</v>
      </c>
      <c r="G53" s="433">
        <v>27</v>
      </c>
      <c r="H53" s="278">
        <v>485000</v>
      </c>
      <c r="I53" s="278">
        <f t="shared" si="7"/>
        <v>13095000</v>
      </c>
      <c r="J53" s="433"/>
      <c r="K53" s="279">
        <v>0.35</v>
      </c>
      <c r="L53" s="278">
        <f t="shared" si="8"/>
        <v>8511750</v>
      </c>
      <c r="M53" s="278">
        <f t="shared" si="9"/>
        <v>8511750</v>
      </c>
      <c r="N53" s="278"/>
      <c r="O53" s="278"/>
      <c r="P53" s="433"/>
      <c r="Q53" s="280"/>
    </row>
    <row r="54" spans="1:17" ht="14.45" customHeight="1" x14ac:dyDescent="0.25">
      <c r="A54" s="469"/>
      <c r="B54" s="472"/>
      <c r="C54" s="475"/>
      <c r="D54" s="478"/>
      <c r="E54" s="481"/>
      <c r="F54" s="443" t="s">
        <v>137</v>
      </c>
      <c r="G54" s="433">
        <v>3</v>
      </c>
      <c r="H54" s="278">
        <v>485000</v>
      </c>
      <c r="I54" s="278">
        <f t="shared" si="7"/>
        <v>1455000</v>
      </c>
      <c r="J54" s="433"/>
      <c r="K54" s="279">
        <v>0.35</v>
      </c>
      <c r="L54" s="278">
        <f t="shared" si="8"/>
        <v>945750</v>
      </c>
      <c r="M54" s="278">
        <f t="shared" si="9"/>
        <v>945750</v>
      </c>
      <c r="N54" s="278"/>
      <c r="O54" s="278"/>
      <c r="P54" s="433"/>
      <c r="Q54" s="280"/>
    </row>
    <row r="55" spans="1:17" ht="14.45" customHeight="1" x14ac:dyDescent="0.25">
      <c r="A55" s="470"/>
      <c r="B55" s="473"/>
      <c r="C55" s="476"/>
      <c r="D55" s="479"/>
      <c r="E55" s="482"/>
      <c r="F55" s="442" t="s">
        <v>138</v>
      </c>
      <c r="G55" s="430">
        <v>6</v>
      </c>
      <c r="H55" s="281">
        <v>455000</v>
      </c>
      <c r="I55" s="281">
        <f t="shared" si="7"/>
        <v>2730000</v>
      </c>
      <c r="J55" s="430"/>
      <c r="K55" s="282">
        <v>0.35</v>
      </c>
      <c r="L55" s="281">
        <f t="shared" si="8"/>
        <v>1774500</v>
      </c>
      <c r="M55" s="281">
        <f t="shared" si="9"/>
        <v>1774500</v>
      </c>
      <c r="N55" s="281"/>
      <c r="O55" s="281"/>
      <c r="P55" s="430"/>
      <c r="Q55" s="280"/>
    </row>
    <row r="56" spans="1:17" ht="14.45" customHeight="1" x14ac:dyDescent="0.25">
      <c r="A56" s="425">
        <v>804</v>
      </c>
      <c r="B56" s="285">
        <v>44102</v>
      </c>
      <c r="C56" s="425" t="s">
        <v>192</v>
      </c>
      <c r="D56" s="286" t="s">
        <v>271</v>
      </c>
      <c r="E56" s="425" t="s">
        <v>272</v>
      </c>
      <c r="F56" s="425" t="s">
        <v>136</v>
      </c>
      <c r="G56" s="425">
        <v>2</v>
      </c>
      <c r="H56" s="283">
        <v>465000</v>
      </c>
      <c r="I56" s="283">
        <f t="shared" si="7"/>
        <v>930000</v>
      </c>
      <c r="J56" s="283"/>
      <c r="K56" s="284">
        <v>0.5</v>
      </c>
      <c r="L56" s="283">
        <f t="shared" si="8"/>
        <v>465000</v>
      </c>
      <c r="M56" s="283"/>
      <c r="N56" s="283"/>
      <c r="O56" s="283">
        <f t="shared" ref="O56" si="10">L56</f>
        <v>465000</v>
      </c>
      <c r="P56" s="425"/>
      <c r="Q56" s="280"/>
    </row>
    <row r="57" spans="1:17" s="200" customFormat="1" ht="12" x14ac:dyDescent="0.25">
      <c r="A57" s="486" t="s">
        <v>75</v>
      </c>
      <c r="B57" s="487"/>
      <c r="C57" s="487"/>
      <c r="D57" s="487"/>
      <c r="E57" s="487"/>
      <c r="F57" s="488"/>
      <c r="G57" s="217">
        <f>SUM(G13:G56)</f>
        <v>466</v>
      </c>
      <c r="H57" s="218"/>
      <c r="I57" s="219">
        <f>SUM(I13:I56)</f>
        <v>202795000</v>
      </c>
      <c r="J57" s="220"/>
      <c r="K57" s="221"/>
      <c r="L57" s="222">
        <f>SUM(L13:L56)</f>
        <v>107612650</v>
      </c>
      <c r="M57" s="223"/>
      <c r="N57" s="223"/>
      <c r="O57" s="223"/>
      <c r="P57" s="489"/>
      <c r="Q57" s="490"/>
    </row>
    <row r="58" spans="1:17" s="200" customFormat="1" ht="12" x14ac:dyDescent="0.25">
      <c r="A58" s="485" t="s">
        <v>185</v>
      </c>
      <c r="B58" s="485"/>
      <c r="C58" s="485"/>
      <c r="D58" s="485"/>
      <c r="E58" s="485"/>
      <c r="F58" s="485"/>
      <c r="G58" s="194">
        <f>G57</f>
        <v>466</v>
      </c>
      <c r="H58" s="212"/>
      <c r="I58" s="196"/>
      <c r="J58" s="197"/>
      <c r="K58" s="198"/>
      <c r="L58" s="199">
        <f>L57</f>
        <v>107612650</v>
      </c>
      <c r="M58" s="197"/>
      <c r="N58" s="197"/>
      <c r="O58" s="197"/>
      <c r="P58" s="489"/>
      <c r="Q58" s="490"/>
    </row>
    <row r="59" spans="1:17" s="200" customFormat="1" ht="12" x14ac:dyDescent="0.25">
      <c r="A59" s="485" t="s">
        <v>76</v>
      </c>
      <c r="B59" s="485"/>
      <c r="C59" s="485"/>
      <c r="D59" s="485"/>
      <c r="E59" s="485"/>
      <c r="F59" s="485"/>
      <c r="G59" s="201" t="s">
        <v>49</v>
      </c>
      <c r="H59" s="212"/>
      <c r="I59" s="197"/>
      <c r="J59" s="197"/>
      <c r="K59" s="201"/>
      <c r="L59" s="199">
        <f>SUM(M13:M56)</f>
        <v>30013700</v>
      </c>
      <c r="M59" s="197"/>
      <c r="N59" s="197"/>
      <c r="O59" s="197"/>
    </row>
    <row r="60" spans="1:17" s="200" customFormat="1" ht="12" x14ac:dyDescent="0.25">
      <c r="A60" s="485" t="s">
        <v>77</v>
      </c>
      <c r="B60" s="485"/>
      <c r="C60" s="485"/>
      <c r="D60" s="485"/>
      <c r="E60" s="485"/>
      <c r="F60" s="485"/>
      <c r="G60" s="201"/>
      <c r="H60" s="212"/>
      <c r="I60" s="195"/>
      <c r="J60" s="197"/>
      <c r="K60" s="198"/>
      <c r="L60" s="199">
        <f>SUM(N13:N56)</f>
        <v>21396350.000000004</v>
      </c>
      <c r="M60" s="197"/>
      <c r="N60" s="197"/>
      <c r="O60" s="197"/>
    </row>
    <row r="61" spans="1:17" s="200" customFormat="1" ht="12" x14ac:dyDescent="0.25">
      <c r="A61" s="485" t="s">
        <v>78</v>
      </c>
      <c r="B61" s="485"/>
      <c r="C61" s="485"/>
      <c r="D61" s="485"/>
      <c r="E61" s="485"/>
      <c r="F61" s="485"/>
      <c r="G61" s="201"/>
      <c r="H61" s="212"/>
      <c r="I61" s="195"/>
      <c r="J61" s="197"/>
      <c r="K61" s="198"/>
      <c r="L61" s="199">
        <f>SUM(O13:O56)</f>
        <v>56202600</v>
      </c>
      <c r="M61" s="197"/>
      <c r="N61" s="197"/>
      <c r="O61" s="197"/>
    </row>
    <row r="64" spans="1:17" x14ac:dyDescent="0.25">
      <c r="C64" s="274"/>
      <c r="E64" s="274" t="s">
        <v>107</v>
      </c>
      <c r="F64" s="274"/>
      <c r="G64" s="274"/>
      <c r="H64" s="183"/>
      <c r="I64" s="306"/>
      <c r="J64" s="307"/>
      <c r="K64" s="180"/>
      <c r="L64" s="308" t="s">
        <v>14</v>
      </c>
      <c r="M64" s="307"/>
      <c r="N64" s="307"/>
      <c r="O64" s="307"/>
    </row>
    <row r="65" spans="3:15" x14ac:dyDescent="0.25">
      <c r="C65" s="184"/>
      <c r="E65" s="184" t="s">
        <v>15</v>
      </c>
      <c r="F65" s="184"/>
      <c r="G65" s="184"/>
      <c r="H65" s="187"/>
      <c r="I65" s="309"/>
      <c r="J65" s="307"/>
      <c r="K65" s="180"/>
      <c r="L65" s="310" t="s">
        <v>16</v>
      </c>
      <c r="M65" s="307"/>
      <c r="N65" s="307"/>
      <c r="O65" s="307"/>
    </row>
    <row r="68" spans="3:15" x14ac:dyDescent="0.25">
      <c r="C68" s="274"/>
      <c r="E68" s="274"/>
      <c r="F68" s="311"/>
      <c r="G68" s="311"/>
      <c r="I68" s="307"/>
      <c r="J68" s="307"/>
      <c r="K68" s="180"/>
      <c r="L68" s="307"/>
      <c r="M68" s="307"/>
      <c r="N68" s="307"/>
      <c r="O68" s="307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C41:C48"/>
    <mergeCell ref="B41:B48"/>
    <mergeCell ref="A41:A48"/>
    <mergeCell ref="E41:E48"/>
    <mergeCell ref="D41:D48"/>
    <mergeCell ref="D20:D21"/>
    <mergeCell ref="A20:A21"/>
    <mergeCell ref="B20:B21"/>
    <mergeCell ref="C20:C21"/>
    <mergeCell ref="E20:E21"/>
    <mergeCell ref="D23:D26"/>
    <mergeCell ref="C23:C26"/>
    <mergeCell ref="E23:E26"/>
    <mergeCell ref="B23:B26"/>
    <mergeCell ref="A23:A26"/>
    <mergeCell ref="A18:A19"/>
    <mergeCell ref="B18:B19"/>
    <mergeCell ref="C18:C19"/>
    <mergeCell ref="D18:D19"/>
    <mergeCell ref="E18:E19"/>
    <mergeCell ref="A35:A36"/>
    <mergeCell ref="B35:B36"/>
    <mergeCell ref="C35:C36"/>
    <mergeCell ref="D35:D36"/>
    <mergeCell ref="E35:E36"/>
    <mergeCell ref="A28:A30"/>
    <mergeCell ref="B28:B30"/>
    <mergeCell ref="C28:C30"/>
    <mergeCell ref="D28:D30"/>
    <mergeCell ref="E28:E30"/>
    <mergeCell ref="O7:O8"/>
    <mergeCell ref="D7:D8"/>
    <mergeCell ref="H7:H8"/>
    <mergeCell ref="E7:E8"/>
    <mergeCell ref="I7:I8"/>
    <mergeCell ref="J7:K7"/>
    <mergeCell ref="F7:F8"/>
    <mergeCell ref="G7:G8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A60:F60"/>
    <mergeCell ref="A61:F61"/>
    <mergeCell ref="A57:F57"/>
    <mergeCell ref="P57:P58"/>
    <mergeCell ref="A59:F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51:A55"/>
    <mergeCell ref="B51:B55"/>
    <mergeCell ref="C51:C55"/>
    <mergeCell ref="D51:D55"/>
    <mergeCell ref="E51:E5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" workbookViewId="0">
      <selection activeCell="E12" sqref="A12:XFD16"/>
    </sheetView>
  </sheetViews>
  <sheetFormatPr defaultColWidth="9.140625" defaultRowHeight="15" x14ac:dyDescent="0.25"/>
  <cols>
    <col min="1" max="1" width="9.140625" style="406"/>
    <col min="2" max="2" width="12" style="364" bestFit="1" customWidth="1"/>
    <col min="3" max="3" width="9.140625" style="364"/>
    <col min="4" max="4" width="20.140625" style="364" bestFit="1" customWidth="1"/>
    <col min="5" max="5" width="9.140625" style="364"/>
    <col min="6" max="6" width="9.28515625" style="364" bestFit="1" customWidth="1"/>
    <col min="7" max="8" width="14" style="364" bestFit="1" customWidth="1"/>
    <col min="9" max="9" width="9.140625" style="365"/>
    <col min="10" max="10" width="17" style="366" bestFit="1" customWidth="1"/>
    <col min="11" max="11" width="12.28515625" style="364" bestFit="1" customWidth="1"/>
    <col min="12" max="12" width="9.140625" style="364"/>
    <col min="13" max="13" width="13.140625" style="364" bestFit="1" customWidth="1"/>
    <col min="14" max="16384" width="9.140625" style="364"/>
  </cols>
  <sheetData>
    <row r="1" spans="1:17" x14ac:dyDescent="0.25">
      <c r="A1" s="514" t="s">
        <v>0</v>
      </c>
      <c r="B1" s="514"/>
      <c r="C1" s="514"/>
      <c r="D1" s="514"/>
    </row>
    <row r="2" spans="1:17" x14ac:dyDescent="0.25">
      <c r="A2" s="515" t="s">
        <v>2</v>
      </c>
      <c r="B2" s="515"/>
      <c r="C2" s="515"/>
      <c r="D2" s="515"/>
    </row>
    <row r="3" spans="1:17" ht="15.75" x14ac:dyDescent="0.25">
      <c r="A3" s="516" t="s">
        <v>57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</row>
    <row r="4" spans="1:17" ht="15.75" x14ac:dyDescent="0.25">
      <c r="A4" s="517" t="s">
        <v>184</v>
      </c>
      <c r="B4" s="517"/>
      <c r="C4" s="517"/>
      <c r="D4" s="517"/>
      <c r="E4" s="517"/>
      <c r="F4" s="517"/>
      <c r="G4" s="517"/>
      <c r="H4" s="517"/>
      <c r="I4" s="518"/>
      <c r="J4" s="517"/>
      <c r="K4" s="517"/>
      <c r="L4" s="517"/>
      <c r="M4" s="517"/>
      <c r="N4" s="517"/>
    </row>
    <row r="5" spans="1:17" ht="14.45" customHeight="1" x14ac:dyDescent="0.25">
      <c r="A5" s="519" t="s">
        <v>18</v>
      </c>
      <c r="B5" s="521" t="s">
        <v>27</v>
      </c>
      <c r="C5" s="520" t="s">
        <v>28</v>
      </c>
      <c r="D5" s="367" t="s">
        <v>40</v>
      </c>
      <c r="E5" s="522" t="s">
        <v>29</v>
      </c>
      <c r="F5" s="522"/>
      <c r="G5" s="522"/>
      <c r="H5" s="522"/>
      <c r="I5" s="523"/>
      <c r="J5" s="524" t="s">
        <v>30</v>
      </c>
      <c r="K5" s="522" t="s">
        <v>58</v>
      </c>
      <c r="L5" s="522"/>
      <c r="M5" s="522"/>
      <c r="N5" s="520" t="s">
        <v>20</v>
      </c>
    </row>
    <row r="6" spans="1:17" ht="42.75" x14ac:dyDescent="0.25">
      <c r="A6" s="519"/>
      <c r="B6" s="521"/>
      <c r="C6" s="520"/>
      <c r="D6" s="367" t="s">
        <v>41</v>
      </c>
      <c r="E6" s="367" t="s">
        <v>31</v>
      </c>
      <c r="F6" s="367" t="s">
        <v>32</v>
      </c>
      <c r="G6" s="368" t="s">
        <v>33</v>
      </c>
      <c r="H6" s="369" t="s">
        <v>34</v>
      </c>
      <c r="I6" s="370" t="s">
        <v>35</v>
      </c>
      <c r="J6" s="524"/>
      <c r="K6" s="367" t="s">
        <v>45</v>
      </c>
      <c r="L6" s="367" t="s">
        <v>46</v>
      </c>
      <c r="M6" s="367" t="s">
        <v>47</v>
      </c>
      <c r="N6" s="520"/>
    </row>
    <row r="7" spans="1:17" x14ac:dyDescent="0.25">
      <c r="A7" s="269">
        <v>663</v>
      </c>
      <c r="B7" s="371">
        <v>44077</v>
      </c>
      <c r="C7" s="269" t="s">
        <v>192</v>
      </c>
      <c r="D7" s="438" t="s">
        <v>190</v>
      </c>
      <c r="E7" s="438" t="s">
        <v>137</v>
      </c>
      <c r="F7" s="431">
        <v>4</v>
      </c>
      <c r="G7" s="372">
        <v>485000</v>
      </c>
      <c r="H7" s="372">
        <f>F7*G7</f>
        <v>1940000</v>
      </c>
      <c r="I7" s="373">
        <v>0.5</v>
      </c>
      <c r="J7" s="374">
        <f>H7*(1-I7)</f>
        <v>970000</v>
      </c>
      <c r="K7" s="375"/>
      <c r="L7" s="269"/>
      <c r="M7" s="375">
        <f>J7</f>
        <v>970000</v>
      </c>
      <c r="N7" s="376"/>
    </row>
    <row r="8" spans="1:17" s="180" customFormat="1" ht="14.45" customHeight="1" x14ac:dyDescent="0.25">
      <c r="A8" s="468">
        <v>664</v>
      </c>
      <c r="B8" s="471">
        <v>44088</v>
      </c>
      <c r="C8" s="474"/>
      <c r="D8" s="477" t="s">
        <v>250</v>
      </c>
      <c r="E8" s="441" t="s">
        <v>135</v>
      </c>
      <c r="F8" s="429">
        <v>24</v>
      </c>
      <c r="G8" s="276">
        <v>455000</v>
      </c>
      <c r="H8" s="377">
        <f t="shared" ref="H8:H9" si="0">F8*G8</f>
        <v>10920000</v>
      </c>
      <c r="I8" s="378">
        <v>0.5</v>
      </c>
      <c r="J8" s="293">
        <f t="shared" ref="J8:J26" si="1">H8*(1-I8)</f>
        <v>5460000</v>
      </c>
      <c r="K8" s="276"/>
      <c r="L8" s="276"/>
      <c r="M8" s="389">
        <f t="shared" ref="M8:M26" si="2">J8</f>
        <v>5460000</v>
      </c>
      <c r="N8" s="421"/>
      <c r="Q8" s="280"/>
    </row>
    <row r="9" spans="1:17" s="180" customFormat="1" ht="14.45" customHeight="1" x14ac:dyDescent="0.25">
      <c r="A9" s="470"/>
      <c r="B9" s="473"/>
      <c r="C9" s="476"/>
      <c r="D9" s="479"/>
      <c r="E9" s="442" t="s">
        <v>251</v>
      </c>
      <c r="F9" s="430">
        <v>24</v>
      </c>
      <c r="G9" s="281">
        <v>475000</v>
      </c>
      <c r="H9" s="379">
        <f t="shared" si="0"/>
        <v>11400000</v>
      </c>
      <c r="I9" s="380">
        <v>0.5</v>
      </c>
      <c r="J9" s="302">
        <f t="shared" si="1"/>
        <v>5700000</v>
      </c>
      <c r="K9" s="281"/>
      <c r="L9" s="281"/>
      <c r="M9" s="397">
        <f t="shared" si="2"/>
        <v>5700000</v>
      </c>
      <c r="N9" s="423"/>
      <c r="Q9" s="280"/>
    </row>
    <row r="10" spans="1:17" s="180" customFormat="1" ht="14.45" customHeight="1" x14ac:dyDescent="0.25">
      <c r="A10" s="312">
        <v>666</v>
      </c>
      <c r="B10" s="413">
        <v>44091</v>
      </c>
      <c r="C10" s="428"/>
      <c r="D10" s="439" t="s">
        <v>250</v>
      </c>
      <c r="E10" s="440" t="s">
        <v>135</v>
      </c>
      <c r="F10" s="425">
        <v>42</v>
      </c>
      <c r="G10" s="283">
        <v>455000</v>
      </c>
      <c r="H10" s="283">
        <f t="shared" ref="H10:H16" si="3">F10*G10</f>
        <v>19110000</v>
      </c>
      <c r="I10" s="284">
        <v>0.5</v>
      </c>
      <c r="J10" s="303">
        <f t="shared" si="1"/>
        <v>9555000</v>
      </c>
      <c r="K10" s="283"/>
      <c r="L10" s="283"/>
      <c r="M10" s="400">
        <f t="shared" si="2"/>
        <v>9555000</v>
      </c>
      <c r="N10" s="425"/>
      <c r="Q10" s="280"/>
    </row>
    <row r="11" spans="1:17" s="180" customFormat="1" ht="14.45" customHeight="1" x14ac:dyDescent="0.25">
      <c r="A11" s="312">
        <v>669</v>
      </c>
      <c r="B11" s="413">
        <v>44092</v>
      </c>
      <c r="C11" s="428"/>
      <c r="D11" s="439" t="s">
        <v>250</v>
      </c>
      <c r="E11" s="440" t="s">
        <v>249</v>
      </c>
      <c r="F11" s="425">
        <v>24</v>
      </c>
      <c r="G11" s="283">
        <v>225000</v>
      </c>
      <c r="H11" s="283">
        <f t="shared" si="3"/>
        <v>5400000</v>
      </c>
      <c r="I11" s="284">
        <v>0.5</v>
      </c>
      <c r="J11" s="283">
        <f t="shared" si="1"/>
        <v>2700000</v>
      </c>
      <c r="K11" s="283"/>
      <c r="L11" s="283"/>
      <c r="M11" s="283">
        <f t="shared" si="2"/>
        <v>2700000</v>
      </c>
      <c r="N11" s="425"/>
      <c r="Q11" s="280"/>
    </row>
    <row r="12" spans="1:17" s="180" customFormat="1" ht="14.45" customHeight="1" x14ac:dyDescent="0.25">
      <c r="A12" s="480">
        <v>803</v>
      </c>
      <c r="B12" s="483">
        <v>44095</v>
      </c>
      <c r="C12" s="527"/>
      <c r="D12" s="530" t="s">
        <v>270</v>
      </c>
      <c r="E12" s="438" t="s">
        <v>136</v>
      </c>
      <c r="F12" s="431">
        <v>3</v>
      </c>
      <c r="G12" s="426">
        <v>465000</v>
      </c>
      <c r="H12" s="426">
        <f t="shared" si="3"/>
        <v>1395000</v>
      </c>
      <c r="I12" s="427">
        <v>0.35</v>
      </c>
      <c r="J12" s="426">
        <f t="shared" si="1"/>
        <v>906750</v>
      </c>
      <c r="K12" s="426"/>
      <c r="L12" s="426"/>
      <c r="M12" s="426">
        <f t="shared" si="2"/>
        <v>906750</v>
      </c>
      <c r="N12" s="431"/>
      <c r="Q12" s="280"/>
    </row>
    <row r="13" spans="1:17" s="180" customFormat="1" ht="14.45" customHeight="1" x14ac:dyDescent="0.25">
      <c r="A13" s="481"/>
      <c r="B13" s="484"/>
      <c r="C13" s="528"/>
      <c r="D13" s="531"/>
      <c r="E13" s="438" t="s">
        <v>251</v>
      </c>
      <c r="F13" s="431">
        <v>25</v>
      </c>
      <c r="G13" s="426">
        <v>475000</v>
      </c>
      <c r="H13" s="426">
        <f t="shared" si="3"/>
        <v>11875000</v>
      </c>
      <c r="I13" s="427">
        <v>0.35</v>
      </c>
      <c r="J13" s="426">
        <f t="shared" si="1"/>
        <v>7718750</v>
      </c>
      <c r="K13" s="426"/>
      <c r="L13" s="426"/>
      <c r="M13" s="426">
        <f t="shared" si="2"/>
        <v>7718750</v>
      </c>
      <c r="N13" s="431"/>
      <c r="Q13" s="280"/>
    </row>
    <row r="14" spans="1:17" s="180" customFormat="1" ht="14.45" customHeight="1" x14ac:dyDescent="0.25">
      <c r="A14" s="481"/>
      <c r="B14" s="484"/>
      <c r="C14" s="528"/>
      <c r="D14" s="531"/>
      <c r="E14" s="438" t="s">
        <v>134</v>
      </c>
      <c r="F14" s="431">
        <v>27</v>
      </c>
      <c r="G14" s="426">
        <v>485000</v>
      </c>
      <c r="H14" s="426">
        <f t="shared" si="3"/>
        <v>13095000</v>
      </c>
      <c r="I14" s="427">
        <v>0.35</v>
      </c>
      <c r="J14" s="426">
        <f t="shared" si="1"/>
        <v>8511750</v>
      </c>
      <c r="K14" s="426"/>
      <c r="L14" s="426"/>
      <c r="M14" s="426">
        <f t="shared" si="2"/>
        <v>8511750</v>
      </c>
      <c r="N14" s="431"/>
      <c r="Q14" s="280"/>
    </row>
    <row r="15" spans="1:17" s="180" customFormat="1" ht="14.45" customHeight="1" x14ac:dyDescent="0.25">
      <c r="A15" s="481"/>
      <c r="B15" s="484"/>
      <c r="C15" s="528"/>
      <c r="D15" s="531"/>
      <c r="E15" s="438" t="s">
        <v>137</v>
      </c>
      <c r="F15" s="431">
        <v>3</v>
      </c>
      <c r="G15" s="426">
        <v>485000</v>
      </c>
      <c r="H15" s="426">
        <f t="shared" si="3"/>
        <v>1455000</v>
      </c>
      <c r="I15" s="427">
        <v>0.35</v>
      </c>
      <c r="J15" s="426">
        <f t="shared" si="1"/>
        <v>945750</v>
      </c>
      <c r="K15" s="426"/>
      <c r="L15" s="426"/>
      <c r="M15" s="426">
        <f t="shared" si="2"/>
        <v>945750</v>
      </c>
      <c r="N15" s="431"/>
      <c r="Q15" s="280"/>
    </row>
    <row r="16" spans="1:17" s="180" customFormat="1" ht="14.45" customHeight="1" x14ac:dyDescent="0.25">
      <c r="A16" s="482"/>
      <c r="B16" s="526"/>
      <c r="C16" s="529"/>
      <c r="D16" s="532"/>
      <c r="E16" s="438" t="s">
        <v>138</v>
      </c>
      <c r="F16" s="431">
        <v>6</v>
      </c>
      <c r="G16" s="426">
        <v>455000</v>
      </c>
      <c r="H16" s="426">
        <f t="shared" si="3"/>
        <v>2730000</v>
      </c>
      <c r="I16" s="427">
        <v>0.35</v>
      </c>
      <c r="J16" s="426">
        <f t="shared" si="1"/>
        <v>1774500</v>
      </c>
      <c r="K16" s="426"/>
      <c r="L16" s="426"/>
      <c r="M16" s="426">
        <f t="shared" si="2"/>
        <v>1774500</v>
      </c>
      <c r="N16" s="431"/>
      <c r="Q16" s="280"/>
    </row>
    <row r="17" spans="1:17" s="180" customFormat="1" ht="14.45" customHeight="1" x14ac:dyDescent="0.25">
      <c r="A17" s="468">
        <v>677</v>
      </c>
      <c r="B17" s="471">
        <v>44096</v>
      </c>
      <c r="C17" s="474"/>
      <c r="D17" s="477" t="s">
        <v>250</v>
      </c>
      <c r="E17" s="441" t="s">
        <v>249</v>
      </c>
      <c r="F17" s="429">
        <v>1</v>
      </c>
      <c r="G17" s="276">
        <v>225000</v>
      </c>
      <c r="H17" s="276">
        <f t="shared" ref="H17:H26" si="4">F17*G17</f>
        <v>225000</v>
      </c>
      <c r="I17" s="277">
        <v>0.5</v>
      </c>
      <c r="J17" s="276">
        <f t="shared" si="1"/>
        <v>112500</v>
      </c>
      <c r="K17" s="276"/>
      <c r="L17" s="276"/>
      <c r="M17" s="276">
        <f t="shared" si="2"/>
        <v>112500</v>
      </c>
      <c r="N17" s="421"/>
      <c r="Q17" s="280"/>
    </row>
    <row r="18" spans="1:17" s="180" customFormat="1" ht="14.45" customHeight="1" x14ac:dyDescent="0.25">
      <c r="A18" s="469"/>
      <c r="B18" s="472"/>
      <c r="C18" s="475"/>
      <c r="D18" s="478"/>
      <c r="E18" s="443" t="s">
        <v>135</v>
      </c>
      <c r="F18" s="433">
        <v>1</v>
      </c>
      <c r="G18" s="278">
        <v>455000</v>
      </c>
      <c r="H18" s="278">
        <f t="shared" si="4"/>
        <v>455000</v>
      </c>
      <c r="I18" s="279">
        <v>0.5</v>
      </c>
      <c r="J18" s="278">
        <f t="shared" si="1"/>
        <v>227500</v>
      </c>
      <c r="K18" s="278"/>
      <c r="L18" s="278"/>
      <c r="M18" s="278">
        <f t="shared" si="2"/>
        <v>227500</v>
      </c>
      <c r="N18" s="422"/>
      <c r="Q18" s="280"/>
    </row>
    <row r="19" spans="1:17" s="180" customFormat="1" ht="14.45" customHeight="1" x14ac:dyDescent="0.25">
      <c r="A19" s="469"/>
      <c r="B19" s="472"/>
      <c r="C19" s="475"/>
      <c r="D19" s="478"/>
      <c r="E19" s="443" t="s">
        <v>136</v>
      </c>
      <c r="F19" s="433">
        <v>1</v>
      </c>
      <c r="G19" s="278">
        <v>465000</v>
      </c>
      <c r="H19" s="278">
        <f t="shared" si="4"/>
        <v>465000</v>
      </c>
      <c r="I19" s="279">
        <v>0.5</v>
      </c>
      <c r="J19" s="278">
        <f t="shared" si="1"/>
        <v>232500</v>
      </c>
      <c r="K19" s="278"/>
      <c r="L19" s="278"/>
      <c r="M19" s="278">
        <f t="shared" si="2"/>
        <v>232500</v>
      </c>
      <c r="N19" s="422"/>
      <c r="Q19" s="280"/>
    </row>
    <row r="20" spans="1:17" s="180" customFormat="1" ht="14.45" customHeight="1" x14ac:dyDescent="0.25">
      <c r="A20" s="469"/>
      <c r="B20" s="472"/>
      <c r="C20" s="475"/>
      <c r="D20" s="478"/>
      <c r="E20" s="443" t="s">
        <v>251</v>
      </c>
      <c r="F20" s="433">
        <v>1</v>
      </c>
      <c r="G20" s="278">
        <v>475000</v>
      </c>
      <c r="H20" s="278">
        <f t="shared" si="4"/>
        <v>475000</v>
      </c>
      <c r="I20" s="279">
        <v>0.5</v>
      </c>
      <c r="J20" s="278">
        <f t="shared" si="1"/>
        <v>237500</v>
      </c>
      <c r="K20" s="278"/>
      <c r="L20" s="278"/>
      <c r="M20" s="278">
        <f t="shared" si="2"/>
        <v>237500</v>
      </c>
      <c r="N20" s="422"/>
      <c r="Q20" s="280"/>
    </row>
    <row r="21" spans="1:17" s="180" customFormat="1" ht="14.45" customHeight="1" x14ac:dyDescent="0.25">
      <c r="A21" s="469"/>
      <c r="B21" s="472"/>
      <c r="C21" s="475"/>
      <c r="D21" s="478"/>
      <c r="E21" s="443" t="s">
        <v>134</v>
      </c>
      <c r="F21" s="433">
        <v>1</v>
      </c>
      <c r="G21" s="278">
        <v>485000</v>
      </c>
      <c r="H21" s="278">
        <f t="shared" si="4"/>
        <v>485000</v>
      </c>
      <c r="I21" s="279">
        <v>0.5</v>
      </c>
      <c r="J21" s="278">
        <f t="shared" si="1"/>
        <v>242500</v>
      </c>
      <c r="K21" s="278"/>
      <c r="L21" s="278"/>
      <c r="M21" s="278">
        <f t="shared" si="2"/>
        <v>242500</v>
      </c>
      <c r="N21" s="422"/>
      <c r="Q21" s="280"/>
    </row>
    <row r="22" spans="1:17" x14ac:dyDescent="0.25">
      <c r="A22" s="469"/>
      <c r="B22" s="472"/>
      <c r="C22" s="475"/>
      <c r="D22" s="478"/>
      <c r="E22" s="443" t="s">
        <v>137</v>
      </c>
      <c r="F22" s="433">
        <v>1</v>
      </c>
      <c r="G22" s="278">
        <v>485000</v>
      </c>
      <c r="H22" s="278">
        <f t="shared" si="4"/>
        <v>485000</v>
      </c>
      <c r="I22" s="279">
        <v>0.5</v>
      </c>
      <c r="J22" s="278">
        <f t="shared" si="1"/>
        <v>242500</v>
      </c>
      <c r="K22" s="270"/>
      <c r="L22" s="270"/>
      <c r="M22" s="278">
        <f t="shared" si="2"/>
        <v>242500</v>
      </c>
      <c r="N22" s="299"/>
    </row>
    <row r="23" spans="1:17" x14ac:dyDescent="0.25">
      <c r="A23" s="469"/>
      <c r="B23" s="472"/>
      <c r="C23" s="475"/>
      <c r="D23" s="478"/>
      <c r="E23" s="443" t="s">
        <v>138</v>
      </c>
      <c r="F23" s="433">
        <v>1</v>
      </c>
      <c r="G23" s="278">
        <v>455000</v>
      </c>
      <c r="H23" s="278">
        <f t="shared" si="4"/>
        <v>455000</v>
      </c>
      <c r="I23" s="279">
        <v>0.5</v>
      </c>
      <c r="J23" s="278">
        <f t="shared" si="1"/>
        <v>227500</v>
      </c>
      <c r="K23" s="270"/>
      <c r="L23" s="270"/>
      <c r="M23" s="278">
        <f t="shared" si="2"/>
        <v>227500</v>
      </c>
      <c r="N23" s="299"/>
    </row>
    <row r="24" spans="1:17" x14ac:dyDescent="0.25">
      <c r="A24" s="470"/>
      <c r="B24" s="473"/>
      <c r="C24" s="476"/>
      <c r="D24" s="479"/>
      <c r="E24" s="442" t="s">
        <v>263</v>
      </c>
      <c r="F24" s="430">
        <v>1</v>
      </c>
      <c r="G24" s="281">
        <v>455000</v>
      </c>
      <c r="H24" s="281">
        <f t="shared" si="4"/>
        <v>455000</v>
      </c>
      <c r="I24" s="282">
        <v>0.5</v>
      </c>
      <c r="J24" s="281">
        <f t="shared" si="1"/>
        <v>227500</v>
      </c>
      <c r="K24" s="397"/>
      <c r="L24" s="271"/>
      <c r="M24" s="281">
        <f t="shared" si="2"/>
        <v>227500</v>
      </c>
      <c r="N24" s="295"/>
    </row>
    <row r="25" spans="1:17" x14ac:dyDescent="0.25">
      <c r="A25" s="312">
        <v>802</v>
      </c>
      <c r="B25" s="413">
        <v>44097</v>
      </c>
      <c r="C25" s="312" t="s">
        <v>193</v>
      </c>
      <c r="D25" s="440" t="s">
        <v>193</v>
      </c>
      <c r="E25" s="440" t="s">
        <v>267</v>
      </c>
      <c r="F25" s="425">
        <v>1</v>
      </c>
      <c r="G25" s="398">
        <v>550000</v>
      </c>
      <c r="H25" s="398">
        <f t="shared" si="4"/>
        <v>550000</v>
      </c>
      <c r="I25" s="399">
        <v>0.41</v>
      </c>
      <c r="J25" s="303">
        <f t="shared" si="1"/>
        <v>324500.00000000006</v>
      </c>
      <c r="K25" s="312"/>
      <c r="L25" s="312"/>
      <c r="M25" s="283">
        <f t="shared" si="2"/>
        <v>324500.00000000006</v>
      </c>
      <c r="N25" s="312"/>
    </row>
    <row r="26" spans="1:17" x14ac:dyDescent="0.25">
      <c r="A26" s="312">
        <v>800</v>
      </c>
      <c r="B26" s="413">
        <v>44097</v>
      </c>
      <c r="C26" s="312" t="s">
        <v>193</v>
      </c>
      <c r="D26" s="440" t="s">
        <v>269</v>
      </c>
      <c r="E26" s="440" t="s">
        <v>267</v>
      </c>
      <c r="F26" s="425">
        <v>3</v>
      </c>
      <c r="G26" s="398">
        <v>550000</v>
      </c>
      <c r="H26" s="398">
        <f t="shared" si="4"/>
        <v>1650000</v>
      </c>
      <c r="I26" s="399">
        <v>0.41</v>
      </c>
      <c r="J26" s="303">
        <f t="shared" si="1"/>
        <v>973500.00000000012</v>
      </c>
      <c r="K26" s="312"/>
      <c r="L26" s="312"/>
      <c r="M26" s="283">
        <f t="shared" si="2"/>
        <v>973500.00000000012</v>
      </c>
      <c r="N26" s="312"/>
    </row>
    <row r="27" spans="1:17" x14ac:dyDescent="0.25">
      <c r="A27" s="381"/>
      <c r="B27" s="382"/>
      <c r="C27" s="381"/>
      <c r="D27" s="381"/>
      <c r="E27" s="381"/>
      <c r="F27" s="381"/>
      <c r="G27" s="383"/>
      <c r="H27" s="383"/>
      <c r="I27" s="384"/>
      <c r="J27" s="304"/>
      <c r="K27" s="381"/>
      <c r="L27" s="381"/>
      <c r="M27" s="385"/>
      <c r="N27" s="381"/>
    </row>
    <row r="28" spans="1:17" x14ac:dyDescent="0.25">
      <c r="A28" s="270"/>
      <c r="B28" s="386"/>
      <c r="C28" s="270"/>
      <c r="D28" s="270"/>
      <c r="E28" s="270"/>
      <c r="F28" s="270"/>
      <c r="G28" s="387"/>
      <c r="H28" s="387"/>
      <c r="I28" s="388"/>
      <c r="J28" s="294"/>
      <c r="K28" s="270"/>
      <c r="L28" s="270"/>
      <c r="M28" s="389"/>
      <c r="N28" s="299"/>
    </row>
    <row r="29" spans="1:17" x14ac:dyDescent="0.25">
      <c r="A29" s="301"/>
      <c r="B29" s="390"/>
      <c r="C29" s="301"/>
      <c r="D29" s="301"/>
      <c r="E29" s="301"/>
      <c r="F29" s="301"/>
      <c r="G29" s="391"/>
      <c r="H29" s="391"/>
      <c r="I29" s="392"/>
      <c r="J29" s="393"/>
      <c r="K29" s="301"/>
      <c r="L29" s="301"/>
      <c r="M29" s="389"/>
      <c r="N29" s="394"/>
    </row>
    <row r="30" spans="1:17" x14ac:dyDescent="0.25">
      <c r="A30" s="271"/>
      <c r="B30" s="395"/>
      <c r="C30" s="271"/>
      <c r="D30" s="271"/>
      <c r="E30" s="271"/>
      <c r="F30" s="271"/>
      <c r="G30" s="379"/>
      <c r="H30" s="379"/>
      <c r="I30" s="380"/>
      <c r="J30" s="302"/>
      <c r="K30" s="271"/>
      <c r="L30" s="271"/>
      <c r="M30" s="389"/>
      <c r="N30" s="295"/>
    </row>
    <row r="31" spans="1:17" x14ac:dyDescent="0.25">
      <c r="A31" s="468"/>
      <c r="B31" s="471"/>
      <c r="C31" s="468"/>
      <c r="D31" s="468"/>
      <c r="E31" s="272"/>
      <c r="F31" s="272"/>
      <c r="G31" s="377"/>
      <c r="H31" s="377"/>
      <c r="I31" s="378"/>
      <c r="J31" s="293"/>
      <c r="K31" s="272"/>
      <c r="L31" s="272"/>
      <c r="M31" s="389"/>
      <c r="N31" s="296"/>
    </row>
    <row r="32" spans="1:17" x14ac:dyDescent="0.25">
      <c r="A32" s="469"/>
      <c r="B32" s="472"/>
      <c r="C32" s="469"/>
      <c r="D32" s="469"/>
      <c r="E32" s="270"/>
      <c r="F32" s="270"/>
      <c r="G32" s="387"/>
      <c r="H32" s="387"/>
      <c r="I32" s="388"/>
      <c r="J32" s="294"/>
      <c r="K32" s="270"/>
      <c r="L32" s="270"/>
      <c r="M32" s="396"/>
      <c r="N32" s="299"/>
    </row>
    <row r="33" spans="1:14" x14ac:dyDescent="0.25">
      <c r="A33" s="470"/>
      <c r="B33" s="473"/>
      <c r="C33" s="470"/>
      <c r="D33" s="470"/>
      <c r="E33" s="271"/>
      <c r="F33" s="271"/>
      <c r="G33" s="379"/>
      <c r="H33" s="379"/>
      <c r="I33" s="380"/>
      <c r="J33" s="302"/>
      <c r="K33" s="271"/>
      <c r="L33" s="271"/>
      <c r="M33" s="397"/>
      <c r="N33" s="295"/>
    </row>
    <row r="34" spans="1:14" x14ac:dyDescent="0.25">
      <c r="A34" s="468"/>
      <c r="B34" s="471"/>
      <c r="C34" s="468"/>
      <c r="D34" s="468"/>
      <c r="E34" s="272"/>
      <c r="F34" s="272"/>
      <c r="G34" s="377"/>
      <c r="H34" s="377"/>
      <c r="I34" s="378"/>
      <c r="J34" s="293"/>
      <c r="K34" s="272"/>
      <c r="L34" s="272"/>
      <c r="M34" s="389"/>
      <c r="N34" s="296"/>
    </row>
    <row r="35" spans="1:14" x14ac:dyDescent="0.25">
      <c r="A35" s="469"/>
      <c r="B35" s="472"/>
      <c r="C35" s="469"/>
      <c r="D35" s="469"/>
      <c r="E35" s="270"/>
      <c r="F35" s="270"/>
      <c r="G35" s="387"/>
      <c r="H35" s="387"/>
      <c r="I35" s="388"/>
      <c r="J35" s="294"/>
      <c r="K35" s="270"/>
      <c r="L35" s="270"/>
      <c r="M35" s="396"/>
      <c r="N35" s="299"/>
    </row>
    <row r="36" spans="1:14" x14ac:dyDescent="0.25">
      <c r="A36" s="469"/>
      <c r="B36" s="472"/>
      <c r="C36" s="469"/>
      <c r="D36" s="469"/>
      <c r="E36" s="270"/>
      <c r="F36" s="270"/>
      <c r="G36" s="387"/>
      <c r="H36" s="387"/>
      <c r="I36" s="388"/>
      <c r="J36" s="294"/>
      <c r="K36" s="270"/>
      <c r="L36" s="270"/>
      <c r="M36" s="396"/>
      <c r="N36" s="299"/>
    </row>
    <row r="37" spans="1:14" x14ac:dyDescent="0.25">
      <c r="A37" s="470"/>
      <c r="B37" s="473"/>
      <c r="C37" s="470"/>
      <c r="D37" s="470"/>
      <c r="E37" s="271"/>
      <c r="F37" s="271"/>
      <c r="G37" s="379"/>
      <c r="H37" s="379"/>
      <c r="I37" s="380"/>
      <c r="J37" s="302"/>
      <c r="K37" s="271"/>
      <c r="L37" s="271"/>
      <c r="M37" s="397"/>
      <c r="N37" s="295"/>
    </row>
    <row r="38" spans="1:14" x14ac:dyDescent="0.25">
      <c r="A38" s="316"/>
      <c r="B38" s="285"/>
      <c r="C38" s="316"/>
      <c r="D38" s="316"/>
      <c r="E38" s="312"/>
      <c r="F38" s="312"/>
      <c r="G38" s="398"/>
      <c r="H38" s="398"/>
      <c r="I38" s="399"/>
      <c r="J38" s="303"/>
      <c r="K38" s="312"/>
      <c r="L38" s="312"/>
      <c r="M38" s="400"/>
      <c r="N38" s="300"/>
    </row>
    <row r="39" spans="1:14" x14ac:dyDescent="0.25">
      <c r="A39" s="316"/>
      <c r="B39" s="285"/>
      <c r="C39" s="316"/>
      <c r="D39" s="316"/>
      <c r="E39" s="312"/>
      <c r="F39" s="312"/>
      <c r="G39" s="398"/>
      <c r="H39" s="398"/>
      <c r="I39" s="399"/>
      <c r="J39" s="303"/>
      <c r="K39" s="312"/>
      <c r="L39" s="312"/>
      <c r="M39" s="400"/>
      <c r="N39" s="300"/>
    </row>
    <row r="40" spans="1:14" x14ac:dyDescent="0.25">
      <c r="A40" s="316"/>
      <c r="B40" s="285"/>
      <c r="C40" s="316"/>
      <c r="D40" s="316"/>
      <c r="E40" s="312"/>
      <c r="F40" s="312"/>
      <c r="G40" s="398"/>
      <c r="H40" s="398"/>
      <c r="I40" s="399"/>
      <c r="J40" s="303"/>
      <c r="K40" s="312"/>
      <c r="L40" s="312"/>
      <c r="M40" s="400"/>
      <c r="N40" s="300"/>
    </row>
    <row r="41" spans="1:14" x14ac:dyDescent="0.25">
      <c r="A41" s="316"/>
      <c r="B41" s="285"/>
      <c r="C41" s="316"/>
      <c r="D41" s="316"/>
      <c r="E41" s="312"/>
      <c r="F41" s="312"/>
      <c r="G41" s="398"/>
      <c r="H41" s="398"/>
      <c r="I41" s="399"/>
      <c r="J41" s="303"/>
      <c r="K41" s="312"/>
      <c r="L41" s="312"/>
      <c r="M41" s="400"/>
      <c r="N41" s="300"/>
    </row>
    <row r="42" spans="1:14" x14ac:dyDescent="0.25">
      <c r="A42" s="468"/>
      <c r="B42" s="471"/>
      <c r="C42" s="468"/>
      <c r="D42" s="468"/>
      <c r="E42" s="272"/>
      <c r="F42" s="272"/>
      <c r="G42" s="377"/>
      <c r="H42" s="377"/>
      <c r="I42" s="378"/>
      <c r="J42" s="293"/>
      <c r="K42" s="272"/>
      <c r="L42" s="272"/>
      <c r="M42" s="389"/>
      <c r="N42" s="296"/>
    </row>
    <row r="43" spans="1:14" x14ac:dyDescent="0.25">
      <c r="A43" s="470"/>
      <c r="B43" s="473"/>
      <c r="C43" s="470"/>
      <c r="D43" s="470"/>
      <c r="E43" s="271"/>
      <c r="F43" s="271"/>
      <c r="G43" s="379"/>
      <c r="H43" s="379"/>
      <c r="I43" s="380"/>
      <c r="J43" s="302"/>
      <c r="K43" s="271"/>
      <c r="L43" s="271"/>
      <c r="M43" s="397"/>
      <c r="N43" s="295"/>
    </row>
    <row r="44" spans="1:14" x14ac:dyDescent="0.25">
      <c r="A44" s="316"/>
      <c r="B44" s="285"/>
      <c r="C44" s="316"/>
      <c r="D44" s="316"/>
      <c r="E44" s="312"/>
      <c r="F44" s="312"/>
      <c r="G44" s="398"/>
      <c r="H44" s="398"/>
      <c r="I44" s="399"/>
      <c r="J44" s="303"/>
      <c r="K44" s="312"/>
      <c r="L44" s="312"/>
      <c r="M44" s="400"/>
      <c r="N44" s="300"/>
    </row>
    <row r="45" spans="1:14" x14ac:dyDescent="0.25">
      <c r="A45" s="316"/>
      <c r="B45" s="285"/>
      <c r="C45" s="316"/>
      <c r="D45" s="316"/>
      <c r="E45" s="312"/>
      <c r="F45" s="312"/>
      <c r="G45" s="398"/>
      <c r="H45" s="398"/>
      <c r="I45" s="399"/>
      <c r="J45" s="303"/>
      <c r="K45" s="312"/>
      <c r="L45" s="312"/>
      <c r="M45" s="400"/>
      <c r="N45" s="300"/>
    </row>
    <row r="46" spans="1:14" s="405" customFormat="1" ht="30" customHeight="1" x14ac:dyDescent="0.25">
      <c r="A46" s="525" t="s">
        <v>59</v>
      </c>
      <c r="B46" s="525"/>
      <c r="C46" s="525"/>
      <c r="D46" s="525"/>
      <c r="E46" s="401"/>
      <c r="F46" s="401">
        <f>SUM(F7:F45)</f>
        <v>194</v>
      </c>
      <c r="G46" s="402">
        <f>SUM(G7:G45)</f>
        <v>9060000</v>
      </c>
      <c r="H46" s="402">
        <f>SUM(H7:H45)</f>
        <v>85020000</v>
      </c>
      <c r="I46" s="403"/>
      <c r="J46" s="404">
        <f>SUM(J7:J45)</f>
        <v>47290500</v>
      </c>
      <c r="K46" s="401"/>
      <c r="L46" s="401"/>
      <c r="M46" s="401"/>
      <c r="N46" s="401"/>
    </row>
    <row r="47" spans="1:14" x14ac:dyDescent="0.25">
      <c r="F47" s="407"/>
      <c r="G47" s="407"/>
    </row>
    <row r="48" spans="1:14" x14ac:dyDescent="0.25">
      <c r="F48" s="407"/>
      <c r="G48" s="407"/>
    </row>
    <row r="49" spans="1:10" s="409" customFormat="1" x14ac:dyDescent="0.25">
      <c r="A49" s="408"/>
      <c r="C49" s="410"/>
      <c r="D49" s="317" t="s">
        <v>107</v>
      </c>
      <c r="E49" s="410"/>
      <c r="F49" s="410"/>
      <c r="G49" s="410"/>
      <c r="J49" s="308" t="s">
        <v>14</v>
      </c>
    </row>
    <row r="50" spans="1:10" s="409" customFormat="1" x14ac:dyDescent="0.25">
      <c r="A50" s="408"/>
      <c r="C50" s="12"/>
      <c r="D50" s="184" t="s">
        <v>15</v>
      </c>
      <c r="E50" s="12"/>
      <c r="F50" s="12"/>
      <c r="G50" s="12"/>
      <c r="J50" s="310" t="s">
        <v>16</v>
      </c>
    </row>
    <row r="51" spans="1:10" x14ac:dyDescent="0.25">
      <c r="F51" s="407"/>
      <c r="G51" s="407"/>
      <c r="J51" s="411"/>
    </row>
    <row r="52" spans="1:10" x14ac:dyDescent="0.25">
      <c r="F52" s="407"/>
      <c r="G52" s="407"/>
      <c r="J52" s="411"/>
    </row>
    <row r="53" spans="1:10" s="331" customFormat="1" x14ac:dyDescent="0.25">
      <c r="A53" s="333"/>
      <c r="C53" s="410"/>
      <c r="E53" s="330"/>
      <c r="J53" s="412"/>
    </row>
    <row r="54" spans="1:10" x14ac:dyDescent="0.25">
      <c r="F54" s="407"/>
      <c r="G54" s="407"/>
    </row>
    <row r="55" spans="1:10" x14ac:dyDescent="0.25">
      <c r="F55" s="407"/>
      <c r="G55" s="407"/>
    </row>
    <row r="56" spans="1:10" x14ac:dyDescent="0.25">
      <c r="F56" s="407"/>
      <c r="G56" s="407"/>
    </row>
  </sheetData>
  <mergeCells count="36"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  <mergeCell ref="J5:J6"/>
    <mergeCell ref="K5:M5"/>
    <mergeCell ref="D8:D9"/>
    <mergeCell ref="C8:C9"/>
    <mergeCell ref="B8:B9"/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3" t="s">
        <v>17</v>
      </c>
      <c r="B4" s="533"/>
      <c r="C4" s="533"/>
      <c r="D4" s="533"/>
      <c r="E4" s="533"/>
      <c r="F4" s="53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4" t="s">
        <v>186</v>
      </c>
      <c r="B5" s="534"/>
      <c r="C5" s="534"/>
      <c r="D5" s="534"/>
      <c r="E5" s="534"/>
      <c r="F5" s="53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THU'!G58</f>
        <v>466</v>
      </c>
      <c r="D8" s="70">
        <f>'DOANH THU'!L58</f>
        <v>107612650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THU'!L59</f>
        <v>30013700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THU'!L60</f>
        <v>21396350.000000004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trả'!J46</f>
        <v>47290500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56202600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39"/>
      <c r="E16" s="35"/>
    </row>
    <row r="17" spans="1:9" s="62" customFormat="1" x14ac:dyDescent="0.25">
      <c r="A17" s="28"/>
      <c r="B17" s="136" t="s">
        <v>113</v>
      </c>
      <c r="C17" s="137"/>
      <c r="D17" s="140"/>
      <c r="E17" s="138"/>
    </row>
    <row r="18" spans="1:9" x14ac:dyDescent="0.25">
      <c r="A18" s="28">
        <v>3</v>
      </c>
      <c r="B18" s="23" t="s">
        <v>9</v>
      </c>
      <c r="C18" s="23"/>
      <c r="D18" s="140"/>
      <c r="E18" s="36"/>
    </row>
    <row r="19" spans="1:9" x14ac:dyDescent="0.25">
      <c r="A19" s="22">
        <v>4</v>
      </c>
      <c r="B19" s="23" t="s">
        <v>11</v>
      </c>
      <c r="C19" s="23"/>
      <c r="D19" s="140"/>
      <c r="E19" s="36"/>
    </row>
    <row r="20" spans="1:9" x14ac:dyDescent="0.25">
      <c r="A20" s="28">
        <v>5</v>
      </c>
      <c r="B20" s="23" t="s">
        <v>114</v>
      </c>
      <c r="C20" s="23"/>
      <c r="D20" s="140"/>
      <c r="E20" s="36"/>
    </row>
    <row r="21" spans="1:9" x14ac:dyDescent="0.25">
      <c r="A21" s="28">
        <v>7</v>
      </c>
      <c r="B21" s="23" t="s">
        <v>12</v>
      </c>
      <c r="C21" s="23"/>
      <c r="D21" s="140"/>
      <c r="E21" s="36"/>
    </row>
    <row r="22" spans="1:9" x14ac:dyDescent="0.25">
      <c r="A22" s="22">
        <v>8</v>
      </c>
      <c r="B22" s="23" t="s">
        <v>13</v>
      </c>
      <c r="C22" s="23"/>
      <c r="D22" s="140"/>
      <c r="E22" s="36"/>
    </row>
    <row r="23" spans="1:9" x14ac:dyDescent="0.25">
      <c r="A23" s="28">
        <v>9</v>
      </c>
      <c r="B23" s="24" t="s">
        <v>24</v>
      </c>
      <c r="C23" s="24"/>
      <c r="D23" s="14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2">
        <f>SUM(D16:D23)</f>
        <v>0</v>
      </c>
      <c r="E24" s="31"/>
    </row>
    <row r="25" spans="1:9" x14ac:dyDescent="0.25">
      <c r="A25" s="535" t="s">
        <v>26</v>
      </c>
      <c r="B25" s="535"/>
      <c r="C25" s="31"/>
      <c r="D25" s="142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73" t="s">
        <v>0</v>
      </c>
      <c r="B1" s="573"/>
      <c r="C1" s="573"/>
      <c r="D1" s="573"/>
      <c r="E1" s="573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43" t="s">
        <v>187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</row>
    <row r="4" spans="1:12" s="90" customFormat="1" ht="42" customHeight="1" x14ac:dyDescent="0.25">
      <c r="A4" s="542" t="s">
        <v>74</v>
      </c>
      <c r="B4" s="566" t="s">
        <v>27</v>
      </c>
      <c r="C4" s="542" t="s">
        <v>28</v>
      </c>
      <c r="D4" s="542" t="s">
        <v>40</v>
      </c>
      <c r="E4" s="542"/>
      <c r="F4" s="541" t="s">
        <v>29</v>
      </c>
      <c r="G4" s="541"/>
      <c r="H4" s="541"/>
      <c r="I4" s="541"/>
      <c r="J4" s="541"/>
      <c r="K4" s="541"/>
      <c r="L4" s="541"/>
    </row>
    <row r="5" spans="1:12" s="90" customFormat="1" ht="16.5" customHeight="1" x14ac:dyDescent="0.25">
      <c r="A5" s="542"/>
      <c r="B5" s="566"/>
      <c r="C5" s="542"/>
      <c r="D5" s="542" t="s">
        <v>41</v>
      </c>
      <c r="E5" s="542" t="s">
        <v>42</v>
      </c>
      <c r="F5" s="542" t="s">
        <v>31</v>
      </c>
      <c r="G5" s="542" t="s">
        <v>150</v>
      </c>
      <c r="H5" s="545" t="s">
        <v>33</v>
      </c>
      <c r="I5" s="545" t="s">
        <v>43</v>
      </c>
      <c r="J5" s="544" t="s">
        <v>35</v>
      </c>
      <c r="K5" s="544"/>
      <c r="L5" s="545" t="s">
        <v>44</v>
      </c>
    </row>
    <row r="6" spans="1:12" s="90" customFormat="1" ht="12.75" x14ac:dyDescent="0.25">
      <c r="A6" s="542"/>
      <c r="B6" s="566"/>
      <c r="C6" s="542"/>
      <c r="D6" s="542"/>
      <c r="E6" s="542"/>
      <c r="F6" s="542"/>
      <c r="G6" s="542"/>
      <c r="H6" s="545"/>
      <c r="I6" s="545"/>
      <c r="J6" s="93" t="s">
        <v>82</v>
      </c>
      <c r="K6" s="92" t="s">
        <v>48</v>
      </c>
      <c r="L6" s="545"/>
    </row>
    <row r="7" spans="1:12" s="192" customFormat="1" ht="15" x14ac:dyDescent="0.25">
      <c r="A7" s="558"/>
      <c r="B7" s="560"/>
      <c r="C7" s="558"/>
      <c r="D7" s="558"/>
      <c r="E7" s="558"/>
      <c r="F7" s="224"/>
      <c r="G7" s="224"/>
      <c r="H7" s="204"/>
      <c r="I7" s="204"/>
      <c r="J7" s="204"/>
      <c r="K7" s="205"/>
      <c r="L7" s="204"/>
    </row>
    <row r="8" spans="1:12" s="192" customFormat="1" ht="15" x14ac:dyDescent="0.25">
      <c r="A8" s="567"/>
      <c r="B8" s="568"/>
      <c r="C8" s="567"/>
      <c r="D8" s="567"/>
      <c r="E8" s="567"/>
      <c r="F8" s="225"/>
      <c r="G8" s="225"/>
      <c r="H8" s="206"/>
      <c r="I8" s="206"/>
      <c r="J8" s="206"/>
      <c r="K8" s="207"/>
      <c r="L8" s="206"/>
    </row>
    <row r="9" spans="1:12" s="192" customFormat="1" ht="14.45" customHeight="1" x14ac:dyDescent="0.25">
      <c r="A9" s="567"/>
      <c r="B9" s="568"/>
      <c r="C9" s="567"/>
      <c r="D9" s="567"/>
      <c r="E9" s="567"/>
      <c r="F9" s="225"/>
      <c r="G9" s="225"/>
      <c r="H9" s="206"/>
      <c r="I9" s="206"/>
      <c r="J9" s="206"/>
      <c r="K9" s="207"/>
      <c r="L9" s="206"/>
    </row>
    <row r="10" spans="1:12" s="192" customFormat="1" ht="15" x14ac:dyDescent="0.25">
      <c r="A10" s="559"/>
      <c r="B10" s="561"/>
      <c r="C10" s="559"/>
      <c r="D10" s="559"/>
      <c r="E10" s="559"/>
      <c r="F10" s="226"/>
      <c r="G10" s="226"/>
      <c r="H10" s="208"/>
      <c r="I10" s="208"/>
      <c r="J10" s="208"/>
      <c r="K10" s="209"/>
      <c r="L10" s="208"/>
    </row>
    <row r="11" spans="1:12" s="192" customFormat="1" ht="15" x14ac:dyDescent="0.25">
      <c r="A11" s="227"/>
      <c r="B11" s="232"/>
      <c r="C11" s="231"/>
      <c r="D11" s="231"/>
      <c r="E11" s="231"/>
      <c r="F11" s="227"/>
      <c r="G11" s="227"/>
      <c r="H11" s="233"/>
      <c r="I11" s="210"/>
      <c r="J11" s="210"/>
      <c r="K11" s="211"/>
      <c r="L11" s="210"/>
    </row>
    <row r="12" spans="1:12" s="192" customFormat="1" ht="15" x14ac:dyDescent="0.25">
      <c r="A12" s="564"/>
      <c r="B12" s="569"/>
      <c r="C12" s="564"/>
      <c r="D12" s="571"/>
      <c r="E12" s="564"/>
      <c r="H12" s="213"/>
      <c r="I12" s="213"/>
      <c r="J12" s="213"/>
      <c r="K12" s="214"/>
      <c r="L12" s="213"/>
    </row>
    <row r="13" spans="1:12" s="192" customFormat="1" ht="14.45" customHeight="1" x14ac:dyDescent="0.25">
      <c r="A13" s="565"/>
      <c r="B13" s="570"/>
      <c r="C13" s="565"/>
      <c r="D13" s="572"/>
      <c r="E13" s="565"/>
      <c r="F13" s="228"/>
      <c r="G13" s="228"/>
      <c r="H13" s="215"/>
      <c r="I13" s="215"/>
      <c r="J13" s="215"/>
      <c r="K13" s="216"/>
      <c r="L13" s="215"/>
    </row>
    <row r="14" spans="1:12" x14ac:dyDescent="0.25">
      <c r="A14" s="548" t="s">
        <v>36</v>
      </c>
      <c r="B14" s="549"/>
      <c r="C14" s="549"/>
      <c r="D14" s="549"/>
      <c r="E14" s="549"/>
      <c r="F14" s="550"/>
      <c r="G14" s="234">
        <f>SUM(G7:G13)</f>
        <v>0</v>
      </c>
      <c r="H14" s="234"/>
      <c r="I14" s="235">
        <f>SUM(I7:I13)</f>
        <v>0</v>
      </c>
      <c r="J14" s="236"/>
      <c r="K14" s="236"/>
      <c r="L14" s="235">
        <f>SUM(L7:L13)</f>
        <v>0</v>
      </c>
    </row>
    <row r="15" spans="1:12" x14ac:dyDescent="0.25">
      <c r="A15" s="252"/>
      <c r="B15" s="252"/>
      <c r="C15" s="252"/>
      <c r="D15" s="252"/>
      <c r="E15" s="252"/>
      <c r="F15" s="252"/>
      <c r="G15" s="252"/>
      <c r="H15" s="252"/>
      <c r="I15" s="255"/>
      <c r="J15" s="256"/>
      <c r="K15" s="256"/>
      <c r="L15" s="255"/>
    </row>
    <row r="16" spans="1:12" x14ac:dyDescent="0.25">
      <c r="A16" s="252"/>
      <c r="B16" s="252"/>
      <c r="C16" s="252"/>
      <c r="D16" s="252"/>
      <c r="E16" s="252"/>
      <c r="F16" s="252"/>
      <c r="G16" s="252"/>
      <c r="H16" s="252"/>
      <c r="I16" s="255"/>
      <c r="J16" s="256"/>
      <c r="K16" s="256"/>
      <c r="L16" s="255"/>
    </row>
    <row r="17" spans="1:13" x14ac:dyDescent="0.25">
      <c r="A17" s="543" t="s">
        <v>188</v>
      </c>
      <c r="B17" s="543"/>
      <c r="C17" s="543"/>
      <c r="D17" s="543"/>
      <c r="E17" s="543"/>
      <c r="F17" s="543"/>
      <c r="G17" s="543"/>
      <c r="H17" s="543"/>
      <c r="I17" s="543"/>
      <c r="J17" s="543"/>
      <c r="K17" s="543"/>
      <c r="L17" s="543"/>
    </row>
    <row r="18" spans="1:13" s="90" customFormat="1" ht="42" customHeight="1" x14ac:dyDescent="0.25">
      <c r="A18" s="542" t="s">
        <v>74</v>
      </c>
      <c r="B18" s="566" t="s">
        <v>27</v>
      </c>
      <c r="C18" s="542" t="s">
        <v>28</v>
      </c>
      <c r="D18" s="542" t="s">
        <v>40</v>
      </c>
      <c r="E18" s="542"/>
      <c r="F18" s="541" t="s">
        <v>29</v>
      </c>
      <c r="G18" s="541"/>
      <c r="H18" s="541"/>
      <c r="I18" s="541"/>
      <c r="J18" s="541"/>
      <c r="K18" s="541"/>
      <c r="L18" s="541"/>
    </row>
    <row r="19" spans="1:13" s="90" customFormat="1" ht="13.5" customHeight="1" x14ac:dyDescent="0.25">
      <c r="A19" s="542"/>
      <c r="B19" s="566"/>
      <c r="C19" s="542"/>
      <c r="D19" s="542" t="s">
        <v>41</v>
      </c>
      <c r="E19" s="542" t="s">
        <v>42</v>
      </c>
      <c r="F19" s="542" t="s">
        <v>31</v>
      </c>
      <c r="G19" s="542" t="s">
        <v>32</v>
      </c>
      <c r="H19" s="545" t="s">
        <v>33</v>
      </c>
      <c r="I19" s="545" t="s">
        <v>43</v>
      </c>
      <c r="J19" s="544" t="s">
        <v>35</v>
      </c>
      <c r="K19" s="544"/>
      <c r="L19" s="545" t="s">
        <v>44</v>
      </c>
    </row>
    <row r="20" spans="1:13" s="90" customFormat="1" ht="12.75" x14ac:dyDescent="0.25">
      <c r="A20" s="542"/>
      <c r="B20" s="566"/>
      <c r="C20" s="542"/>
      <c r="D20" s="542"/>
      <c r="E20" s="542"/>
      <c r="F20" s="542"/>
      <c r="G20" s="542"/>
      <c r="H20" s="545"/>
      <c r="I20" s="545"/>
      <c r="J20" s="230" t="s">
        <v>82</v>
      </c>
      <c r="K20" s="92" t="s">
        <v>48</v>
      </c>
      <c r="L20" s="545"/>
    </row>
    <row r="21" spans="1:13" s="192" customFormat="1" ht="14.45" customHeight="1" x14ac:dyDescent="0.25">
      <c r="A21" s="558"/>
      <c r="B21" s="560"/>
      <c r="C21" s="558"/>
      <c r="D21" s="562"/>
      <c r="E21" s="558"/>
      <c r="F21" s="224"/>
      <c r="G21" s="224"/>
      <c r="H21" s="204"/>
      <c r="I21" s="204"/>
      <c r="J21" s="204"/>
      <c r="K21" s="205"/>
      <c r="L21" s="204"/>
      <c r="M21" s="193"/>
    </row>
    <row r="22" spans="1:13" s="192" customFormat="1" ht="14.45" customHeight="1" x14ac:dyDescent="0.25">
      <c r="A22" s="559"/>
      <c r="B22" s="561"/>
      <c r="C22" s="559"/>
      <c r="D22" s="563"/>
      <c r="E22" s="559"/>
      <c r="F22" s="226"/>
      <c r="G22" s="226"/>
      <c r="H22" s="208"/>
      <c r="I22" s="208"/>
      <c r="J22" s="208"/>
      <c r="K22" s="209"/>
      <c r="L22" s="208"/>
      <c r="M22" s="193"/>
    </row>
    <row r="23" spans="1:13" x14ac:dyDescent="0.25">
      <c r="A23" s="237"/>
      <c r="B23" s="238"/>
      <c r="C23" s="236"/>
      <c r="D23" s="236"/>
      <c r="E23" s="236"/>
      <c r="F23" s="236"/>
      <c r="G23" s="236"/>
      <c r="H23" s="236"/>
      <c r="I23" s="547"/>
      <c r="J23" s="547"/>
      <c r="K23" s="547"/>
      <c r="L23" s="363"/>
    </row>
    <row r="24" spans="1:13" x14ac:dyDescent="0.25">
      <c r="A24" s="548" t="s">
        <v>36</v>
      </c>
      <c r="B24" s="549"/>
      <c r="C24" s="549"/>
      <c r="D24" s="549"/>
      <c r="E24" s="550"/>
      <c r="F24" s="239"/>
      <c r="G24" s="239">
        <f>SUM(G21:G23)</f>
        <v>0</v>
      </c>
      <c r="H24" s="239"/>
      <c r="I24" s="240">
        <f>SUM(I21:I22)</f>
        <v>0</v>
      </c>
      <c r="J24" s="239"/>
      <c r="K24" s="239"/>
      <c r="L24" s="240">
        <f>L21+L22-L23</f>
        <v>0</v>
      </c>
    </row>
    <row r="25" spans="1:13" ht="18" customHeight="1" x14ac:dyDescent="0.25">
      <c r="A25" s="252"/>
      <c r="B25" s="252"/>
      <c r="C25" s="252"/>
      <c r="D25" s="252"/>
      <c r="E25" s="252"/>
      <c r="F25" s="253"/>
      <c r="G25" s="253"/>
      <c r="H25" s="253"/>
      <c r="I25" s="254"/>
      <c r="J25" s="253"/>
      <c r="K25" s="253"/>
      <c r="L25" s="254"/>
    </row>
    <row r="26" spans="1:13" ht="18" customHeight="1" x14ac:dyDescent="0.25">
      <c r="A26" s="543" t="s">
        <v>179</v>
      </c>
      <c r="B26" s="543"/>
      <c r="C26" s="543"/>
      <c r="D26" s="543"/>
      <c r="E26" s="543"/>
      <c r="F26" s="543"/>
      <c r="G26" s="543"/>
      <c r="H26" s="543"/>
      <c r="I26" s="543"/>
      <c r="J26" s="543"/>
      <c r="K26" s="543"/>
      <c r="L26" s="543"/>
    </row>
    <row r="27" spans="1:13" s="90" customFormat="1" ht="18" customHeight="1" x14ac:dyDescent="0.25">
      <c r="A27" s="542" t="s">
        <v>74</v>
      </c>
      <c r="B27" s="546" t="s">
        <v>27</v>
      </c>
      <c r="C27" s="542" t="s">
        <v>28</v>
      </c>
      <c r="D27" s="542" t="s">
        <v>40</v>
      </c>
      <c r="E27" s="542"/>
      <c r="F27" s="541" t="s">
        <v>29</v>
      </c>
      <c r="G27" s="541"/>
      <c r="H27" s="541"/>
      <c r="I27" s="541"/>
      <c r="J27" s="541"/>
      <c r="K27" s="541"/>
      <c r="L27" s="541"/>
    </row>
    <row r="28" spans="1:13" s="90" customFormat="1" ht="18" customHeight="1" x14ac:dyDescent="0.25">
      <c r="A28" s="542"/>
      <c r="B28" s="546"/>
      <c r="C28" s="542"/>
      <c r="D28" s="542" t="s">
        <v>41</v>
      </c>
      <c r="E28" s="542" t="s">
        <v>42</v>
      </c>
      <c r="F28" s="542" t="s">
        <v>31</v>
      </c>
      <c r="G28" s="542" t="s">
        <v>32</v>
      </c>
      <c r="H28" s="545" t="s">
        <v>33</v>
      </c>
      <c r="I28" s="545" t="s">
        <v>43</v>
      </c>
      <c r="J28" s="544" t="s">
        <v>35</v>
      </c>
      <c r="K28" s="544"/>
      <c r="L28" s="545" t="s">
        <v>44</v>
      </c>
    </row>
    <row r="29" spans="1:13" s="90" customFormat="1" ht="18" customHeight="1" x14ac:dyDescent="0.25">
      <c r="A29" s="542"/>
      <c r="B29" s="546"/>
      <c r="C29" s="542"/>
      <c r="D29" s="542"/>
      <c r="E29" s="542"/>
      <c r="F29" s="542"/>
      <c r="G29" s="542"/>
      <c r="H29" s="545"/>
      <c r="I29" s="545"/>
      <c r="J29" s="260" t="s">
        <v>82</v>
      </c>
      <c r="K29" s="92" t="s">
        <v>48</v>
      </c>
      <c r="L29" s="545"/>
    </row>
    <row r="30" spans="1:13" s="192" customFormat="1" ht="18" customHeight="1" x14ac:dyDescent="0.25">
      <c r="A30" s="135"/>
      <c r="B30" s="273"/>
      <c r="C30" s="135"/>
      <c r="D30" s="135"/>
      <c r="E30" s="135"/>
      <c r="F30" s="135"/>
      <c r="G30" s="135"/>
      <c r="H30" s="190"/>
      <c r="I30" s="190"/>
      <c r="J30" s="190"/>
      <c r="K30" s="191"/>
      <c r="L30" s="190"/>
    </row>
    <row r="31" spans="1:13" s="242" customFormat="1" ht="18" customHeight="1" x14ac:dyDescent="0.25">
      <c r="A31" s="261"/>
      <c r="B31" s="262"/>
      <c r="C31" s="263"/>
      <c r="D31" s="264"/>
      <c r="E31" s="264"/>
      <c r="F31" s="265"/>
      <c r="G31" s="265"/>
      <c r="H31" s="266"/>
      <c r="I31" s="266"/>
      <c r="J31" s="266"/>
      <c r="K31" s="267"/>
      <c r="L31" s="268">
        <f>L30</f>
        <v>0</v>
      </c>
    </row>
    <row r="32" spans="1:13" s="242" customFormat="1" x14ac:dyDescent="0.25">
      <c r="A32" s="543" t="s">
        <v>143</v>
      </c>
      <c r="B32" s="543"/>
      <c r="C32" s="543"/>
      <c r="D32" s="251"/>
      <c r="E32" s="251"/>
      <c r="F32" s="251"/>
      <c r="G32" s="251"/>
      <c r="H32" s="251"/>
      <c r="I32" s="241"/>
      <c r="L32" s="241"/>
    </row>
    <row r="33" spans="1:14" s="242" customFormat="1" x14ac:dyDescent="0.25">
      <c r="A33" s="229"/>
      <c r="B33" s="229"/>
      <c r="C33" s="229"/>
      <c r="D33" s="555" t="s">
        <v>144</v>
      </c>
      <c r="E33" s="556"/>
      <c r="F33" s="556"/>
      <c r="G33" s="556"/>
      <c r="H33" s="556"/>
      <c r="I33" s="557"/>
      <c r="J33" s="553" t="s">
        <v>50</v>
      </c>
      <c r="K33" s="554"/>
      <c r="L33" s="241"/>
    </row>
    <row r="34" spans="1:14" s="242" customFormat="1" x14ac:dyDescent="0.25">
      <c r="A34" s="229"/>
      <c r="B34" s="229"/>
      <c r="C34" s="229"/>
      <c r="D34" s="536" t="s">
        <v>145</v>
      </c>
      <c r="E34" s="537"/>
      <c r="F34" s="537"/>
      <c r="G34" s="537"/>
      <c r="H34" s="537"/>
      <c r="I34" s="538"/>
      <c r="J34" s="539">
        <v>550415</v>
      </c>
      <c r="K34" s="540"/>
      <c r="L34" s="241"/>
    </row>
    <row r="35" spans="1:14" s="242" customFormat="1" x14ac:dyDescent="0.25">
      <c r="A35" s="229"/>
      <c r="B35" s="229"/>
      <c r="C35" s="229"/>
      <c r="D35" s="536" t="s">
        <v>146</v>
      </c>
      <c r="E35" s="537"/>
      <c r="F35" s="537"/>
      <c r="G35" s="537"/>
      <c r="H35" s="537"/>
      <c r="I35" s="538"/>
      <c r="J35" s="539">
        <f>L14</f>
        <v>0</v>
      </c>
      <c r="K35" s="540"/>
      <c r="L35" s="241"/>
    </row>
    <row r="36" spans="1:14" s="242" customFormat="1" x14ac:dyDescent="0.25">
      <c r="A36" s="229"/>
      <c r="B36" s="229"/>
      <c r="C36" s="229"/>
      <c r="D36" s="536" t="s">
        <v>147</v>
      </c>
      <c r="E36" s="537"/>
      <c r="F36" s="537"/>
      <c r="G36" s="537"/>
      <c r="H36" s="537"/>
      <c r="I36" s="538"/>
      <c r="J36" s="539">
        <f>L24</f>
        <v>0</v>
      </c>
      <c r="K36" s="540"/>
      <c r="N36" s="243"/>
    </row>
    <row r="37" spans="1:14" s="242" customFormat="1" x14ac:dyDescent="0.25">
      <c r="A37" s="259"/>
      <c r="B37" s="259"/>
      <c r="C37" s="259"/>
      <c r="D37" s="536" t="s">
        <v>180</v>
      </c>
      <c r="E37" s="537"/>
      <c r="F37" s="537"/>
      <c r="G37" s="537"/>
      <c r="H37" s="537"/>
      <c r="I37" s="538"/>
      <c r="J37" s="539">
        <f>L31</f>
        <v>0</v>
      </c>
      <c r="K37" s="540"/>
      <c r="N37" s="243"/>
    </row>
    <row r="38" spans="1:14" s="242" customFormat="1" x14ac:dyDescent="0.25">
      <c r="A38" s="258"/>
      <c r="B38" s="258"/>
      <c r="C38" s="258"/>
      <c r="D38" s="536" t="s">
        <v>172</v>
      </c>
      <c r="E38" s="537"/>
      <c r="F38" s="537"/>
      <c r="G38" s="537"/>
      <c r="H38" s="537"/>
      <c r="I38" s="538"/>
      <c r="J38" s="539">
        <v>5000000</v>
      </c>
      <c r="K38" s="540"/>
      <c r="N38" s="243"/>
    </row>
    <row r="39" spans="1:14" s="242" customFormat="1" x14ac:dyDescent="0.25">
      <c r="A39" s="258"/>
      <c r="B39" s="258"/>
      <c r="C39" s="258"/>
      <c r="D39" s="548" t="s">
        <v>152</v>
      </c>
      <c r="E39" s="549"/>
      <c r="F39" s="549"/>
      <c r="G39" s="549"/>
      <c r="H39" s="549"/>
      <c r="I39" s="550"/>
      <c r="J39" s="551">
        <f>SUM(J34:K38)</f>
        <v>5550415</v>
      </c>
      <c r="K39" s="552"/>
      <c r="N39" s="243"/>
    </row>
    <row r="40" spans="1:14" s="242" customFormat="1" x14ac:dyDescent="0.25">
      <c r="A40" s="229"/>
      <c r="B40" s="229"/>
      <c r="C40" s="229"/>
      <c r="D40" s="536" t="s">
        <v>148</v>
      </c>
      <c r="E40" s="537"/>
      <c r="F40" s="537"/>
      <c r="G40" s="537"/>
      <c r="H40" s="537"/>
      <c r="I40" s="538"/>
      <c r="J40" s="539" t="e">
        <f>'Bảng lương'!#REF!</f>
        <v>#REF!</v>
      </c>
      <c r="K40" s="540"/>
      <c r="L40" s="241"/>
    </row>
    <row r="41" spans="1:14" s="242" customFormat="1" x14ac:dyDescent="0.25">
      <c r="A41" s="258"/>
      <c r="B41" s="258"/>
      <c r="C41" s="258"/>
      <c r="D41" s="536" t="s">
        <v>167</v>
      </c>
      <c r="E41" s="537"/>
      <c r="F41" s="537"/>
      <c r="G41" s="537"/>
      <c r="H41" s="537"/>
      <c r="I41" s="538"/>
      <c r="J41" s="539" t="e">
        <f>'Chi phí văn phòng'!#REF!</f>
        <v>#REF!</v>
      </c>
      <c r="K41" s="540"/>
      <c r="L41" s="241"/>
    </row>
    <row r="42" spans="1:14" s="242" customFormat="1" x14ac:dyDescent="0.25">
      <c r="A42" s="258"/>
      <c r="B42" s="258"/>
      <c r="C42" s="258"/>
      <c r="D42" s="536" t="s">
        <v>168</v>
      </c>
      <c r="E42" s="537"/>
      <c r="F42" s="537"/>
      <c r="G42" s="537"/>
      <c r="H42" s="537"/>
      <c r="I42" s="538"/>
      <c r="J42" s="539" t="e">
        <f>'Chi phí văn phòng'!#REF!</f>
        <v>#REF!</v>
      </c>
      <c r="K42" s="540"/>
      <c r="L42" s="241"/>
    </row>
    <row r="43" spans="1:14" s="242" customFormat="1" x14ac:dyDescent="0.25">
      <c r="A43" s="258"/>
      <c r="B43" s="258"/>
      <c r="C43" s="258"/>
      <c r="D43" s="548" t="s">
        <v>153</v>
      </c>
      <c r="E43" s="549"/>
      <c r="F43" s="549"/>
      <c r="G43" s="549"/>
      <c r="H43" s="549"/>
      <c r="I43" s="550"/>
      <c r="J43" s="551" t="e">
        <f>SUM(J40:K42)</f>
        <v>#REF!</v>
      </c>
      <c r="K43" s="552"/>
      <c r="L43" s="241"/>
    </row>
    <row r="44" spans="1:14" s="242" customFormat="1" x14ac:dyDescent="0.25">
      <c r="A44" s="229"/>
      <c r="B44" s="229"/>
      <c r="C44" s="229"/>
      <c r="D44" s="578" t="s">
        <v>171</v>
      </c>
      <c r="E44" s="578"/>
      <c r="F44" s="578"/>
      <c r="G44" s="578"/>
      <c r="H44" s="578"/>
      <c r="I44" s="578"/>
      <c r="J44" s="579" t="e">
        <f>J39-J43</f>
        <v>#REF!</v>
      </c>
      <c r="K44" s="579"/>
    </row>
    <row r="45" spans="1:14" s="242" customFormat="1" x14ac:dyDescent="0.25">
      <c r="A45" s="258"/>
      <c r="B45" s="258"/>
      <c r="C45" s="258"/>
      <c r="D45" s="244"/>
      <c r="E45" s="244"/>
      <c r="F45" s="244"/>
      <c r="G45" s="244"/>
      <c r="H45" s="574" t="s">
        <v>169</v>
      </c>
      <c r="I45" s="574"/>
      <c r="J45" s="575">
        <v>2500000</v>
      </c>
      <c r="K45" s="575"/>
    </row>
    <row r="46" spans="1:14" s="242" customFormat="1" x14ac:dyDescent="0.25">
      <c r="A46" s="257"/>
      <c r="B46" s="257"/>
      <c r="C46" s="257"/>
      <c r="D46" s="244"/>
      <c r="E46" s="244"/>
      <c r="F46" s="244"/>
      <c r="G46" s="244"/>
      <c r="H46" s="577" t="s">
        <v>170</v>
      </c>
      <c r="I46" s="577"/>
      <c r="J46" s="576" t="e">
        <f>J44+J45</f>
        <v>#REF!</v>
      </c>
      <c r="K46" s="576"/>
    </row>
    <row r="47" spans="1:14" x14ac:dyDescent="0.25">
      <c r="A47" s="82"/>
      <c r="B47" s="543" t="s">
        <v>107</v>
      </c>
      <c r="C47" s="543"/>
      <c r="D47" s="543"/>
      <c r="E47" s="82"/>
      <c r="F47" s="82"/>
      <c r="G47" s="82"/>
      <c r="H47" s="82"/>
      <c r="I47" s="543" t="s">
        <v>111</v>
      </c>
      <c r="J47" s="543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G10" sqref="G10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73" t="s">
        <v>0</v>
      </c>
      <c r="C1" s="573"/>
      <c r="D1" s="573"/>
      <c r="E1" s="573"/>
      <c r="F1" s="573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80" t="s">
        <v>157</v>
      </c>
      <c r="C4" s="580"/>
      <c r="D4" s="580"/>
      <c r="E4" s="147"/>
      <c r="F4" s="147"/>
    </row>
    <row r="5" spans="2:10" x14ac:dyDescent="0.25">
      <c r="B5" s="245" t="s">
        <v>49</v>
      </c>
      <c r="C5" s="245"/>
      <c r="D5" s="245"/>
      <c r="E5" s="245"/>
      <c r="F5" s="245"/>
    </row>
    <row r="6" spans="2:10" s="61" customFormat="1" x14ac:dyDescent="0.25">
      <c r="B6" s="245"/>
      <c r="C6" s="248"/>
      <c r="D6" s="248"/>
      <c r="E6" s="245"/>
      <c r="F6" s="245"/>
    </row>
    <row r="7" spans="2:10" s="61" customFormat="1" x14ac:dyDescent="0.25">
      <c r="B7" s="245"/>
      <c r="C7" s="248"/>
      <c r="D7" s="248"/>
      <c r="E7" s="245"/>
      <c r="F7" s="245"/>
    </row>
    <row r="8" spans="2:10" s="61" customFormat="1" x14ac:dyDescent="0.25">
      <c r="B8" s="583" t="s">
        <v>163</v>
      </c>
      <c r="C8" s="584"/>
      <c r="D8" s="585"/>
      <c r="E8" s="245"/>
      <c r="F8" s="245"/>
    </row>
    <row r="9" spans="2:10" s="61" customFormat="1" x14ac:dyDescent="0.25">
      <c r="B9" s="249" t="s">
        <v>158</v>
      </c>
      <c r="C9" s="581">
        <v>6510000</v>
      </c>
      <c r="D9" s="582"/>
      <c r="E9" s="245"/>
      <c r="F9" s="245"/>
    </row>
    <row r="10" spans="2:10" s="61" customFormat="1" x14ac:dyDescent="0.25">
      <c r="B10" s="250" t="s">
        <v>159</v>
      </c>
      <c r="C10" s="247"/>
      <c r="D10" s="247"/>
      <c r="E10" s="245"/>
      <c r="F10" s="245"/>
    </row>
    <row r="11" spans="2:10" s="61" customFormat="1" x14ac:dyDescent="0.25">
      <c r="B11" s="250"/>
      <c r="C11" s="247" t="s">
        <v>166</v>
      </c>
      <c r="D11" s="247"/>
      <c r="E11" s="245"/>
      <c r="F11" s="245"/>
    </row>
    <row r="12" spans="2:10" s="61" customFormat="1" x14ac:dyDescent="0.25">
      <c r="B12" s="246"/>
      <c r="C12" s="247" t="s">
        <v>160</v>
      </c>
      <c r="D12" s="247"/>
      <c r="E12" s="245"/>
      <c r="F12" s="245"/>
    </row>
    <row r="13" spans="2:10" s="61" customFormat="1" x14ac:dyDescent="0.25">
      <c r="B13" s="246"/>
      <c r="C13" s="247" t="s">
        <v>13</v>
      </c>
      <c r="D13" s="247"/>
      <c r="E13" s="245"/>
      <c r="F13" s="245"/>
    </row>
    <row r="14" spans="2:10" ht="14.25" customHeight="1" x14ac:dyDescent="0.25">
      <c r="B14" s="246"/>
      <c r="C14" s="247" t="s">
        <v>161</v>
      </c>
      <c r="D14" s="247"/>
      <c r="E14" s="245"/>
      <c r="F14" s="245"/>
    </row>
    <row r="15" spans="2:10" x14ac:dyDescent="0.25">
      <c r="B15" s="246"/>
      <c r="C15" s="247" t="s">
        <v>164</v>
      </c>
      <c r="D15" s="247"/>
      <c r="E15" s="245"/>
      <c r="F15" s="245"/>
    </row>
    <row r="16" spans="2:10" x14ac:dyDescent="0.25">
      <c r="B16" s="246"/>
      <c r="C16" s="247" t="s">
        <v>162</v>
      </c>
      <c r="D16" s="247"/>
      <c r="E16" s="245"/>
      <c r="F16" s="245"/>
    </row>
    <row r="17" spans="3:4" x14ac:dyDescent="0.25">
      <c r="C17" s="453" t="s">
        <v>274</v>
      </c>
    </row>
    <row r="18" spans="3:4" x14ac:dyDescent="0.25">
      <c r="C18" s="454" t="s">
        <v>275</v>
      </c>
      <c r="D18">
        <v>1185000</v>
      </c>
    </row>
    <row r="19" spans="3:4" x14ac:dyDescent="0.25">
      <c r="C19" s="455" t="s">
        <v>276</v>
      </c>
      <c r="D19">
        <v>1280000</v>
      </c>
    </row>
    <row r="20" spans="3:4" x14ac:dyDescent="0.25">
      <c r="C20" s="455" t="s">
        <v>277</v>
      </c>
      <c r="D20">
        <v>50000</v>
      </c>
    </row>
    <row r="21" spans="3:4" x14ac:dyDescent="0.25">
      <c r="C21" s="455" t="s">
        <v>278</v>
      </c>
      <c r="D21">
        <v>90000</v>
      </c>
    </row>
  </sheetData>
  <mergeCells count="4">
    <mergeCell ref="B1:F1"/>
    <mergeCell ref="B4:D4"/>
    <mergeCell ref="C9:D9"/>
    <mergeCell ref="B8:D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73" t="s">
        <v>0</v>
      </c>
      <c r="B1" s="573"/>
      <c r="C1" s="573"/>
      <c r="D1" s="573"/>
      <c r="E1" s="573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88" t="s">
        <v>165</v>
      </c>
      <c r="B4" s="588"/>
      <c r="C4" s="588"/>
      <c r="D4" s="588"/>
      <c r="E4" s="588"/>
      <c r="F4" s="588"/>
      <c r="G4" s="588"/>
      <c r="H4" s="588"/>
    </row>
    <row r="6" spans="1:9" ht="15.75" x14ac:dyDescent="0.25">
      <c r="A6" s="589" t="s">
        <v>144</v>
      </c>
      <c r="B6" s="589"/>
      <c r="C6" s="589"/>
      <c r="D6" s="589"/>
      <c r="E6" s="589"/>
      <c r="F6" s="589"/>
      <c r="G6" s="590" t="s">
        <v>50</v>
      </c>
      <c r="H6" s="590"/>
    </row>
    <row r="7" spans="1:9" ht="15.75" x14ac:dyDescent="0.25">
      <c r="A7" s="586" t="s">
        <v>154</v>
      </c>
      <c r="B7" s="586"/>
      <c r="C7" s="586"/>
      <c r="D7" s="586"/>
      <c r="E7" s="586"/>
      <c r="F7" s="586"/>
      <c r="G7" s="587"/>
      <c r="H7" s="587"/>
    </row>
    <row r="8" spans="1:9" ht="15.75" x14ac:dyDescent="0.25">
      <c r="A8" s="586" t="s">
        <v>155</v>
      </c>
      <c r="B8" s="586"/>
      <c r="C8" s="586"/>
      <c r="D8" s="586"/>
      <c r="E8" s="586"/>
      <c r="F8" s="586"/>
      <c r="G8" s="587"/>
      <c r="H8" s="587"/>
    </row>
    <row r="9" spans="1:9" ht="15.75" x14ac:dyDescent="0.25">
      <c r="A9" s="536" t="s">
        <v>148</v>
      </c>
      <c r="B9" s="537"/>
      <c r="C9" s="537"/>
      <c r="D9" s="537"/>
      <c r="E9" s="537"/>
      <c r="F9" s="538"/>
      <c r="G9" s="539"/>
      <c r="H9" s="540"/>
    </row>
    <row r="10" spans="1:9" ht="15.75" x14ac:dyDescent="0.25">
      <c r="A10" s="578" t="s">
        <v>156</v>
      </c>
      <c r="B10" s="578"/>
      <c r="C10" s="578"/>
      <c r="D10" s="578"/>
      <c r="E10" s="578"/>
      <c r="F10" s="578"/>
      <c r="G10" s="579">
        <f>SUM(G7:H9)</f>
        <v>0</v>
      </c>
      <c r="H10" s="579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596" t="s">
        <v>20</v>
      </c>
      <c r="AA1" s="597"/>
      <c r="AB1" s="597"/>
      <c r="AC1" s="597"/>
      <c r="AD1" s="597"/>
      <c r="AE1" s="597"/>
      <c r="AF1" s="597"/>
      <c r="AG1" s="598"/>
    </row>
    <row r="2" spans="1:40" x14ac:dyDescent="0.25">
      <c r="A2" s="98" t="s">
        <v>2</v>
      </c>
      <c r="B2" s="98"/>
      <c r="C2" s="99"/>
      <c r="D2" s="99"/>
      <c r="E2" s="99"/>
      <c r="Z2" s="591" t="s">
        <v>84</v>
      </c>
      <c r="AA2" s="592"/>
      <c r="AB2" s="592"/>
      <c r="AC2" s="592"/>
      <c r="AD2" s="592"/>
      <c r="AE2" s="593"/>
      <c r="AF2" s="594" t="s">
        <v>85</v>
      </c>
      <c r="AG2" s="595"/>
    </row>
    <row r="3" spans="1:40" x14ac:dyDescent="0.25">
      <c r="A3" s="98" t="s">
        <v>86</v>
      </c>
      <c r="B3" s="79"/>
      <c r="C3" s="79"/>
      <c r="D3" s="79"/>
      <c r="E3" s="79"/>
      <c r="Z3" s="591" t="s">
        <v>87</v>
      </c>
      <c r="AA3" s="592"/>
      <c r="AB3" s="592"/>
      <c r="AC3" s="592"/>
      <c r="AD3" s="592"/>
      <c r="AE3" s="593"/>
      <c r="AF3" s="594" t="s">
        <v>88</v>
      </c>
      <c r="AG3" s="595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91" t="s">
        <v>90</v>
      </c>
      <c r="AA4" s="592"/>
      <c r="AB4" s="592"/>
      <c r="AC4" s="592"/>
      <c r="AD4" s="592"/>
      <c r="AE4" s="593"/>
      <c r="AF4" s="594" t="s">
        <v>91</v>
      </c>
      <c r="AG4" s="595"/>
    </row>
    <row r="5" spans="1:40" x14ac:dyDescent="0.25">
      <c r="A5" s="98" t="s">
        <v>92</v>
      </c>
      <c r="B5" s="79"/>
      <c r="C5" s="79"/>
      <c r="D5" s="79"/>
      <c r="E5" s="79"/>
      <c r="Z5" s="591" t="s">
        <v>93</v>
      </c>
      <c r="AA5" s="592"/>
      <c r="AB5" s="592"/>
      <c r="AC5" s="592"/>
      <c r="AD5" s="592"/>
      <c r="AE5" s="593"/>
      <c r="AF5" s="594" t="s">
        <v>94</v>
      </c>
      <c r="AG5" s="595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600" t="s">
        <v>189</v>
      </c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00"/>
      <c r="M7" s="600"/>
      <c r="N7" s="600"/>
      <c r="O7" s="600"/>
      <c r="P7" s="600"/>
      <c r="Q7" s="600"/>
      <c r="R7" s="600"/>
      <c r="S7" s="600"/>
      <c r="T7" s="600"/>
      <c r="U7" s="600"/>
      <c r="V7" s="600"/>
      <c r="W7" s="600"/>
      <c r="X7" s="600"/>
      <c r="Y7" s="600"/>
      <c r="Z7" s="600"/>
      <c r="AA7" s="600"/>
      <c r="AB7" s="600"/>
      <c r="AC7" s="600"/>
      <c r="AD7" s="600"/>
      <c r="AE7" s="600"/>
      <c r="AF7" s="600"/>
      <c r="AG7" s="600"/>
      <c r="AH7" s="600"/>
      <c r="AI7" s="600"/>
      <c r="AJ7" s="600"/>
      <c r="AK7" s="600"/>
      <c r="AL7" s="600"/>
      <c r="AM7" s="600"/>
      <c r="AN7" s="102"/>
    </row>
    <row r="9" spans="1:40" s="108" customFormat="1" x14ac:dyDescent="0.25">
      <c r="A9" s="601" t="s">
        <v>95</v>
      </c>
      <c r="B9" s="601" t="s">
        <v>96</v>
      </c>
      <c r="C9" s="601" t="s">
        <v>97</v>
      </c>
      <c r="D9" s="604" t="s">
        <v>98</v>
      </c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5"/>
      <c r="AA9" s="605"/>
      <c r="AB9" s="605"/>
      <c r="AC9" s="605"/>
      <c r="AD9" s="605"/>
      <c r="AE9" s="605"/>
      <c r="AF9" s="605"/>
      <c r="AG9" s="605"/>
      <c r="AH9" s="606"/>
      <c r="AI9" s="607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602"/>
      <c r="B10" s="602"/>
      <c r="C10" s="602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607"/>
      <c r="AJ10" s="110"/>
      <c r="AK10" s="106"/>
      <c r="AL10" s="106"/>
      <c r="AM10" s="106"/>
      <c r="AN10" s="107"/>
    </row>
    <row r="11" spans="1:40" s="114" customFormat="1" x14ac:dyDescent="0.25">
      <c r="A11" s="603"/>
      <c r="B11" s="603"/>
      <c r="C11" s="603"/>
      <c r="D11" s="109" t="s">
        <v>105</v>
      </c>
      <c r="E11" s="111" t="s">
        <v>106</v>
      </c>
      <c r="F11" s="109" t="s">
        <v>100</v>
      </c>
      <c r="G11" s="111" t="s">
        <v>101</v>
      </c>
      <c r="H11" s="112" t="s">
        <v>102</v>
      </c>
      <c r="I11" s="111" t="s">
        <v>103</v>
      </c>
      <c r="J11" s="111" t="s">
        <v>104</v>
      </c>
      <c r="K11" s="109" t="s">
        <v>105</v>
      </c>
      <c r="L11" s="111" t="s">
        <v>106</v>
      </c>
      <c r="M11" s="109" t="s">
        <v>100</v>
      </c>
      <c r="N11" s="111" t="s">
        <v>101</v>
      </c>
      <c r="O11" s="112" t="s">
        <v>102</v>
      </c>
      <c r="P11" s="111" t="s">
        <v>103</v>
      </c>
      <c r="Q11" s="111" t="s">
        <v>104</v>
      </c>
      <c r="R11" s="109" t="s">
        <v>105</v>
      </c>
      <c r="S11" s="111" t="s">
        <v>106</v>
      </c>
      <c r="T11" s="109" t="s">
        <v>100</v>
      </c>
      <c r="U11" s="111" t="s">
        <v>101</v>
      </c>
      <c r="V11" s="112" t="s">
        <v>102</v>
      </c>
      <c r="W11" s="111" t="s">
        <v>103</v>
      </c>
      <c r="X11" s="111" t="s">
        <v>104</v>
      </c>
      <c r="Y11" s="109" t="s">
        <v>105</v>
      </c>
      <c r="Z11" s="111" t="s">
        <v>106</v>
      </c>
      <c r="AA11" s="109" t="s">
        <v>100</v>
      </c>
      <c r="AB11" s="111" t="s">
        <v>101</v>
      </c>
      <c r="AC11" s="112" t="s">
        <v>102</v>
      </c>
      <c r="AD11" s="111" t="s">
        <v>103</v>
      </c>
      <c r="AE11" s="109" t="s">
        <v>104</v>
      </c>
      <c r="AF11" s="111" t="s">
        <v>105</v>
      </c>
      <c r="AG11" s="111" t="s">
        <v>106</v>
      </c>
      <c r="AH11" s="111" t="s">
        <v>100</v>
      </c>
      <c r="AI11" s="607"/>
      <c r="AJ11" s="113"/>
      <c r="AN11" s="115"/>
    </row>
    <row r="12" spans="1:40" s="114" customFormat="1" x14ac:dyDescent="0.25">
      <c r="A12" s="132">
        <v>1</v>
      </c>
      <c r="B12" s="132" t="s">
        <v>38</v>
      </c>
      <c r="C12" s="132" t="s">
        <v>14</v>
      </c>
      <c r="D12" s="111" t="s">
        <v>85</v>
      </c>
      <c r="E12" s="111" t="s">
        <v>85</v>
      </c>
      <c r="F12" s="111" t="s">
        <v>85</v>
      </c>
      <c r="G12" s="111" t="s">
        <v>88</v>
      </c>
      <c r="H12" s="146" t="s">
        <v>85</v>
      </c>
      <c r="I12" s="111" t="s">
        <v>85</v>
      </c>
      <c r="J12" s="111" t="s">
        <v>85</v>
      </c>
      <c r="K12" s="111" t="s">
        <v>85</v>
      </c>
      <c r="L12" s="111" t="s">
        <v>85</v>
      </c>
      <c r="M12" s="111" t="s">
        <v>85</v>
      </c>
      <c r="N12" s="111" t="s">
        <v>88</v>
      </c>
      <c r="O12" s="146" t="s">
        <v>85</v>
      </c>
      <c r="P12" s="111" t="s">
        <v>85</v>
      </c>
      <c r="Q12" s="111" t="s">
        <v>85</v>
      </c>
      <c r="R12" s="111" t="s">
        <v>85</v>
      </c>
      <c r="S12" s="111" t="s">
        <v>85</v>
      </c>
      <c r="T12" s="111" t="s">
        <v>85</v>
      </c>
      <c r="U12" s="111" t="s">
        <v>85</v>
      </c>
      <c r="V12" s="146"/>
      <c r="W12" s="111" t="s">
        <v>85</v>
      </c>
      <c r="X12" s="111" t="s">
        <v>85</v>
      </c>
      <c r="Y12" s="111" t="s">
        <v>85</v>
      </c>
      <c r="Z12" s="111" t="s">
        <v>85</v>
      </c>
      <c r="AA12" s="111" t="s">
        <v>85</v>
      </c>
      <c r="AB12" s="111" t="s">
        <v>85</v>
      </c>
      <c r="AC12" s="146"/>
      <c r="AD12" s="111" t="s">
        <v>85</v>
      </c>
      <c r="AE12" s="111" t="s">
        <v>85</v>
      </c>
      <c r="AF12" s="111" t="s">
        <v>85</v>
      </c>
      <c r="AG12" s="111" t="s">
        <v>85</v>
      </c>
      <c r="AH12" s="111" t="s">
        <v>85</v>
      </c>
      <c r="AI12" s="116">
        <f>COUNTIF(D12:AH12,"x")+ COUNTIF(D12:AH12,"x/2")/2+COUNTIF(D12:AH12,"CT")+COUNTIF(D12:AH12,"TT")</f>
        <v>28</v>
      </c>
      <c r="AJ12" s="113"/>
      <c r="AN12" s="115"/>
    </row>
    <row r="13" spans="1:40" s="114" customFormat="1" x14ac:dyDescent="0.25">
      <c r="A13" s="132">
        <v>2</v>
      </c>
      <c r="B13" s="133" t="s">
        <v>37</v>
      </c>
      <c r="C13" s="134" t="s">
        <v>107</v>
      </c>
      <c r="D13" s="111" t="s">
        <v>85</v>
      </c>
      <c r="E13" s="111" t="s">
        <v>85</v>
      </c>
      <c r="F13" s="111" t="s">
        <v>85</v>
      </c>
      <c r="G13" s="111" t="s">
        <v>88</v>
      </c>
      <c r="H13" s="146" t="s">
        <v>85</v>
      </c>
      <c r="I13" s="111" t="s">
        <v>85</v>
      </c>
      <c r="J13" s="111" t="s">
        <v>85</v>
      </c>
      <c r="K13" s="111" t="s">
        <v>85</v>
      </c>
      <c r="L13" s="111" t="s">
        <v>85</v>
      </c>
      <c r="M13" s="111" t="s">
        <v>85</v>
      </c>
      <c r="N13" s="111" t="s">
        <v>88</v>
      </c>
      <c r="O13" s="146" t="s">
        <v>85</v>
      </c>
      <c r="P13" s="111" t="s">
        <v>85</v>
      </c>
      <c r="Q13" s="111" t="s">
        <v>85</v>
      </c>
      <c r="R13" s="111" t="s">
        <v>85</v>
      </c>
      <c r="S13" s="111" t="s">
        <v>85</v>
      </c>
      <c r="T13" s="111" t="s">
        <v>85</v>
      </c>
      <c r="U13" s="111" t="s">
        <v>85</v>
      </c>
      <c r="V13" s="146"/>
      <c r="W13" s="111" t="s">
        <v>85</v>
      </c>
      <c r="X13" s="111" t="s">
        <v>85</v>
      </c>
      <c r="Y13" s="111" t="s">
        <v>85</v>
      </c>
      <c r="Z13" s="111" t="s">
        <v>85</v>
      </c>
      <c r="AA13" s="111" t="s">
        <v>85</v>
      </c>
      <c r="AB13" s="111" t="s">
        <v>85</v>
      </c>
      <c r="AC13" s="146"/>
      <c r="AD13" s="111" t="s">
        <v>85</v>
      </c>
      <c r="AE13" s="111" t="s">
        <v>85</v>
      </c>
      <c r="AF13" s="111" t="s">
        <v>85</v>
      </c>
      <c r="AG13" s="111" t="s">
        <v>85</v>
      </c>
      <c r="AH13" s="111" t="s">
        <v>85</v>
      </c>
      <c r="AI13" s="116">
        <f t="shared" ref="AI13:AI14" si="0">COUNTIF(D13:AH13,"x")+ COUNTIF(D13:AH13,"x/2")/2+COUNTIF(D13:AH13,"CT")+COUNTIF(D13:AH13,"TT")</f>
        <v>28</v>
      </c>
      <c r="AJ13" s="113"/>
      <c r="AN13" s="115"/>
    </row>
    <row r="14" spans="1:40" s="114" customFormat="1" x14ac:dyDescent="0.25">
      <c r="A14" s="132">
        <v>3</v>
      </c>
      <c r="B14" s="132" t="s">
        <v>73</v>
      </c>
      <c r="C14" s="134" t="s">
        <v>107</v>
      </c>
      <c r="D14" s="111" t="s">
        <v>85</v>
      </c>
      <c r="E14" s="111" t="s">
        <v>85</v>
      </c>
      <c r="F14" s="111" t="s">
        <v>85</v>
      </c>
      <c r="G14" s="111" t="s">
        <v>88</v>
      </c>
      <c r="H14" s="146"/>
      <c r="I14" s="111" t="s">
        <v>85</v>
      </c>
      <c r="J14" s="111" t="s">
        <v>85</v>
      </c>
      <c r="K14" s="111" t="s">
        <v>85</v>
      </c>
      <c r="L14" s="111" t="s">
        <v>85</v>
      </c>
      <c r="M14" s="111" t="s">
        <v>85</v>
      </c>
      <c r="N14" s="111" t="s">
        <v>88</v>
      </c>
      <c r="O14" s="146" t="s">
        <v>85</v>
      </c>
      <c r="P14" s="111" t="s">
        <v>85</v>
      </c>
      <c r="Q14" s="111" t="s">
        <v>85</v>
      </c>
      <c r="R14" s="111" t="s">
        <v>85</v>
      </c>
      <c r="S14" s="111" t="s">
        <v>85</v>
      </c>
      <c r="T14" s="111" t="s">
        <v>85</v>
      </c>
      <c r="U14" s="111" t="s">
        <v>85</v>
      </c>
      <c r="V14" s="146"/>
      <c r="W14" s="111" t="s">
        <v>85</v>
      </c>
      <c r="X14" s="111" t="s">
        <v>85</v>
      </c>
      <c r="Y14" s="111" t="s">
        <v>85</v>
      </c>
      <c r="Z14" s="111" t="s">
        <v>85</v>
      </c>
      <c r="AA14" s="111" t="s">
        <v>85</v>
      </c>
      <c r="AB14" s="111" t="s">
        <v>85</v>
      </c>
      <c r="AC14" s="146"/>
      <c r="AD14" s="111" t="s">
        <v>85</v>
      </c>
      <c r="AE14" s="111" t="s">
        <v>85</v>
      </c>
      <c r="AF14" s="111" t="s">
        <v>85</v>
      </c>
      <c r="AG14" s="111" t="s">
        <v>85</v>
      </c>
      <c r="AH14" s="111" t="s">
        <v>85</v>
      </c>
      <c r="AI14" s="116">
        <f t="shared" si="0"/>
        <v>27</v>
      </c>
      <c r="AJ14" s="113"/>
      <c r="AN14" s="115"/>
    </row>
    <row r="15" spans="1:40" s="114" customFormat="1" x14ac:dyDescent="0.25">
      <c r="A15" s="608" t="s">
        <v>108</v>
      </c>
      <c r="B15" s="609"/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9">
        <f>SUM(AI12:AI14)</f>
        <v>83</v>
      </c>
      <c r="AJ15" s="120"/>
      <c r="AK15" s="121"/>
      <c r="AL15" s="121"/>
      <c r="AN15" s="115"/>
    </row>
    <row r="17" spans="1:40" s="127" customFormat="1" x14ac:dyDescent="0.25">
      <c r="A17" s="610" t="s">
        <v>14</v>
      </c>
      <c r="B17" s="610"/>
      <c r="C17" s="610"/>
      <c r="D17" s="610"/>
      <c r="E17" s="610"/>
      <c r="F17" s="610"/>
      <c r="G17" s="610"/>
      <c r="H17" s="122"/>
      <c r="I17" s="611"/>
      <c r="J17" s="611"/>
      <c r="K17" s="611"/>
      <c r="L17" s="611"/>
      <c r="M17" s="611"/>
      <c r="N17" s="123"/>
      <c r="O17" s="611" t="s">
        <v>109</v>
      </c>
      <c r="P17" s="611"/>
      <c r="Q17" s="611"/>
      <c r="R17" s="611"/>
      <c r="S17" s="611"/>
      <c r="T17" s="611"/>
      <c r="U17" s="611"/>
      <c r="V17" s="611"/>
      <c r="W17" s="611"/>
      <c r="X17" s="611"/>
      <c r="Y17" s="611"/>
      <c r="Z17" s="124"/>
      <c r="AA17" s="124"/>
      <c r="AB17" s="125"/>
      <c r="AC17" s="611"/>
      <c r="AD17" s="611"/>
      <c r="AE17" s="611"/>
      <c r="AF17" s="611"/>
      <c r="AG17" s="611"/>
      <c r="AH17" s="611"/>
      <c r="AI17" s="611"/>
      <c r="AJ17" s="611"/>
      <c r="AK17" s="611"/>
      <c r="AL17" s="611"/>
      <c r="AM17" s="611"/>
      <c r="AN17" s="126"/>
    </row>
    <row r="24" spans="1:40" x14ac:dyDescent="0.25">
      <c r="A24" s="128"/>
      <c r="B24" s="129"/>
      <c r="C24" s="128"/>
      <c r="D24" s="128"/>
    </row>
    <row r="25" spans="1:40" x14ac:dyDescent="0.25">
      <c r="A25" s="128"/>
      <c r="B25" s="129"/>
      <c r="C25" s="128"/>
      <c r="D25" s="128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0" customFormat="1" x14ac:dyDescent="0.25">
      <c r="AN31" s="131"/>
    </row>
    <row r="32" spans="1:40" s="130" customFormat="1" x14ac:dyDescent="0.25">
      <c r="AN32" s="131"/>
    </row>
    <row r="33" spans="3:40" s="130" customFormat="1" x14ac:dyDescent="0.25">
      <c r="G33" s="599"/>
      <c r="H33" s="599"/>
      <c r="I33" s="599"/>
      <c r="J33" s="599"/>
      <c r="K33" s="599"/>
      <c r="L33" s="599"/>
      <c r="M33" s="599"/>
      <c r="N33" s="599"/>
      <c r="O33" s="599"/>
      <c r="P33" s="599"/>
      <c r="Q33" s="599"/>
      <c r="R33" s="599"/>
      <c r="S33" s="599"/>
      <c r="T33" s="599"/>
      <c r="U33" s="599"/>
      <c r="V33" s="599"/>
      <c r="W33" s="599"/>
      <c r="X33" s="599"/>
      <c r="AN33" s="131"/>
    </row>
    <row r="34" spans="3:40" s="130" customFormat="1" x14ac:dyDescent="0.25"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AN34" s="131"/>
    </row>
    <row r="35" spans="3:40" s="130" customFormat="1" x14ac:dyDescent="0.25"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599"/>
      <c r="R35" s="599"/>
      <c r="S35" s="599"/>
      <c r="T35" s="599"/>
      <c r="U35" s="599"/>
      <c r="V35" s="599"/>
      <c r="W35" s="599"/>
      <c r="X35" s="599"/>
      <c r="AN35" s="131"/>
    </row>
    <row r="36" spans="3:40" s="130" customFormat="1" x14ac:dyDescent="0.25">
      <c r="G36" s="599"/>
      <c r="H36" s="599"/>
      <c r="I36" s="599"/>
      <c r="J36" s="599"/>
      <c r="K36" s="599"/>
      <c r="L36" s="599"/>
      <c r="M36" s="599"/>
      <c r="N36" s="599"/>
      <c r="O36" s="599"/>
      <c r="P36" s="599"/>
      <c r="Q36" s="599"/>
      <c r="R36" s="599"/>
      <c r="S36" s="599"/>
      <c r="T36" s="599"/>
      <c r="U36" s="599"/>
      <c r="V36" s="599"/>
      <c r="W36" s="599"/>
      <c r="X36" s="599"/>
      <c r="AN36" s="131"/>
    </row>
    <row r="37" spans="3:40" s="130" customFormat="1" x14ac:dyDescent="0.25">
      <c r="G37" s="599"/>
      <c r="H37" s="599"/>
      <c r="I37" s="599"/>
      <c r="J37" s="599"/>
      <c r="K37" s="599"/>
      <c r="L37" s="599"/>
      <c r="M37" s="599"/>
      <c r="N37" s="599"/>
      <c r="O37" s="599"/>
      <c r="P37" s="599"/>
      <c r="Q37" s="599"/>
      <c r="R37" s="599"/>
      <c r="S37" s="599"/>
      <c r="T37" s="599"/>
      <c r="U37" s="599"/>
      <c r="V37" s="599"/>
      <c r="W37" s="599"/>
      <c r="X37" s="599"/>
      <c r="AN37" s="131"/>
    </row>
    <row r="38" spans="3:40" x14ac:dyDescent="0.25">
      <c r="C38" s="96"/>
      <c r="D38" s="96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AN38" s="96"/>
    </row>
    <row r="39" spans="3:40" x14ac:dyDescent="0.25">
      <c r="C39" s="96"/>
      <c r="D39" s="96"/>
      <c r="AN39" s="9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2" sqref="H12:H13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2" customFormat="1" x14ac:dyDescent="0.2">
      <c r="A1" s="612" t="s">
        <v>0</v>
      </c>
      <c r="B1" s="612"/>
      <c r="C1" s="612"/>
      <c r="D1" s="612"/>
      <c r="E1" s="161"/>
      <c r="F1" s="613" t="s">
        <v>1</v>
      </c>
      <c r="G1" s="613"/>
      <c r="H1" s="613"/>
      <c r="I1" s="613"/>
      <c r="J1" s="613"/>
      <c r="K1" s="613"/>
      <c r="L1" s="613"/>
    </row>
    <row r="2" spans="1:16" s="162" customFormat="1" x14ac:dyDescent="0.2">
      <c r="A2" s="614" t="s">
        <v>2</v>
      </c>
      <c r="B2" s="614"/>
      <c r="C2" s="614"/>
      <c r="D2" s="614"/>
      <c r="E2" s="161"/>
      <c r="F2" s="615" t="s">
        <v>3</v>
      </c>
      <c r="G2" s="615"/>
      <c r="H2" s="615"/>
      <c r="I2" s="615"/>
      <c r="J2" s="615"/>
      <c r="K2" s="615"/>
      <c r="L2" s="615"/>
    </row>
    <row r="3" spans="1:16" s="162" customFormat="1" x14ac:dyDescent="0.2">
      <c r="A3" s="163"/>
      <c r="B3" s="163"/>
      <c r="C3" s="163"/>
      <c r="E3" s="164"/>
      <c r="F3" s="164"/>
      <c r="G3" s="164"/>
      <c r="H3" s="165"/>
      <c r="I3" s="164"/>
      <c r="J3" s="164"/>
    </row>
    <row r="4" spans="1:16" s="40" customFormat="1" x14ac:dyDescent="0.25">
      <c r="A4" s="616" t="s">
        <v>60</v>
      </c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</row>
    <row r="5" spans="1:16" s="40" customFormat="1" x14ac:dyDescent="0.25">
      <c r="A5" s="616" t="s">
        <v>184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  <c r="L5" s="616"/>
      <c r="M5" s="616"/>
    </row>
    <row r="6" spans="1:16" x14ac:dyDescent="0.25">
      <c r="K6" s="617" t="s">
        <v>61</v>
      </c>
      <c r="L6" s="617"/>
      <c r="M6" s="617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181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618" t="s">
        <v>72</v>
      </c>
      <c r="B9" s="619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7">
        <f>'bảng chấm công'!AI12</f>
        <v>28</v>
      </c>
      <c r="F10" s="53">
        <f>D10/26*E10</f>
        <v>16153846.153846152</v>
      </c>
      <c r="G10" s="53"/>
      <c r="H10" s="54"/>
      <c r="I10" s="54"/>
      <c r="J10" s="54">
        <v>92307692</v>
      </c>
      <c r="K10" s="54">
        <f>F10+G10+H10-I10+J10</f>
        <v>108461538.15384614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7">
        <f>'bảng chấm công'!AI14</f>
        <v>27</v>
      </c>
      <c r="F11" s="53">
        <f t="shared" ref="F11:F12" si="0">D11/26*E11</f>
        <v>6230769.230769231</v>
      </c>
      <c r="G11" s="53"/>
      <c r="H11" s="54"/>
      <c r="I11" s="54"/>
      <c r="J11" s="54">
        <v>40119519</v>
      </c>
      <c r="K11" s="54">
        <f t="shared" ref="K11:K12" si="1">F11+G11+H11-I11+J11</f>
        <v>46350288.230769232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78">
        <f>'bảng chấm công'!AI13</f>
        <v>28</v>
      </c>
      <c r="F12" s="58">
        <f t="shared" si="0"/>
        <v>6461538.461538462</v>
      </c>
      <c r="G12" s="58"/>
      <c r="H12" s="59"/>
      <c r="I12" s="59"/>
      <c r="J12" s="59">
        <v>0</v>
      </c>
      <c r="K12" s="54">
        <f t="shared" si="1"/>
        <v>6461538.461538462</v>
      </c>
      <c r="L12" s="59"/>
      <c r="M12" s="56"/>
      <c r="P12" s="91"/>
    </row>
    <row r="13" spans="1:16" s="55" customFormat="1" x14ac:dyDescent="0.25">
      <c r="A13" s="620" t="s">
        <v>36</v>
      </c>
      <c r="B13" s="621"/>
      <c r="C13" s="622"/>
      <c r="D13" s="143">
        <f>SUM(D10:D12)</f>
        <v>27000000</v>
      </c>
      <c r="E13" s="179"/>
      <c r="F13" s="143">
        <f>SUM(F10:F12)</f>
        <v>28846153.846153848</v>
      </c>
      <c r="G13" s="143"/>
      <c r="H13" s="166"/>
      <c r="I13" s="166"/>
      <c r="J13" s="166">
        <f>SUM(J10:J12)</f>
        <v>132427211</v>
      </c>
      <c r="K13" s="166">
        <f>SUM(K10:K12)</f>
        <v>161273364.84615383</v>
      </c>
      <c r="L13" s="166"/>
      <c r="M13" s="167"/>
    </row>
    <row r="15" spans="1:16" s="55" customFormat="1" x14ac:dyDescent="0.25">
      <c r="B15" s="616"/>
      <c r="C15" s="616"/>
      <c r="D15" s="616"/>
      <c r="E15" s="144"/>
      <c r="I15" s="616"/>
      <c r="J15" s="616"/>
      <c r="K15" s="616"/>
      <c r="L15" s="616"/>
    </row>
    <row r="16" spans="1:16" s="162" customFormat="1" x14ac:dyDescent="0.2">
      <c r="C16" s="168" t="s">
        <v>107</v>
      </c>
      <c r="E16" s="169"/>
      <c r="F16" s="203"/>
      <c r="G16" s="169"/>
      <c r="H16" s="169"/>
      <c r="I16" s="168" t="s">
        <v>14</v>
      </c>
      <c r="J16" s="169"/>
      <c r="K16" s="170"/>
    </row>
    <row r="17" spans="3:10" s="162" customFormat="1" x14ac:dyDescent="0.2">
      <c r="C17" s="171" t="s">
        <v>15</v>
      </c>
      <c r="E17" s="172"/>
      <c r="F17" s="172"/>
      <c r="G17" s="173"/>
      <c r="H17" s="173"/>
      <c r="I17" s="171" t="s">
        <v>16</v>
      </c>
      <c r="J17" s="173"/>
    </row>
    <row r="18" spans="3:10" x14ac:dyDescent="0.25">
      <c r="F18" s="91"/>
    </row>
    <row r="20" spans="3:10" s="174" customFormat="1" x14ac:dyDescent="0.2">
      <c r="C20" s="168"/>
      <c r="F20" s="175"/>
      <c r="G20" s="175"/>
      <c r="H20" s="175"/>
      <c r="I20" s="176"/>
    </row>
    <row r="25" spans="3:10" x14ac:dyDescent="0.25">
      <c r="G25" s="41" t="s">
        <v>49</v>
      </c>
    </row>
  </sheetData>
  <mergeCells count="11">
    <mergeCell ref="A5:M5"/>
    <mergeCell ref="K6:M6"/>
    <mergeCell ref="A9:B9"/>
    <mergeCell ref="B15:D15"/>
    <mergeCell ref="I15:L15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2020-09-29T07:18:51Z</dcterms:modified>
</cp:coreProperties>
</file>