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hàng nhập" sheetId="1" r:id="rId1"/>
    <sheet name="hàng trả về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1" i="1" l="1"/>
  <c r="L30" i="1"/>
  <c r="L22" i="1"/>
  <c r="L12" i="1"/>
  <c r="L12" i="2"/>
  <c r="L7" i="2"/>
  <c r="L8" i="2"/>
  <c r="H17" i="2"/>
  <c r="H16" i="2"/>
  <c r="H11" i="2" l="1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O8" i="2" s="1"/>
  <c r="H7" i="2"/>
  <c r="H12" i="2" s="1"/>
  <c r="H30" i="1"/>
  <c r="H31" i="1" s="1"/>
  <c r="J29" i="1"/>
  <c r="L29" i="1" s="1"/>
  <c r="O29" i="1" s="1"/>
  <c r="L28" i="1"/>
  <c r="O28" i="1" s="1"/>
  <c r="J28" i="1"/>
  <c r="J27" i="1"/>
  <c r="L27" i="1" s="1"/>
  <c r="O27" i="1" s="1"/>
  <c r="J26" i="1"/>
  <c r="L26" i="1" s="1"/>
  <c r="O26" i="1" s="1"/>
  <c r="J25" i="1"/>
  <c r="L25" i="1" s="1"/>
  <c r="O25" i="1" s="1"/>
  <c r="L24" i="1"/>
  <c r="O24" i="1" s="1"/>
  <c r="J24" i="1"/>
  <c r="J23" i="1"/>
  <c r="J30" i="1" s="1"/>
  <c r="H22" i="1"/>
  <c r="L21" i="1"/>
  <c r="O21" i="1" s="1"/>
  <c r="J21" i="1"/>
  <c r="J20" i="1"/>
  <c r="L20" i="1" s="1"/>
  <c r="O20" i="1" s="1"/>
  <c r="J19" i="1"/>
  <c r="L19" i="1" s="1"/>
  <c r="O19" i="1" s="1"/>
  <c r="J18" i="1"/>
  <c r="L18" i="1" s="1"/>
  <c r="O18" i="1" s="1"/>
  <c r="L17" i="1"/>
  <c r="O17" i="1" s="1"/>
  <c r="J17" i="1"/>
  <c r="J16" i="1"/>
  <c r="L16" i="1" s="1"/>
  <c r="O16" i="1" s="1"/>
  <c r="J15" i="1"/>
  <c r="L15" i="1" s="1"/>
  <c r="O15" i="1" s="1"/>
  <c r="J14" i="1"/>
  <c r="L14" i="1" s="1"/>
  <c r="L13" i="1"/>
  <c r="O13" i="1" s="1"/>
  <c r="J13" i="1"/>
  <c r="J11" i="1"/>
  <c r="L11" i="1" s="1"/>
  <c r="O11" i="1" s="1"/>
  <c r="H11" i="1"/>
  <c r="J10" i="1"/>
  <c r="L10" i="1" s="1"/>
  <c r="O10" i="1" s="1"/>
  <c r="H10" i="1"/>
  <c r="J9" i="1"/>
  <c r="L9" i="1" s="1"/>
  <c r="O9" i="1" s="1"/>
  <c r="H9" i="1"/>
  <c r="J8" i="1"/>
  <c r="L8" i="1" s="1"/>
  <c r="O8" i="1" s="1"/>
  <c r="H8" i="1"/>
  <c r="J7" i="1"/>
  <c r="J12" i="1" s="1"/>
  <c r="H7" i="1"/>
  <c r="H12" i="1" s="1"/>
  <c r="J7" i="2" l="1"/>
  <c r="J12" i="2" s="1"/>
  <c r="J22" i="1"/>
  <c r="J31" i="1"/>
  <c r="H15" i="2" s="1"/>
  <c r="O14" i="1"/>
  <c r="O22" i="1" s="1"/>
  <c r="L7" i="1"/>
  <c r="L23" i="1"/>
  <c r="O7" i="2" l="1"/>
  <c r="O7" i="1"/>
  <c r="O12" i="1"/>
  <c r="O23" i="1"/>
  <c r="O30" i="1" s="1"/>
  <c r="O31" i="1" l="1"/>
  <c r="O12" i="2"/>
</calcChain>
</file>

<file path=xl/sharedStrings.xml><?xml version="1.0" encoding="utf-8"?>
<sst xmlns="http://schemas.openxmlformats.org/spreadsheetml/2006/main" count="126" uniqueCount="47">
  <si>
    <t>CÔNG TY CỔ PHẦN ĐT &amp; PT NANO MILK</t>
  </si>
  <si>
    <t xml:space="preserve"> Số:………./PKD. MST: 0108806878</t>
  </si>
  <si>
    <t>BẢNG TỔNG HỢP CÔNG NỢ CHỊ TUYẾT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</si>
  <si>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</si>
  <si>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</si>
  <si>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</si>
  <si>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</si>
  <si>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</si>
  <si>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</si>
  <si>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</si>
  <si>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</si>
  <si>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</si>
  <si>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</si>
  <si>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</si>
  <si>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</si>
  <si>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</si>
  <si>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</si>
  <si>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</si>
  <si>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</si>
  <si>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</si>
  <si>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</si>
  <si>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</si>
  <si>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</si>
  <si>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</si>
  <si>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</si>
  <si>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</si>
  <si>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</si>
  <si>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</si>
  <si>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</si>
  <si>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</si>
  <si>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</si>
  <si>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</si>
  <si>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</si>
  <si>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</si>
  <si>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</si>
  <si>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</si>
  <si>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</si>
  <si>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</si>
  <si>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</si>
  <si>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</si>
  <si>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>Tổng sau 3 đợt nhập hàng</t>
  </si>
  <si>
    <t xml:space="preserve">HÀNG CHỊ TUYẾT TRẢ LẠI </t>
  </si>
  <si>
    <t>Tổng cộng hàng trả lại</t>
  </si>
  <si>
    <t>Như vậy:</t>
  </si>
  <si>
    <t>Tổng 3 lần nhập hàng (1)</t>
  </si>
  <si>
    <t>Công nợ (2)-(3)</t>
  </si>
  <si>
    <t>Hàng trả lại 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</si>
</sst>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₫_-;\-* #,##0.00\ _₫_-;_-* &quot;-&quot;??\ _₫_-;_-@_-"/>
    <numFmt numFmtId="164" formatCode="_-* #,##0\ _₫_-;\-* #,##0\ _₫_-;_-* &quot;-&quot;??\ _₫_-;_-@_-"/>
    <numFmt numFmtId="165" formatCode="dd/mm/yyyy;@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4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14" fontId="3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3" fillId="0" borderId="2" xfId="1" applyNumberFormat="1" applyFont="1" applyBorder="1"/>
    <xf numFmtId="164" fontId="3" fillId="0" borderId="3" xfId="1" applyNumberFormat="1" applyFont="1" applyBorder="1" applyAlignment="1">
      <alignment horizontal="center" vertical="center" wrapText="1"/>
    </xf>
    <xf numFmtId="9" fontId="6" fillId="0" borderId="3" xfId="2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6" fillId="0" borderId="3" xfId="1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/>
    <xf numFmtId="164" fontId="3" fillId="0" borderId="4" xfId="1" applyNumberFormat="1" applyFont="1" applyBorder="1"/>
    <xf numFmtId="0" fontId="3" fillId="0" borderId="5" xfId="0" applyFont="1" applyBorder="1"/>
    <xf numFmtId="164" fontId="3" fillId="0" borderId="5" xfId="1" applyNumberFormat="1" applyFont="1" applyBorder="1"/>
    <xf numFmtId="0" fontId="5" fillId="2" borderId="3" xfId="0" applyFont="1" applyFill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9" fontId="5" fillId="0" borderId="3" xfId="2" applyFont="1" applyBorder="1" applyAlignment="1">
      <alignment horizontal="center" vertical="center" wrapText="1"/>
    </xf>
    <xf numFmtId="9" fontId="3" fillId="0" borderId="2" xfId="2" applyFont="1" applyBorder="1"/>
    <xf numFmtId="14" fontId="3" fillId="0" borderId="4" xfId="0" applyNumberFormat="1" applyFont="1" applyBorder="1"/>
    <xf numFmtId="9" fontId="3" fillId="0" borderId="9" xfId="2" applyFont="1" applyBorder="1"/>
    <xf numFmtId="164" fontId="3" fillId="0" borderId="9" xfId="1" applyNumberFormat="1" applyFont="1" applyBorder="1"/>
    <xf numFmtId="9" fontId="3" fillId="0" borderId="4" xfId="2" applyFont="1" applyBorder="1"/>
    <xf numFmtId="0" fontId="3" fillId="0" borderId="10" xfId="0" applyFont="1" applyBorder="1"/>
    <xf numFmtId="14" fontId="3" fillId="0" borderId="10" xfId="0" applyNumberFormat="1" applyFont="1" applyBorder="1"/>
    <xf numFmtId="164" fontId="3" fillId="0" borderId="10" xfId="1" applyNumberFormat="1" applyFont="1" applyBorder="1"/>
    <xf numFmtId="9" fontId="3" fillId="0" borderId="10" xfId="2" applyFont="1" applyBorder="1"/>
    <xf numFmtId="0" fontId="2" fillId="0" borderId="1" xfId="0" applyFont="1" applyBorder="1"/>
    <xf numFmtId="164" fontId="2" fillId="0" borderId="1" xfId="1" applyNumberFormat="1" applyFont="1" applyBorder="1"/>
    <xf numFmtId="9" fontId="3" fillId="0" borderId="1" xfId="2" applyFont="1" applyBorder="1"/>
    <xf numFmtId="0" fontId="2" fillId="0" borderId="0" xfId="0" applyFont="1"/>
    <xf numFmtId="14" fontId="3" fillId="0" borderId="5" xfId="0" applyNumberFormat="1" applyFont="1" applyBorder="1"/>
    <xf numFmtId="0" fontId="2" fillId="3" borderId="1" xfId="0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9" fontId="2" fillId="3" borderId="1" xfId="2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8" fillId="0" borderId="0" xfId="0" applyNumberFormat="1" applyFont="1"/>
    <xf numFmtId="0" fontId="8" fillId="0" borderId="0" xfId="0" applyFont="1"/>
    <xf numFmtId="166" fontId="8" fillId="0" borderId="0" xfId="1" applyNumberFormat="1" applyFont="1"/>
    <xf numFmtId="0" fontId="9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9" fontId="6" fillId="0" borderId="2" xfId="2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9" fontId="6" fillId="0" borderId="10" xfId="2" applyFont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164" fontId="6" fillId="0" borderId="10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1" fillId="0" borderId="0" xfId="0" applyNumberFormat="1" applyFont="1"/>
    <xf numFmtId="0" fontId="11" fillId="0" borderId="0" xfId="0" quotePrefix="1" applyFont="1" applyAlignment="1"/>
    <xf numFmtId="164" fontId="11" fillId="0" borderId="0" xfId="0" applyNumberFormat="1" applyFont="1" applyAlignment="1"/>
    <xf numFmtId="9" fontId="3" fillId="0" borderId="0" xfId="2" applyFont="1"/>
    <xf numFmtId="0" fontId="11" fillId="0" borderId="0" xfId="0" applyFont="1" applyAlignment="1"/>
    <xf numFmtId="14" fontId="3" fillId="0" borderId="0" xfId="0" applyNumberFormat="1" applyFont="1"/>
    <xf numFmtId="0" fontId="11" fillId="0" borderId="0" xfId="0" applyFont="1"/>
    <xf numFmtId="164" fontId="3" fillId="0" borderId="0" xfId="0" applyNumberFormat="1" applyFont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workbookViewId="0">
      <selection activeCell="L32" sqref="L32"/>
    </sheetView>
  </sheetViews>
  <sheetFormatPr defaultRowHeight="15.75" x14ac:dyDescent="0.25"/>
  <cols>
    <col min="1" max="1" width="6.140625" style="4" customWidth="1"/>
    <col min="2" max="2" width="11.28515625" style="82" customWidth="1"/>
    <col min="3" max="3" width="7" style="4" customWidth="1"/>
    <col min="4" max="4" width="10.42578125" style="4" customWidth="1"/>
    <col min="5" max="5" width="8.85546875" style="4" customWidth="1"/>
    <col min="6" max="6" width="6.85546875" style="4" customWidth="1"/>
    <col min="7" max="7" width="7.42578125" style="4" customWidth="1"/>
    <col min="8" max="8" width="7.28515625" style="4" bestFit="1" customWidth="1"/>
    <col min="9" max="9" width="11.85546875" style="8" bestFit="1" customWidth="1"/>
    <col min="10" max="10" width="16" style="8" bestFit="1" customWidth="1"/>
    <col min="11" max="11" width="6.5703125" style="80" customWidth="1"/>
    <col min="12" max="12" width="16" style="8" customWidth="1"/>
    <col min="13" max="13" width="5.5703125" style="8" customWidth="1"/>
    <col min="14" max="14" width="5.42578125" style="8" customWidth="1"/>
    <col min="15" max="15" width="16.7109375" style="8" customWidth="1"/>
    <col min="16" max="16384" width="9.140625" style="4"/>
  </cols>
  <sheetData>
    <row r="1" spans="1:16" x14ac:dyDescent="0.25">
      <c r="A1" s="1" t="s">
        <v>0</v>
      </c>
      <c r="B1" s="2"/>
      <c r="C1" s="3"/>
      <c r="D1" s="3"/>
      <c r="E1" s="3"/>
      <c r="H1" s="5"/>
      <c r="I1" s="6"/>
      <c r="J1" s="6"/>
      <c r="K1" s="7"/>
      <c r="L1" s="6"/>
      <c r="M1" s="6"/>
      <c r="O1" s="6"/>
    </row>
    <row r="2" spans="1:16" x14ac:dyDescent="0.25">
      <c r="A2" s="9" t="s">
        <v>1</v>
      </c>
      <c r="B2" s="10"/>
      <c r="C2" s="11"/>
      <c r="D2" s="11"/>
      <c r="E2" s="11"/>
      <c r="H2" s="12"/>
      <c r="I2" s="13"/>
      <c r="J2" s="13"/>
      <c r="K2" s="14"/>
      <c r="L2" s="13"/>
      <c r="M2" s="13"/>
      <c r="O2" s="13"/>
    </row>
    <row r="3" spans="1:16" x14ac:dyDescent="0.25">
      <c r="A3" s="92" t="s">
        <v>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16" x14ac:dyDescent="0.25">
      <c r="A4" s="93"/>
      <c r="B4" s="93"/>
      <c r="C4" s="93"/>
      <c r="D4" s="93"/>
      <c r="E4" s="93"/>
      <c r="F4" s="93"/>
      <c r="G4" s="93"/>
      <c r="H4" s="93"/>
      <c r="I4" s="93"/>
      <c r="J4" s="94"/>
      <c r="K4" s="93"/>
      <c r="L4" s="93"/>
      <c r="M4" s="93"/>
      <c r="N4" s="93"/>
      <c r="O4" s="93"/>
    </row>
    <row r="5" spans="1:16" s="15" customFormat="1" x14ac:dyDescent="0.25">
      <c r="A5" s="95" t="s">
        <v>3</v>
      </c>
      <c r="B5" s="96" t="s">
        <v>4</v>
      </c>
      <c r="C5" s="95" t="s">
        <v>5</v>
      </c>
      <c r="D5" s="95" t="s">
        <v>6</v>
      </c>
      <c r="E5" s="95"/>
      <c r="F5" s="95"/>
      <c r="G5" s="97" t="s">
        <v>7</v>
      </c>
      <c r="H5" s="97"/>
      <c r="I5" s="97"/>
      <c r="J5" s="97"/>
      <c r="K5" s="98"/>
      <c r="L5" s="99" t="s">
        <v>8</v>
      </c>
      <c r="M5" s="100" t="s">
        <v>9</v>
      </c>
      <c r="N5" s="100"/>
      <c r="O5" s="100"/>
      <c r="P5" s="101" t="s">
        <v>10</v>
      </c>
    </row>
    <row r="6" spans="1:16" s="15" customFormat="1" ht="47.25" x14ac:dyDescent="0.25">
      <c r="A6" s="95"/>
      <c r="B6" s="96"/>
      <c r="C6" s="95"/>
      <c r="D6" s="16" t="s">
        <v>11</v>
      </c>
      <c r="E6" s="17" t="s">
        <v>12</v>
      </c>
      <c r="F6" s="17" t="s">
        <v>13</v>
      </c>
      <c r="G6" s="17" t="s">
        <v>14</v>
      </c>
      <c r="H6" s="18" t="s">
        <v>15</v>
      </c>
      <c r="I6" s="19" t="s">
        <v>16</v>
      </c>
      <c r="J6" s="20" t="s">
        <v>17</v>
      </c>
      <c r="K6" s="21" t="s">
        <v>18</v>
      </c>
      <c r="L6" s="99"/>
      <c r="M6" s="19" t="s">
        <v>19</v>
      </c>
      <c r="N6" s="19" t="s">
        <v>20</v>
      </c>
      <c r="O6" s="19" t="s">
        <v>21</v>
      </c>
      <c r="P6" s="101"/>
    </row>
    <row r="7" spans="1:16" s="15" customFormat="1" x14ac:dyDescent="0.25">
      <c r="A7" s="22" t="s">
        <v>22</v>
      </c>
      <c r="B7" s="23">
        <v>43881</v>
      </c>
      <c r="C7" s="24"/>
      <c r="D7" s="22" t="s">
        <v>23</v>
      </c>
      <c r="E7" s="22" t="s">
        <v>24</v>
      </c>
      <c r="F7" s="24"/>
      <c r="G7" s="22" t="s">
        <v>25</v>
      </c>
      <c r="H7" s="25">
        <f>12*(8+4)</f>
        <v>144</v>
      </c>
      <c r="I7" s="26">
        <v>485000</v>
      </c>
      <c r="J7" s="27">
        <f>H7*I7</f>
        <v>69840000</v>
      </c>
      <c r="K7" s="28">
        <v>0.5</v>
      </c>
      <c r="L7" s="27">
        <f>J7*(1-K7)</f>
        <v>34920000</v>
      </c>
      <c r="M7" s="29"/>
      <c r="N7" s="29"/>
      <c r="O7" s="30">
        <f t="shared" ref="O7:O21" si="0">L7</f>
        <v>34920000</v>
      </c>
      <c r="P7" s="25"/>
    </row>
    <row r="8" spans="1:16" s="15" customFormat="1" x14ac:dyDescent="0.25">
      <c r="A8" s="24"/>
      <c r="B8" s="31"/>
      <c r="C8" s="24"/>
      <c r="D8" s="22" t="s">
        <v>23</v>
      </c>
      <c r="E8" s="22" t="s">
        <v>24</v>
      </c>
      <c r="F8" s="24"/>
      <c r="G8" s="32" t="s">
        <v>26</v>
      </c>
      <c r="H8" s="25">
        <f>12*12</f>
        <v>144</v>
      </c>
      <c r="I8" s="33">
        <v>465000</v>
      </c>
      <c r="J8" s="27">
        <f>H8*I8</f>
        <v>66960000</v>
      </c>
      <c r="K8" s="28">
        <v>0.5</v>
      </c>
      <c r="L8" s="27">
        <f>J8*(1-K8)</f>
        <v>33480000</v>
      </c>
      <c r="M8" s="29"/>
      <c r="N8" s="29"/>
      <c r="O8" s="30">
        <f t="shared" si="0"/>
        <v>33480000</v>
      </c>
      <c r="P8" s="25"/>
    </row>
    <row r="9" spans="1:16" s="15" customFormat="1" x14ac:dyDescent="0.25">
      <c r="A9" s="24"/>
      <c r="B9" s="31"/>
      <c r="C9" s="24"/>
      <c r="D9" s="22" t="s">
        <v>23</v>
      </c>
      <c r="E9" s="22" t="s">
        <v>24</v>
      </c>
      <c r="F9" s="24"/>
      <c r="G9" s="32" t="s">
        <v>27</v>
      </c>
      <c r="H9" s="25">
        <f>12*12</f>
        <v>144</v>
      </c>
      <c r="I9" s="33">
        <v>475000</v>
      </c>
      <c r="J9" s="27">
        <f>H9*I9</f>
        <v>68400000</v>
      </c>
      <c r="K9" s="28">
        <v>0.5</v>
      </c>
      <c r="L9" s="27">
        <f>J9*(1-K9)</f>
        <v>34200000</v>
      </c>
      <c r="M9" s="29"/>
      <c r="N9" s="29"/>
      <c r="O9" s="30">
        <f t="shared" si="0"/>
        <v>34200000</v>
      </c>
      <c r="P9" s="25"/>
    </row>
    <row r="10" spans="1:16" s="15" customFormat="1" x14ac:dyDescent="0.25">
      <c r="A10" s="24"/>
      <c r="B10" s="31"/>
      <c r="C10" s="24"/>
      <c r="D10" s="22" t="s">
        <v>23</v>
      </c>
      <c r="E10" s="22" t="s">
        <v>24</v>
      </c>
      <c r="F10" s="24"/>
      <c r="G10" s="32" t="s">
        <v>28</v>
      </c>
      <c r="H10" s="25">
        <f>12*12</f>
        <v>144</v>
      </c>
      <c r="I10" s="33">
        <v>455000</v>
      </c>
      <c r="J10" s="27">
        <f>H10*I10</f>
        <v>65520000</v>
      </c>
      <c r="K10" s="28">
        <v>0.5</v>
      </c>
      <c r="L10" s="27">
        <f>J10*(1-K10)</f>
        <v>32760000</v>
      </c>
      <c r="M10" s="29"/>
      <c r="N10" s="29"/>
      <c r="O10" s="30">
        <f t="shared" si="0"/>
        <v>32760000</v>
      </c>
      <c r="P10" s="25"/>
    </row>
    <row r="11" spans="1:16" s="15" customFormat="1" x14ac:dyDescent="0.25">
      <c r="A11" s="24"/>
      <c r="B11" s="31"/>
      <c r="C11" s="24"/>
      <c r="D11" s="22" t="s">
        <v>23</v>
      </c>
      <c r="E11" s="22" t="s">
        <v>24</v>
      </c>
      <c r="F11" s="24"/>
      <c r="G11" s="34" t="s">
        <v>29</v>
      </c>
      <c r="H11" s="25">
        <f>12*12</f>
        <v>144</v>
      </c>
      <c r="I11" s="35">
        <v>455000</v>
      </c>
      <c r="J11" s="27">
        <f>H11*I11</f>
        <v>65520000</v>
      </c>
      <c r="K11" s="28">
        <v>0.5</v>
      </c>
      <c r="L11" s="27">
        <f>J11*(1-K11)</f>
        <v>32760000</v>
      </c>
      <c r="M11" s="29"/>
      <c r="N11" s="29"/>
      <c r="O11" s="30">
        <f t="shared" si="0"/>
        <v>32760000</v>
      </c>
      <c r="P11" s="25"/>
    </row>
    <row r="12" spans="1:16" s="15" customFormat="1" x14ac:dyDescent="0.25">
      <c r="A12" s="85" t="s">
        <v>30</v>
      </c>
      <c r="B12" s="86"/>
      <c r="C12" s="86"/>
      <c r="D12" s="86"/>
      <c r="E12" s="86"/>
      <c r="F12" s="86"/>
      <c r="G12" s="87"/>
      <c r="H12" s="36">
        <f>SUM(H7:H11)</f>
        <v>720</v>
      </c>
      <c r="I12" s="29"/>
      <c r="J12" s="37">
        <f>SUM(J7:J11)</f>
        <v>336240000</v>
      </c>
      <c r="K12" s="38"/>
      <c r="L12" s="37">
        <f>SUM(L7:L11)</f>
        <v>168120000</v>
      </c>
      <c r="M12" s="29"/>
      <c r="N12" s="29"/>
      <c r="O12" s="29">
        <f t="shared" si="0"/>
        <v>168120000</v>
      </c>
      <c r="P12" s="25"/>
    </row>
    <row r="13" spans="1:16" x14ac:dyDescent="0.25">
      <c r="A13" s="22" t="s">
        <v>31</v>
      </c>
      <c r="B13" s="23">
        <v>43915</v>
      </c>
      <c r="C13" s="22"/>
      <c r="D13" s="22" t="s">
        <v>23</v>
      </c>
      <c r="E13" s="22" t="s">
        <v>24</v>
      </c>
      <c r="F13" s="22"/>
      <c r="G13" s="22" t="s">
        <v>32</v>
      </c>
      <c r="H13" s="22">
        <v>24</v>
      </c>
      <c r="I13" s="26">
        <v>265000</v>
      </c>
      <c r="J13" s="26">
        <f t="shared" ref="J13:J21" si="1">H13*I13</f>
        <v>6360000</v>
      </c>
      <c r="K13" s="39">
        <v>0.5</v>
      </c>
      <c r="L13" s="26">
        <f t="shared" ref="L13:L21" si="2">J13*(1-K13)</f>
        <v>3180000</v>
      </c>
      <c r="M13" s="26"/>
      <c r="N13" s="26"/>
      <c r="O13" s="26">
        <f t="shared" si="0"/>
        <v>3180000</v>
      </c>
      <c r="P13" s="22"/>
    </row>
    <row r="14" spans="1:16" x14ac:dyDescent="0.25">
      <c r="A14" s="32"/>
      <c r="B14" s="40"/>
      <c r="C14" s="32"/>
      <c r="D14" s="32" t="s">
        <v>23</v>
      </c>
      <c r="E14" s="32" t="s">
        <v>24</v>
      </c>
      <c r="F14" s="32"/>
      <c r="G14" s="32" t="s">
        <v>26</v>
      </c>
      <c r="H14" s="32">
        <v>12</v>
      </c>
      <c r="I14" s="33">
        <v>465000</v>
      </c>
      <c r="J14" s="33">
        <f t="shared" si="1"/>
        <v>5580000</v>
      </c>
      <c r="K14" s="41">
        <v>0.5</v>
      </c>
      <c r="L14" s="42">
        <f t="shared" si="2"/>
        <v>2790000</v>
      </c>
      <c r="M14" s="33"/>
      <c r="N14" s="33"/>
      <c r="O14" s="33">
        <f t="shared" si="0"/>
        <v>2790000</v>
      </c>
      <c r="P14" s="32"/>
    </row>
    <row r="15" spans="1:16" x14ac:dyDescent="0.25">
      <c r="A15" s="32"/>
      <c r="B15" s="40"/>
      <c r="C15" s="32"/>
      <c r="D15" s="32" t="s">
        <v>23</v>
      </c>
      <c r="E15" s="32" t="s">
        <v>24</v>
      </c>
      <c r="F15" s="32"/>
      <c r="G15" s="32" t="s">
        <v>27</v>
      </c>
      <c r="H15" s="32">
        <v>36</v>
      </c>
      <c r="I15" s="33">
        <v>475000</v>
      </c>
      <c r="J15" s="33">
        <f t="shared" si="1"/>
        <v>17100000</v>
      </c>
      <c r="K15" s="43">
        <v>0.5</v>
      </c>
      <c r="L15" s="33">
        <f t="shared" si="2"/>
        <v>8550000</v>
      </c>
      <c r="M15" s="33"/>
      <c r="N15" s="33"/>
      <c r="O15" s="33">
        <f t="shared" si="0"/>
        <v>8550000</v>
      </c>
      <c r="P15" s="32"/>
    </row>
    <row r="16" spans="1:16" x14ac:dyDescent="0.25">
      <c r="A16" s="32"/>
      <c r="B16" s="40"/>
      <c r="C16" s="32"/>
      <c r="D16" s="32" t="s">
        <v>23</v>
      </c>
      <c r="E16" s="32" t="s">
        <v>24</v>
      </c>
      <c r="F16" s="32"/>
      <c r="G16" s="32" t="s">
        <v>25</v>
      </c>
      <c r="H16" s="32">
        <v>34</v>
      </c>
      <c r="I16" s="33">
        <v>485000</v>
      </c>
      <c r="J16" s="33">
        <f t="shared" si="1"/>
        <v>16490000</v>
      </c>
      <c r="K16" s="43">
        <v>0.5</v>
      </c>
      <c r="L16" s="33">
        <f t="shared" si="2"/>
        <v>8245000</v>
      </c>
      <c r="M16" s="33"/>
      <c r="N16" s="33"/>
      <c r="O16" s="33">
        <f t="shared" si="0"/>
        <v>8245000</v>
      </c>
      <c r="P16" s="32"/>
    </row>
    <row r="17" spans="1:16" x14ac:dyDescent="0.25">
      <c r="A17" s="32"/>
      <c r="B17" s="40"/>
      <c r="C17" s="32"/>
      <c r="D17" s="32" t="s">
        <v>23</v>
      </c>
      <c r="E17" s="32" t="s">
        <v>24</v>
      </c>
      <c r="F17" s="32"/>
      <c r="G17" s="32" t="s">
        <v>33</v>
      </c>
      <c r="H17" s="32">
        <v>24</v>
      </c>
      <c r="I17" s="33">
        <v>485000</v>
      </c>
      <c r="J17" s="33">
        <f t="shared" si="1"/>
        <v>11640000</v>
      </c>
      <c r="K17" s="43">
        <v>0.5</v>
      </c>
      <c r="L17" s="33">
        <f t="shared" si="2"/>
        <v>5820000</v>
      </c>
      <c r="M17" s="33"/>
      <c r="N17" s="33"/>
      <c r="O17" s="33">
        <f t="shared" si="0"/>
        <v>5820000</v>
      </c>
      <c r="P17" s="32"/>
    </row>
    <row r="18" spans="1:16" x14ac:dyDescent="0.25">
      <c r="A18" s="32"/>
      <c r="B18" s="40"/>
      <c r="C18" s="32"/>
      <c r="D18" s="32" t="s">
        <v>23</v>
      </c>
      <c r="E18" s="32" t="s">
        <v>24</v>
      </c>
      <c r="F18" s="32"/>
      <c r="G18" s="32" t="s">
        <v>34</v>
      </c>
      <c r="H18" s="32">
        <v>72</v>
      </c>
      <c r="I18" s="33">
        <v>550000</v>
      </c>
      <c r="J18" s="33">
        <f t="shared" si="1"/>
        <v>39600000</v>
      </c>
      <c r="K18" s="43">
        <v>0.5</v>
      </c>
      <c r="L18" s="33">
        <f t="shared" si="2"/>
        <v>19800000</v>
      </c>
      <c r="M18" s="33"/>
      <c r="N18" s="33"/>
      <c r="O18" s="33">
        <f t="shared" si="0"/>
        <v>19800000</v>
      </c>
      <c r="P18" s="32"/>
    </row>
    <row r="19" spans="1:16" x14ac:dyDescent="0.25">
      <c r="A19" s="32"/>
      <c r="B19" s="40"/>
      <c r="C19" s="32"/>
      <c r="D19" s="32" t="s">
        <v>23</v>
      </c>
      <c r="E19" s="32" t="s">
        <v>24</v>
      </c>
      <c r="F19" s="32"/>
      <c r="G19" s="32" t="s">
        <v>35</v>
      </c>
      <c r="H19" s="32">
        <v>56</v>
      </c>
      <c r="I19" s="33">
        <v>450000</v>
      </c>
      <c r="J19" s="33">
        <f t="shared" si="1"/>
        <v>25200000</v>
      </c>
      <c r="K19" s="43">
        <v>0.5</v>
      </c>
      <c r="L19" s="33">
        <f t="shared" si="2"/>
        <v>12600000</v>
      </c>
      <c r="M19" s="33"/>
      <c r="N19" s="33"/>
      <c r="O19" s="33">
        <f t="shared" si="0"/>
        <v>12600000</v>
      </c>
      <c r="P19" s="32"/>
    </row>
    <row r="20" spans="1:16" x14ac:dyDescent="0.25">
      <c r="A20" s="32"/>
      <c r="B20" s="40"/>
      <c r="C20" s="32"/>
      <c r="D20" s="32" t="s">
        <v>23</v>
      </c>
      <c r="E20" s="32" t="s">
        <v>24</v>
      </c>
      <c r="F20" s="32"/>
      <c r="G20" s="32" t="s">
        <v>29</v>
      </c>
      <c r="H20" s="32">
        <v>36</v>
      </c>
      <c r="I20" s="33">
        <v>455000</v>
      </c>
      <c r="J20" s="33">
        <f t="shared" si="1"/>
        <v>16380000</v>
      </c>
      <c r="K20" s="43">
        <v>0.5</v>
      </c>
      <c r="L20" s="33">
        <f t="shared" si="2"/>
        <v>8190000</v>
      </c>
      <c r="M20" s="33"/>
      <c r="N20" s="33"/>
      <c r="O20" s="33">
        <f t="shared" si="0"/>
        <v>8190000</v>
      </c>
      <c r="P20" s="32"/>
    </row>
    <row r="21" spans="1:16" x14ac:dyDescent="0.25">
      <c r="A21" s="44"/>
      <c r="B21" s="45"/>
      <c r="C21" s="44"/>
      <c r="D21" s="44" t="s">
        <v>23</v>
      </c>
      <c r="E21" s="44" t="s">
        <v>24</v>
      </c>
      <c r="F21" s="44"/>
      <c r="G21" s="44" t="s">
        <v>28</v>
      </c>
      <c r="H21" s="44">
        <v>12</v>
      </c>
      <c r="I21" s="46">
        <v>455000</v>
      </c>
      <c r="J21" s="46">
        <f t="shared" si="1"/>
        <v>5460000</v>
      </c>
      <c r="K21" s="47">
        <v>0.5</v>
      </c>
      <c r="L21" s="46">
        <f t="shared" si="2"/>
        <v>2730000</v>
      </c>
      <c r="M21" s="46"/>
      <c r="N21" s="46"/>
      <c r="O21" s="46">
        <f t="shared" si="0"/>
        <v>2730000</v>
      </c>
      <c r="P21" s="44"/>
    </row>
    <row r="22" spans="1:16" s="51" customFormat="1" x14ac:dyDescent="0.25">
      <c r="A22" s="85" t="s">
        <v>36</v>
      </c>
      <c r="B22" s="86"/>
      <c r="C22" s="86"/>
      <c r="D22" s="86"/>
      <c r="E22" s="86"/>
      <c r="F22" s="86"/>
      <c r="G22" s="87"/>
      <c r="H22" s="48">
        <f>SUM(H13:H21)</f>
        <v>306</v>
      </c>
      <c r="I22" s="49"/>
      <c r="J22" s="49">
        <f>SUM(J13:J21)</f>
        <v>143810000</v>
      </c>
      <c r="K22" s="50">
        <v>0.5</v>
      </c>
      <c r="L22" s="49">
        <f>SUM(L13:L21)</f>
        <v>71905000</v>
      </c>
      <c r="M22" s="49"/>
      <c r="N22" s="49"/>
      <c r="O22" s="49">
        <f>SUM(O13:O21)</f>
        <v>71905000</v>
      </c>
      <c r="P22" s="48"/>
    </row>
    <row r="23" spans="1:16" x14ac:dyDescent="0.25">
      <c r="A23" s="22" t="s">
        <v>37</v>
      </c>
      <c r="B23" s="23">
        <v>43916</v>
      </c>
      <c r="C23" s="22"/>
      <c r="D23" s="22" t="s">
        <v>23</v>
      </c>
      <c r="E23" s="22" t="s">
        <v>24</v>
      </c>
      <c r="F23" s="22"/>
      <c r="G23" s="22" t="s">
        <v>38</v>
      </c>
      <c r="H23" s="22">
        <v>36</v>
      </c>
      <c r="I23" s="26">
        <v>455000</v>
      </c>
      <c r="J23" s="26">
        <f t="shared" ref="J23:J29" si="3">I23*H23</f>
        <v>16380000</v>
      </c>
      <c r="K23" s="41">
        <v>0.5</v>
      </c>
      <c r="L23" s="42">
        <f t="shared" ref="L23:L29" si="4">J23*(1-K23)</f>
        <v>8190000</v>
      </c>
      <c r="M23" s="26"/>
      <c r="N23" s="26"/>
      <c r="O23" s="26">
        <f t="shared" ref="O23:O29" si="5">L23</f>
        <v>8190000</v>
      </c>
      <c r="P23" s="22"/>
    </row>
    <row r="24" spans="1:16" x14ac:dyDescent="0.25">
      <c r="A24" s="32"/>
      <c r="B24" s="40"/>
      <c r="C24" s="32"/>
      <c r="D24" s="32" t="s">
        <v>23</v>
      </c>
      <c r="E24" s="32" t="s">
        <v>24</v>
      </c>
      <c r="F24" s="32"/>
      <c r="G24" s="32" t="s">
        <v>27</v>
      </c>
      <c r="H24" s="32">
        <v>36</v>
      </c>
      <c r="I24" s="33">
        <v>475000</v>
      </c>
      <c r="J24" s="33">
        <f t="shared" si="3"/>
        <v>17100000</v>
      </c>
      <c r="K24" s="43">
        <v>0.5</v>
      </c>
      <c r="L24" s="33">
        <f t="shared" si="4"/>
        <v>8550000</v>
      </c>
      <c r="M24" s="33"/>
      <c r="N24" s="33"/>
      <c r="O24" s="33">
        <f t="shared" si="5"/>
        <v>8550000</v>
      </c>
      <c r="P24" s="32"/>
    </row>
    <row r="25" spans="1:16" x14ac:dyDescent="0.25">
      <c r="A25" s="32"/>
      <c r="B25" s="40"/>
      <c r="C25" s="32"/>
      <c r="D25" s="32" t="s">
        <v>23</v>
      </c>
      <c r="E25" s="32" t="s">
        <v>24</v>
      </c>
      <c r="F25" s="32"/>
      <c r="G25" s="32" t="s">
        <v>25</v>
      </c>
      <c r="H25" s="32">
        <v>36</v>
      </c>
      <c r="I25" s="33">
        <v>485000</v>
      </c>
      <c r="J25" s="33">
        <f t="shared" si="3"/>
        <v>17460000</v>
      </c>
      <c r="K25" s="43">
        <v>0.5</v>
      </c>
      <c r="L25" s="33">
        <f t="shared" si="4"/>
        <v>8730000</v>
      </c>
      <c r="M25" s="33"/>
      <c r="N25" s="33"/>
      <c r="O25" s="33">
        <f t="shared" si="5"/>
        <v>8730000</v>
      </c>
      <c r="P25" s="32"/>
    </row>
    <row r="26" spans="1:16" x14ac:dyDescent="0.25">
      <c r="A26" s="32"/>
      <c r="B26" s="40"/>
      <c r="C26" s="32"/>
      <c r="D26" s="32" t="s">
        <v>23</v>
      </c>
      <c r="E26" s="32" t="s">
        <v>24</v>
      </c>
      <c r="F26" s="32"/>
      <c r="G26" s="32" t="s">
        <v>33</v>
      </c>
      <c r="H26" s="32">
        <v>36</v>
      </c>
      <c r="I26" s="33">
        <v>485000</v>
      </c>
      <c r="J26" s="33">
        <f t="shared" si="3"/>
        <v>17460000</v>
      </c>
      <c r="K26" s="43">
        <v>0.5</v>
      </c>
      <c r="L26" s="33">
        <f t="shared" si="4"/>
        <v>8730000</v>
      </c>
      <c r="M26" s="33"/>
      <c r="N26" s="33"/>
      <c r="O26" s="33">
        <f t="shared" si="5"/>
        <v>8730000</v>
      </c>
      <c r="P26" s="32"/>
    </row>
    <row r="27" spans="1:16" x14ac:dyDescent="0.25">
      <c r="A27" s="32"/>
      <c r="B27" s="40"/>
      <c r="C27" s="32"/>
      <c r="D27" s="32" t="s">
        <v>23</v>
      </c>
      <c r="E27" s="32" t="s">
        <v>24</v>
      </c>
      <c r="F27" s="32"/>
      <c r="G27" s="32" t="s">
        <v>34</v>
      </c>
      <c r="H27" s="32">
        <v>72</v>
      </c>
      <c r="I27" s="33">
        <v>550000</v>
      </c>
      <c r="J27" s="33">
        <f t="shared" si="3"/>
        <v>39600000</v>
      </c>
      <c r="K27" s="43">
        <v>0.5</v>
      </c>
      <c r="L27" s="33">
        <f t="shared" si="4"/>
        <v>19800000</v>
      </c>
      <c r="M27" s="33"/>
      <c r="N27" s="33"/>
      <c r="O27" s="33">
        <f t="shared" si="5"/>
        <v>19800000</v>
      </c>
      <c r="P27" s="32"/>
    </row>
    <row r="28" spans="1:16" x14ac:dyDescent="0.25">
      <c r="A28" s="32"/>
      <c r="B28" s="40"/>
      <c r="C28" s="32"/>
      <c r="D28" s="32" t="s">
        <v>23</v>
      </c>
      <c r="E28" s="32" t="s">
        <v>24</v>
      </c>
      <c r="F28" s="32"/>
      <c r="G28" s="32" t="s">
        <v>29</v>
      </c>
      <c r="H28" s="32">
        <v>36</v>
      </c>
      <c r="I28" s="33">
        <v>455000</v>
      </c>
      <c r="J28" s="33">
        <f t="shared" si="3"/>
        <v>16380000</v>
      </c>
      <c r="K28" s="43">
        <v>0.5</v>
      </c>
      <c r="L28" s="33">
        <f t="shared" si="4"/>
        <v>8190000</v>
      </c>
      <c r="M28" s="33"/>
      <c r="N28" s="33"/>
      <c r="O28" s="33">
        <f t="shared" si="5"/>
        <v>8190000</v>
      </c>
      <c r="P28" s="32"/>
    </row>
    <row r="29" spans="1:16" x14ac:dyDescent="0.25">
      <c r="A29" s="34"/>
      <c r="B29" s="52"/>
      <c r="C29" s="34"/>
      <c r="D29" s="34" t="s">
        <v>23</v>
      </c>
      <c r="E29" s="34" t="s">
        <v>24</v>
      </c>
      <c r="F29" s="34"/>
      <c r="G29" s="34" t="s">
        <v>28</v>
      </c>
      <c r="H29" s="34">
        <v>36</v>
      </c>
      <c r="I29" s="35">
        <v>455000</v>
      </c>
      <c r="J29" s="35">
        <f t="shared" si="3"/>
        <v>16380000</v>
      </c>
      <c r="K29" s="47">
        <v>0.5</v>
      </c>
      <c r="L29" s="46">
        <f t="shared" si="4"/>
        <v>8190000</v>
      </c>
      <c r="M29" s="35"/>
      <c r="N29" s="35"/>
      <c r="O29" s="35">
        <f t="shared" si="5"/>
        <v>8190000</v>
      </c>
      <c r="P29" s="34"/>
    </row>
    <row r="30" spans="1:16" s="51" customFormat="1" x14ac:dyDescent="0.25">
      <c r="A30" s="88" t="s">
        <v>39</v>
      </c>
      <c r="B30" s="88"/>
      <c r="C30" s="88"/>
      <c r="D30" s="88"/>
      <c r="E30" s="88"/>
      <c r="F30" s="88"/>
      <c r="G30" s="88"/>
      <c r="H30" s="48">
        <f>SUM(H23:H29)</f>
        <v>288</v>
      </c>
      <c r="I30" s="49"/>
      <c r="J30" s="49">
        <f>SUM(J23:J29)</f>
        <v>140760000</v>
      </c>
      <c r="K30" s="50">
        <v>0.5</v>
      </c>
      <c r="L30" s="49">
        <f>SUM(L23:L29)</f>
        <v>70380000</v>
      </c>
      <c r="M30" s="49"/>
      <c r="N30" s="49"/>
      <c r="O30" s="49">
        <f>SUM(O23:O29)</f>
        <v>70380000</v>
      </c>
      <c r="P30" s="48"/>
    </row>
    <row r="31" spans="1:16" s="1" customFormat="1" x14ac:dyDescent="0.25">
      <c r="A31" s="89" t="s">
        <v>40</v>
      </c>
      <c r="B31" s="90"/>
      <c r="C31" s="90"/>
      <c r="D31" s="90"/>
      <c r="E31" s="90"/>
      <c r="F31" s="90"/>
      <c r="G31" s="91"/>
      <c r="H31" s="53">
        <f>H30+H22+H12</f>
        <v>1314</v>
      </c>
      <c r="I31" s="54"/>
      <c r="J31" s="54">
        <f>J30+J22+J12</f>
        <v>620810000</v>
      </c>
      <c r="K31" s="55"/>
      <c r="L31" s="54">
        <f>L30+L22+L12</f>
        <v>310405000</v>
      </c>
      <c r="M31" s="54"/>
      <c r="N31" s="54"/>
      <c r="O31" s="54">
        <f>O30+O22+O12</f>
        <v>310405000</v>
      </c>
      <c r="P31" s="53"/>
    </row>
  </sheetData>
  <mergeCells count="14">
    <mergeCell ref="A12:G12"/>
    <mergeCell ref="A22:G22"/>
    <mergeCell ref="A30:G30"/>
    <mergeCell ref="A31:G31"/>
    <mergeCell ref="A3:P3"/>
    <mergeCell ref="A4:O4"/>
    <mergeCell ref="A5:A6"/>
    <mergeCell ref="B5:B6"/>
    <mergeCell ref="C5:C6"/>
    <mergeCell ref="D5:F5"/>
    <mergeCell ref="G5:K5"/>
    <mergeCell ref="L5:L6"/>
    <mergeCell ref="M5:O5"/>
    <mergeCell ref="P5:P6"/>
  </mergeCells>
  <pageMargins left="0.17" right="0.2" top="0.45" bottom="0.32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O17" sqref="O17"/>
    </sheetView>
  </sheetViews>
  <sheetFormatPr defaultRowHeight="15" x14ac:dyDescent="0.25"/>
  <cols>
    <col min="1" max="1" width="4.85546875" customWidth="1"/>
    <col min="2" max="2" width="11.140625" customWidth="1"/>
    <col min="9" max="9" width="10.85546875" customWidth="1"/>
    <col min="10" max="10" width="15.42578125" customWidth="1"/>
    <col min="11" max="11" width="6" customWidth="1"/>
    <col min="12" max="12" width="14.42578125" customWidth="1"/>
    <col min="13" max="13" width="5.28515625" customWidth="1"/>
    <col min="14" max="14" width="5" customWidth="1"/>
    <col min="15" max="15" width="14.5703125" customWidth="1"/>
    <col min="19" max="19" width="16" bestFit="1" customWidth="1"/>
  </cols>
  <sheetData>
    <row r="1" spans="1:19" s="58" customFormat="1" x14ac:dyDescent="0.25">
      <c r="A1" s="56" t="s">
        <v>0</v>
      </c>
      <c r="B1" s="57"/>
      <c r="I1" s="59"/>
    </row>
    <row r="2" spans="1:19" s="58" customFormat="1" x14ac:dyDescent="0.25">
      <c r="A2" s="60" t="s">
        <v>1</v>
      </c>
      <c r="B2" s="57"/>
      <c r="I2" s="59"/>
    </row>
    <row r="3" spans="1:19" s="58" customFormat="1" x14ac:dyDescent="0.25">
      <c r="A3" s="102" t="s">
        <v>41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1:19" s="4" customFormat="1" ht="15.75" x14ac:dyDescent="0.25">
      <c r="B4" s="82"/>
      <c r="I4" s="8"/>
      <c r="J4" s="8"/>
      <c r="K4" s="80"/>
      <c r="L4" s="8"/>
      <c r="M4" s="8"/>
      <c r="N4" s="8"/>
      <c r="O4" s="8"/>
    </row>
    <row r="5" spans="1:19" s="15" customFormat="1" ht="15.75" x14ac:dyDescent="0.25">
      <c r="A5" s="95" t="s">
        <v>3</v>
      </c>
      <c r="B5" s="96" t="s">
        <v>4</v>
      </c>
      <c r="C5" s="95" t="s">
        <v>5</v>
      </c>
      <c r="D5" s="95" t="s">
        <v>6</v>
      </c>
      <c r="E5" s="95"/>
      <c r="F5" s="95"/>
      <c r="G5" s="97" t="s">
        <v>7</v>
      </c>
      <c r="H5" s="97"/>
      <c r="I5" s="97"/>
      <c r="J5" s="97"/>
      <c r="K5" s="98"/>
      <c r="L5" s="99" t="s">
        <v>8</v>
      </c>
      <c r="M5" s="100" t="s">
        <v>9</v>
      </c>
      <c r="N5" s="100"/>
      <c r="O5" s="100"/>
      <c r="P5" s="101" t="s">
        <v>10</v>
      </c>
    </row>
    <row r="6" spans="1:19" s="15" customFormat="1" ht="47.25" x14ac:dyDescent="0.25">
      <c r="A6" s="95"/>
      <c r="B6" s="96"/>
      <c r="C6" s="95"/>
      <c r="D6" s="16" t="s">
        <v>11</v>
      </c>
      <c r="E6" s="17" t="s">
        <v>12</v>
      </c>
      <c r="F6" s="17" t="s">
        <v>13</v>
      </c>
      <c r="G6" s="17" t="s">
        <v>14</v>
      </c>
      <c r="H6" s="18" t="s">
        <v>15</v>
      </c>
      <c r="I6" s="19" t="s">
        <v>16</v>
      </c>
      <c r="J6" s="20" t="s">
        <v>17</v>
      </c>
      <c r="K6" s="21" t="s">
        <v>18</v>
      </c>
      <c r="L6" s="99"/>
      <c r="M6" s="19" t="s">
        <v>19</v>
      </c>
      <c r="N6" s="19" t="s">
        <v>20</v>
      </c>
      <c r="O6" s="19" t="s">
        <v>21</v>
      </c>
      <c r="P6" s="101"/>
    </row>
    <row r="7" spans="1:19" s="4" customFormat="1" ht="15.75" x14ac:dyDescent="0.25">
      <c r="A7" s="22"/>
      <c r="B7" s="23">
        <v>43881</v>
      </c>
      <c r="C7" s="22"/>
      <c r="D7" s="22" t="s">
        <v>23</v>
      </c>
      <c r="E7" s="22" t="s">
        <v>24</v>
      </c>
      <c r="F7" s="22"/>
      <c r="G7" s="22" t="s">
        <v>25</v>
      </c>
      <c r="H7" s="61">
        <f>8*12</f>
        <v>96</v>
      </c>
      <c r="I7" s="26">
        <v>485000</v>
      </c>
      <c r="J7" s="62">
        <f>H7*I7</f>
        <v>46560000</v>
      </c>
      <c r="K7" s="63">
        <v>0.5</v>
      </c>
      <c r="L7" s="62">
        <f>J7*(1-K7)</f>
        <v>23280000</v>
      </c>
      <c r="M7" s="64"/>
      <c r="N7" s="64"/>
      <c r="O7" s="65">
        <f t="shared" ref="O7:O12" si="0">L7</f>
        <v>23280000</v>
      </c>
      <c r="P7" s="22"/>
    </row>
    <row r="8" spans="1:19" s="4" customFormat="1" ht="15.75" x14ac:dyDescent="0.25">
      <c r="A8" s="32"/>
      <c r="B8" s="40"/>
      <c r="C8" s="32"/>
      <c r="D8" s="32"/>
      <c r="E8" s="32"/>
      <c r="F8" s="32"/>
      <c r="G8" s="32" t="s">
        <v>26</v>
      </c>
      <c r="H8" s="66">
        <f>8*12</f>
        <v>96</v>
      </c>
      <c r="I8" s="33">
        <v>465000</v>
      </c>
      <c r="J8" s="67">
        <f>H8*I8</f>
        <v>44640000</v>
      </c>
      <c r="K8" s="68">
        <v>0.5</v>
      </c>
      <c r="L8" s="67">
        <f>J8*(1-K8)</f>
        <v>22320000</v>
      </c>
      <c r="M8" s="69"/>
      <c r="N8" s="69"/>
      <c r="O8" s="70">
        <f t="shared" si="0"/>
        <v>22320000</v>
      </c>
      <c r="P8" s="32"/>
    </row>
    <row r="9" spans="1:19" s="4" customFormat="1" ht="15.75" x14ac:dyDescent="0.25">
      <c r="A9" s="32"/>
      <c r="B9" s="40"/>
      <c r="C9" s="32"/>
      <c r="D9" s="32"/>
      <c r="E9" s="32"/>
      <c r="F9" s="32"/>
      <c r="G9" s="32" t="s">
        <v>27</v>
      </c>
      <c r="H9" s="66">
        <f>11*12</f>
        <v>132</v>
      </c>
      <c r="I9" s="33">
        <v>475000</v>
      </c>
      <c r="J9" s="67">
        <f>H9*I9</f>
        <v>62700000</v>
      </c>
      <c r="K9" s="68">
        <v>0.5</v>
      </c>
      <c r="L9" s="67">
        <f>J9*(1-K9)</f>
        <v>31350000</v>
      </c>
      <c r="M9" s="69"/>
      <c r="N9" s="69"/>
      <c r="O9" s="70">
        <f t="shared" si="0"/>
        <v>31350000</v>
      </c>
      <c r="P9" s="32"/>
    </row>
    <row r="10" spans="1:19" s="4" customFormat="1" ht="15.75" x14ac:dyDescent="0.25">
      <c r="A10" s="32"/>
      <c r="B10" s="40"/>
      <c r="C10" s="32"/>
      <c r="D10" s="32"/>
      <c r="E10" s="32"/>
      <c r="F10" s="32"/>
      <c r="G10" s="32" t="s">
        <v>28</v>
      </c>
      <c r="H10" s="66">
        <f>9*12</f>
        <v>108</v>
      </c>
      <c r="I10" s="33">
        <v>455000</v>
      </c>
      <c r="J10" s="67">
        <f>H10*I10</f>
        <v>49140000</v>
      </c>
      <c r="K10" s="68">
        <v>0.5</v>
      </c>
      <c r="L10" s="67">
        <f>J10*(1-K10)</f>
        <v>24570000</v>
      </c>
      <c r="M10" s="69"/>
      <c r="N10" s="69"/>
      <c r="O10" s="70">
        <f t="shared" si="0"/>
        <v>24570000</v>
      </c>
      <c r="P10" s="32"/>
      <c r="S10" s="106"/>
    </row>
    <row r="11" spans="1:19" s="4" customFormat="1" ht="15.75" x14ac:dyDescent="0.25">
      <c r="A11" s="44"/>
      <c r="B11" s="45"/>
      <c r="C11" s="44"/>
      <c r="D11" s="44"/>
      <c r="E11" s="44"/>
      <c r="F11" s="44"/>
      <c r="G11" s="44" t="s">
        <v>29</v>
      </c>
      <c r="H11" s="71">
        <f>7*12</f>
        <v>84</v>
      </c>
      <c r="I11" s="46">
        <v>455000</v>
      </c>
      <c r="J11" s="72">
        <f>H11*I11</f>
        <v>38220000</v>
      </c>
      <c r="K11" s="73">
        <v>0.5</v>
      </c>
      <c r="L11" s="72">
        <f>J11*(1-K11)</f>
        <v>19110000</v>
      </c>
      <c r="M11" s="74"/>
      <c r="N11" s="74"/>
      <c r="O11" s="75">
        <f t="shared" si="0"/>
        <v>19110000</v>
      </c>
      <c r="P11" s="44"/>
    </row>
    <row r="12" spans="1:19" s="51" customFormat="1" ht="15.75" x14ac:dyDescent="0.25">
      <c r="A12" s="88" t="s">
        <v>42</v>
      </c>
      <c r="B12" s="88"/>
      <c r="C12" s="88"/>
      <c r="D12" s="88"/>
      <c r="E12" s="88"/>
      <c r="F12" s="88"/>
      <c r="G12" s="88"/>
      <c r="H12" s="48">
        <f>SUM(H7:H11)</f>
        <v>516</v>
      </c>
      <c r="I12" s="49"/>
      <c r="J12" s="20">
        <f>SUM(J7:J11)</f>
        <v>241260000</v>
      </c>
      <c r="K12" s="76"/>
      <c r="L12" s="20">
        <f>SUM(L7:L11)</f>
        <v>120630000</v>
      </c>
      <c r="M12" s="49"/>
      <c r="N12" s="49"/>
      <c r="O12" s="20">
        <f t="shared" si="0"/>
        <v>120630000</v>
      </c>
      <c r="P12" s="48"/>
    </row>
    <row r="13" spans="1:19" s="4" customFormat="1" ht="15.75" x14ac:dyDescent="0.25">
      <c r="B13" s="82"/>
      <c r="I13" s="8"/>
      <c r="J13" s="8"/>
      <c r="K13" s="80"/>
      <c r="L13" s="8"/>
      <c r="M13" s="8"/>
      <c r="N13" s="8"/>
      <c r="O13" s="8"/>
    </row>
    <row r="14" spans="1:19" s="4" customFormat="1" ht="15.75" x14ac:dyDescent="0.25">
      <c r="B14" s="82"/>
      <c r="I14" s="8"/>
      <c r="J14" s="8"/>
      <c r="K14" s="80"/>
      <c r="L14" s="8"/>
      <c r="M14" s="8"/>
      <c r="N14" s="8"/>
      <c r="O14" s="8"/>
      <c r="S14" s="106"/>
    </row>
    <row r="15" spans="1:19" s="4" customFormat="1" ht="15.75" x14ac:dyDescent="0.25">
      <c r="B15" s="77" t="s">
        <v>43</v>
      </c>
      <c r="C15" s="78" t="s">
        <v>44</v>
      </c>
      <c r="D15" s="78"/>
      <c r="E15" s="78"/>
      <c r="F15" s="78"/>
      <c r="G15" s="79"/>
      <c r="H15" s="103">
        <f>'hàng nhập'!J31</f>
        <v>620810000</v>
      </c>
      <c r="I15" s="103"/>
      <c r="J15" s="8"/>
      <c r="K15" s="80"/>
      <c r="L15" s="8"/>
      <c r="M15" s="8"/>
      <c r="N15" s="8"/>
      <c r="O15" s="8"/>
    </row>
    <row r="16" spans="1:19" s="4" customFormat="1" ht="15.75" x14ac:dyDescent="0.25">
      <c r="B16" s="82"/>
      <c r="C16" s="83" t="s">
        <v>46</v>
      </c>
      <c r="G16" s="81"/>
      <c r="H16" s="103">
        <f>J12</f>
        <v>241260000</v>
      </c>
      <c r="I16" s="103"/>
      <c r="J16" s="8"/>
      <c r="K16" s="80"/>
      <c r="L16" s="8"/>
      <c r="M16" s="8"/>
      <c r="N16" s="8"/>
      <c r="O16" s="8"/>
    </row>
    <row r="17" spans="2:15" s="4" customFormat="1" ht="18.75" x14ac:dyDescent="0.3">
      <c r="B17" s="82"/>
      <c r="C17" s="104" t="s">
        <v>45</v>
      </c>
      <c r="D17" s="104"/>
      <c r="E17" s="104"/>
      <c r="G17" s="84"/>
      <c r="H17" s="105">
        <f>(H15-H16)*0.5</f>
        <v>189775000</v>
      </c>
      <c r="I17" s="105"/>
      <c r="J17" s="8"/>
      <c r="K17" s="80"/>
      <c r="L17" s="8"/>
      <c r="M17" s="8"/>
      <c r="N17" s="8"/>
      <c r="O17" s="8"/>
    </row>
    <row r="18" spans="2:15" s="4" customFormat="1" ht="15.75" x14ac:dyDescent="0.25">
      <c r="B18" s="82"/>
      <c r="I18" s="8"/>
      <c r="J18" s="8"/>
      <c r="K18" s="80"/>
      <c r="L18" s="8"/>
      <c r="M18" s="8"/>
      <c r="N18" s="8"/>
      <c r="O18" s="8"/>
    </row>
  </sheetData>
  <mergeCells count="14">
    <mergeCell ref="H16:I16"/>
    <mergeCell ref="C17:E17"/>
    <mergeCell ref="H17:I17"/>
    <mergeCell ref="L5:L6"/>
    <mergeCell ref="M5:O5"/>
    <mergeCell ref="A12:G12"/>
    <mergeCell ref="H15:I15"/>
    <mergeCell ref="A3:P3"/>
    <mergeCell ref="A5:A6"/>
    <mergeCell ref="B5:B6"/>
    <mergeCell ref="C5:C6"/>
    <mergeCell ref="D5:F5"/>
    <mergeCell ref="G5:K5"/>
    <mergeCell ref="P5:P6"/>
  </mergeCells>
  <pageMargins left="0.2" right="0.2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2020-05-13T07:22:01Z</dcterms:modified>
</cp:coreProperties>
</file>