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G76" i="1" l="1"/>
  <c r="G77" i="1"/>
  <c r="G78" i="1"/>
  <c r="G79" i="1"/>
  <c r="G75" i="1"/>
  <c r="D80" i="1"/>
  <c r="E79" i="1"/>
  <c r="E78" i="1"/>
  <c r="E77" i="1"/>
  <c r="E76" i="1"/>
  <c r="G80" i="1" l="1"/>
  <c r="J80" i="1" s="1"/>
  <c r="E75" i="1"/>
  <c r="E80" i="1" s="1"/>
  <c r="G74" i="1"/>
  <c r="G73" i="1"/>
  <c r="G68" i="1"/>
  <c r="G69" i="1"/>
  <c r="G70" i="1"/>
  <c r="G71" i="1"/>
  <c r="G67" i="1"/>
  <c r="G61" i="1"/>
  <c r="G62" i="1"/>
  <c r="G63" i="1"/>
  <c r="G64" i="1"/>
  <c r="G65" i="1"/>
  <c r="G60" i="1"/>
  <c r="G66" i="1" s="1"/>
  <c r="J66" i="1" s="1"/>
  <c r="G50" i="1"/>
  <c r="G51" i="1"/>
  <c r="G52" i="1"/>
  <c r="G53" i="1"/>
  <c r="G54" i="1"/>
  <c r="G55" i="1"/>
  <c r="G56" i="1"/>
  <c r="G57" i="1"/>
  <c r="G58" i="1"/>
  <c r="G49" i="1"/>
  <c r="G59" i="1" s="1"/>
  <c r="J59" i="1" s="1"/>
  <c r="G47" i="1"/>
  <c r="G48" i="1" s="1"/>
  <c r="G39" i="1"/>
  <c r="G40" i="1"/>
  <c r="G41" i="1"/>
  <c r="G42" i="1"/>
  <c r="G43" i="1"/>
  <c r="G44" i="1"/>
  <c r="G45" i="1"/>
  <c r="G38" i="1"/>
  <c r="G34" i="1"/>
  <c r="G37" i="1" s="1"/>
  <c r="G25" i="1"/>
  <c r="G26" i="1"/>
  <c r="G27" i="1"/>
  <c r="G28" i="1"/>
  <c r="G29" i="1"/>
  <c r="G30" i="1"/>
  <c r="G31" i="1"/>
  <c r="G32" i="1"/>
  <c r="G24" i="1"/>
  <c r="G20" i="1"/>
  <c r="G21" i="1"/>
  <c r="G22" i="1"/>
  <c r="G19" i="1"/>
  <c r="G8" i="1"/>
  <c r="G9" i="1"/>
  <c r="G10" i="1"/>
  <c r="G11" i="1"/>
  <c r="G12" i="1"/>
  <c r="G13" i="1"/>
  <c r="G14" i="1"/>
  <c r="G15" i="1"/>
  <c r="G16" i="1"/>
  <c r="G7" i="1"/>
  <c r="E16" i="1"/>
  <c r="E15" i="1"/>
  <c r="E14" i="1"/>
  <c r="E13" i="1"/>
  <c r="E12" i="1"/>
  <c r="E11" i="1"/>
  <c r="E10" i="1"/>
  <c r="E9" i="1"/>
  <c r="E8" i="1"/>
  <c r="E7" i="1"/>
  <c r="I74" i="1"/>
  <c r="E74" i="1"/>
  <c r="E72" i="1"/>
  <c r="D72" i="1"/>
  <c r="I71" i="1"/>
  <c r="I70" i="1"/>
  <c r="I69" i="1"/>
  <c r="I68" i="1"/>
  <c r="I67" i="1"/>
  <c r="E66" i="1"/>
  <c r="D66" i="1"/>
  <c r="I59" i="1"/>
  <c r="D59" i="1"/>
  <c r="E58" i="1"/>
  <c r="E57" i="1"/>
  <c r="E56" i="1"/>
  <c r="E55" i="1"/>
  <c r="E54" i="1"/>
  <c r="E53" i="1"/>
  <c r="E52" i="1"/>
  <c r="E51" i="1"/>
  <c r="E50" i="1"/>
  <c r="E49" i="1"/>
  <c r="E48" i="1"/>
  <c r="I47" i="1"/>
  <c r="I48" i="1" s="1"/>
  <c r="D46" i="1"/>
  <c r="E45" i="1"/>
  <c r="E44" i="1"/>
  <c r="E43" i="1"/>
  <c r="E42" i="1"/>
  <c r="E41" i="1"/>
  <c r="E40" i="1"/>
  <c r="I39" i="1"/>
  <c r="I46" i="1" s="1"/>
  <c r="E39" i="1"/>
  <c r="E38" i="1"/>
  <c r="I37" i="1"/>
  <c r="E34" i="1"/>
  <c r="E37" i="1" s="1"/>
  <c r="I33" i="1"/>
  <c r="D33" i="1"/>
  <c r="E32" i="1"/>
  <c r="E31" i="1"/>
  <c r="E30" i="1"/>
  <c r="E29" i="1"/>
  <c r="E28" i="1"/>
  <c r="E27" i="1"/>
  <c r="E26" i="1"/>
  <c r="E25" i="1"/>
  <c r="E24" i="1"/>
  <c r="I23" i="1"/>
  <c r="D23" i="1"/>
  <c r="E22" i="1"/>
  <c r="E21" i="1"/>
  <c r="E20" i="1"/>
  <c r="E19" i="1"/>
  <c r="I18" i="1"/>
  <c r="J74" i="1" l="1"/>
  <c r="G18" i="1"/>
  <c r="G23" i="1"/>
  <c r="J23" i="1" s="1"/>
  <c r="G46" i="1"/>
  <c r="J46" i="1" s="1"/>
  <c r="J48" i="1"/>
  <c r="G72" i="1"/>
  <c r="J37" i="1"/>
  <c r="E59" i="1"/>
  <c r="G33" i="1"/>
  <c r="J33" i="1" s="1"/>
  <c r="J18" i="1"/>
  <c r="E33" i="1"/>
  <c r="E18" i="1"/>
  <c r="E23" i="1"/>
  <c r="E46" i="1"/>
  <c r="I72" i="1"/>
  <c r="I81" i="1" s="1"/>
  <c r="G81" i="1" l="1"/>
  <c r="J82" i="1" s="1"/>
  <c r="E81" i="1"/>
  <c r="J72" i="1"/>
</calcChain>
</file>

<file path=xl/comments1.xml><?xml version="1.0" encoding="utf-8"?>
<comments xmlns="http://schemas.openxmlformats.org/spreadsheetml/2006/main">
  <authors>
    <author>Author</author>
  </authors>
  <commentList>
    <comment ref="B60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<sst xmlns="http://schemas.openxmlformats.org/spreadsheetml/2006/main" count="153" uniqueCount="91">
  <si>
    <t>CÔNG TY CỔ PHẦN ĐT &amp; PT NANO MILK</t>
  </si>
  <si>
    <t xml:space="preserve"> Số:………./PKD. MST: 0108806878</t>
  </si>
  <si>
    <t>BẢNG TỔNG HỢP CHI PHÍ NHẬP HÀNG</t>
  </si>
  <si>
    <t>TỪ THÁNG 7 ĐẾN THÁNG 3 NĂM 2020</t>
  </si>
  <si>
    <t>Ngày</t>
  </si>
  <si>
    <t>Nội dung</t>
  </si>
  <si>
    <t>Chủng loại</t>
  </si>
  <si>
    <t>Số lượng (thùng)</t>
  </si>
  <si>
    <t>Số lượng (Hộp)</t>
  </si>
  <si>
    <t>Tiến độ thanh toán</t>
  </si>
  <si>
    <t>Số tiền thanh toán cho nhà cung cấp</t>
  </si>
  <si>
    <t>Ghi chú</t>
  </si>
  <si>
    <t>20/7</t>
  </si>
  <si>
    <t>Nhập hàng đợt 1</t>
  </si>
  <si>
    <t>Soy</t>
  </si>
  <si>
    <t>Thanh toán 100%</t>
  </si>
  <si>
    <t>TK cá nhân a Lâm</t>
  </si>
  <si>
    <t>NanoMilk 2 loại 450g</t>
  </si>
  <si>
    <t>Lần 1</t>
  </si>
  <si>
    <t>TK cty Long chi</t>
  </si>
  <si>
    <t>NanoMilk 2 loại 900g</t>
  </si>
  <si>
    <t>Lần 2</t>
  </si>
  <si>
    <t>NanoMilk 3 loại 450g</t>
  </si>
  <si>
    <t>50 lọ/thùng; 6.750.000đ/thùng</t>
  </si>
  <si>
    <t>NanoMilk 3 loại 900g</t>
  </si>
  <si>
    <t>24 hộp/ thùng bé; 12 hộp/thùng to</t>
  </si>
  <si>
    <t>Người già 900g</t>
  </si>
  <si>
    <t>Người già 450g</t>
  </si>
  <si>
    <t>Bầu 450g</t>
  </si>
  <si>
    <t>Tiểu đường 900g</t>
  </si>
  <si>
    <t>Sữa giảm cân 900g</t>
  </si>
  <si>
    <t>Tổng thanh toán tiền hàng lần 1</t>
  </si>
  <si>
    <t>20/8</t>
  </si>
  <si>
    <t>Nhập hàng đợt 2</t>
  </si>
  <si>
    <t>Cty thanh toán theo số lượng nhập 35 thùng</t>
  </si>
  <si>
    <t>Sữa non 450g</t>
  </si>
  <si>
    <t>Tổng thanh toán tiền hàng lần 2</t>
  </si>
  <si>
    <t>10/9</t>
  </si>
  <si>
    <t>Nhập hàng đợt 3</t>
  </si>
  <si>
    <t>NanoMilk 1 loại 450g</t>
  </si>
  <si>
    <t xml:space="preserve">Đặt cọc </t>
  </si>
  <si>
    <t xml:space="preserve">TK BIDV </t>
  </si>
  <si>
    <t xml:space="preserve">Thanh toán lần 1 </t>
  </si>
  <si>
    <t>TK BIDV</t>
  </si>
  <si>
    <t>NanoMilk 1 loại 900g</t>
  </si>
  <si>
    <t>Thanh toán lần 2</t>
  </si>
  <si>
    <t>Bầu 900g</t>
  </si>
  <si>
    <t>Tổng thanh toán tiền hàng lần 3</t>
  </si>
  <si>
    <t>23/9</t>
  </si>
  <si>
    <t>Nhập hàng đợt 4</t>
  </si>
  <si>
    <t>TK cty BIDV</t>
  </si>
  <si>
    <t>Tổng thanh toán tiền hàng lần 4</t>
  </si>
  <si>
    <t>8/10</t>
  </si>
  <si>
    <t>Nhập hàng đợt 5</t>
  </si>
  <si>
    <t>Tổng số lượng tiền hàng lần 5</t>
  </si>
  <si>
    <t>25/10</t>
  </si>
  <si>
    <t>Nhập hàng đợt 6</t>
  </si>
  <si>
    <t>Tổng số lượng tiền hàng lần 6</t>
  </si>
  <si>
    <t>21/11</t>
  </si>
  <si>
    <t>Nhập hàng đợt 7</t>
  </si>
  <si>
    <t>Tổng số lượng tiền hàng lần 7</t>
  </si>
  <si>
    <t>31/12</t>
  </si>
  <si>
    <t>Nhập hàng đợt 8</t>
  </si>
  <si>
    <t>Tài khoản BIDV 50 triệu</t>
  </si>
  <si>
    <t>Tổng số lượng tiền hàng lần 8</t>
  </si>
  <si>
    <t>15/2</t>
  </si>
  <si>
    <t>Nhập hàng đợt 9</t>
  </si>
  <si>
    <t>1CX90</t>
  </si>
  <si>
    <t>GCX90</t>
  </si>
  <si>
    <t>BCX90</t>
  </si>
  <si>
    <t>TD90</t>
  </si>
  <si>
    <t>GC90</t>
  </si>
  <si>
    <t>Tổng số lượng tiền hàng lần 9</t>
  </si>
  <si>
    <t>Nhập hàng đợt 10</t>
  </si>
  <si>
    <t>SOY</t>
  </si>
  <si>
    <t>1 thùng cộng 20 hộp</t>
  </si>
  <si>
    <t>Tổng số lượng tiền hàng đợt 10</t>
  </si>
  <si>
    <t>Tổng cộng</t>
  </si>
  <si>
    <t xml:space="preserve">    Giám đốc</t>
  </si>
  <si>
    <t>Người lập biểu</t>
  </si>
  <si>
    <t xml:space="preserve">  (Ký, họ tên)</t>
  </si>
  <si>
    <t>(Ký, họ tên)</t>
  </si>
  <si>
    <t>Đơn Giá</t>
  </si>
  <si>
    <t>Thành tiền</t>
  </si>
  <si>
    <t>24/3</t>
  </si>
  <si>
    <t>Nhập hàng đợt 11</t>
  </si>
  <si>
    <t>Sữa non 400g</t>
  </si>
  <si>
    <t>Tổng số lượng tiền hàng đợt 11</t>
  </si>
  <si>
    <t>Tiền hàng còn phải trả NCC</t>
  </si>
  <si>
    <t>TK cá nhân Lâm 148 tr</t>
  </si>
  <si>
    <t>Tiểu Đường 900g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</si>
</sst>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₫_-;\-* #,##0.00\ _₫_-;_-* &quot;-&quot;??\ _₫_-;_-@_-"/>
    <numFmt numFmtId="164" formatCode="_(* #,##0_);_(* \(#,##0\);_(* &quot;-&quot;??_);_(@_)"/>
    <numFmt numFmtId="165" formatCode="m/d;@"/>
    <numFmt numFmtId="166" formatCode="_-* #,##0\ _₫_-;\-* #,##0\ _₫_-;_-* &quot;-&quot;??\ _₫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i/>
      <sz val="14"/>
      <name val="Times New Roman"/>
      <family val="1"/>
    </font>
    <font>
      <i/>
      <sz val="11"/>
      <name val="Times New Roman"/>
      <family val="1"/>
    </font>
    <font>
      <i/>
      <sz val="8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  <charset val="163"/>
    </font>
    <font>
      <sz val="11"/>
      <name val="Times New Roman"/>
      <family val="1"/>
      <charset val="163"/>
    </font>
    <font>
      <b/>
      <sz val="11"/>
      <name val="Times New Roman"/>
      <family val="1"/>
      <charset val="163"/>
    </font>
    <font>
      <b/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name val="Times New Roman"/>
      <family val="1"/>
    </font>
    <font>
      <sz val="11"/>
      <name val="Calibri"/>
      <family val="2"/>
    </font>
    <font>
      <b/>
      <i/>
      <sz val="14"/>
      <name val="Times New Roman"/>
      <family val="1"/>
    </font>
    <font>
      <b/>
      <sz val="7"/>
      <color theme="1"/>
      <name val="Times New Roman"/>
      <family val="1"/>
    </font>
    <font>
      <b/>
      <sz val="9"/>
      <color indexed="81"/>
      <name val="Tahoma"/>
      <family val="2"/>
      <charset val="163"/>
    </font>
    <font>
      <i/>
      <sz val="12"/>
      <name val="Times New Roman"/>
      <family val="1"/>
    </font>
    <font>
      <i/>
      <sz val="11"/>
      <color theme="1" tint="-0.49998474074526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/>
  </cellStyleXfs>
  <cellXfs count="16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/>
    <xf numFmtId="9" fontId="3" fillId="0" borderId="0" xfId="2" applyFont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9" fontId="3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164" fontId="4" fillId="0" borderId="0" xfId="1" applyNumberFormat="1" applyFont="1" applyAlignment="1">
      <alignment wrapText="1"/>
    </xf>
    <xf numFmtId="0" fontId="4" fillId="0" borderId="0" xfId="0" applyFont="1" applyAlignment="1">
      <alignment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16" fontId="4" fillId="0" borderId="5" xfId="0" quotePrefix="1" applyNumberFormat="1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0" borderId="6" xfId="0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164" fontId="4" fillId="0" borderId="9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164" fontId="4" fillId="0" borderId="12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7" xfId="0" quotePrefix="1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164" fontId="4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8" xfId="0" quotePrefix="1" applyFont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11" fillId="0" borderId="0" xfId="0" applyFont="1"/>
    <xf numFmtId="0" fontId="4" fillId="0" borderId="9" xfId="0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164" fontId="11" fillId="0" borderId="0" xfId="0" applyNumberFormat="1" applyFont="1"/>
    <xf numFmtId="0" fontId="4" fillId="2" borderId="17" xfId="0" quotePrefix="1" applyFont="1" applyFill="1" applyBorder="1" applyAlignment="1">
      <alignment horizontal="center" wrapText="1"/>
    </xf>
    <xf numFmtId="0" fontId="4" fillId="2" borderId="18" xfId="0" applyFont="1" applyFill="1" applyBorder="1" applyAlignment="1">
      <alignment horizontal="center" wrapText="1"/>
    </xf>
    <xf numFmtId="0" fontId="4" fillId="2" borderId="18" xfId="0" applyFont="1" applyFill="1" applyBorder="1" applyAlignment="1">
      <alignment horizontal="center"/>
    </xf>
    <xf numFmtId="0" fontId="4" fillId="2" borderId="8" xfId="0" quotePrefix="1" applyFont="1" applyFill="1" applyBorder="1" applyAlignment="1">
      <alignment horizontal="center" wrapText="1"/>
    </xf>
    <xf numFmtId="0" fontId="4" fillId="2" borderId="11" xfId="0" quotePrefix="1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4" fillId="2" borderId="20" xfId="0" quotePrefix="1" applyFont="1" applyFill="1" applyBorder="1" applyAlignment="1">
      <alignment horizontal="center" wrapText="1"/>
    </xf>
    <xf numFmtId="0" fontId="9" fillId="2" borderId="21" xfId="0" applyFont="1" applyFill="1" applyBorder="1" applyAlignment="1">
      <alignment horizontal="center" wrapText="1"/>
    </xf>
    <xf numFmtId="0" fontId="4" fillId="2" borderId="21" xfId="0" applyFont="1" applyFill="1" applyBorder="1" applyAlignment="1">
      <alignment horizontal="center" wrapText="1"/>
    </xf>
    <xf numFmtId="0" fontId="11" fillId="2" borderId="21" xfId="0" applyFont="1" applyFill="1" applyBorder="1" applyAlignment="1">
      <alignment horizontal="center" wrapText="1"/>
    </xf>
    <xf numFmtId="0" fontId="4" fillId="2" borderId="21" xfId="0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2" borderId="11" xfId="0" applyFont="1" applyFill="1" applyBorder="1" applyAlignment="1">
      <alignment horizontal="center" wrapText="1"/>
    </xf>
    <xf numFmtId="0" fontId="4" fillId="2" borderId="17" xfId="0" applyFont="1" applyFill="1" applyBorder="1" applyAlignment="1">
      <alignment horizontal="center" wrapText="1"/>
    </xf>
    <xf numFmtId="0" fontId="11" fillId="2" borderId="18" xfId="0" applyFont="1" applyFill="1" applyBorder="1" applyAlignment="1">
      <alignment horizontal="center" wrapText="1"/>
    </xf>
    <xf numFmtId="0" fontId="11" fillId="2" borderId="9" xfId="0" applyFont="1" applyFill="1" applyBorder="1" applyAlignment="1">
      <alignment horizontal="center" wrapText="1"/>
    </xf>
    <xf numFmtId="0" fontId="11" fillId="2" borderId="1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 wrapText="1"/>
    </xf>
    <xf numFmtId="164" fontId="18" fillId="0" borderId="0" xfId="0" applyNumberFormat="1" applyFont="1" applyBorder="1" applyAlignment="1">
      <alignment horizontal="center"/>
    </xf>
    <xf numFmtId="166" fontId="9" fillId="0" borderId="3" xfId="1" applyNumberFormat="1" applyFont="1" applyBorder="1" applyAlignment="1">
      <alignment horizontal="center" vertical="center" wrapText="1"/>
    </xf>
    <xf numFmtId="166" fontId="4" fillId="0" borderId="6" xfId="1" applyNumberFormat="1" applyFont="1" applyBorder="1" applyAlignment="1">
      <alignment horizontal="center" wrapText="1"/>
    </xf>
    <xf numFmtId="166" fontId="4" fillId="0" borderId="9" xfId="1" applyNumberFormat="1" applyFont="1" applyBorder="1" applyAlignment="1">
      <alignment horizontal="center" wrapText="1"/>
    </xf>
    <xf numFmtId="166" fontId="4" fillId="0" borderId="12" xfId="1" applyNumberFormat="1" applyFont="1" applyBorder="1" applyAlignment="1">
      <alignment horizontal="center" wrapText="1"/>
    </xf>
    <xf numFmtId="166" fontId="4" fillId="0" borderId="18" xfId="1" applyNumberFormat="1" applyFont="1" applyBorder="1" applyAlignment="1">
      <alignment horizontal="center" wrapText="1"/>
    </xf>
    <xf numFmtId="166" fontId="4" fillId="2" borderId="18" xfId="1" applyNumberFormat="1" applyFont="1" applyFill="1" applyBorder="1" applyAlignment="1">
      <alignment horizontal="center" wrapText="1"/>
    </xf>
    <xf numFmtId="166" fontId="4" fillId="0" borderId="0" xfId="1" applyNumberFormat="1" applyFont="1"/>
    <xf numFmtId="166" fontId="2" fillId="0" borderId="0" xfId="1" applyNumberFormat="1" applyFont="1" applyAlignment="1">
      <alignment horizontal="center" vertical="center"/>
    </xf>
    <xf numFmtId="166" fontId="5" fillId="0" borderId="0" xfId="1" applyNumberFormat="1" applyFont="1" applyAlignment="1">
      <alignment horizontal="center" vertical="center"/>
    </xf>
    <xf numFmtId="166" fontId="11" fillId="2" borderId="21" xfId="1" applyNumberFormat="1" applyFont="1" applyFill="1" applyBorder="1" applyAlignment="1">
      <alignment horizontal="center" wrapText="1"/>
    </xf>
    <xf numFmtId="166" fontId="11" fillId="2" borderId="18" xfId="1" applyNumberFormat="1" applyFont="1" applyFill="1" applyBorder="1" applyAlignment="1">
      <alignment horizontal="center" wrapText="1"/>
    </xf>
    <xf numFmtId="166" fontId="17" fillId="0" borderId="0" xfId="1" applyNumberFormat="1" applyFont="1" applyFill="1" applyAlignment="1">
      <alignment horizontal="center" vertical="center"/>
    </xf>
    <xf numFmtId="166" fontId="5" fillId="0" borderId="0" xfId="1" applyNumberFormat="1" applyFont="1" applyFill="1" applyAlignment="1">
      <alignment horizontal="center" vertical="center"/>
    </xf>
    <xf numFmtId="164" fontId="9" fillId="3" borderId="16" xfId="0" applyNumberFormat="1" applyFont="1" applyFill="1" applyBorder="1" applyAlignment="1">
      <alignment horizontal="center" wrapText="1"/>
    </xf>
    <xf numFmtId="0" fontId="4" fillId="3" borderId="14" xfId="0" applyFont="1" applyFill="1" applyBorder="1" applyAlignment="1">
      <alignment horizontal="center" wrapText="1"/>
    </xf>
    <xf numFmtId="0" fontId="9" fillId="3" borderId="15" xfId="0" applyFont="1" applyFill="1" applyBorder="1" applyAlignment="1">
      <alignment horizontal="center" wrapText="1"/>
    </xf>
    <xf numFmtId="0" fontId="10" fillId="3" borderId="15" xfId="0" applyFont="1" applyFill="1" applyBorder="1" applyAlignment="1">
      <alignment horizontal="center" wrapText="1"/>
    </xf>
    <xf numFmtId="166" fontId="10" fillId="3" borderId="15" xfId="1" applyNumberFormat="1" applyFont="1" applyFill="1" applyBorder="1" applyAlignment="1">
      <alignment horizontal="center" wrapText="1"/>
    </xf>
    <xf numFmtId="164" fontId="4" fillId="3" borderId="15" xfId="0" applyNumberFormat="1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 wrapText="1"/>
    </xf>
    <xf numFmtId="0" fontId="4" fillId="3" borderId="15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 wrapText="1"/>
    </xf>
    <xf numFmtId="0" fontId="13" fillId="3" borderId="15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/>
    </xf>
    <xf numFmtId="166" fontId="14" fillId="0" borderId="26" xfId="1" applyNumberFormat="1" applyFont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5" fontId="4" fillId="2" borderId="14" xfId="0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0" fontId="10" fillId="3" borderId="26" xfId="0" applyFont="1" applyFill="1" applyBorder="1" applyAlignment="1">
      <alignment horizontal="center" wrapText="1"/>
    </xf>
    <xf numFmtId="166" fontId="10" fillId="3" borderId="26" xfId="1" applyNumberFormat="1" applyFont="1" applyFill="1" applyBorder="1" applyAlignment="1">
      <alignment horizontal="center" wrapText="1"/>
    </xf>
    <xf numFmtId="0" fontId="4" fillId="3" borderId="26" xfId="0" applyFont="1" applyFill="1" applyBorder="1" applyAlignment="1">
      <alignment horizontal="center"/>
    </xf>
    <xf numFmtId="164" fontId="9" fillId="3" borderId="27" xfId="0" applyNumberFormat="1" applyFont="1" applyFill="1" applyBorder="1" applyAlignment="1">
      <alignment horizontal="center" wrapText="1"/>
    </xf>
    <xf numFmtId="164" fontId="4" fillId="0" borderId="0" xfId="0" applyNumberFormat="1" applyFont="1"/>
    <xf numFmtId="166" fontId="9" fillId="0" borderId="28" xfId="0" applyNumberFormat="1" applyFont="1" applyBorder="1" applyAlignment="1">
      <alignment horizontal="center" wrapText="1"/>
    </xf>
    <xf numFmtId="166" fontId="4" fillId="0" borderId="0" xfId="0" applyNumberFormat="1" applyFont="1"/>
    <xf numFmtId="0" fontId="9" fillId="0" borderId="26" xfId="0" applyFont="1" applyBorder="1" applyAlignment="1">
      <alignment horizontal="center"/>
    </xf>
    <xf numFmtId="166" fontId="9" fillId="0" borderId="26" xfId="1" applyNumberFormat="1" applyFont="1" applyBorder="1" applyAlignment="1">
      <alignment horizontal="center"/>
    </xf>
    <xf numFmtId="166" fontId="9" fillId="0" borderId="27" xfId="0" applyNumberFormat="1" applyFont="1" applyBorder="1" applyAlignment="1">
      <alignment horizontal="center" wrapText="1"/>
    </xf>
    <xf numFmtId="166" fontId="10" fillId="0" borderId="26" xfId="1" applyNumberFormat="1" applyFont="1" applyFill="1" applyBorder="1" applyAlignment="1">
      <alignment horizontal="center" wrapText="1"/>
    </xf>
    <xf numFmtId="0" fontId="4" fillId="0" borderId="11" xfId="0" quotePrefix="1" applyFont="1" applyBorder="1" applyAlignment="1">
      <alignment horizontal="center" wrapText="1"/>
    </xf>
    <xf numFmtId="166" fontId="4" fillId="0" borderId="21" xfId="1" applyNumberFormat="1" applyFont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6" fillId="0" borderId="0" xfId="1" applyNumberFormat="1" applyFont="1"/>
    <xf numFmtId="0" fontId="15" fillId="0" borderId="3" xfId="0" applyFont="1" applyBorder="1" applyAlignment="1">
      <alignment horizontal="center" vertical="center" wrapText="1"/>
    </xf>
    <xf numFmtId="164" fontId="6" fillId="2" borderId="6" xfId="0" applyNumberFormat="1" applyFont="1" applyFill="1" applyBorder="1" applyAlignment="1">
      <alignment horizontal="center"/>
    </xf>
    <xf numFmtId="164" fontId="6" fillId="2" borderId="9" xfId="1" applyNumberFormat="1" applyFont="1" applyFill="1" applyBorder="1" applyAlignment="1">
      <alignment horizontal="center"/>
    </xf>
    <xf numFmtId="164" fontId="6" fillId="2" borderId="9" xfId="0" applyNumberFormat="1" applyFont="1" applyFill="1" applyBorder="1" applyAlignment="1">
      <alignment horizontal="center"/>
    </xf>
    <xf numFmtId="164" fontId="6" fillId="2" borderId="12" xfId="0" applyNumberFormat="1" applyFont="1" applyFill="1" applyBorder="1" applyAlignment="1">
      <alignment horizontal="center"/>
    </xf>
    <xf numFmtId="164" fontId="15" fillId="3" borderId="15" xfId="0" applyNumberFormat="1" applyFont="1" applyFill="1" applyBorder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21" fillId="2" borderId="18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164" fontId="21" fillId="0" borderId="18" xfId="0" applyNumberFormat="1" applyFont="1" applyBorder="1" applyAlignment="1">
      <alignment horizontal="center"/>
    </xf>
    <xf numFmtId="164" fontId="21" fillId="0" borderId="9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4" fontId="21" fillId="0" borderId="21" xfId="0" applyNumberFormat="1" applyFont="1" applyBorder="1" applyAlignment="1">
      <alignment horizontal="center"/>
    </xf>
    <xf numFmtId="164" fontId="15" fillId="0" borderId="9" xfId="0" applyNumberFormat="1" applyFont="1" applyBorder="1" applyAlignment="1">
      <alignment horizontal="center"/>
    </xf>
    <xf numFmtId="164" fontId="15" fillId="0" borderId="12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164" fontId="6" fillId="0" borderId="23" xfId="0" applyNumberFormat="1" applyFont="1" applyBorder="1" applyAlignment="1">
      <alignment horizontal="center"/>
    </xf>
    <xf numFmtId="164" fontId="6" fillId="0" borderId="26" xfId="0" applyNumberFormat="1" applyFont="1" applyBorder="1" applyAlignment="1">
      <alignment horizontal="center" vertical="center"/>
    </xf>
    <xf numFmtId="164" fontId="15" fillId="3" borderId="26" xfId="0" applyNumberFormat="1" applyFont="1" applyFill="1" applyBorder="1" applyAlignment="1">
      <alignment horizontal="center"/>
    </xf>
    <xf numFmtId="164" fontId="15" fillId="0" borderId="26" xfId="1" applyNumberFormat="1" applyFont="1" applyBorder="1" applyAlignment="1">
      <alignment horizontal="center"/>
    </xf>
    <xf numFmtId="0" fontId="6" fillId="0" borderId="0" xfId="0" applyFont="1"/>
    <xf numFmtId="0" fontId="10" fillId="3" borderId="14" xfId="0" applyFont="1" applyFill="1" applyBorder="1" applyAlignment="1">
      <alignment horizontal="center" wrapText="1"/>
    </xf>
    <xf numFmtId="0" fontId="10" fillId="3" borderId="15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9" fillId="0" borderId="36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horizontal="center" vertical="center" wrapText="1"/>
    </xf>
    <xf numFmtId="0" fontId="10" fillId="3" borderId="30" xfId="0" applyFont="1" applyFill="1" applyBorder="1" applyAlignment="1">
      <alignment horizontal="center" wrapText="1"/>
    </xf>
    <xf numFmtId="0" fontId="10" fillId="3" borderId="31" xfId="0" applyFont="1" applyFill="1" applyBorder="1" applyAlignment="1">
      <alignment horizontal="center" wrapText="1"/>
    </xf>
    <xf numFmtId="0" fontId="10" fillId="3" borderId="29" xfId="0" applyFont="1" applyFill="1" applyBorder="1" applyAlignment="1">
      <alignment horizontal="center" wrapText="1"/>
    </xf>
    <xf numFmtId="0" fontId="15" fillId="3" borderId="14" xfId="0" applyFont="1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 wrapText="1"/>
    </xf>
    <xf numFmtId="0" fontId="12" fillId="0" borderId="32" xfId="0" applyFont="1" applyBorder="1" applyAlignment="1">
      <alignment horizontal="center" wrapText="1"/>
    </xf>
    <xf numFmtId="0" fontId="12" fillId="0" borderId="26" xfId="0" applyFont="1" applyBorder="1" applyAlignment="1">
      <alignment horizontal="center" wrapText="1"/>
    </xf>
    <xf numFmtId="0" fontId="17" fillId="0" borderId="0" xfId="3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0" fontId="12" fillId="0" borderId="33" xfId="0" applyFont="1" applyBorder="1" applyAlignment="1">
      <alignment horizontal="center" wrapText="1"/>
    </xf>
    <xf numFmtId="0" fontId="12" fillId="0" borderId="34" xfId="0" applyFont="1" applyBorder="1" applyAlignment="1">
      <alignment horizontal="center" wrapText="1"/>
    </xf>
    <xf numFmtId="0" fontId="12" fillId="0" borderId="35" xfId="0" applyFont="1" applyBorder="1" applyAlignment="1">
      <alignment horizontal="center" wrapText="1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OI%20BO%20NANOMILK\B&#7843;ng%20t&#7893;ng%20h&#7907;p%20Doanh%20Thu,%20Chi%20Ph&#237;%20Nanomilk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T1"/>
      <sheetName val="DTT2"/>
      <sheetName val="DTT3"/>
      <sheetName val="Khách trả lại hàng T1"/>
      <sheetName val="Khách trả lại hàng T2"/>
      <sheetName val="Khách hàng trả lại hàng tháng 3"/>
      <sheetName val="Nhập hàng"/>
      <sheetName val="Thu Chi T1"/>
      <sheetName val="Lương T1"/>
      <sheetName val="Tiền hàng Tâm T1"/>
      <sheetName val="Lương T2"/>
      <sheetName val="Tiền hàng Tâm T2"/>
      <sheetName val="Tiền hàng Sơn CTV T2"/>
      <sheetName val="Tổng hợp tiền góp vốn cổ phần"/>
      <sheetName val="Tổng hợp Thu Chi"/>
      <sheetName val="Thu Chi Năm 2020"/>
      <sheetName val="Theo dõi áo cốc Nanomilk"/>
      <sheetName val="Sheet3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G8">
            <v>49500000</v>
          </cell>
        </row>
        <row r="9">
          <cell r="G9">
            <v>49500000</v>
          </cell>
        </row>
        <row r="10">
          <cell r="G10">
            <v>18150000</v>
          </cell>
        </row>
        <row r="11">
          <cell r="G11">
            <v>16500000</v>
          </cell>
        </row>
        <row r="12">
          <cell r="G12">
            <v>33000000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D4D4D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5"/>
  <sheetViews>
    <sheetView tabSelected="1" topLeftCell="A67" workbookViewId="0">
      <selection activeCell="F79" sqref="F79"/>
    </sheetView>
  </sheetViews>
  <sheetFormatPr defaultColWidth="7" defaultRowHeight="15" x14ac:dyDescent="0.25"/>
  <cols>
    <col min="1" max="1" width="5.85546875" style="5" customWidth="1"/>
    <col min="2" max="2" width="10.5703125" style="5" customWidth="1"/>
    <col min="3" max="3" width="19.140625" style="5" bestFit="1" customWidth="1"/>
    <col min="4" max="4" width="7.5703125" style="5" customWidth="1"/>
    <col min="5" max="5" width="8.140625" style="5" customWidth="1"/>
    <col min="6" max="6" width="11.42578125" style="76" bestFit="1" customWidth="1"/>
    <col min="7" max="7" width="18" style="76" customWidth="1"/>
    <col min="8" max="8" width="16.140625" style="5" customWidth="1"/>
    <col min="9" max="9" width="18.140625" style="138" customWidth="1"/>
    <col min="10" max="10" width="26.140625" style="5" customWidth="1"/>
    <col min="11" max="11" width="17.42578125" style="5" customWidth="1"/>
    <col min="12" max="12" width="7" style="5"/>
    <col min="13" max="13" width="13.28515625" style="5" bestFit="1" customWidth="1"/>
    <col min="14" max="16384" width="7" style="5"/>
  </cols>
  <sheetData>
    <row r="1" spans="1:20" ht="18" customHeight="1" x14ac:dyDescent="0.25">
      <c r="A1" s="1" t="s">
        <v>0</v>
      </c>
      <c r="B1" s="1"/>
      <c r="C1" s="2"/>
      <c r="D1" s="3"/>
      <c r="E1" s="2"/>
      <c r="F1" s="77"/>
      <c r="G1" s="77"/>
      <c r="H1" s="4"/>
      <c r="I1" s="114"/>
      <c r="J1" s="4"/>
      <c r="O1" s="4"/>
      <c r="P1" s="4"/>
      <c r="Q1" s="4"/>
      <c r="R1" s="6"/>
      <c r="S1" s="4"/>
      <c r="T1" s="7"/>
    </row>
    <row r="2" spans="1:20" ht="18" customHeight="1" x14ac:dyDescent="0.25">
      <c r="A2" s="8" t="s">
        <v>1</v>
      </c>
      <c r="B2" s="8"/>
      <c r="C2" s="9"/>
      <c r="D2" s="10"/>
      <c r="E2" s="9"/>
      <c r="F2" s="78"/>
      <c r="G2" s="78"/>
      <c r="H2" s="11"/>
      <c r="I2" s="115"/>
      <c r="J2" s="11"/>
      <c r="O2" s="11"/>
      <c r="P2" s="11"/>
      <c r="Q2" s="11"/>
      <c r="R2" s="12"/>
      <c r="S2" s="11"/>
      <c r="T2" s="13"/>
    </row>
    <row r="3" spans="1:20" ht="15" customHeight="1" x14ac:dyDescent="0.25">
      <c r="A3" s="14"/>
      <c r="B3" s="14"/>
      <c r="C3" s="14"/>
      <c r="D3" s="14"/>
      <c r="E3" s="141"/>
      <c r="F3" s="141"/>
      <c r="G3" s="141"/>
      <c r="H3" s="141"/>
      <c r="I3" s="116"/>
      <c r="J3" s="15"/>
      <c r="K3" s="16"/>
    </row>
    <row r="4" spans="1:20" ht="18" customHeight="1" x14ac:dyDescent="0.25">
      <c r="A4" s="142" t="s">
        <v>2</v>
      </c>
      <c r="B4" s="142"/>
      <c r="C4" s="142"/>
      <c r="D4" s="142"/>
      <c r="E4" s="142"/>
      <c r="F4" s="142"/>
      <c r="G4" s="142"/>
      <c r="H4" s="142"/>
      <c r="I4" s="142"/>
      <c r="J4" s="142"/>
      <c r="K4" s="16"/>
    </row>
    <row r="5" spans="1:20" ht="16.5" customHeight="1" thickBot="1" x14ac:dyDescent="0.3">
      <c r="A5" s="143" t="s">
        <v>3</v>
      </c>
      <c r="B5" s="143"/>
      <c r="C5" s="143"/>
      <c r="D5" s="143"/>
      <c r="E5" s="143"/>
      <c r="F5" s="143"/>
      <c r="G5" s="143"/>
      <c r="H5" s="143"/>
      <c r="I5" s="143"/>
      <c r="J5" s="143"/>
    </row>
    <row r="6" spans="1:20" ht="48" customHeight="1" thickTop="1" thickBot="1" x14ac:dyDescent="0.3">
      <c r="A6" s="17" t="s">
        <v>4</v>
      </c>
      <c r="B6" s="18" t="s">
        <v>5</v>
      </c>
      <c r="C6" s="18" t="s">
        <v>6</v>
      </c>
      <c r="D6" s="19" t="s">
        <v>7</v>
      </c>
      <c r="E6" s="19" t="s">
        <v>8</v>
      </c>
      <c r="F6" s="70" t="s">
        <v>82</v>
      </c>
      <c r="G6" s="70" t="s">
        <v>83</v>
      </c>
      <c r="H6" s="19" t="s">
        <v>9</v>
      </c>
      <c r="I6" s="117" t="s">
        <v>10</v>
      </c>
      <c r="J6" s="20" t="s">
        <v>11</v>
      </c>
    </row>
    <row r="7" spans="1:20" ht="15.95" customHeight="1" thickTop="1" x14ac:dyDescent="0.25">
      <c r="A7" s="21" t="s">
        <v>12</v>
      </c>
      <c r="B7" s="144" t="s">
        <v>13</v>
      </c>
      <c r="C7" s="22" t="s">
        <v>14</v>
      </c>
      <c r="D7" s="22">
        <v>10</v>
      </c>
      <c r="E7" s="22">
        <f>D7*50</f>
        <v>500</v>
      </c>
      <c r="F7" s="71">
        <v>6750000</v>
      </c>
      <c r="G7" s="72">
        <f>D7*F7</f>
        <v>67500000</v>
      </c>
      <c r="H7" s="23" t="s">
        <v>15</v>
      </c>
      <c r="I7" s="118">
        <v>67500000</v>
      </c>
      <c r="J7" s="24" t="s">
        <v>16</v>
      </c>
    </row>
    <row r="8" spans="1:20" ht="15.95" customHeight="1" x14ac:dyDescent="0.25">
      <c r="A8" s="25"/>
      <c r="B8" s="145"/>
      <c r="C8" s="26" t="s">
        <v>17</v>
      </c>
      <c r="D8" s="26">
        <v>4</v>
      </c>
      <c r="E8" s="26">
        <f>D8*24</f>
        <v>96</v>
      </c>
      <c r="F8" s="72">
        <v>1650000</v>
      </c>
      <c r="G8" s="72">
        <f t="shared" ref="G8:G16" si="0">D8*F8</f>
        <v>6600000</v>
      </c>
      <c r="H8" s="27" t="s">
        <v>18</v>
      </c>
      <c r="I8" s="119">
        <v>60000000</v>
      </c>
      <c r="J8" s="28" t="s">
        <v>19</v>
      </c>
    </row>
    <row r="9" spans="1:20" ht="15.95" customHeight="1" x14ac:dyDescent="0.25">
      <c r="A9" s="25"/>
      <c r="B9" s="145"/>
      <c r="C9" s="26" t="s">
        <v>20</v>
      </c>
      <c r="D9" s="26">
        <v>10</v>
      </c>
      <c r="E9" s="26">
        <f>D9*12</f>
        <v>120</v>
      </c>
      <c r="F9" s="72">
        <v>1650000</v>
      </c>
      <c r="G9" s="72">
        <f t="shared" si="0"/>
        <v>16500000</v>
      </c>
      <c r="H9" s="27" t="s">
        <v>21</v>
      </c>
      <c r="I9" s="120">
        <v>50550000</v>
      </c>
      <c r="J9" s="28" t="s">
        <v>16</v>
      </c>
    </row>
    <row r="10" spans="1:20" ht="15.95" customHeight="1" x14ac:dyDescent="0.25">
      <c r="A10" s="25"/>
      <c r="B10" s="145"/>
      <c r="C10" s="26" t="s">
        <v>22</v>
      </c>
      <c r="D10" s="26">
        <v>4</v>
      </c>
      <c r="E10" s="26">
        <f>D10*24</f>
        <v>96</v>
      </c>
      <c r="F10" s="72">
        <v>1650000</v>
      </c>
      <c r="G10" s="72">
        <f t="shared" si="0"/>
        <v>6600000</v>
      </c>
      <c r="H10" s="27"/>
      <c r="I10" s="120"/>
      <c r="J10" s="29" t="s">
        <v>23</v>
      </c>
    </row>
    <row r="11" spans="1:20" ht="15.95" customHeight="1" x14ac:dyDescent="0.25">
      <c r="A11" s="25"/>
      <c r="B11" s="145"/>
      <c r="C11" s="26" t="s">
        <v>24</v>
      </c>
      <c r="D11" s="26">
        <v>5</v>
      </c>
      <c r="E11" s="26">
        <f>D11*12</f>
        <v>60</v>
      </c>
      <c r="F11" s="72">
        <v>1650000</v>
      </c>
      <c r="G11" s="72">
        <f t="shared" si="0"/>
        <v>8250000</v>
      </c>
      <c r="H11" s="27"/>
      <c r="I11" s="120"/>
      <c r="J11" s="29" t="s">
        <v>25</v>
      </c>
    </row>
    <row r="12" spans="1:20" ht="15.95" customHeight="1" x14ac:dyDescent="0.25">
      <c r="A12" s="25"/>
      <c r="B12" s="145"/>
      <c r="C12" s="26" t="s">
        <v>26</v>
      </c>
      <c r="D12" s="26">
        <v>5</v>
      </c>
      <c r="E12" s="26">
        <f>D12*12</f>
        <v>60</v>
      </c>
      <c r="F12" s="72">
        <v>1650000</v>
      </c>
      <c r="G12" s="72">
        <f t="shared" si="0"/>
        <v>8250000</v>
      </c>
      <c r="H12" s="27"/>
      <c r="I12" s="120"/>
      <c r="J12" s="28"/>
    </row>
    <row r="13" spans="1:20" ht="15.95" customHeight="1" x14ac:dyDescent="0.25">
      <c r="A13" s="25"/>
      <c r="B13" s="145"/>
      <c r="C13" s="26" t="s">
        <v>27</v>
      </c>
      <c r="D13" s="26">
        <v>5</v>
      </c>
      <c r="E13" s="26">
        <f>D13*24</f>
        <v>120</v>
      </c>
      <c r="F13" s="72">
        <v>1650000</v>
      </c>
      <c r="G13" s="72">
        <f t="shared" si="0"/>
        <v>8250000</v>
      </c>
      <c r="H13" s="27"/>
      <c r="I13" s="120"/>
      <c r="J13" s="28"/>
    </row>
    <row r="14" spans="1:20" ht="15.95" customHeight="1" x14ac:dyDescent="0.25">
      <c r="A14" s="25"/>
      <c r="B14" s="145"/>
      <c r="C14" s="26" t="s">
        <v>28</v>
      </c>
      <c r="D14" s="26">
        <v>5</v>
      </c>
      <c r="E14" s="26">
        <f>D14*24</f>
        <v>120</v>
      </c>
      <c r="F14" s="72">
        <v>1650000</v>
      </c>
      <c r="G14" s="72">
        <f t="shared" si="0"/>
        <v>8250000</v>
      </c>
      <c r="H14" s="27"/>
      <c r="I14" s="120"/>
      <c r="J14" s="28"/>
    </row>
    <row r="15" spans="1:20" ht="15.95" customHeight="1" x14ac:dyDescent="0.25">
      <c r="A15" s="25"/>
      <c r="B15" s="145"/>
      <c r="C15" s="26" t="s">
        <v>29</v>
      </c>
      <c r="D15" s="26">
        <v>11</v>
      </c>
      <c r="E15" s="26">
        <f>D15*12</f>
        <v>132</v>
      </c>
      <c r="F15" s="72">
        <v>1650000</v>
      </c>
      <c r="G15" s="72">
        <f t="shared" si="0"/>
        <v>18150000</v>
      </c>
      <c r="H15" s="27"/>
      <c r="I15" s="120"/>
      <c r="J15" s="28"/>
    </row>
    <row r="16" spans="1:20" ht="15.95" customHeight="1" x14ac:dyDescent="0.25">
      <c r="A16" s="25"/>
      <c r="B16" s="145"/>
      <c r="C16" s="26" t="s">
        <v>30</v>
      </c>
      <c r="D16" s="26">
        <v>19</v>
      </c>
      <c r="E16" s="26">
        <f>D16*12</f>
        <v>228</v>
      </c>
      <c r="F16" s="72">
        <v>1650000</v>
      </c>
      <c r="G16" s="72">
        <f t="shared" si="0"/>
        <v>31350000</v>
      </c>
      <c r="H16" s="27"/>
      <c r="I16" s="120"/>
      <c r="J16" s="28"/>
    </row>
    <row r="17" spans="1:10" x14ac:dyDescent="0.25">
      <c r="A17" s="30"/>
      <c r="B17" s="146"/>
      <c r="C17" s="31"/>
      <c r="D17" s="31"/>
      <c r="E17" s="31"/>
      <c r="F17" s="73"/>
      <c r="G17" s="73"/>
      <c r="H17" s="32"/>
      <c r="I17" s="121"/>
      <c r="J17" s="33"/>
    </row>
    <row r="18" spans="1:10" x14ac:dyDescent="0.25">
      <c r="A18" s="84"/>
      <c r="B18" s="140" t="s">
        <v>31</v>
      </c>
      <c r="C18" s="140"/>
      <c r="D18" s="85">
        <v>65</v>
      </c>
      <c r="E18" s="86">
        <f>SUM(E7:E17)</f>
        <v>1532</v>
      </c>
      <c r="F18" s="87"/>
      <c r="G18" s="87">
        <f>SUM(G7:G17)</f>
        <v>179700000</v>
      </c>
      <c r="H18" s="88"/>
      <c r="I18" s="122">
        <f>SUM(I7:I17)</f>
        <v>178050000</v>
      </c>
      <c r="J18" s="83">
        <f>I18-G18</f>
        <v>-1650000</v>
      </c>
    </row>
    <row r="19" spans="1:10" ht="29.25" customHeight="1" x14ac:dyDescent="0.25">
      <c r="A19" s="34" t="s">
        <v>32</v>
      </c>
      <c r="B19" s="147" t="s">
        <v>33</v>
      </c>
      <c r="C19" s="35" t="s">
        <v>20</v>
      </c>
      <c r="D19" s="35">
        <v>10</v>
      </c>
      <c r="E19" s="35">
        <f>D19*12</f>
        <v>120</v>
      </c>
      <c r="F19" s="74">
        <v>1650000</v>
      </c>
      <c r="G19" s="74">
        <f>D19*F19</f>
        <v>16500000</v>
      </c>
      <c r="H19" s="36" t="s">
        <v>18</v>
      </c>
      <c r="I19" s="123">
        <v>35400000</v>
      </c>
      <c r="J19" s="37" t="s">
        <v>16</v>
      </c>
    </row>
    <row r="20" spans="1:10" x14ac:dyDescent="0.25">
      <c r="A20" s="38"/>
      <c r="B20" s="145"/>
      <c r="C20" s="26" t="s">
        <v>24</v>
      </c>
      <c r="D20" s="26">
        <v>10</v>
      </c>
      <c r="E20" s="26">
        <f>D20*12</f>
        <v>120</v>
      </c>
      <c r="F20" s="74">
        <v>1650000</v>
      </c>
      <c r="G20" s="74">
        <f t="shared" ref="G20:G22" si="1">D20*F20</f>
        <v>16500000</v>
      </c>
      <c r="H20" s="27" t="s">
        <v>21</v>
      </c>
      <c r="I20" s="120">
        <v>35550000</v>
      </c>
      <c r="J20" s="28" t="s">
        <v>16</v>
      </c>
    </row>
    <row r="21" spans="1:10" ht="30" x14ac:dyDescent="0.25">
      <c r="A21" s="38"/>
      <c r="B21" s="145"/>
      <c r="C21" s="26" t="s">
        <v>26</v>
      </c>
      <c r="D21" s="26">
        <v>10</v>
      </c>
      <c r="E21" s="26">
        <f>D21*12</f>
        <v>120</v>
      </c>
      <c r="F21" s="74">
        <v>1650000</v>
      </c>
      <c r="G21" s="74">
        <f t="shared" si="1"/>
        <v>16500000</v>
      </c>
      <c r="H21" s="27"/>
      <c r="I21" s="120"/>
      <c r="J21" s="29" t="s">
        <v>34</v>
      </c>
    </row>
    <row r="22" spans="1:10" x14ac:dyDescent="0.25">
      <c r="A22" s="112"/>
      <c r="B22" s="145"/>
      <c r="C22" s="31" t="s">
        <v>35</v>
      </c>
      <c r="D22" s="31">
        <v>5</v>
      </c>
      <c r="E22" s="31">
        <f>D22*24</f>
        <v>120</v>
      </c>
      <c r="F22" s="113">
        <v>1650000</v>
      </c>
      <c r="G22" s="113">
        <f t="shared" si="1"/>
        <v>8250000</v>
      </c>
      <c r="H22" s="32"/>
      <c r="I22" s="121"/>
      <c r="J22" s="28"/>
    </row>
    <row r="23" spans="1:10" s="41" customFormat="1" x14ac:dyDescent="0.25">
      <c r="A23" s="91"/>
      <c r="B23" s="140" t="s">
        <v>36</v>
      </c>
      <c r="C23" s="140"/>
      <c r="D23" s="91">
        <f>SUM(D19:D22)</f>
        <v>35</v>
      </c>
      <c r="E23" s="86">
        <f>SUM(E19:E22)</f>
        <v>480</v>
      </c>
      <c r="F23" s="87"/>
      <c r="G23" s="87">
        <f>SUM(G19:G22)</f>
        <v>57750000</v>
      </c>
      <c r="H23" s="88"/>
      <c r="I23" s="122">
        <f>SUM(I19:I22)</f>
        <v>70950000</v>
      </c>
      <c r="J23" s="83">
        <f>G23-I23</f>
        <v>-13200000</v>
      </c>
    </row>
    <row r="24" spans="1:10" ht="29.25" customHeight="1" x14ac:dyDescent="0.25">
      <c r="A24" s="34" t="s">
        <v>37</v>
      </c>
      <c r="B24" s="145" t="s">
        <v>38</v>
      </c>
      <c r="C24" s="35" t="s">
        <v>39</v>
      </c>
      <c r="D24" s="35">
        <v>5</v>
      </c>
      <c r="E24" s="35">
        <f>D24*24</f>
        <v>120</v>
      </c>
      <c r="F24" s="74">
        <v>1650000</v>
      </c>
      <c r="G24" s="74">
        <f>F24*D24</f>
        <v>8250000</v>
      </c>
      <c r="H24" s="36" t="s">
        <v>40</v>
      </c>
      <c r="I24" s="124">
        <v>20000000</v>
      </c>
      <c r="J24" s="28" t="s">
        <v>41</v>
      </c>
    </row>
    <row r="25" spans="1:10" x14ac:dyDescent="0.25">
      <c r="A25" s="25"/>
      <c r="B25" s="145"/>
      <c r="C25" s="26" t="s">
        <v>17</v>
      </c>
      <c r="D25" s="26">
        <v>5</v>
      </c>
      <c r="E25" s="26">
        <f>D25*24</f>
        <v>120</v>
      </c>
      <c r="F25" s="72">
        <v>1650000</v>
      </c>
      <c r="G25" s="72">
        <f t="shared" ref="G25:G32" si="2">F25*D25</f>
        <v>8250000</v>
      </c>
      <c r="H25" s="27" t="s">
        <v>42</v>
      </c>
      <c r="I25" s="120">
        <v>40000000</v>
      </c>
      <c r="J25" s="29" t="s">
        <v>43</v>
      </c>
    </row>
    <row r="26" spans="1:10" x14ac:dyDescent="0.25">
      <c r="A26" s="25"/>
      <c r="B26" s="145"/>
      <c r="C26" s="26" t="s">
        <v>44</v>
      </c>
      <c r="D26" s="26">
        <v>10</v>
      </c>
      <c r="E26" s="26">
        <f>D26*12</f>
        <v>120</v>
      </c>
      <c r="F26" s="72">
        <v>1650000</v>
      </c>
      <c r="G26" s="72">
        <f t="shared" si="2"/>
        <v>16500000</v>
      </c>
      <c r="H26" s="27" t="s">
        <v>45</v>
      </c>
      <c r="I26" s="120">
        <v>49050000</v>
      </c>
      <c r="J26" s="28" t="s">
        <v>16</v>
      </c>
    </row>
    <row r="27" spans="1:10" x14ac:dyDescent="0.25">
      <c r="A27" s="25"/>
      <c r="B27" s="145"/>
      <c r="C27" s="26" t="s">
        <v>20</v>
      </c>
      <c r="D27" s="26">
        <v>10</v>
      </c>
      <c r="E27" s="26">
        <f>D27*12</f>
        <v>120</v>
      </c>
      <c r="F27" s="72">
        <v>1650000</v>
      </c>
      <c r="G27" s="72">
        <f t="shared" si="2"/>
        <v>16500000</v>
      </c>
      <c r="H27" s="27"/>
      <c r="I27" s="120"/>
      <c r="J27" s="28"/>
    </row>
    <row r="28" spans="1:10" x14ac:dyDescent="0.25">
      <c r="A28" s="25"/>
      <c r="B28" s="145"/>
      <c r="C28" s="26" t="s">
        <v>24</v>
      </c>
      <c r="D28" s="26">
        <v>10</v>
      </c>
      <c r="E28" s="26">
        <f>D28*12</f>
        <v>120</v>
      </c>
      <c r="F28" s="72">
        <v>1650000</v>
      </c>
      <c r="G28" s="72">
        <f t="shared" si="2"/>
        <v>16500000</v>
      </c>
      <c r="H28" s="27"/>
      <c r="I28" s="120"/>
      <c r="J28" s="28"/>
    </row>
    <row r="29" spans="1:10" x14ac:dyDescent="0.25">
      <c r="A29" s="25"/>
      <c r="B29" s="145"/>
      <c r="C29" s="26" t="s">
        <v>26</v>
      </c>
      <c r="D29" s="26">
        <v>10</v>
      </c>
      <c r="E29" s="26">
        <f>D29*12</f>
        <v>120</v>
      </c>
      <c r="F29" s="72">
        <v>1650000</v>
      </c>
      <c r="G29" s="72">
        <f t="shared" si="2"/>
        <v>16500000</v>
      </c>
      <c r="H29" s="27"/>
      <c r="I29" s="120"/>
      <c r="J29" s="28"/>
    </row>
    <row r="30" spans="1:10" x14ac:dyDescent="0.25">
      <c r="A30" s="25"/>
      <c r="B30" s="145"/>
      <c r="C30" s="26" t="s">
        <v>46</v>
      </c>
      <c r="D30" s="26">
        <v>5</v>
      </c>
      <c r="E30" s="26">
        <f>D30*12</f>
        <v>60</v>
      </c>
      <c r="F30" s="72">
        <v>1650000</v>
      </c>
      <c r="G30" s="72">
        <f t="shared" si="2"/>
        <v>8250000</v>
      </c>
      <c r="H30" s="27"/>
      <c r="I30" s="120"/>
      <c r="J30" s="28"/>
    </row>
    <row r="31" spans="1:10" x14ac:dyDescent="0.25">
      <c r="A31" s="25"/>
      <c r="B31" s="145"/>
      <c r="C31" s="26" t="s">
        <v>35</v>
      </c>
      <c r="D31" s="26">
        <v>5</v>
      </c>
      <c r="E31" s="26">
        <f>D31*24</f>
        <v>120</v>
      </c>
      <c r="F31" s="72">
        <v>1650000</v>
      </c>
      <c r="G31" s="72">
        <f t="shared" si="2"/>
        <v>8250000</v>
      </c>
      <c r="H31" s="27"/>
      <c r="I31" s="120"/>
      <c r="J31" s="28"/>
    </row>
    <row r="32" spans="1:10" x14ac:dyDescent="0.25">
      <c r="A32" s="25"/>
      <c r="B32" s="146"/>
      <c r="C32" s="26" t="s">
        <v>29</v>
      </c>
      <c r="D32" s="26">
        <v>5</v>
      </c>
      <c r="E32" s="26">
        <f>D32*12</f>
        <v>60</v>
      </c>
      <c r="F32" s="72">
        <v>1650000</v>
      </c>
      <c r="G32" s="72">
        <f t="shared" si="2"/>
        <v>8250000</v>
      </c>
      <c r="H32" s="42"/>
      <c r="I32" s="125"/>
      <c r="J32" s="28"/>
    </row>
    <row r="33" spans="1:13" s="41" customFormat="1" x14ac:dyDescent="0.25">
      <c r="A33" s="84"/>
      <c r="B33" s="140" t="s">
        <v>47</v>
      </c>
      <c r="C33" s="140"/>
      <c r="D33" s="89">
        <f>SUM(D24:D32)</f>
        <v>65</v>
      </c>
      <c r="E33" s="86">
        <f>SUM(E24:E32)</f>
        <v>960</v>
      </c>
      <c r="F33" s="87"/>
      <c r="G33" s="87">
        <f>SUM(G24:G32)</f>
        <v>107250000</v>
      </c>
      <c r="H33" s="90"/>
      <c r="I33" s="122">
        <f>SUM(I24:I32)</f>
        <v>109050000</v>
      </c>
      <c r="J33" s="83">
        <f>G33-I33</f>
        <v>-1800000</v>
      </c>
      <c r="M33" s="46"/>
    </row>
    <row r="34" spans="1:13" ht="29.25" customHeight="1" x14ac:dyDescent="0.25">
      <c r="A34" s="34" t="s">
        <v>48</v>
      </c>
      <c r="B34" s="147" t="s">
        <v>49</v>
      </c>
      <c r="C34" s="35" t="s">
        <v>30</v>
      </c>
      <c r="D34" s="35">
        <v>20</v>
      </c>
      <c r="E34" s="35">
        <f>D34*12</f>
        <v>240</v>
      </c>
      <c r="F34" s="74">
        <v>1650000</v>
      </c>
      <c r="G34" s="74">
        <f>D34*F34</f>
        <v>33000000</v>
      </c>
      <c r="H34" s="36" t="s">
        <v>40</v>
      </c>
      <c r="I34" s="123">
        <v>10000000</v>
      </c>
      <c r="J34" s="37" t="s">
        <v>43</v>
      </c>
    </row>
    <row r="35" spans="1:13" x14ac:dyDescent="0.25">
      <c r="A35" s="38"/>
      <c r="B35" s="145"/>
      <c r="C35" s="26"/>
      <c r="D35" s="26"/>
      <c r="E35" s="26"/>
      <c r="F35" s="72"/>
      <c r="G35" s="72"/>
      <c r="H35" s="27" t="s">
        <v>42</v>
      </c>
      <c r="I35" s="120">
        <v>14000000</v>
      </c>
      <c r="J35" s="28" t="s">
        <v>50</v>
      </c>
    </row>
    <row r="36" spans="1:13" x14ac:dyDescent="0.25">
      <c r="A36" s="30"/>
      <c r="B36" s="146"/>
      <c r="C36" s="31"/>
      <c r="D36" s="31"/>
      <c r="E36" s="31"/>
      <c r="F36" s="73"/>
      <c r="G36" s="73"/>
      <c r="H36" s="32" t="s">
        <v>45</v>
      </c>
      <c r="I36" s="121">
        <v>9000000</v>
      </c>
      <c r="J36" s="33" t="s">
        <v>16</v>
      </c>
    </row>
    <row r="37" spans="1:13" s="41" customFormat="1" ht="15" customHeight="1" x14ac:dyDescent="0.25">
      <c r="A37" s="84"/>
      <c r="B37" s="140" t="s">
        <v>51</v>
      </c>
      <c r="C37" s="140"/>
      <c r="D37" s="89">
        <v>20</v>
      </c>
      <c r="E37" s="86">
        <f>E34</f>
        <v>240</v>
      </c>
      <c r="F37" s="87"/>
      <c r="G37" s="87">
        <f>SUM(G34:G36)</f>
        <v>33000000</v>
      </c>
      <c r="H37" s="90"/>
      <c r="I37" s="122">
        <f>SUM(I34:I36)</f>
        <v>33000000</v>
      </c>
      <c r="J37" s="83">
        <f>G37-I37</f>
        <v>0</v>
      </c>
    </row>
    <row r="38" spans="1:13" ht="29.25" customHeight="1" x14ac:dyDescent="0.25">
      <c r="A38" s="47" t="s">
        <v>52</v>
      </c>
      <c r="B38" s="148" t="s">
        <v>53</v>
      </c>
      <c r="C38" s="48" t="s">
        <v>44</v>
      </c>
      <c r="D38" s="48">
        <v>20</v>
      </c>
      <c r="E38" s="48">
        <f>D38*12</f>
        <v>240</v>
      </c>
      <c r="F38" s="75">
        <v>1650000</v>
      </c>
      <c r="G38" s="75">
        <f>D38*F38</f>
        <v>33000000</v>
      </c>
      <c r="H38" s="49" t="s">
        <v>42</v>
      </c>
      <c r="I38" s="126">
        <v>41600000</v>
      </c>
      <c r="J38" s="37" t="s">
        <v>16</v>
      </c>
    </row>
    <row r="39" spans="1:13" x14ac:dyDescent="0.25">
      <c r="A39" s="50"/>
      <c r="B39" s="149"/>
      <c r="C39" s="40" t="s">
        <v>20</v>
      </c>
      <c r="D39" s="40">
        <v>20</v>
      </c>
      <c r="E39" s="40">
        <f>D39*12</f>
        <v>240</v>
      </c>
      <c r="F39" s="75">
        <v>1650000</v>
      </c>
      <c r="G39" s="75">
        <f t="shared" ref="G39:G45" si="3">D39*F39</f>
        <v>33000000</v>
      </c>
      <c r="H39" s="43" t="s">
        <v>45</v>
      </c>
      <c r="I39" s="127">
        <f>141700000-I38</f>
        <v>100100000</v>
      </c>
      <c r="J39" s="28" t="s">
        <v>16</v>
      </c>
    </row>
    <row r="40" spans="1:13" x14ac:dyDescent="0.25">
      <c r="A40" s="50"/>
      <c r="B40" s="149"/>
      <c r="C40" s="40" t="s">
        <v>24</v>
      </c>
      <c r="D40" s="40">
        <v>10</v>
      </c>
      <c r="E40" s="40">
        <f>D40*12</f>
        <v>120</v>
      </c>
      <c r="F40" s="75">
        <v>1650000</v>
      </c>
      <c r="G40" s="75">
        <f t="shared" si="3"/>
        <v>16500000</v>
      </c>
      <c r="H40" s="43"/>
      <c r="I40" s="127"/>
      <c r="J40" s="28"/>
    </row>
    <row r="41" spans="1:13" x14ac:dyDescent="0.25">
      <c r="A41" s="50"/>
      <c r="B41" s="149"/>
      <c r="C41" s="40" t="s">
        <v>46</v>
      </c>
      <c r="D41" s="40">
        <v>10</v>
      </c>
      <c r="E41" s="40">
        <f>D41*12</f>
        <v>120</v>
      </c>
      <c r="F41" s="75">
        <v>1650000</v>
      </c>
      <c r="G41" s="75">
        <f t="shared" si="3"/>
        <v>16500000</v>
      </c>
      <c r="H41" s="43"/>
      <c r="I41" s="128"/>
      <c r="J41" s="28"/>
    </row>
    <row r="42" spans="1:13" x14ac:dyDescent="0.25">
      <c r="A42" s="50"/>
      <c r="B42" s="149"/>
      <c r="C42" s="40" t="s">
        <v>26</v>
      </c>
      <c r="D42" s="40">
        <v>30</v>
      </c>
      <c r="E42" s="40">
        <f>D42*12</f>
        <v>360</v>
      </c>
      <c r="F42" s="75">
        <v>1650000</v>
      </c>
      <c r="G42" s="75">
        <f t="shared" si="3"/>
        <v>49500000</v>
      </c>
      <c r="H42" s="43"/>
      <c r="I42" s="128"/>
      <c r="J42" s="28"/>
    </row>
    <row r="43" spans="1:13" x14ac:dyDescent="0.25">
      <c r="A43" s="50"/>
      <c r="B43" s="149"/>
      <c r="C43" s="40" t="s">
        <v>35</v>
      </c>
      <c r="D43" s="40">
        <v>10</v>
      </c>
      <c r="E43" s="40">
        <f>D43*24</f>
        <v>240</v>
      </c>
      <c r="F43" s="75">
        <v>1650000</v>
      </c>
      <c r="G43" s="75">
        <f t="shared" si="3"/>
        <v>16500000</v>
      </c>
      <c r="H43" s="43"/>
      <c r="I43" s="128"/>
      <c r="J43" s="28"/>
    </row>
    <row r="44" spans="1:13" x14ac:dyDescent="0.25">
      <c r="A44" s="50"/>
      <c r="B44" s="149"/>
      <c r="C44" s="40" t="s">
        <v>29</v>
      </c>
      <c r="D44" s="40">
        <v>10</v>
      </c>
      <c r="E44" s="40">
        <f>D44*12</f>
        <v>120</v>
      </c>
      <c r="F44" s="75">
        <v>1650000</v>
      </c>
      <c r="G44" s="75">
        <f t="shared" si="3"/>
        <v>16500000</v>
      </c>
      <c r="H44" s="43"/>
      <c r="I44" s="128"/>
      <c r="J44" s="28"/>
    </row>
    <row r="45" spans="1:13" s="41" customFormat="1" x14ac:dyDescent="0.25">
      <c r="A45" s="51"/>
      <c r="B45" s="150"/>
      <c r="C45" s="52" t="s">
        <v>30</v>
      </c>
      <c r="D45" s="52">
        <v>30</v>
      </c>
      <c r="E45" s="52">
        <f>D45*12</f>
        <v>360</v>
      </c>
      <c r="F45" s="75">
        <v>1650000</v>
      </c>
      <c r="G45" s="75">
        <f t="shared" si="3"/>
        <v>49500000</v>
      </c>
      <c r="H45" s="45"/>
      <c r="I45" s="129"/>
      <c r="J45" s="33"/>
    </row>
    <row r="46" spans="1:13" ht="15" customHeight="1" x14ac:dyDescent="0.25">
      <c r="A46" s="154" t="s">
        <v>54</v>
      </c>
      <c r="B46" s="155"/>
      <c r="C46" s="156"/>
      <c r="D46" s="89">
        <f>SUM(D38:D45)</f>
        <v>140</v>
      </c>
      <c r="E46" s="86">
        <f>SUM(E38:E45)</f>
        <v>1800</v>
      </c>
      <c r="F46" s="87"/>
      <c r="G46" s="87">
        <f>SUM(G38:G45)</f>
        <v>231000000</v>
      </c>
      <c r="H46" s="90"/>
      <c r="I46" s="122">
        <f>SUM(I38:I39)</f>
        <v>141700000</v>
      </c>
      <c r="J46" s="83">
        <f>G46-I46</f>
        <v>89300000</v>
      </c>
    </row>
    <row r="47" spans="1:13" ht="43.5" x14ac:dyDescent="0.25">
      <c r="A47" s="53" t="s">
        <v>55</v>
      </c>
      <c r="B47" s="54" t="s">
        <v>56</v>
      </c>
      <c r="C47" s="55" t="s">
        <v>14</v>
      </c>
      <c r="D47" s="55"/>
      <c r="E47" s="56">
        <v>49</v>
      </c>
      <c r="F47" s="79">
        <v>135000</v>
      </c>
      <c r="G47" s="79">
        <f>E47*F47</f>
        <v>6615000</v>
      </c>
      <c r="H47" s="57"/>
      <c r="I47" s="130">
        <f>E47*135000</f>
        <v>6615000</v>
      </c>
      <c r="J47" s="58" t="s">
        <v>16</v>
      </c>
    </row>
    <row r="48" spans="1:13" ht="15" customHeight="1" x14ac:dyDescent="0.25">
      <c r="A48" s="154" t="s">
        <v>57</v>
      </c>
      <c r="B48" s="155"/>
      <c r="C48" s="156"/>
      <c r="D48" s="91"/>
      <c r="E48" s="86">
        <f>SUM(E47:E47)</f>
        <v>49</v>
      </c>
      <c r="F48" s="87"/>
      <c r="G48" s="87">
        <f>SUM(G47)</f>
        <v>6615000</v>
      </c>
      <c r="H48" s="90"/>
      <c r="I48" s="122">
        <f>I47</f>
        <v>6615000</v>
      </c>
      <c r="J48" s="83">
        <f>G48-I48</f>
        <v>0</v>
      </c>
    </row>
    <row r="49" spans="1:11" ht="29.25" customHeight="1" x14ac:dyDescent="0.25">
      <c r="A49" s="47" t="s">
        <v>58</v>
      </c>
      <c r="B49" s="148" t="s">
        <v>59</v>
      </c>
      <c r="C49" s="48" t="s">
        <v>44</v>
      </c>
      <c r="D49" s="48">
        <v>20</v>
      </c>
      <c r="E49" s="48">
        <f>D49*12</f>
        <v>240</v>
      </c>
      <c r="F49" s="75">
        <v>1650000</v>
      </c>
      <c r="G49" s="75">
        <f>D49*F49</f>
        <v>33000000</v>
      </c>
      <c r="H49" s="49" t="s">
        <v>40</v>
      </c>
      <c r="I49" s="126">
        <v>50000000</v>
      </c>
      <c r="J49" s="37" t="s">
        <v>43</v>
      </c>
    </row>
    <row r="50" spans="1:11" x14ac:dyDescent="0.25">
      <c r="A50" s="39"/>
      <c r="B50" s="149"/>
      <c r="C50" s="40" t="s">
        <v>20</v>
      </c>
      <c r="D50" s="40">
        <v>20</v>
      </c>
      <c r="E50" s="40">
        <f>D50*12</f>
        <v>240</v>
      </c>
      <c r="F50" s="75">
        <v>1650000</v>
      </c>
      <c r="G50" s="75">
        <f t="shared" ref="G50:G58" si="4">D50*F50</f>
        <v>33000000</v>
      </c>
      <c r="H50" s="43" t="s">
        <v>42</v>
      </c>
      <c r="I50" s="127">
        <v>84000000</v>
      </c>
      <c r="J50" s="28" t="s">
        <v>43</v>
      </c>
    </row>
    <row r="51" spans="1:11" x14ac:dyDescent="0.25">
      <c r="A51" s="39"/>
      <c r="B51" s="149"/>
      <c r="C51" s="40" t="s">
        <v>24</v>
      </c>
      <c r="D51" s="40">
        <v>10</v>
      </c>
      <c r="E51" s="40">
        <f>D51*12</f>
        <v>120</v>
      </c>
      <c r="F51" s="75">
        <v>1650000</v>
      </c>
      <c r="G51" s="75">
        <f t="shared" si="4"/>
        <v>16500000</v>
      </c>
      <c r="H51" s="43" t="s">
        <v>45</v>
      </c>
      <c r="I51" s="127">
        <v>102450000</v>
      </c>
      <c r="J51" s="28" t="s">
        <v>16</v>
      </c>
    </row>
    <row r="52" spans="1:11" x14ac:dyDescent="0.25">
      <c r="A52" s="39"/>
      <c r="B52" s="149"/>
      <c r="C52" s="40" t="s">
        <v>26</v>
      </c>
      <c r="D52" s="40">
        <v>10</v>
      </c>
      <c r="E52" s="40">
        <f>D52*12</f>
        <v>120</v>
      </c>
      <c r="F52" s="75">
        <v>1650000</v>
      </c>
      <c r="G52" s="75">
        <f t="shared" si="4"/>
        <v>16500000</v>
      </c>
      <c r="H52" s="43"/>
      <c r="I52" s="131"/>
      <c r="J52" s="28"/>
    </row>
    <row r="53" spans="1:11" x14ac:dyDescent="0.25">
      <c r="A53" s="39"/>
      <c r="B53" s="149"/>
      <c r="C53" s="42" t="s">
        <v>46</v>
      </c>
      <c r="D53" s="40">
        <v>10</v>
      </c>
      <c r="E53" s="40">
        <f>D53*12</f>
        <v>120</v>
      </c>
      <c r="F53" s="75">
        <v>1650000</v>
      </c>
      <c r="G53" s="75">
        <f t="shared" si="4"/>
        <v>16500000</v>
      </c>
      <c r="H53" s="43"/>
      <c r="I53" s="131"/>
      <c r="J53" s="28"/>
    </row>
    <row r="54" spans="1:11" x14ac:dyDescent="0.25">
      <c r="A54" s="39"/>
      <c r="B54" s="149"/>
      <c r="C54" s="40" t="s">
        <v>35</v>
      </c>
      <c r="D54" s="40">
        <v>6</v>
      </c>
      <c r="E54" s="40">
        <f>D54*24</f>
        <v>144</v>
      </c>
      <c r="F54" s="75">
        <v>1650000</v>
      </c>
      <c r="G54" s="75">
        <f t="shared" si="4"/>
        <v>9900000</v>
      </c>
      <c r="H54" s="43"/>
      <c r="I54" s="131"/>
      <c r="J54" s="28"/>
    </row>
    <row r="55" spans="1:11" x14ac:dyDescent="0.25">
      <c r="A55" s="39"/>
      <c r="B55" s="149"/>
      <c r="C55" s="40" t="s">
        <v>30</v>
      </c>
      <c r="D55" s="40">
        <v>12</v>
      </c>
      <c r="E55" s="40">
        <f>D55*12</f>
        <v>144</v>
      </c>
      <c r="F55" s="75">
        <v>1650000</v>
      </c>
      <c r="G55" s="75">
        <f t="shared" si="4"/>
        <v>19800000</v>
      </c>
      <c r="H55" s="43"/>
      <c r="I55" s="131"/>
      <c r="J55" s="28"/>
    </row>
    <row r="56" spans="1:11" x14ac:dyDescent="0.25">
      <c r="A56" s="39"/>
      <c r="B56" s="149"/>
      <c r="C56" s="42" t="s">
        <v>29</v>
      </c>
      <c r="D56" s="40">
        <v>10</v>
      </c>
      <c r="E56" s="40">
        <f>D56*12</f>
        <v>120</v>
      </c>
      <c r="F56" s="75">
        <v>1650000</v>
      </c>
      <c r="G56" s="75">
        <f t="shared" si="4"/>
        <v>16500000</v>
      </c>
      <c r="H56" s="43"/>
      <c r="I56" s="131"/>
      <c r="J56" s="28"/>
    </row>
    <row r="57" spans="1:11" x14ac:dyDescent="0.25">
      <c r="A57" s="39"/>
      <c r="B57" s="149"/>
      <c r="C57" s="40" t="s">
        <v>39</v>
      </c>
      <c r="D57" s="40">
        <v>10</v>
      </c>
      <c r="E57" s="40">
        <f>D57*24</f>
        <v>240</v>
      </c>
      <c r="F57" s="75">
        <v>1650000</v>
      </c>
      <c r="G57" s="75">
        <f t="shared" si="4"/>
        <v>16500000</v>
      </c>
      <c r="H57" s="43"/>
      <c r="I57" s="131"/>
      <c r="J57" s="28"/>
    </row>
    <row r="58" spans="1:11" x14ac:dyDescent="0.25">
      <c r="A58" s="59"/>
      <c r="B58" s="150"/>
      <c r="C58" s="52" t="s">
        <v>17</v>
      </c>
      <c r="D58" s="52">
        <v>5</v>
      </c>
      <c r="E58" s="52">
        <f>D58*24</f>
        <v>120</v>
      </c>
      <c r="F58" s="75">
        <v>1650000</v>
      </c>
      <c r="G58" s="75">
        <f t="shared" si="4"/>
        <v>8250000</v>
      </c>
      <c r="H58" s="45"/>
      <c r="I58" s="132"/>
      <c r="J58" s="33"/>
    </row>
    <row r="59" spans="1:11" x14ac:dyDescent="0.25">
      <c r="A59" s="139" t="s">
        <v>60</v>
      </c>
      <c r="B59" s="140"/>
      <c r="C59" s="140"/>
      <c r="D59" s="89">
        <f>SUM(D49:D58)</f>
        <v>113</v>
      </c>
      <c r="E59" s="86">
        <f>SUM(E49:E58)</f>
        <v>1608</v>
      </c>
      <c r="F59" s="87"/>
      <c r="G59" s="87">
        <f>SUM(G49:G58)</f>
        <v>186450000</v>
      </c>
      <c r="H59" s="90"/>
      <c r="I59" s="122">
        <f>SUM(I49:I51)</f>
        <v>236450000</v>
      </c>
      <c r="J59" s="83">
        <f>G59-I59</f>
        <v>-50000000</v>
      </c>
      <c r="K59" s="105"/>
    </row>
    <row r="60" spans="1:11" ht="17.25" customHeight="1" x14ac:dyDescent="0.25">
      <c r="A60" s="60" t="s">
        <v>61</v>
      </c>
      <c r="B60" s="151" t="s">
        <v>62</v>
      </c>
      <c r="C60" s="61" t="s">
        <v>44</v>
      </c>
      <c r="D60" s="48">
        <v>20</v>
      </c>
      <c r="E60" s="61">
        <v>240</v>
      </c>
      <c r="F60" s="80">
        <v>1650000</v>
      </c>
      <c r="G60" s="80">
        <f>F60*D60</f>
        <v>33000000</v>
      </c>
      <c r="H60" s="49"/>
      <c r="I60" s="133">
        <v>33000000</v>
      </c>
      <c r="J60" s="37" t="s">
        <v>63</v>
      </c>
    </row>
    <row r="61" spans="1:11" x14ac:dyDescent="0.25">
      <c r="A61" s="39"/>
      <c r="B61" s="152"/>
      <c r="C61" s="62" t="s">
        <v>20</v>
      </c>
      <c r="D61" s="40">
        <v>20</v>
      </c>
      <c r="E61" s="62">
        <v>240</v>
      </c>
      <c r="F61" s="80">
        <v>1650000</v>
      </c>
      <c r="G61" s="80">
        <f t="shared" ref="G61:G65" si="5">F61*D61</f>
        <v>33000000</v>
      </c>
      <c r="H61" s="43"/>
      <c r="I61" s="128">
        <v>33000000</v>
      </c>
      <c r="J61" s="28" t="s">
        <v>89</v>
      </c>
    </row>
    <row r="62" spans="1:11" x14ac:dyDescent="0.25">
      <c r="A62" s="39"/>
      <c r="B62" s="152"/>
      <c r="C62" s="62" t="s">
        <v>24</v>
      </c>
      <c r="D62" s="40">
        <v>20</v>
      </c>
      <c r="E62" s="62">
        <v>240</v>
      </c>
      <c r="F62" s="80">
        <v>1650000</v>
      </c>
      <c r="G62" s="80">
        <f t="shared" si="5"/>
        <v>33000000</v>
      </c>
      <c r="H62" s="43"/>
      <c r="I62" s="128">
        <v>33000000</v>
      </c>
      <c r="J62" s="28"/>
    </row>
    <row r="63" spans="1:11" x14ac:dyDescent="0.25">
      <c r="A63" s="39"/>
      <c r="B63" s="152"/>
      <c r="C63" s="62" t="s">
        <v>26</v>
      </c>
      <c r="D63" s="40">
        <v>20</v>
      </c>
      <c r="E63" s="62">
        <v>240</v>
      </c>
      <c r="F63" s="80">
        <v>1650000</v>
      </c>
      <c r="G63" s="80">
        <f t="shared" si="5"/>
        <v>33000000</v>
      </c>
      <c r="H63" s="43"/>
      <c r="I63" s="128">
        <v>33000000</v>
      </c>
      <c r="J63" s="28"/>
    </row>
    <row r="64" spans="1:11" x14ac:dyDescent="0.25">
      <c r="A64" s="39"/>
      <c r="B64" s="152"/>
      <c r="C64" s="62" t="s">
        <v>30</v>
      </c>
      <c r="D64" s="40">
        <v>30</v>
      </c>
      <c r="E64" s="62">
        <v>360</v>
      </c>
      <c r="F64" s="80">
        <v>1650000</v>
      </c>
      <c r="G64" s="80">
        <f t="shared" si="5"/>
        <v>49500000</v>
      </c>
      <c r="H64" s="43"/>
      <c r="I64" s="128">
        <v>49500000</v>
      </c>
      <c r="J64" s="28"/>
    </row>
    <row r="65" spans="1:10" x14ac:dyDescent="0.25">
      <c r="A65" s="59"/>
      <c r="B65" s="153"/>
      <c r="C65" s="44" t="s">
        <v>29</v>
      </c>
      <c r="D65" s="52">
        <v>10</v>
      </c>
      <c r="E65" s="63">
        <v>120</v>
      </c>
      <c r="F65" s="80">
        <v>1650000</v>
      </c>
      <c r="G65" s="80">
        <f t="shared" si="5"/>
        <v>16500000</v>
      </c>
      <c r="H65" s="45"/>
      <c r="I65" s="129">
        <v>16500000</v>
      </c>
      <c r="J65" s="33"/>
    </row>
    <row r="66" spans="1:10" x14ac:dyDescent="0.25">
      <c r="A66" s="139" t="s">
        <v>64</v>
      </c>
      <c r="B66" s="140"/>
      <c r="C66" s="140"/>
      <c r="D66" s="89">
        <f>SUM(D60:D65)</f>
        <v>120</v>
      </c>
      <c r="E66" s="86">
        <f>SUM(E60:E65)</f>
        <v>1440</v>
      </c>
      <c r="F66" s="87"/>
      <c r="G66" s="87">
        <f>SUM(G60:G65)</f>
        <v>198000000</v>
      </c>
      <c r="H66" s="90"/>
      <c r="I66" s="122">
        <v>198000000</v>
      </c>
      <c r="J66" s="83">
        <f>G66-I66</f>
        <v>0</v>
      </c>
    </row>
    <row r="67" spans="1:10" ht="28.5" customHeight="1" x14ac:dyDescent="0.25">
      <c r="A67" s="60" t="s">
        <v>65</v>
      </c>
      <c r="B67" s="151" t="s">
        <v>66</v>
      </c>
      <c r="C67" s="48" t="s">
        <v>67</v>
      </c>
      <c r="D67" s="48">
        <v>30</v>
      </c>
      <c r="E67" s="61">
        <v>360</v>
      </c>
      <c r="F67" s="80">
        <v>1650000</v>
      </c>
      <c r="G67" s="80">
        <f>F67*D67</f>
        <v>49500000</v>
      </c>
      <c r="H67" s="49"/>
      <c r="I67" s="133">
        <f>'[1]Nhập hàng'!$G$8</f>
        <v>49500000</v>
      </c>
      <c r="J67" s="28" t="s">
        <v>16</v>
      </c>
    </row>
    <row r="68" spans="1:10" x14ac:dyDescent="0.25">
      <c r="A68" s="60"/>
      <c r="B68" s="152"/>
      <c r="C68" s="40" t="s">
        <v>68</v>
      </c>
      <c r="D68" s="40">
        <v>30</v>
      </c>
      <c r="E68" s="62">
        <v>360</v>
      </c>
      <c r="F68" s="80">
        <v>1650000</v>
      </c>
      <c r="G68" s="80">
        <f t="shared" ref="G68:G71" si="6">F68*D68</f>
        <v>49500000</v>
      </c>
      <c r="H68" s="43"/>
      <c r="I68" s="128">
        <f>'[1]Nhập hàng'!$G$9</f>
        <v>49500000</v>
      </c>
      <c r="J68" s="28"/>
    </row>
    <row r="69" spans="1:10" x14ac:dyDescent="0.25">
      <c r="A69" s="60"/>
      <c r="B69" s="152"/>
      <c r="C69" s="40" t="s">
        <v>69</v>
      </c>
      <c r="D69" s="40">
        <v>11</v>
      </c>
      <c r="E69" s="62">
        <v>132</v>
      </c>
      <c r="F69" s="80">
        <v>1650000</v>
      </c>
      <c r="G69" s="80">
        <f t="shared" si="6"/>
        <v>18150000</v>
      </c>
      <c r="H69" s="43"/>
      <c r="I69" s="128">
        <f>'[1]Nhập hàng'!$G$10</f>
        <v>18150000</v>
      </c>
      <c r="J69" s="28"/>
    </row>
    <row r="70" spans="1:10" x14ac:dyDescent="0.25">
      <c r="A70" s="60"/>
      <c r="B70" s="152"/>
      <c r="C70" s="40" t="s">
        <v>70</v>
      </c>
      <c r="D70" s="40">
        <v>10</v>
      </c>
      <c r="E70" s="62">
        <v>120</v>
      </c>
      <c r="F70" s="80">
        <v>1650000</v>
      </c>
      <c r="G70" s="80">
        <f t="shared" si="6"/>
        <v>16500000</v>
      </c>
      <c r="H70" s="43"/>
      <c r="I70" s="128">
        <f>'[1]Nhập hàng'!$G$11</f>
        <v>16500000</v>
      </c>
      <c r="J70" s="28"/>
    </row>
    <row r="71" spans="1:10" x14ac:dyDescent="0.25">
      <c r="A71" s="60"/>
      <c r="B71" s="153"/>
      <c r="C71" s="52" t="s">
        <v>71</v>
      </c>
      <c r="D71" s="64">
        <v>20</v>
      </c>
      <c r="E71" s="65">
        <v>240</v>
      </c>
      <c r="F71" s="80">
        <v>1650000</v>
      </c>
      <c r="G71" s="80">
        <f t="shared" si="6"/>
        <v>33000000</v>
      </c>
      <c r="H71" s="66"/>
      <c r="I71" s="134">
        <f>'[1]Nhập hàng'!$G$12</f>
        <v>33000000</v>
      </c>
      <c r="J71" s="67"/>
    </row>
    <row r="72" spans="1:10" x14ac:dyDescent="0.25">
      <c r="A72" s="139" t="s">
        <v>72</v>
      </c>
      <c r="B72" s="140"/>
      <c r="C72" s="140"/>
      <c r="D72" s="89">
        <f>SUM(D67:D71)</f>
        <v>101</v>
      </c>
      <c r="E72" s="86">
        <f>SUM(E67:E71)</f>
        <v>1212</v>
      </c>
      <c r="F72" s="87"/>
      <c r="G72" s="87">
        <f>SUM(G67:G71)</f>
        <v>166650000</v>
      </c>
      <c r="H72" s="90"/>
      <c r="I72" s="122">
        <f>SUM(I67:I71)</f>
        <v>166650000</v>
      </c>
      <c r="J72" s="83">
        <f>G72-I72</f>
        <v>0</v>
      </c>
    </row>
    <row r="73" spans="1:10" ht="27.75" customHeight="1" x14ac:dyDescent="0.25">
      <c r="A73" s="99">
        <v>44138</v>
      </c>
      <c r="B73" s="93" t="s">
        <v>73</v>
      </c>
      <c r="C73" s="94" t="s">
        <v>74</v>
      </c>
      <c r="D73" s="68" t="s">
        <v>75</v>
      </c>
      <c r="E73" s="95">
        <v>70</v>
      </c>
      <c r="F73" s="96">
        <v>135000</v>
      </c>
      <c r="G73" s="96">
        <f>E73*F73</f>
        <v>9450000</v>
      </c>
      <c r="H73" s="97"/>
      <c r="I73" s="135">
        <v>9450000</v>
      </c>
      <c r="J73" s="98" t="s">
        <v>16</v>
      </c>
    </row>
    <row r="74" spans="1:10" x14ac:dyDescent="0.25">
      <c r="A74" s="157" t="s">
        <v>76</v>
      </c>
      <c r="B74" s="158"/>
      <c r="C74" s="158"/>
      <c r="D74" s="92"/>
      <c r="E74" s="86">
        <f>SUM(E73)</f>
        <v>70</v>
      </c>
      <c r="F74" s="87"/>
      <c r="G74" s="87">
        <f>SUM(G73)</f>
        <v>9450000</v>
      </c>
      <c r="H74" s="90"/>
      <c r="I74" s="122">
        <f>I73</f>
        <v>9450000</v>
      </c>
      <c r="J74" s="83">
        <f>G74-I74</f>
        <v>0</v>
      </c>
    </row>
    <row r="75" spans="1:10" ht="14.25" customHeight="1" x14ac:dyDescent="0.25">
      <c r="A75" s="60" t="s">
        <v>84</v>
      </c>
      <c r="B75" s="151" t="s">
        <v>85</v>
      </c>
      <c r="C75" s="48" t="s">
        <v>44</v>
      </c>
      <c r="D75" s="48">
        <v>60</v>
      </c>
      <c r="E75" s="61">
        <f>D75*12</f>
        <v>720</v>
      </c>
      <c r="F75" s="80">
        <v>1650000</v>
      </c>
      <c r="G75" s="80">
        <f>D75*F75</f>
        <v>99000000</v>
      </c>
      <c r="H75" s="49"/>
      <c r="I75" s="133"/>
      <c r="J75" s="37"/>
    </row>
    <row r="76" spans="1:10" x14ac:dyDescent="0.25">
      <c r="A76" s="60"/>
      <c r="B76" s="152"/>
      <c r="C76" s="40" t="s">
        <v>86</v>
      </c>
      <c r="D76" s="40">
        <v>10</v>
      </c>
      <c r="E76" s="62">
        <f>24*D76</f>
        <v>240</v>
      </c>
      <c r="F76" s="80">
        <v>1650000</v>
      </c>
      <c r="G76" s="80">
        <f t="shared" ref="G76:G79" si="7">D76*F76</f>
        <v>16500000</v>
      </c>
      <c r="H76" s="43"/>
      <c r="I76" s="128"/>
      <c r="J76" s="28"/>
    </row>
    <row r="77" spans="1:10" x14ac:dyDescent="0.25">
      <c r="A77" s="60"/>
      <c r="B77" s="152"/>
      <c r="C77" s="40" t="s">
        <v>46</v>
      </c>
      <c r="D77" s="40">
        <v>10</v>
      </c>
      <c r="E77" s="62">
        <f>12*D77</f>
        <v>120</v>
      </c>
      <c r="F77" s="80">
        <v>1650000</v>
      </c>
      <c r="G77" s="80">
        <f t="shared" si="7"/>
        <v>16500000</v>
      </c>
      <c r="H77" s="43"/>
      <c r="I77" s="128"/>
      <c r="J77" s="28"/>
    </row>
    <row r="78" spans="1:10" x14ac:dyDescent="0.25">
      <c r="A78" s="60"/>
      <c r="B78" s="152"/>
      <c r="C78" s="40" t="s">
        <v>30</v>
      </c>
      <c r="D78" s="40">
        <v>10</v>
      </c>
      <c r="E78" s="62">
        <f>12*D78</f>
        <v>120</v>
      </c>
      <c r="F78" s="80">
        <v>1650000</v>
      </c>
      <c r="G78" s="80">
        <f t="shared" si="7"/>
        <v>16500000</v>
      </c>
      <c r="H78" s="43"/>
      <c r="I78" s="128"/>
      <c r="J78" s="28"/>
    </row>
    <row r="79" spans="1:10" x14ac:dyDescent="0.25">
      <c r="A79" s="60"/>
      <c r="B79" s="153"/>
      <c r="C79" s="52" t="s">
        <v>90</v>
      </c>
      <c r="D79" s="64">
        <v>10</v>
      </c>
      <c r="E79" s="65">
        <f>12*D79</f>
        <v>120</v>
      </c>
      <c r="F79" s="80">
        <v>1650000</v>
      </c>
      <c r="G79" s="80">
        <f t="shared" si="7"/>
        <v>16500000</v>
      </c>
      <c r="H79" s="66"/>
      <c r="I79" s="134"/>
      <c r="J79" s="67"/>
    </row>
    <row r="80" spans="1:10" s="100" customFormat="1" x14ac:dyDescent="0.25">
      <c r="A80" s="157" t="s">
        <v>87</v>
      </c>
      <c r="B80" s="158"/>
      <c r="C80" s="158"/>
      <c r="D80" s="89">
        <f>SUM(D75:D79)</f>
        <v>100</v>
      </c>
      <c r="E80" s="101">
        <f>SUM(E75:E79)</f>
        <v>1320</v>
      </c>
      <c r="F80" s="102"/>
      <c r="G80" s="102">
        <f>SUM(G75:G79)</f>
        <v>165000000</v>
      </c>
      <c r="H80" s="103"/>
      <c r="I80" s="136"/>
      <c r="J80" s="104">
        <f>G80</f>
        <v>165000000</v>
      </c>
    </row>
    <row r="81" spans="1:14" x14ac:dyDescent="0.25">
      <c r="A81" s="159" t="s">
        <v>77</v>
      </c>
      <c r="B81" s="160"/>
      <c r="C81" s="160"/>
      <c r="D81" s="108"/>
      <c r="E81" s="108">
        <f>E18+E23+E33+E37+E46+E48+E59+E66+E72+E74+E80</f>
        <v>10711</v>
      </c>
      <c r="F81" s="109"/>
      <c r="G81" s="111">
        <f>G18+G23+G33+G37+G46+G48+G59+G66+G72+G74+G80</f>
        <v>1340865000</v>
      </c>
      <c r="H81" s="108"/>
      <c r="I81" s="137">
        <f>SUM(I18+I23+I33+I37+I46+I48+I59+I66+I72+I74)</f>
        <v>1149915000</v>
      </c>
      <c r="J81" s="110"/>
      <c r="K81" s="107"/>
    </row>
    <row r="82" spans="1:14" ht="15.75" thickBot="1" x14ac:dyDescent="0.3">
      <c r="A82" s="163" t="s">
        <v>88</v>
      </c>
      <c r="B82" s="164"/>
      <c r="C82" s="164"/>
      <c r="D82" s="164"/>
      <c r="E82" s="164"/>
      <c r="F82" s="164"/>
      <c r="G82" s="164"/>
      <c r="H82" s="164"/>
      <c r="I82" s="165"/>
      <c r="J82" s="106">
        <f>G81-I81</f>
        <v>190950000</v>
      </c>
      <c r="K82" s="107"/>
    </row>
    <row r="83" spans="1:14" ht="15.75" thickTop="1" x14ac:dyDescent="0.25"/>
    <row r="84" spans="1:14" ht="19.5" x14ac:dyDescent="0.25">
      <c r="A84" s="161" t="s">
        <v>78</v>
      </c>
      <c r="B84" s="161"/>
      <c r="C84" s="161"/>
      <c r="D84" s="161"/>
      <c r="E84" s="161"/>
      <c r="F84" s="81"/>
      <c r="G84" s="81"/>
      <c r="H84" s="161" t="s">
        <v>79</v>
      </c>
      <c r="I84" s="161"/>
      <c r="J84" s="161"/>
      <c r="K84" s="69"/>
      <c r="L84" s="69"/>
      <c r="N84" s="69"/>
    </row>
    <row r="85" spans="1:14" ht="18.75" x14ac:dyDescent="0.25">
      <c r="A85" s="162" t="s">
        <v>80</v>
      </c>
      <c r="B85" s="162"/>
      <c r="C85" s="162"/>
      <c r="D85" s="162"/>
      <c r="E85" s="162"/>
      <c r="F85" s="82"/>
      <c r="G85" s="82"/>
      <c r="H85" s="162" t="s">
        <v>81</v>
      </c>
      <c r="I85" s="162"/>
      <c r="J85" s="162"/>
      <c r="K85" s="69"/>
      <c r="L85" s="69"/>
      <c r="N85" s="69"/>
    </row>
  </sheetData>
  <mergeCells count="29">
    <mergeCell ref="A80:C80"/>
    <mergeCell ref="A82:I82"/>
    <mergeCell ref="B75:B79"/>
    <mergeCell ref="A81:C81"/>
    <mergeCell ref="A84:E84"/>
    <mergeCell ref="H84:J84"/>
    <mergeCell ref="A85:E85"/>
    <mergeCell ref="H85:J85"/>
    <mergeCell ref="A46:C46"/>
    <mergeCell ref="A48:C48"/>
    <mergeCell ref="A59:C59"/>
    <mergeCell ref="A66:C66"/>
    <mergeCell ref="A74:C74"/>
    <mergeCell ref="A72:C72"/>
    <mergeCell ref="E3:H3"/>
    <mergeCell ref="A4:J4"/>
    <mergeCell ref="A5:J5"/>
    <mergeCell ref="B18:C18"/>
    <mergeCell ref="B23:C23"/>
    <mergeCell ref="B33:C33"/>
    <mergeCell ref="B7:B17"/>
    <mergeCell ref="B19:B22"/>
    <mergeCell ref="B24:B32"/>
    <mergeCell ref="B34:B36"/>
    <mergeCell ref="B38:B45"/>
    <mergeCell ref="B49:B58"/>
    <mergeCell ref="B60:B65"/>
    <mergeCell ref="B67:B71"/>
    <mergeCell ref="B37:C37"/>
  </mergeCells>
  <pageMargins left="0.34" right="0.2" top="0.4" bottom="0.27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2020-03-25T11:49:47Z</dcterms:modified>
</cp:coreProperties>
</file>