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THU'!$A$6:$P$121</definedName>
    <definedName name="_xlnm._FilterDatabase" localSheetId="0" hidden="1">'THU CHI'!$A$6:$G$57</definedName>
  </definedNames>
  <calcPr calcId="162913"/>
</workbook>
</file>

<file path=xl/calcChain.xml><?xml version="1.0" encoding="utf-8"?>
<calcChain xmlns="http://schemas.openxmlformats.org/spreadsheetml/2006/main">
  <c r="E57" i="1" l="1"/>
  <c r="G87" i="1" l="1"/>
  <c r="F153" i="1" l="1"/>
  <c r="D24" i="3" s="1"/>
  <c r="D17" i="3"/>
  <c r="D18" i="3"/>
  <c r="E101" i="1"/>
  <c r="F101" i="1"/>
  <c r="D16" i="3" s="1"/>
  <c r="D101" i="1"/>
  <c r="F108" i="1"/>
  <c r="D19" i="3" s="1"/>
  <c r="F117" i="1"/>
  <c r="D20" i="3" s="1"/>
  <c r="G117" i="1"/>
  <c r="G139" i="1"/>
  <c r="F139" i="1"/>
  <c r="D21" i="3" s="1"/>
  <c r="D146" i="1"/>
  <c r="C23" i="3" s="1"/>
  <c r="F67" i="1"/>
  <c r="C16" i="3" l="1"/>
  <c r="D57" i="1"/>
  <c r="F57" i="1"/>
  <c r="R23" i="9" l="1"/>
  <c r="G40" i="1" l="1"/>
  <c r="G30" i="1"/>
  <c r="G52" i="1"/>
  <c r="L25" i="8"/>
  <c r="L21" i="8"/>
  <c r="J25" i="8"/>
  <c r="J24" i="8"/>
  <c r="L24" i="8" s="1"/>
  <c r="J23" i="8"/>
  <c r="L23" i="8" s="1"/>
  <c r="J22" i="8"/>
  <c r="L22" i="8" s="1"/>
  <c r="J21" i="8"/>
  <c r="I12" i="9"/>
  <c r="L12" i="9" s="1"/>
  <c r="N12" i="9" s="1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H26" i="8"/>
  <c r="I107" i="9" l="1"/>
  <c r="L107" i="9" s="1"/>
  <c r="O107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O79" i="9" s="1"/>
  <c r="I78" i="9"/>
  <c r="L78" i="9" s="1"/>
  <c r="O78" i="9" s="1"/>
  <c r="I77" i="9"/>
  <c r="L77" i="9" s="1"/>
  <c r="O77" i="9" s="1"/>
  <c r="G117" i="9" l="1"/>
  <c r="I116" i="9"/>
  <c r="L116" i="9" s="1"/>
  <c r="M116" i="9" s="1"/>
  <c r="I101" i="9"/>
  <c r="L101" i="9" s="1"/>
  <c r="O101" i="9" s="1"/>
  <c r="I100" i="9"/>
  <c r="L100" i="9" s="1"/>
  <c r="O100" i="9" s="1"/>
  <c r="I115" i="9"/>
  <c r="L115" i="9" s="1"/>
  <c r="M115" i="9" s="1"/>
  <c r="I114" i="9"/>
  <c r="L114" i="9" s="1"/>
  <c r="M114" i="9" s="1"/>
  <c r="I113" i="9"/>
  <c r="L113" i="9" s="1"/>
  <c r="M113" i="9" s="1"/>
  <c r="I112" i="9"/>
  <c r="L112" i="9" s="1"/>
  <c r="M112" i="9" s="1"/>
  <c r="I111" i="9"/>
  <c r="L111" i="9" s="1"/>
  <c r="M111" i="9" s="1"/>
  <c r="I110" i="9"/>
  <c r="L110" i="9" s="1"/>
  <c r="M110" i="9" s="1"/>
  <c r="I109" i="9"/>
  <c r="L109" i="9" s="1"/>
  <c r="M109" i="9" s="1"/>
  <c r="I108" i="9"/>
  <c r="L108" i="9" s="1"/>
  <c r="M108" i="9" s="1"/>
  <c r="I106" i="9" l="1"/>
  <c r="L106" i="9" s="1"/>
  <c r="M106" i="9" s="1"/>
  <c r="I105" i="9"/>
  <c r="L105" i="9" s="1"/>
  <c r="M105" i="9" s="1"/>
  <c r="I104" i="9"/>
  <c r="L104" i="9" s="1"/>
  <c r="M104" i="9" s="1"/>
  <c r="I103" i="9"/>
  <c r="L103" i="9" s="1"/>
  <c r="M103" i="9" s="1"/>
  <c r="I102" i="9"/>
  <c r="L102" i="9" s="1"/>
  <c r="M102" i="9" s="1"/>
  <c r="I99" i="9"/>
  <c r="L99" i="9" s="1"/>
  <c r="M99" i="9" s="1"/>
  <c r="I92" i="9"/>
  <c r="L92" i="9" s="1"/>
  <c r="M92" i="9" s="1"/>
  <c r="I98" i="9"/>
  <c r="L98" i="9" s="1"/>
  <c r="M98" i="9" s="1"/>
  <c r="I97" i="9"/>
  <c r="L97" i="9" s="1"/>
  <c r="O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N85" i="9" s="1"/>
  <c r="I84" i="9"/>
  <c r="L84" i="9" s="1"/>
  <c r="O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26" i="11"/>
  <c r="F26" i="11"/>
  <c r="H13" i="5" s="1"/>
  <c r="H14" i="5" s="1"/>
  <c r="H17" i="5" l="1"/>
  <c r="G56" i="1"/>
  <c r="I39" i="4"/>
  <c r="L39" i="4" s="1"/>
  <c r="I61" i="9"/>
  <c r="L61" i="9" s="1"/>
  <c r="N61" i="9" s="1"/>
  <c r="I55" i="9"/>
  <c r="L55" i="9" s="1"/>
  <c r="M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J8" i="8"/>
  <c r="L8" i="8" s="1"/>
  <c r="I48" i="9"/>
  <c r="L48" i="9" s="1"/>
  <c r="O48" i="9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G126" i="1" l="1"/>
  <c r="G127" i="1" s="1"/>
  <c r="D22" i="3" s="1"/>
  <c r="G57" i="1"/>
  <c r="L40" i="4"/>
  <c r="J59" i="4" s="1"/>
  <c r="I40" i="4"/>
  <c r="I40" i="9"/>
  <c r="L40" i="9" s="1"/>
  <c r="M40" i="9" s="1"/>
  <c r="I39" i="9"/>
  <c r="I38" i="9"/>
  <c r="I37" i="9"/>
  <c r="I36" i="9"/>
  <c r="I35" i="9"/>
  <c r="I34" i="9"/>
  <c r="I32" i="9"/>
  <c r="L32" i="9" s="1"/>
  <c r="M32" i="9" s="1"/>
  <c r="H16" i="5" l="1"/>
  <c r="H18" i="5" s="1"/>
  <c r="L34" i="9" l="1"/>
  <c r="M34" i="9" s="1"/>
  <c r="L35" i="9"/>
  <c r="M35" i="9" s="1"/>
  <c r="L36" i="9"/>
  <c r="O36" i="9" s="1"/>
  <c r="L37" i="9"/>
  <c r="O37" i="9" s="1"/>
  <c r="L38" i="9"/>
  <c r="O38" i="9" s="1"/>
  <c r="L39" i="9"/>
  <c r="M39" i="9" s="1"/>
  <c r="I33" i="9"/>
  <c r="L33" i="9" s="1"/>
  <c r="M33" i="9" s="1"/>
  <c r="I31" i="9"/>
  <c r="L31" i="9" s="1"/>
  <c r="M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J7" i="8" l="1"/>
  <c r="L7" i="8" s="1"/>
  <c r="I13" i="9"/>
  <c r="I14" i="9"/>
  <c r="L14" i="9" s="1"/>
  <c r="M14" i="9" s="1"/>
  <c r="I15" i="9"/>
  <c r="L15" i="9" s="1"/>
  <c r="M15" i="9" s="1"/>
  <c r="I16" i="9"/>
  <c r="L16" i="9" s="1"/>
  <c r="O16" i="9" s="1"/>
  <c r="I17" i="9"/>
  <c r="L17" i="9" s="1"/>
  <c r="N17" i="9" s="1"/>
  <c r="I18" i="9"/>
  <c r="L18" i="9" s="1"/>
  <c r="N18" i="9" s="1"/>
  <c r="I19" i="9"/>
  <c r="L19" i="9" s="1"/>
  <c r="O19" i="9" s="1"/>
  <c r="I20" i="9"/>
  <c r="I21" i="9"/>
  <c r="L21" i="9" s="1"/>
  <c r="O21" i="9" s="1"/>
  <c r="L13" i="9"/>
  <c r="I11" i="9"/>
  <c r="L11" i="9" s="1"/>
  <c r="N11" i="9" s="1"/>
  <c r="I10" i="9"/>
  <c r="L10" i="9" s="1"/>
  <c r="M10" i="9" s="1"/>
  <c r="L20" i="9" l="1"/>
  <c r="M13" i="9"/>
  <c r="L120" i="9"/>
  <c r="I9" i="9"/>
  <c r="L9" i="9" s="1"/>
  <c r="M9" i="9" s="1"/>
  <c r="O20" i="9" l="1"/>
  <c r="L121" i="9" s="1"/>
  <c r="L117" i="9"/>
  <c r="L118" i="9" s="1"/>
  <c r="L119" i="9"/>
  <c r="I117" i="9"/>
  <c r="AI17" i="10"/>
  <c r="E16" i="5" s="1"/>
  <c r="F16" i="5" s="1"/>
  <c r="G16" i="5" l="1"/>
  <c r="L16" i="5" s="1"/>
  <c r="J24" i="12" s="1"/>
  <c r="J25" i="12" s="1"/>
  <c r="I26" i="8"/>
  <c r="J26" i="8"/>
  <c r="L26" i="8"/>
  <c r="G118" i="9" l="1"/>
  <c r="AI16" i="10"/>
  <c r="E12" i="5" s="1"/>
  <c r="F12" i="5" s="1"/>
  <c r="G12" i="5" l="1"/>
  <c r="L12" i="5" s="1"/>
  <c r="K18" i="5"/>
  <c r="D18" i="5"/>
  <c r="K14" i="5"/>
  <c r="D14" i="5"/>
  <c r="AI15" i="10" l="1"/>
  <c r="E13" i="5" s="1"/>
  <c r="F13" i="5" s="1"/>
  <c r="AI13" i="10"/>
  <c r="E17" i="5" s="1"/>
  <c r="F17" i="5" s="1"/>
  <c r="AI12" i="10"/>
  <c r="E10" i="5" s="1"/>
  <c r="F10" i="5" s="1"/>
  <c r="L10" i="5" l="1"/>
  <c r="G17" i="5"/>
  <c r="G18" i="5" s="1"/>
  <c r="G13" i="5"/>
  <c r="L13" i="5" s="1"/>
  <c r="F14" i="5"/>
  <c r="F18" i="5"/>
  <c r="G10" i="5"/>
  <c r="AI18" i="10"/>
  <c r="L17" i="5" l="1"/>
  <c r="G14" i="5"/>
  <c r="L14" i="5"/>
  <c r="L18" i="5" l="1"/>
  <c r="J60" i="4"/>
  <c r="J62" i="4" s="1"/>
  <c r="L63" i="4" s="1"/>
  <c r="C8" i="3" l="1"/>
  <c r="D11" i="3" l="1"/>
  <c r="D9" i="3" l="1"/>
  <c r="D8" i="3"/>
  <c r="D10" i="3"/>
  <c r="D12" i="3" l="1"/>
  <c r="C25" i="3"/>
  <c r="D25" i="3" l="1"/>
  <c r="D26" i="3" s="1"/>
</calcChain>
</file>

<file path=xl/sharedStrings.xml><?xml version="1.0" encoding="utf-8"?>
<sst xmlns="http://schemas.openxmlformats.org/spreadsheetml/2006/main" count="1131" uniqueCount="304">
  <si>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</si>
  <si>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</si>
  <si>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</si>
  <si>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</si>
  <si>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</si>
  <si>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</si>
  <si>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</si>
  <si>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</si>
  <si>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</si>
  <si>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</si>
  <si>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</si>
  <si>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</si>
  <si>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</si>
  <si>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</si>
  <si>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</si>
  <si>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</si>
  <si>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</si>
  <si>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</si>
  <si>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</si>
  <si>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</si>
  <si>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</si>
  <si>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</si>
  <si>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</si>
  <si>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</si>
  <si>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</si>
  <si>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</si>
  <si>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</si>
  <si>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</si>
  <si>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</si>
  <si>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</si>
  <si>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</si>
  <si>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</si>
  <si>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</si>
  <si>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</si>
  <si>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</si>
  <si>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</si>
  <si>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</si>
  <si>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</si>
  <si>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</si>
  <si>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</si>
  <si>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</si>
  <si>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</si>
  <si>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</si>
  <si>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</si>
  <si>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</si>
  <si>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</si>
  <si>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</si>
  <si>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</si>
  <si>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</si>
  <si>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</si>
  <si>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</si>
  <si>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</si>
  <si>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</si>
  <si>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</si>
  <si>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</si>
  <si>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</si>
  <si>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</si>
  <si>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</si>
  <si>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</si>
  <si>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</si>
  <si>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</si>
  <si>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</si>
  <si>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</si>
  <si>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</si>
  <si>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</si>
  <si>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</si>
  <si>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</si>
  <si>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</si>
  <si>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</si>
  <si>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</si>
  <si>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</si>
  <si>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</si>
  <si>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</si>
  <si>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</si>
  <si>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</si>
  <si>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</si>
  <si>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</si>
  <si>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</si>
  <si>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</si>
  <si>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</si>
  <si>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</si>
  <si>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</si>
  <si>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</si>
  <si>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</si>
  <si>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</si>
  <si>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</si>
  <si>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</si>
  <si>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</si>
  <si>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</si>
  <si>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</si>
  <si>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</si>
  <si>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</si>
  <si>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</si>
  <si>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</si>
  <si>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</si>
  <si>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</si>
  <si>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</si>
  <si>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</si>
  <si>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</si>
  <si>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</si>
  <si>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</si>
  <si>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</si>
  <si>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</si>
  <si>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</si>
  <si>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</si>
  <si>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</si>
  <si>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</si>
  <si>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</si>
  <si>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</si>
  <si>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</si>
  <si>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</si>
  <si>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</si>
  <si>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</si>
  <si>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</si>
  <si>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</si>
  <si>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</si>
  <si>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</si>
  <si>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</si>
  <si>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</si>
  <si>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</si>
  <si>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</si>
  <si>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</si>
  <si>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</si>
  <si>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</si>
  <si>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</si>
  <si>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</si>
  <si>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</si>
  <si>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</si>
  <si>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</si>
  <si>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</si>
  <si>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</si>
  <si>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</si>
  <si>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</si>
  <si>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</si>
  <si>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</si>
  <si>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</si>
  <si>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</si>
  <si>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</si>
  <si>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</si>
  <si>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</si>
  <si>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</si>
  <si>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</si>
  <si>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</si>
  <si>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</si>
  <si>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</si>
  <si>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</si>
  <si>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</si>
  <si>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</si>
  <si>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</si>
  <si>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</si>
  <si>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</si>
  <si>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</si>
  <si>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</si>
  <si>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</si>
  <si>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</si>
  <si>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</si>
  <si>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</si>
  <si>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</si>
  <si>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</si>
  <si>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</si>
  <si>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</si>
  <si>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</si>
  <si>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</si>
  <si>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</si>
  <si>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</si>
  <si>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</si>
  <si>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</si>
  <si>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</si>
  <si>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</si>
  <si>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</si>
  <si>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</si>
  <si>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</si>
  <si>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</si>
  <si>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</si>
  <si>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</si>
  <si>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</si>
  <si>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</si>
  <si>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</si>
  <si>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</si>
  <si>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</si>
  <si>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</si>
  <si>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</si>
  <si>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</si>
  <si>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</si>
  <si>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</si>
  <si>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</si>
  <si>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</si>
  <si>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</si>
  <si>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</si>
  <si>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</si>
  <si>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</si>
  <si>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</si>
  <si>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</si>
  <si>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</si>
  <si>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</si>
  <si>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</si>
  <si>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</si>
  <si>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</si>
  <si>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</si>
  <si>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</si>
  <si>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</si>
  <si>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</si>
  <si>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</si>
  <si>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</si>
  <si>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</si>
  <si>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</si>
  <si>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</si>
  <si>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</si>
  <si>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</si>
  <si>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</si>
  <si>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</si>
  <si>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</si>
  <si>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</si>
  <si>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</si>
  <si>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</si>
  <si>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</si>
  <si>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</si>
  <si>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</si>
  <si>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</si>
  <si>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</si>
  <si>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</si>
  <si>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</si>
  <si>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</si>
  <si>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</si>
  <si>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</si>
  <si>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</si>
  <si>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</si>
  <si>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</si>
  <si>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</si>
  <si>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Chị Quân</t>
  </si>
  <si>
    <t>Khách đầm trấu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</si>
  <si>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</si>
  <si>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</si>
  <si>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</si>
  <si>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</si>
  <si>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</si>
  <si>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</si>
  <si>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</si>
  <si>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</si>
  <si>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</si>
  <si>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</si>
  <si>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</si>
  <si>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</si>
  <si>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</si>
  <si>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</si>
  <si>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</si>
  <si>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</si>
  <si>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</si>
  <si>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</si>
  <si>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</si>
  <si>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</si>
  <si>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</si>
  <si>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</si>
  <si>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</si>
  <si>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</si>
  <si>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</si>
  <si>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</si>
  <si>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</si>
  <si>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</si>
  <si>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</si>
  <si>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</si>
  <si>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</si>
  <si>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</si>
  <si>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</si>
  <si>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</si>
  <si>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</si>
  <si>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</si>
  <si>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</si>
  <si>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</si>
  <si>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</si>
  <si>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</si>
  <si>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</si>
  <si>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</si>
  <si>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</si>
  <si>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</si>
  <si>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</si>
  <si>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</si>
  <si>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</si>
  <si>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</si>
  <si>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</si>
  <si>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</si>
  <si>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</si>
  <si>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</si>
  <si>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Hằng kế toán thanh toán tiền hàng</t>
  </si>
  <si>
    <t>Mai Hồng Sơn La thanh toán tiền hàng</t>
  </si>
  <si>
    <t>Vay</t>
  </si>
  <si>
    <t>Công ty vay Anh Triệu Sơn</t>
  </si>
  <si>
    <t>Công ty vay Nguyễn Văn Linh</t>
  </si>
  <si>
    <t>ĐL Hải Vui Cọc HĐ</t>
  </si>
  <si>
    <t>Chị Huệ  thanh toán tiền hàng</t>
  </si>
  <si>
    <t>Chị Phú thanh toán tiền hàng</t>
  </si>
  <si>
    <t>Khách chị quân đầm trấu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</si>
  <si>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</si>
  <si>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</si>
  <si>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</si>
  <si>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</si>
  <si>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</si>
  <si>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</si>
  <si>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</si>
  <si>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VAY</t>
  </si>
  <si>
    <t>Hỗ trợ vận chuyển cho nhân viên</t>
  </si>
  <si>
    <t>CHI PHÍ KHÁC</t>
  </si>
  <si>
    <t>Hải Vui thanh toán tiên hàng</t>
  </si>
  <si>
    <t>Hải vui thanh toán tiền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</si>
</sst>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23" fillId="0" borderId="5" xfId="1" applyNumberFormat="1" applyFont="1" applyFill="1" applyBorder="1"/>
    <xf numFmtId="168" fontId="23" fillId="0" borderId="5" xfId="1" applyNumberFormat="1" applyFont="1" applyFill="1" applyBorder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/>
    <xf numFmtId="0" fontId="23" fillId="0" borderId="5" xfId="0" applyFont="1" applyFill="1" applyBorder="1" applyAlignment="1">
      <alignment horizontal="left" vertical="center"/>
    </xf>
    <xf numFmtId="0" fontId="47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0" fontId="47" fillId="3" borderId="9" xfId="0" applyFont="1" applyFill="1" applyBorder="1" applyAlignment="1">
      <alignment horizontal="left" vertical="center"/>
    </xf>
    <xf numFmtId="0" fontId="47" fillId="0" borderId="9" xfId="0" applyFont="1" applyFill="1" applyBorder="1" applyAlignment="1">
      <alignment horizontal="left" vertical="center"/>
    </xf>
    <xf numFmtId="0" fontId="47" fillId="0" borderId="9" xfId="0" applyFont="1" applyFill="1" applyBorder="1" applyAlignment="1">
      <alignment horizontal="left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zoomScale="115" zoomScaleNormal="115" workbookViewId="0">
      <pane ySplit="7" topLeftCell="A40" activePane="bottomLeft" state="frozen"/>
      <selection pane="bottomLeft" activeCell="E58" sqref="E58"/>
    </sheetView>
  </sheetViews>
  <sheetFormatPr defaultColWidth="9.140625" defaultRowHeight="15" x14ac:dyDescent="0.25"/>
  <cols>
    <col min="1" max="1" width="11.42578125" style="153" customWidth="1"/>
    <col min="2" max="2" width="18.140625" style="101" bestFit="1" customWidth="1"/>
    <col min="3" max="3" width="47" style="101" bestFit="1" customWidth="1"/>
    <col min="4" max="4" width="15.42578125" style="106" bestFit="1" customWidth="1"/>
    <col min="5" max="5" width="49" style="106" bestFit="1" customWidth="1"/>
    <col min="6" max="6" width="15.7109375" style="106" bestFit="1" customWidth="1"/>
    <col min="7" max="7" width="17.5703125" style="106" bestFit="1" customWidth="1"/>
    <col min="8" max="16384" width="9.140625" style="101"/>
  </cols>
  <sheetData>
    <row r="1" spans="1:8" x14ac:dyDescent="0.25">
      <c r="A1" s="148" t="s">
        <v>0</v>
      </c>
      <c r="B1" s="102"/>
      <c r="C1" s="103"/>
      <c r="D1" s="104"/>
      <c r="E1" s="105" t="s">
        <v>1</v>
      </c>
      <c r="G1" s="105"/>
      <c r="H1" s="107"/>
    </row>
    <row r="2" spans="1:8" x14ac:dyDescent="0.25">
      <c r="A2" s="149" t="s">
        <v>2</v>
      </c>
      <c r="B2" s="108"/>
      <c r="C2" s="109"/>
      <c r="D2" s="110"/>
      <c r="E2" s="111" t="s">
        <v>3</v>
      </c>
      <c r="G2" s="111"/>
      <c r="H2" s="112"/>
    </row>
    <row r="3" spans="1:8" x14ac:dyDescent="0.25">
      <c r="A3" s="149"/>
      <c r="B3" s="108"/>
      <c r="C3" s="109"/>
      <c r="D3" s="110"/>
      <c r="E3" s="110"/>
      <c r="F3" s="113"/>
      <c r="G3" s="113"/>
      <c r="H3" s="114"/>
    </row>
    <row r="4" spans="1:8" x14ac:dyDescent="0.25">
      <c r="A4" s="454" t="s">
        <v>123</v>
      </c>
      <c r="B4" s="454"/>
      <c r="C4" s="454"/>
      <c r="D4" s="454"/>
      <c r="E4" s="454"/>
      <c r="F4" s="454"/>
      <c r="G4" s="454"/>
      <c r="H4" s="114"/>
    </row>
    <row r="5" spans="1:8" s="112" customFormat="1" x14ac:dyDescent="0.25">
      <c r="A5" s="115"/>
      <c r="B5" s="115"/>
      <c r="D5" s="111"/>
      <c r="E5" s="111"/>
      <c r="F5" s="111"/>
      <c r="G5" s="111"/>
    </row>
    <row r="6" spans="1:8" s="112" customFormat="1" x14ac:dyDescent="0.25">
      <c r="A6" s="455" t="s">
        <v>4</v>
      </c>
      <c r="B6" s="455" t="s">
        <v>5</v>
      </c>
      <c r="C6" s="456" t="s">
        <v>6</v>
      </c>
      <c r="D6" s="457" t="s">
        <v>7</v>
      </c>
      <c r="E6" s="457"/>
      <c r="F6" s="457" t="s">
        <v>8</v>
      </c>
      <c r="G6" s="457"/>
    </row>
    <row r="7" spans="1:8" s="112" customFormat="1" ht="14.45" customHeight="1" x14ac:dyDescent="0.25">
      <c r="A7" s="455"/>
      <c r="B7" s="455"/>
      <c r="C7" s="456"/>
      <c r="D7" s="429" t="s">
        <v>83</v>
      </c>
      <c r="E7" s="429" t="s">
        <v>57</v>
      </c>
      <c r="F7" s="429" t="s">
        <v>83</v>
      </c>
      <c r="G7" s="429" t="s">
        <v>57</v>
      </c>
    </row>
    <row r="8" spans="1:8" x14ac:dyDescent="0.25">
      <c r="A8" s="430">
        <v>43949</v>
      </c>
      <c r="B8" s="431" t="s">
        <v>278</v>
      </c>
      <c r="C8" s="432" t="s">
        <v>288</v>
      </c>
      <c r="D8" s="427"/>
      <c r="E8" s="428">
        <v>10000000</v>
      </c>
      <c r="F8" s="427"/>
      <c r="G8" s="428"/>
    </row>
    <row r="9" spans="1:8" x14ac:dyDescent="0.25">
      <c r="A9" s="150">
        <v>43970</v>
      </c>
      <c r="B9" s="98" t="s">
        <v>278</v>
      </c>
      <c r="C9" s="99" t="s">
        <v>283</v>
      </c>
      <c r="D9" s="100"/>
      <c r="E9" s="116">
        <v>324500</v>
      </c>
      <c r="F9" s="100"/>
      <c r="G9" s="116"/>
    </row>
    <row r="10" spans="1:8" x14ac:dyDescent="0.25">
      <c r="A10" s="150">
        <v>43976</v>
      </c>
      <c r="B10" s="98" t="s">
        <v>253</v>
      </c>
      <c r="C10" s="99" t="s">
        <v>254</v>
      </c>
      <c r="D10" s="100"/>
      <c r="E10" s="116"/>
      <c r="F10" s="100"/>
      <c r="G10" s="116">
        <v>100000</v>
      </c>
    </row>
    <row r="11" spans="1:8" x14ac:dyDescent="0.25">
      <c r="A11" s="150">
        <v>43976</v>
      </c>
      <c r="B11" s="98" t="s">
        <v>278</v>
      </c>
      <c r="C11" s="99" t="s">
        <v>289</v>
      </c>
      <c r="D11" s="100">
        <v>6307000</v>
      </c>
      <c r="E11" s="116"/>
      <c r="F11" s="100"/>
      <c r="G11" s="116"/>
    </row>
    <row r="12" spans="1:8" x14ac:dyDescent="0.25">
      <c r="A12" s="150">
        <v>43983</v>
      </c>
      <c r="B12" s="98" t="s">
        <v>285</v>
      </c>
      <c r="C12" s="99" t="s">
        <v>286</v>
      </c>
      <c r="D12" s="100">
        <v>9800000</v>
      </c>
      <c r="E12" s="116"/>
      <c r="F12" s="100"/>
      <c r="G12" s="116"/>
    </row>
    <row r="13" spans="1:8" x14ac:dyDescent="0.25">
      <c r="A13" s="150">
        <v>43983</v>
      </c>
      <c r="B13" s="98" t="s">
        <v>264</v>
      </c>
      <c r="C13" s="99" t="s">
        <v>265</v>
      </c>
      <c r="D13" s="100"/>
      <c r="E13" s="116"/>
      <c r="F13" s="100">
        <v>10175000</v>
      </c>
      <c r="G13" s="116"/>
    </row>
    <row r="14" spans="1:8" x14ac:dyDescent="0.25">
      <c r="A14" s="150">
        <v>43984</v>
      </c>
      <c r="B14" s="98" t="s">
        <v>266</v>
      </c>
      <c r="C14" s="99" t="s">
        <v>267</v>
      </c>
      <c r="D14" s="100"/>
      <c r="E14" s="116"/>
      <c r="F14" s="100">
        <v>10000000</v>
      </c>
      <c r="G14" s="116"/>
    </row>
    <row r="15" spans="1:8" x14ac:dyDescent="0.25">
      <c r="A15" s="150">
        <v>43986</v>
      </c>
      <c r="B15" s="98" t="s">
        <v>278</v>
      </c>
      <c r="C15" s="99" t="s">
        <v>284</v>
      </c>
      <c r="D15" s="100">
        <v>961400</v>
      </c>
      <c r="E15" s="116"/>
      <c r="F15" s="100"/>
      <c r="G15" s="116"/>
    </row>
    <row r="16" spans="1:8" x14ac:dyDescent="0.25">
      <c r="A16" s="150">
        <v>43987</v>
      </c>
      <c r="B16" s="98" t="s">
        <v>285</v>
      </c>
      <c r="C16" s="99" t="s">
        <v>287</v>
      </c>
      <c r="D16" s="100">
        <v>50000000</v>
      </c>
      <c r="E16" s="116"/>
      <c r="F16" s="100"/>
      <c r="G16" s="116"/>
    </row>
    <row r="17" spans="1:7" x14ac:dyDescent="0.25">
      <c r="A17" s="150">
        <v>43987</v>
      </c>
      <c r="B17" s="98" t="s">
        <v>268</v>
      </c>
      <c r="C17" s="99" t="s">
        <v>274</v>
      </c>
      <c r="D17" s="100"/>
      <c r="E17" s="116"/>
      <c r="F17" s="100"/>
      <c r="G17" s="116">
        <v>200000</v>
      </c>
    </row>
    <row r="18" spans="1:7" x14ac:dyDescent="0.25">
      <c r="A18" s="150">
        <v>43987</v>
      </c>
      <c r="B18" s="98" t="s">
        <v>268</v>
      </c>
      <c r="C18" s="99" t="s">
        <v>269</v>
      </c>
      <c r="D18" s="100"/>
      <c r="E18" s="116"/>
      <c r="F18" s="100">
        <v>10500000</v>
      </c>
      <c r="G18" s="116"/>
    </row>
    <row r="19" spans="1:7" x14ac:dyDescent="0.25">
      <c r="A19" s="150">
        <v>43987</v>
      </c>
      <c r="B19" s="98" t="s">
        <v>266</v>
      </c>
      <c r="C19" s="99" t="s">
        <v>270</v>
      </c>
      <c r="D19" s="100"/>
      <c r="E19" s="116"/>
      <c r="F19" s="100">
        <v>1512000</v>
      </c>
      <c r="G19" s="116"/>
    </row>
    <row r="20" spans="1:7" x14ac:dyDescent="0.25">
      <c r="A20" s="150">
        <v>43987</v>
      </c>
      <c r="B20" s="98" t="s">
        <v>255</v>
      </c>
      <c r="C20" s="99" t="s">
        <v>258</v>
      </c>
      <c r="D20" s="100"/>
      <c r="E20" s="116"/>
      <c r="F20" s="100"/>
      <c r="G20" s="116">
        <v>500000</v>
      </c>
    </row>
    <row r="21" spans="1:7" x14ac:dyDescent="0.25">
      <c r="A21" s="150">
        <v>43988</v>
      </c>
      <c r="B21" s="98" t="s">
        <v>255</v>
      </c>
      <c r="C21" s="99" t="s">
        <v>256</v>
      </c>
      <c r="D21" s="100"/>
      <c r="E21" s="116"/>
      <c r="F21" s="100"/>
      <c r="G21" s="116">
        <v>40000</v>
      </c>
    </row>
    <row r="22" spans="1:7" x14ac:dyDescent="0.25">
      <c r="A22" s="150">
        <v>43988</v>
      </c>
      <c r="B22" s="98" t="s">
        <v>255</v>
      </c>
      <c r="C22" s="99" t="s">
        <v>256</v>
      </c>
      <c r="D22" s="100"/>
      <c r="E22" s="116"/>
      <c r="F22" s="100"/>
      <c r="G22" s="116">
        <v>40000</v>
      </c>
    </row>
    <row r="23" spans="1:7" x14ac:dyDescent="0.25">
      <c r="A23" s="150">
        <v>43992</v>
      </c>
      <c r="B23" s="98" t="s">
        <v>268</v>
      </c>
      <c r="C23" s="99" t="s">
        <v>275</v>
      </c>
      <c r="D23" s="100"/>
      <c r="E23" s="116"/>
      <c r="F23" s="100">
        <v>2000000</v>
      </c>
      <c r="G23" s="116"/>
    </row>
    <row r="24" spans="1:7" x14ac:dyDescent="0.25">
      <c r="A24" s="150">
        <v>43992</v>
      </c>
      <c r="B24" s="98" t="s">
        <v>211</v>
      </c>
      <c r="C24" s="99" t="s">
        <v>273</v>
      </c>
      <c r="D24" s="100"/>
      <c r="E24" s="116"/>
      <c r="F24" s="100">
        <v>4000000</v>
      </c>
      <c r="G24" s="116"/>
    </row>
    <row r="25" spans="1:7" x14ac:dyDescent="0.25">
      <c r="A25" s="150">
        <v>43992</v>
      </c>
      <c r="B25" s="98" t="s">
        <v>211</v>
      </c>
      <c r="C25" s="99" t="s">
        <v>272</v>
      </c>
      <c r="D25" s="100"/>
      <c r="E25" s="116"/>
      <c r="F25" s="100">
        <v>2100000</v>
      </c>
      <c r="G25" s="116"/>
    </row>
    <row r="26" spans="1:7" x14ac:dyDescent="0.25">
      <c r="A26" s="150">
        <v>43992</v>
      </c>
      <c r="B26" s="98" t="s">
        <v>268</v>
      </c>
      <c r="C26" s="99" t="s">
        <v>271</v>
      </c>
      <c r="D26" s="100"/>
      <c r="E26" s="116"/>
      <c r="F26" s="100">
        <v>2000000</v>
      </c>
      <c r="G26" s="116"/>
    </row>
    <row r="27" spans="1:7" ht="13.5" customHeight="1" x14ac:dyDescent="0.25">
      <c r="A27" s="150">
        <v>43992</v>
      </c>
      <c r="B27" s="98" t="s">
        <v>255</v>
      </c>
      <c r="C27" s="99" t="s">
        <v>256</v>
      </c>
      <c r="D27" s="100"/>
      <c r="E27" s="116"/>
      <c r="F27" s="100"/>
      <c r="G27" s="116">
        <v>40000</v>
      </c>
    </row>
    <row r="28" spans="1:7" x14ac:dyDescent="0.25">
      <c r="A28" s="150">
        <v>43993</v>
      </c>
      <c r="B28" s="98" t="s">
        <v>259</v>
      </c>
      <c r="C28" s="99" t="s">
        <v>262</v>
      </c>
      <c r="D28" s="100"/>
      <c r="E28" s="116"/>
      <c r="F28" s="100"/>
      <c r="G28" s="116">
        <v>765000</v>
      </c>
    </row>
    <row r="29" spans="1:7" x14ac:dyDescent="0.25">
      <c r="A29" s="150">
        <v>43994</v>
      </c>
      <c r="B29" s="98" t="s">
        <v>255</v>
      </c>
      <c r="C29" s="99" t="s">
        <v>258</v>
      </c>
      <c r="D29" s="100"/>
      <c r="E29" s="116"/>
      <c r="F29" s="100"/>
      <c r="G29" s="116">
        <v>500000</v>
      </c>
    </row>
    <row r="30" spans="1:7" x14ac:dyDescent="0.25">
      <c r="A30" s="150">
        <v>43996</v>
      </c>
      <c r="B30" s="98" t="s">
        <v>259</v>
      </c>
      <c r="C30" s="99" t="s">
        <v>260</v>
      </c>
      <c r="D30" s="100"/>
      <c r="E30" s="116"/>
      <c r="F30" s="100"/>
      <c r="G30" s="116">
        <f>120000+45000</f>
        <v>165000</v>
      </c>
    </row>
    <row r="31" spans="1:7" x14ac:dyDescent="0.25">
      <c r="A31" s="150">
        <v>43997</v>
      </c>
      <c r="B31" s="98" t="s">
        <v>253</v>
      </c>
      <c r="C31" s="99" t="s">
        <v>254</v>
      </c>
      <c r="D31" s="100"/>
      <c r="E31" s="116"/>
      <c r="F31" s="100"/>
      <c r="G31" s="116">
        <v>250000</v>
      </c>
    </row>
    <row r="32" spans="1:7" x14ac:dyDescent="0.25">
      <c r="A32" s="150">
        <v>43998</v>
      </c>
      <c r="B32" s="98" t="s">
        <v>259</v>
      </c>
      <c r="C32" s="99" t="s">
        <v>261</v>
      </c>
      <c r="D32" s="100"/>
      <c r="E32" s="116"/>
      <c r="F32" s="100">
        <v>1903000</v>
      </c>
      <c r="G32" s="116"/>
    </row>
    <row r="33" spans="1:7" x14ac:dyDescent="0.25">
      <c r="A33" s="150">
        <v>43998</v>
      </c>
      <c r="B33" s="98" t="s">
        <v>255</v>
      </c>
      <c r="C33" s="99" t="s">
        <v>256</v>
      </c>
      <c r="D33" s="100"/>
      <c r="E33" s="116"/>
      <c r="F33" s="100"/>
      <c r="G33" s="116">
        <v>40000</v>
      </c>
    </row>
    <row r="34" spans="1:7" x14ac:dyDescent="0.25">
      <c r="A34" s="150">
        <v>44001</v>
      </c>
      <c r="B34" s="98" t="s">
        <v>264</v>
      </c>
      <c r="C34" s="99" t="s">
        <v>282</v>
      </c>
      <c r="D34" s="100"/>
      <c r="E34" s="116"/>
      <c r="F34" s="100">
        <v>5000000</v>
      </c>
      <c r="G34" s="116"/>
    </row>
    <row r="35" spans="1:7" x14ac:dyDescent="0.25">
      <c r="A35" s="150">
        <v>44001</v>
      </c>
      <c r="B35" s="98" t="s">
        <v>278</v>
      </c>
      <c r="C35" s="99" t="s">
        <v>280</v>
      </c>
      <c r="D35" s="100"/>
      <c r="E35" s="116"/>
      <c r="F35" s="100">
        <v>49500000</v>
      </c>
      <c r="G35" s="116"/>
    </row>
    <row r="36" spans="1:7" x14ac:dyDescent="0.25">
      <c r="A36" s="150">
        <v>44001</v>
      </c>
      <c r="B36" s="98" t="s">
        <v>268</v>
      </c>
      <c r="C36" s="99" t="s">
        <v>276</v>
      </c>
      <c r="D36" s="100"/>
      <c r="E36" s="116"/>
      <c r="F36" s="100">
        <v>430000</v>
      </c>
      <c r="G36" s="116"/>
    </row>
    <row r="37" spans="1:7" x14ac:dyDescent="0.25">
      <c r="A37" s="150">
        <v>44002</v>
      </c>
      <c r="B37" s="98" t="s">
        <v>255</v>
      </c>
      <c r="C37" s="99" t="s">
        <v>256</v>
      </c>
      <c r="D37" s="100"/>
      <c r="E37" s="116"/>
      <c r="F37" s="100"/>
      <c r="G37" s="116">
        <v>40000</v>
      </c>
    </row>
    <row r="38" spans="1:7" x14ac:dyDescent="0.25">
      <c r="A38" s="150">
        <v>44006</v>
      </c>
      <c r="B38" s="98" t="s">
        <v>253</v>
      </c>
      <c r="C38" s="99" t="s">
        <v>254</v>
      </c>
      <c r="D38" s="100"/>
      <c r="E38" s="116"/>
      <c r="F38" s="100"/>
      <c r="G38" s="116">
        <v>250000</v>
      </c>
    </row>
    <row r="39" spans="1:7" x14ac:dyDescent="0.25">
      <c r="A39" s="150">
        <v>44006</v>
      </c>
      <c r="B39" s="98" t="s">
        <v>255</v>
      </c>
      <c r="C39" s="99" t="s">
        <v>256</v>
      </c>
      <c r="D39" s="100"/>
      <c r="E39" s="116"/>
      <c r="F39" s="100"/>
      <c r="G39" s="116">
        <v>105000</v>
      </c>
    </row>
    <row r="40" spans="1:7" ht="14.25" customHeight="1" x14ac:dyDescent="0.25">
      <c r="A40" s="150">
        <v>44006</v>
      </c>
      <c r="B40" s="98" t="s">
        <v>259</v>
      </c>
      <c r="C40" s="99" t="s">
        <v>263</v>
      </c>
      <c r="D40" s="100"/>
      <c r="E40" s="116"/>
      <c r="F40" s="100"/>
      <c r="G40" s="116">
        <f>680000+120000+15000+80000+60000+120000+300000+60000+450000+2585000+958980+1000545</f>
        <v>6429525</v>
      </c>
    </row>
    <row r="41" spans="1:7" ht="14.25" customHeight="1" x14ac:dyDescent="0.25">
      <c r="A41" s="150">
        <v>44006</v>
      </c>
      <c r="B41" s="98" t="s">
        <v>255</v>
      </c>
      <c r="C41" s="99" t="s">
        <v>256</v>
      </c>
      <c r="D41" s="100"/>
      <c r="E41" s="116"/>
      <c r="F41" s="100"/>
      <c r="G41" s="116">
        <v>105000</v>
      </c>
    </row>
    <row r="42" spans="1:7" x14ac:dyDescent="0.25">
      <c r="A42" s="150">
        <v>44007</v>
      </c>
      <c r="B42" s="98" t="s">
        <v>253</v>
      </c>
      <c r="C42" s="99" t="s">
        <v>254</v>
      </c>
      <c r="D42" s="100"/>
      <c r="E42" s="116"/>
      <c r="F42" s="100"/>
      <c r="G42" s="116">
        <v>100000</v>
      </c>
    </row>
    <row r="43" spans="1:7" x14ac:dyDescent="0.25">
      <c r="A43" s="150">
        <v>44008</v>
      </c>
      <c r="B43" s="98" t="s">
        <v>278</v>
      </c>
      <c r="C43" s="99" t="s">
        <v>290</v>
      </c>
      <c r="D43" s="100"/>
      <c r="E43" s="116">
        <v>887000</v>
      </c>
      <c r="F43" s="100"/>
      <c r="G43" s="116"/>
    </row>
    <row r="44" spans="1:7" x14ac:dyDescent="0.25">
      <c r="A44" s="150">
        <v>44008</v>
      </c>
      <c r="B44" s="98" t="s">
        <v>268</v>
      </c>
      <c r="C44" s="99" t="s">
        <v>281</v>
      </c>
      <c r="D44" s="100"/>
      <c r="E44" s="116"/>
      <c r="F44" s="100"/>
      <c r="G44" s="116">
        <v>887000</v>
      </c>
    </row>
    <row r="45" spans="1:7" x14ac:dyDescent="0.25">
      <c r="A45" s="150">
        <v>44008</v>
      </c>
      <c r="B45" s="98" t="s">
        <v>266</v>
      </c>
      <c r="C45" s="99" t="s">
        <v>277</v>
      </c>
      <c r="D45" s="100"/>
      <c r="E45" s="116"/>
      <c r="F45" s="100">
        <v>8000000</v>
      </c>
      <c r="G45" s="116"/>
    </row>
    <row r="46" spans="1:7" x14ac:dyDescent="0.25">
      <c r="A46" s="150">
        <v>44009</v>
      </c>
      <c r="B46" s="98" t="s">
        <v>278</v>
      </c>
      <c r="C46" s="99" t="s">
        <v>279</v>
      </c>
      <c r="D46" s="100"/>
      <c r="E46" s="116"/>
      <c r="F46" s="100">
        <v>99000000</v>
      </c>
      <c r="G46" s="116"/>
    </row>
    <row r="47" spans="1:7" x14ac:dyDescent="0.25">
      <c r="A47" s="150">
        <v>44010</v>
      </c>
      <c r="B47" s="98" t="s">
        <v>255</v>
      </c>
      <c r="C47" s="99" t="s">
        <v>256</v>
      </c>
      <c r="D47" s="100"/>
      <c r="E47" s="116"/>
      <c r="F47" s="100"/>
      <c r="G47" s="116">
        <v>105000</v>
      </c>
    </row>
    <row r="48" spans="1:7" x14ac:dyDescent="0.25">
      <c r="A48" s="150">
        <v>44011</v>
      </c>
      <c r="B48" s="98" t="s">
        <v>255</v>
      </c>
      <c r="C48" s="99" t="s">
        <v>256</v>
      </c>
      <c r="D48" s="100"/>
      <c r="E48" s="116"/>
      <c r="F48" s="100"/>
      <c r="G48" s="116">
        <v>40000</v>
      </c>
    </row>
    <row r="49" spans="1:7" x14ac:dyDescent="0.25">
      <c r="A49" s="150">
        <v>44011</v>
      </c>
      <c r="B49" s="98" t="s">
        <v>255</v>
      </c>
      <c r="C49" s="99" t="s">
        <v>256</v>
      </c>
      <c r="D49" s="100"/>
      <c r="E49" s="116"/>
      <c r="F49" s="100"/>
      <c r="G49" s="116">
        <v>105000</v>
      </c>
    </row>
    <row r="50" spans="1:7" x14ac:dyDescent="0.25">
      <c r="A50" s="150">
        <v>44011</v>
      </c>
      <c r="B50" s="98" t="s">
        <v>278</v>
      </c>
      <c r="C50" s="99" t="s">
        <v>302</v>
      </c>
      <c r="D50" s="100"/>
      <c r="E50" s="116">
        <v>117528500</v>
      </c>
      <c r="F50" s="100"/>
      <c r="G50" s="116"/>
    </row>
    <row r="51" spans="1:7" x14ac:dyDescent="0.25">
      <c r="A51" s="150">
        <v>44012</v>
      </c>
      <c r="B51" s="98" t="s">
        <v>278</v>
      </c>
      <c r="C51" s="117" t="s">
        <v>291</v>
      </c>
      <c r="D51" s="100"/>
      <c r="E51" s="116">
        <v>776000</v>
      </c>
      <c r="F51" s="100"/>
      <c r="G51" s="116"/>
    </row>
    <row r="52" spans="1:7" x14ac:dyDescent="0.25">
      <c r="A52" s="150">
        <v>44012</v>
      </c>
      <c r="B52" s="98" t="s">
        <v>255</v>
      </c>
      <c r="C52" s="99" t="s">
        <v>256</v>
      </c>
      <c r="D52" s="100"/>
      <c r="E52" s="116"/>
      <c r="F52" s="100"/>
      <c r="G52" s="118">
        <f>15000*22</f>
        <v>330000</v>
      </c>
    </row>
    <row r="53" spans="1:7" x14ac:dyDescent="0.25">
      <c r="A53" s="150">
        <v>44012</v>
      </c>
      <c r="B53" s="98" t="s">
        <v>255</v>
      </c>
      <c r="C53" s="99" t="s">
        <v>257</v>
      </c>
      <c r="D53" s="100"/>
      <c r="E53" s="116"/>
      <c r="F53" s="100"/>
      <c r="G53" s="118">
        <v>90000</v>
      </c>
    </row>
    <row r="54" spans="1:7" x14ac:dyDescent="0.25">
      <c r="A54" s="150">
        <v>44012</v>
      </c>
      <c r="B54" s="98" t="s">
        <v>268</v>
      </c>
      <c r="C54" s="99" t="s">
        <v>281</v>
      </c>
      <c r="D54" s="100"/>
      <c r="E54" s="116"/>
      <c r="F54" s="100"/>
      <c r="G54" s="118">
        <v>776000</v>
      </c>
    </row>
    <row r="55" spans="1:7" x14ac:dyDescent="0.25">
      <c r="A55" s="150">
        <v>44012</v>
      </c>
      <c r="B55" s="98" t="s">
        <v>255</v>
      </c>
      <c r="C55" s="119" t="s">
        <v>258</v>
      </c>
      <c r="D55" s="100"/>
      <c r="E55" s="116"/>
      <c r="F55" s="100"/>
      <c r="G55" s="118">
        <v>1000000</v>
      </c>
    </row>
    <row r="56" spans="1:7" x14ac:dyDescent="0.25">
      <c r="A56" s="150">
        <v>44012</v>
      </c>
      <c r="B56" s="98" t="s">
        <v>253</v>
      </c>
      <c r="C56" s="99" t="s">
        <v>300</v>
      </c>
      <c r="D56" s="100"/>
      <c r="E56" s="116"/>
      <c r="F56" s="100"/>
      <c r="G56" s="118">
        <f>'Hỗ trợ vận chuyển'!D26+'Hỗ trợ vận chuyển'!E26+'Hỗ trợ vận chuyển'!F26</f>
        <v>365000</v>
      </c>
    </row>
    <row r="57" spans="1:7" s="121" customFormat="1" ht="14.25" x14ac:dyDescent="0.2">
      <c r="A57" s="451" t="s">
        <v>10</v>
      </c>
      <c r="B57" s="452"/>
      <c r="C57" s="453"/>
      <c r="D57" s="120">
        <f>SUM(D8:D56)</f>
        <v>67068400</v>
      </c>
      <c r="E57" s="120">
        <f>SUM(E8:E56)</f>
        <v>129516000</v>
      </c>
      <c r="F57" s="120">
        <f>SUM(F8:F56)</f>
        <v>206120000</v>
      </c>
      <c r="G57" s="120">
        <f>SUM(G8:G56)</f>
        <v>13367525</v>
      </c>
    </row>
    <row r="58" spans="1:7" s="121" customFormat="1" ht="14.25" x14ac:dyDescent="0.2">
      <c r="A58" s="151"/>
      <c r="B58" s="122"/>
      <c r="C58" s="122"/>
      <c r="D58" s="123"/>
      <c r="E58" s="123"/>
      <c r="F58" s="123"/>
      <c r="G58" s="123"/>
    </row>
    <row r="59" spans="1:7" s="121" customFormat="1" ht="18.75" x14ac:dyDescent="0.3">
      <c r="A59" s="450" t="s">
        <v>84</v>
      </c>
      <c r="B59" s="450"/>
      <c r="C59" s="122"/>
      <c r="D59" s="123"/>
      <c r="E59" s="123"/>
      <c r="F59" s="123"/>
      <c r="G59" s="123"/>
    </row>
    <row r="60" spans="1:7" s="121" customFormat="1" ht="14.25" x14ac:dyDescent="0.2">
      <c r="A60" s="151"/>
      <c r="B60" s="122"/>
      <c r="C60" s="122"/>
      <c r="D60" s="123"/>
      <c r="E60" s="123"/>
      <c r="F60" s="123"/>
      <c r="G60" s="123"/>
    </row>
    <row r="61" spans="1:7" s="121" customFormat="1" ht="14.25" x14ac:dyDescent="0.2">
      <c r="A61" s="151"/>
      <c r="B61" s="458" t="s">
        <v>292</v>
      </c>
      <c r="C61" s="458"/>
      <c r="D61" s="123"/>
      <c r="E61" s="123"/>
      <c r="F61" s="123"/>
      <c r="G61" s="123"/>
    </row>
    <row r="62" spans="1:7" s="112" customFormat="1" x14ac:dyDescent="0.25">
      <c r="A62" s="455" t="s">
        <v>4</v>
      </c>
      <c r="B62" s="455" t="s">
        <v>5</v>
      </c>
      <c r="C62" s="456" t="s">
        <v>6</v>
      </c>
      <c r="D62" s="457" t="s">
        <v>7</v>
      </c>
      <c r="E62" s="457"/>
      <c r="F62" s="457" t="s">
        <v>8</v>
      </c>
      <c r="G62" s="457"/>
    </row>
    <row r="63" spans="1:7" s="112" customFormat="1" ht="14.45" customHeight="1" x14ac:dyDescent="0.25">
      <c r="A63" s="455"/>
      <c r="B63" s="455"/>
      <c r="C63" s="456"/>
      <c r="D63" s="429" t="s">
        <v>83</v>
      </c>
      <c r="E63" s="429" t="s">
        <v>57</v>
      </c>
      <c r="F63" s="429" t="s">
        <v>83</v>
      </c>
      <c r="G63" s="429" t="s">
        <v>57</v>
      </c>
    </row>
    <row r="64" spans="1:7" x14ac:dyDescent="0.25">
      <c r="A64" s="430">
        <v>43984</v>
      </c>
      <c r="B64" s="431" t="s">
        <v>266</v>
      </c>
      <c r="C64" s="432" t="s">
        <v>267</v>
      </c>
      <c r="D64" s="427"/>
      <c r="E64" s="428"/>
      <c r="F64" s="427">
        <v>10000000</v>
      </c>
      <c r="G64" s="428"/>
    </row>
    <row r="65" spans="1:7" x14ac:dyDescent="0.25">
      <c r="A65" s="150">
        <v>43987</v>
      </c>
      <c r="B65" s="98" t="s">
        <v>266</v>
      </c>
      <c r="C65" s="99" t="s">
        <v>270</v>
      </c>
      <c r="D65" s="100"/>
      <c r="E65" s="116"/>
      <c r="F65" s="100">
        <v>1512000</v>
      </c>
      <c r="G65" s="116"/>
    </row>
    <row r="66" spans="1:7" x14ac:dyDescent="0.25">
      <c r="A66" s="422">
        <v>44008</v>
      </c>
      <c r="B66" s="423" t="s">
        <v>266</v>
      </c>
      <c r="C66" s="424" t="s">
        <v>277</v>
      </c>
      <c r="D66" s="425"/>
      <c r="E66" s="426"/>
      <c r="F66" s="425">
        <v>8000000</v>
      </c>
      <c r="G66" s="426"/>
    </row>
    <row r="67" spans="1:7" s="121" customFormat="1" ht="14.25" x14ac:dyDescent="0.2">
      <c r="A67" s="461" t="s">
        <v>60</v>
      </c>
      <c r="B67" s="462"/>
      <c r="C67" s="463"/>
      <c r="D67" s="120"/>
      <c r="E67" s="433"/>
      <c r="F67" s="120">
        <f>SUM(F64:F66)</f>
        <v>19512000</v>
      </c>
      <c r="G67" s="433"/>
    </row>
    <row r="68" spans="1:7" s="121" customFormat="1" ht="14.25" x14ac:dyDescent="0.2">
      <c r="A68" s="151"/>
      <c r="B68" s="122"/>
      <c r="C68" s="122"/>
      <c r="D68" s="123"/>
      <c r="E68" s="123"/>
      <c r="F68" s="123"/>
      <c r="G68" s="123"/>
    </row>
    <row r="69" spans="1:7" s="121" customFormat="1" ht="14.25" x14ac:dyDescent="0.2">
      <c r="A69" s="151"/>
      <c r="B69" s="459" t="s">
        <v>293</v>
      </c>
      <c r="C69" s="459"/>
      <c r="D69" s="123"/>
      <c r="E69" s="123"/>
      <c r="F69" s="123"/>
      <c r="G69" s="123"/>
    </row>
    <row r="70" spans="1:7" s="112" customFormat="1" x14ac:dyDescent="0.25">
      <c r="A70" s="455" t="s">
        <v>4</v>
      </c>
      <c r="B70" s="455" t="s">
        <v>5</v>
      </c>
      <c r="C70" s="456" t="s">
        <v>6</v>
      </c>
      <c r="D70" s="457" t="s">
        <v>7</v>
      </c>
      <c r="E70" s="457"/>
      <c r="F70" s="457" t="s">
        <v>8</v>
      </c>
      <c r="G70" s="457"/>
    </row>
    <row r="71" spans="1:7" s="112" customFormat="1" ht="14.45" customHeight="1" x14ac:dyDescent="0.25">
      <c r="A71" s="455"/>
      <c r="B71" s="455"/>
      <c r="C71" s="456"/>
      <c r="D71" s="429" t="s">
        <v>83</v>
      </c>
      <c r="E71" s="429" t="s">
        <v>57</v>
      </c>
      <c r="F71" s="429" t="s">
        <v>83</v>
      </c>
      <c r="G71" s="429" t="s">
        <v>57</v>
      </c>
    </row>
    <row r="72" spans="1:7" x14ac:dyDescent="0.25">
      <c r="A72" s="150">
        <v>43987</v>
      </c>
      <c r="B72" s="98" t="s">
        <v>255</v>
      </c>
      <c r="C72" s="99" t="s">
        <v>258</v>
      </c>
      <c r="D72" s="100"/>
      <c r="E72" s="116"/>
      <c r="F72" s="100"/>
      <c r="G72" s="116">
        <v>500000</v>
      </c>
    </row>
    <row r="73" spans="1:7" x14ac:dyDescent="0.25">
      <c r="A73" s="150">
        <v>43988</v>
      </c>
      <c r="B73" s="98" t="s">
        <v>255</v>
      </c>
      <c r="C73" s="99" t="s">
        <v>256</v>
      </c>
      <c r="D73" s="100"/>
      <c r="E73" s="116"/>
      <c r="F73" s="100"/>
      <c r="G73" s="116">
        <v>40000</v>
      </c>
    </row>
    <row r="74" spans="1:7" x14ac:dyDescent="0.25">
      <c r="A74" s="150">
        <v>43988</v>
      </c>
      <c r="B74" s="98" t="s">
        <v>255</v>
      </c>
      <c r="C74" s="99" t="s">
        <v>256</v>
      </c>
      <c r="D74" s="100"/>
      <c r="E74" s="116"/>
      <c r="F74" s="100"/>
      <c r="G74" s="116">
        <v>40000</v>
      </c>
    </row>
    <row r="75" spans="1:7" ht="13.5" customHeight="1" x14ac:dyDescent="0.25">
      <c r="A75" s="150">
        <v>43992</v>
      </c>
      <c r="B75" s="98" t="s">
        <v>255</v>
      </c>
      <c r="C75" s="99" t="s">
        <v>256</v>
      </c>
      <c r="D75" s="100"/>
      <c r="E75" s="116"/>
      <c r="F75" s="100"/>
      <c r="G75" s="116">
        <v>40000</v>
      </c>
    </row>
    <row r="76" spans="1:7" x14ac:dyDescent="0.25">
      <c r="A76" s="150">
        <v>43994</v>
      </c>
      <c r="B76" s="98" t="s">
        <v>255</v>
      </c>
      <c r="C76" s="99" t="s">
        <v>258</v>
      </c>
      <c r="D76" s="100"/>
      <c r="E76" s="116"/>
      <c r="F76" s="100"/>
      <c r="G76" s="116">
        <v>500000</v>
      </c>
    </row>
    <row r="77" spans="1:7" x14ac:dyDescent="0.25">
      <c r="A77" s="150">
        <v>43998</v>
      </c>
      <c r="B77" s="98" t="s">
        <v>255</v>
      </c>
      <c r="C77" s="99" t="s">
        <v>256</v>
      </c>
      <c r="D77" s="100"/>
      <c r="E77" s="116"/>
      <c r="F77" s="100"/>
      <c r="G77" s="116">
        <v>40000</v>
      </c>
    </row>
    <row r="78" spans="1:7" x14ac:dyDescent="0.25">
      <c r="A78" s="150">
        <v>44002</v>
      </c>
      <c r="B78" s="98" t="s">
        <v>255</v>
      </c>
      <c r="C78" s="99" t="s">
        <v>256</v>
      </c>
      <c r="D78" s="100"/>
      <c r="E78" s="116"/>
      <c r="F78" s="100"/>
      <c r="G78" s="116">
        <v>40000</v>
      </c>
    </row>
    <row r="79" spans="1:7" x14ac:dyDescent="0.25">
      <c r="A79" s="150">
        <v>44006</v>
      </c>
      <c r="B79" s="98" t="s">
        <v>255</v>
      </c>
      <c r="C79" s="99" t="s">
        <v>256</v>
      </c>
      <c r="D79" s="100"/>
      <c r="E79" s="116"/>
      <c r="F79" s="100"/>
      <c r="G79" s="116">
        <v>105000</v>
      </c>
    </row>
    <row r="80" spans="1:7" ht="14.25" customHeight="1" x14ac:dyDescent="0.25">
      <c r="A80" s="150">
        <v>44006</v>
      </c>
      <c r="B80" s="98" t="s">
        <v>255</v>
      </c>
      <c r="C80" s="99" t="s">
        <v>256</v>
      </c>
      <c r="D80" s="100"/>
      <c r="E80" s="116"/>
      <c r="F80" s="100"/>
      <c r="G80" s="116">
        <v>105000</v>
      </c>
    </row>
    <row r="81" spans="1:7" x14ac:dyDescent="0.25">
      <c r="A81" s="150">
        <v>44010</v>
      </c>
      <c r="B81" s="98" t="s">
        <v>255</v>
      </c>
      <c r="C81" s="99" t="s">
        <v>256</v>
      </c>
      <c r="D81" s="100"/>
      <c r="E81" s="116"/>
      <c r="F81" s="100"/>
      <c r="G81" s="116">
        <v>105000</v>
      </c>
    </row>
    <row r="82" spans="1:7" x14ac:dyDescent="0.25">
      <c r="A82" s="150">
        <v>44011</v>
      </c>
      <c r="B82" s="98" t="s">
        <v>255</v>
      </c>
      <c r="C82" s="99" t="s">
        <v>256</v>
      </c>
      <c r="D82" s="100"/>
      <c r="E82" s="116"/>
      <c r="F82" s="100"/>
      <c r="G82" s="116">
        <v>40000</v>
      </c>
    </row>
    <row r="83" spans="1:7" x14ac:dyDescent="0.25">
      <c r="A83" s="150">
        <v>44011</v>
      </c>
      <c r="B83" s="98" t="s">
        <v>255</v>
      </c>
      <c r="C83" s="99" t="s">
        <v>256</v>
      </c>
      <c r="D83" s="100"/>
      <c r="E83" s="116"/>
      <c r="F83" s="100"/>
      <c r="G83" s="116">
        <v>105000</v>
      </c>
    </row>
    <row r="84" spans="1:7" x14ac:dyDescent="0.25">
      <c r="A84" s="150">
        <v>44012</v>
      </c>
      <c r="B84" s="98" t="s">
        <v>255</v>
      </c>
      <c r="C84" s="99" t="s">
        <v>256</v>
      </c>
      <c r="D84" s="100"/>
      <c r="E84" s="116"/>
      <c r="F84" s="100"/>
      <c r="G84" s="118">
        <v>330000</v>
      </c>
    </row>
    <row r="85" spans="1:7" x14ac:dyDescent="0.25">
      <c r="A85" s="150">
        <v>44012</v>
      </c>
      <c r="B85" s="98" t="s">
        <v>255</v>
      </c>
      <c r="C85" s="99" t="s">
        <v>257</v>
      </c>
      <c r="D85" s="100"/>
      <c r="E85" s="116"/>
      <c r="F85" s="100"/>
      <c r="G85" s="118">
        <v>90000</v>
      </c>
    </row>
    <row r="86" spans="1:7" x14ac:dyDescent="0.25">
      <c r="A86" s="150">
        <v>44012</v>
      </c>
      <c r="B86" s="98" t="s">
        <v>255</v>
      </c>
      <c r="C86" s="119" t="s">
        <v>258</v>
      </c>
      <c r="D86" s="100"/>
      <c r="E86" s="116"/>
      <c r="F86" s="100"/>
      <c r="G86" s="118">
        <v>1000000</v>
      </c>
    </row>
    <row r="87" spans="1:7" s="121" customFormat="1" ht="14.25" x14ac:dyDescent="0.2">
      <c r="A87" s="461" t="s">
        <v>60</v>
      </c>
      <c r="B87" s="462"/>
      <c r="C87" s="463"/>
      <c r="D87" s="120"/>
      <c r="E87" s="433"/>
      <c r="F87" s="120"/>
      <c r="G87" s="433">
        <f>SUM(G72:G86)</f>
        <v>3080000</v>
      </c>
    </row>
    <row r="88" spans="1:7" s="121" customFormat="1" ht="14.25" x14ac:dyDescent="0.2">
      <c r="A88" s="151"/>
      <c r="B88" s="122"/>
      <c r="C88" s="122"/>
      <c r="D88" s="123"/>
      <c r="E88" s="123"/>
      <c r="F88" s="123"/>
      <c r="G88" s="123"/>
    </row>
    <row r="89" spans="1:7" s="121" customFormat="1" ht="14.25" x14ac:dyDescent="0.2">
      <c r="A89" s="151"/>
      <c r="B89" s="460" t="s">
        <v>294</v>
      </c>
      <c r="C89" s="460"/>
      <c r="D89" s="123"/>
      <c r="E89" s="123"/>
      <c r="F89" s="123"/>
      <c r="G89" s="123"/>
    </row>
    <row r="90" spans="1:7" s="112" customFormat="1" x14ac:dyDescent="0.25">
      <c r="A90" s="455" t="s">
        <v>4</v>
      </c>
      <c r="B90" s="455" t="s">
        <v>5</v>
      </c>
      <c r="C90" s="456" t="s">
        <v>6</v>
      </c>
      <c r="D90" s="457" t="s">
        <v>7</v>
      </c>
      <c r="E90" s="457"/>
      <c r="F90" s="457" t="s">
        <v>8</v>
      </c>
      <c r="G90" s="457"/>
    </row>
    <row r="91" spans="1:7" s="112" customFormat="1" ht="14.45" customHeight="1" x14ac:dyDescent="0.25">
      <c r="A91" s="455"/>
      <c r="B91" s="455"/>
      <c r="C91" s="456"/>
      <c r="D91" s="429" t="s">
        <v>83</v>
      </c>
      <c r="E91" s="429" t="s">
        <v>57</v>
      </c>
      <c r="F91" s="429" t="s">
        <v>83</v>
      </c>
      <c r="G91" s="429" t="s">
        <v>57</v>
      </c>
    </row>
    <row r="92" spans="1:7" x14ac:dyDescent="0.25">
      <c r="A92" s="430">
        <v>43949</v>
      </c>
      <c r="B92" s="431" t="s">
        <v>278</v>
      </c>
      <c r="C92" s="432" t="s">
        <v>288</v>
      </c>
      <c r="D92" s="427"/>
      <c r="E92" s="428">
        <v>10000000</v>
      </c>
      <c r="F92" s="427"/>
      <c r="G92" s="428"/>
    </row>
    <row r="93" spans="1:7" x14ac:dyDescent="0.25">
      <c r="A93" s="150">
        <v>43970</v>
      </c>
      <c r="B93" s="98" t="s">
        <v>278</v>
      </c>
      <c r="C93" s="99" t="s">
        <v>283</v>
      </c>
      <c r="D93" s="100"/>
      <c r="E93" s="116">
        <v>324500</v>
      </c>
      <c r="F93" s="100"/>
      <c r="G93" s="116"/>
    </row>
    <row r="94" spans="1:7" x14ac:dyDescent="0.25">
      <c r="A94" s="150">
        <v>43976</v>
      </c>
      <c r="B94" s="98" t="s">
        <v>278</v>
      </c>
      <c r="C94" s="99" t="s">
        <v>289</v>
      </c>
      <c r="D94" s="100">
        <v>6307000</v>
      </c>
      <c r="E94" s="116"/>
      <c r="F94" s="100"/>
      <c r="G94" s="116"/>
    </row>
    <row r="95" spans="1:7" x14ac:dyDescent="0.25">
      <c r="A95" s="150">
        <v>43986</v>
      </c>
      <c r="B95" s="98" t="s">
        <v>278</v>
      </c>
      <c r="C95" s="99" t="s">
        <v>284</v>
      </c>
      <c r="D95" s="100">
        <v>961400</v>
      </c>
      <c r="E95" s="116"/>
      <c r="F95" s="100"/>
      <c r="G95" s="116"/>
    </row>
    <row r="96" spans="1:7" x14ac:dyDescent="0.25">
      <c r="A96" s="150">
        <v>44001</v>
      </c>
      <c r="B96" s="98" t="s">
        <v>278</v>
      </c>
      <c r="C96" s="99" t="s">
        <v>280</v>
      </c>
      <c r="D96" s="100"/>
      <c r="E96" s="116"/>
      <c r="F96" s="100">
        <v>49500000</v>
      </c>
      <c r="G96" s="116"/>
    </row>
    <row r="97" spans="1:7" x14ac:dyDescent="0.25">
      <c r="A97" s="150">
        <v>44008</v>
      </c>
      <c r="B97" s="98" t="s">
        <v>278</v>
      </c>
      <c r="C97" s="99" t="s">
        <v>290</v>
      </c>
      <c r="D97" s="100"/>
      <c r="E97" s="116">
        <v>887000</v>
      </c>
      <c r="F97" s="100"/>
      <c r="G97" s="116"/>
    </row>
    <row r="98" spans="1:7" x14ac:dyDescent="0.25">
      <c r="A98" s="150">
        <v>44009</v>
      </c>
      <c r="B98" s="98" t="s">
        <v>278</v>
      </c>
      <c r="C98" s="99" t="s">
        <v>279</v>
      </c>
      <c r="D98" s="100"/>
      <c r="E98" s="116"/>
      <c r="F98" s="100">
        <v>99000000</v>
      </c>
      <c r="G98" s="116"/>
    </row>
    <row r="99" spans="1:7" x14ac:dyDescent="0.25">
      <c r="A99" s="150">
        <v>44011</v>
      </c>
      <c r="B99" s="98" t="s">
        <v>278</v>
      </c>
      <c r="C99" s="99" t="s">
        <v>303</v>
      </c>
      <c r="D99" s="100"/>
      <c r="E99" s="116">
        <v>117528500</v>
      </c>
      <c r="F99" s="100"/>
      <c r="G99" s="116"/>
    </row>
    <row r="100" spans="1:7" x14ac:dyDescent="0.25">
      <c r="A100" s="150">
        <v>44012</v>
      </c>
      <c r="B100" s="98" t="s">
        <v>278</v>
      </c>
      <c r="C100" s="117" t="s">
        <v>291</v>
      </c>
      <c r="D100" s="100"/>
      <c r="E100" s="116">
        <v>776000</v>
      </c>
      <c r="F100" s="100"/>
      <c r="G100" s="116"/>
    </row>
    <row r="101" spans="1:7" s="121" customFormat="1" ht="14.25" x14ac:dyDescent="0.2">
      <c r="A101" s="461" t="s">
        <v>60</v>
      </c>
      <c r="B101" s="462"/>
      <c r="C101" s="463"/>
      <c r="D101" s="120">
        <f>SUM(D92:D100)</f>
        <v>7268400</v>
      </c>
      <c r="E101" s="120">
        <f t="shared" ref="E101:F101" si="0">SUM(E92:E100)</f>
        <v>129516000</v>
      </c>
      <c r="F101" s="120">
        <f t="shared" si="0"/>
        <v>148500000</v>
      </c>
      <c r="G101" s="433"/>
    </row>
    <row r="102" spans="1:7" x14ac:dyDescent="0.25">
      <c r="A102" s="246"/>
      <c r="B102" s="247"/>
      <c r="C102" s="421"/>
      <c r="D102" s="249"/>
      <c r="E102" s="250"/>
      <c r="F102" s="249"/>
      <c r="G102" s="250"/>
    </row>
    <row r="103" spans="1:7" s="121" customFormat="1" ht="14.25" x14ac:dyDescent="0.2">
      <c r="A103" s="151"/>
      <c r="B103" s="460" t="s">
        <v>295</v>
      </c>
      <c r="C103" s="460"/>
      <c r="D103" s="123"/>
      <c r="E103" s="123"/>
      <c r="F103" s="123"/>
      <c r="G103" s="123"/>
    </row>
    <row r="104" spans="1:7" s="112" customFormat="1" x14ac:dyDescent="0.25">
      <c r="A104" s="455" t="s">
        <v>4</v>
      </c>
      <c r="B104" s="455" t="s">
        <v>5</v>
      </c>
      <c r="C104" s="456" t="s">
        <v>6</v>
      </c>
      <c r="D104" s="457" t="s">
        <v>7</v>
      </c>
      <c r="E104" s="457"/>
      <c r="F104" s="457" t="s">
        <v>8</v>
      </c>
      <c r="G104" s="457"/>
    </row>
    <row r="105" spans="1:7" s="112" customFormat="1" ht="14.45" customHeight="1" x14ac:dyDescent="0.25">
      <c r="A105" s="455"/>
      <c r="B105" s="455"/>
      <c r="C105" s="456"/>
      <c r="D105" s="429" t="s">
        <v>83</v>
      </c>
      <c r="E105" s="429" t="s">
        <v>57</v>
      </c>
      <c r="F105" s="429" t="s">
        <v>83</v>
      </c>
      <c r="G105" s="429" t="s">
        <v>57</v>
      </c>
    </row>
    <row r="106" spans="1:7" x14ac:dyDescent="0.25">
      <c r="A106" s="430">
        <v>43992</v>
      </c>
      <c r="B106" s="431" t="s">
        <v>211</v>
      </c>
      <c r="C106" s="432" t="s">
        <v>273</v>
      </c>
      <c r="D106" s="427"/>
      <c r="E106" s="428"/>
      <c r="F106" s="427">
        <v>4000000</v>
      </c>
      <c r="G106" s="428"/>
    </row>
    <row r="107" spans="1:7" x14ac:dyDescent="0.25">
      <c r="A107" s="150">
        <v>43992</v>
      </c>
      <c r="B107" s="98" t="s">
        <v>211</v>
      </c>
      <c r="C107" s="99" t="s">
        <v>272</v>
      </c>
      <c r="D107" s="100"/>
      <c r="E107" s="116"/>
      <c r="F107" s="100">
        <v>2100000</v>
      </c>
      <c r="G107" s="116"/>
    </row>
    <row r="108" spans="1:7" s="121" customFormat="1" ht="14.25" x14ac:dyDescent="0.2">
      <c r="A108" s="461" t="s">
        <v>60</v>
      </c>
      <c r="B108" s="462"/>
      <c r="C108" s="463"/>
      <c r="D108" s="120"/>
      <c r="E108" s="433"/>
      <c r="F108" s="120">
        <f>SUM(F106:F107)</f>
        <v>6100000</v>
      </c>
      <c r="G108" s="433"/>
    </row>
    <row r="109" spans="1:7" x14ac:dyDescent="0.25">
      <c r="A109" s="246"/>
      <c r="B109" s="247"/>
      <c r="C109" s="248"/>
      <c r="D109" s="249"/>
      <c r="E109" s="250"/>
      <c r="F109" s="249"/>
      <c r="G109" s="250"/>
    </row>
    <row r="110" spans="1:7" s="121" customFormat="1" ht="14.25" x14ac:dyDescent="0.2">
      <c r="A110" s="151"/>
      <c r="B110" s="460" t="s">
        <v>296</v>
      </c>
      <c r="C110" s="460"/>
      <c r="D110" s="123"/>
      <c r="E110" s="123"/>
      <c r="F110" s="123"/>
      <c r="G110" s="123"/>
    </row>
    <row r="111" spans="1:7" s="112" customFormat="1" x14ac:dyDescent="0.25">
      <c r="A111" s="455" t="s">
        <v>4</v>
      </c>
      <c r="B111" s="455" t="s">
        <v>5</v>
      </c>
      <c r="C111" s="456" t="s">
        <v>6</v>
      </c>
      <c r="D111" s="457" t="s">
        <v>7</v>
      </c>
      <c r="E111" s="457"/>
      <c r="F111" s="457" t="s">
        <v>8</v>
      </c>
      <c r="G111" s="457"/>
    </row>
    <row r="112" spans="1:7" s="112" customFormat="1" ht="14.45" customHeight="1" x14ac:dyDescent="0.25">
      <c r="A112" s="455"/>
      <c r="B112" s="455"/>
      <c r="C112" s="456"/>
      <c r="D112" s="429" t="s">
        <v>83</v>
      </c>
      <c r="E112" s="429" t="s">
        <v>57</v>
      </c>
      <c r="F112" s="429" t="s">
        <v>83</v>
      </c>
      <c r="G112" s="429" t="s">
        <v>57</v>
      </c>
    </row>
    <row r="113" spans="1:7" x14ac:dyDescent="0.25">
      <c r="A113" s="430">
        <v>43993</v>
      </c>
      <c r="B113" s="431" t="s">
        <v>259</v>
      </c>
      <c r="C113" s="432" t="s">
        <v>262</v>
      </c>
      <c r="D113" s="427"/>
      <c r="E113" s="428"/>
      <c r="F113" s="427"/>
      <c r="G113" s="428">
        <v>765000</v>
      </c>
    </row>
    <row r="114" spans="1:7" x14ac:dyDescent="0.25">
      <c r="A114" s="150">
        <v>43996</v>
      </c>
      <c r="B114" s="98" t="s">
        <v>259</v>
      </c>
      <c r="C114" s="99" t="s">
        <v>260</v>
      </c>
      <c r="D114" s="100"/>
      <c r="E114" s="116"/>
      <c r="F114" s="100"/>
      <c r="G114" s="116">
        <v>165000</v>
      </c>
    </row>
    <row r="115" spans="1:7" x14ac:dyDescent="0.25">
      <c r="A115" s="150">
        <v>43998</v>
      </c>
      <c r="B115" s="98" t="s">
        <v>259</v>
      </c>
      <c r="C115" s="99" t="s">
        <v>261</v>
      </c>
      <c r="D115" s="100"/>
      <c r="E115" s="116"/>
      <c r="F115" s="100">
        <v>1903000</v>
      </c>
      <c r="G115" s="116"/>
    </row>
    <row r="116" spans="1:7" ht="14.25" customHeight="1" x14ac:dyDescent="0.25">
      <c r="A116" s="150">
        <v>44006</v>
      </c>
      <c r="B116" s="98" t="s">
        <v>259</v>
      </c>
      <c r="C116" s="99" t="s">
        <v>263</v>
      </c>
      <c r="D116" s="100"/>
      <c r="E116" s="116"/>
      <c r="F116" s="100"/>
      <c r="G116" s="116">
        <v>6429525</v>
      </c>
    </row>
    <row r="117" spans="1:7" s="121" customFormat="1" ht="14.25" x14ac:dyDescent="0.2">
      <c r="A117" s="461" t="s">
        <v>60</v>
      </c>
      <c r="B117" s="462"/>
      <c r="C117" s="463"/>
      <c r="D117" s="120"/>
      <c r="E117" s="433"/>
      <c r="F117" s="120">
        <f>SUM(F113:F116)</f>
        <v>1903000</v>
      </c>
      <c r="G117" s="433">
        <f>SUM(G113:G116)</f>
        <v>7359525</v>
      </c>
    </row>
    <row r="118" spans="1:7" ht="14.25" customHeight="1" x14ac:dyDescent="0.25">
      <c r="A118" s="246"/>
      <c r="B118" s="247"/>
      <c r="C118" s="248"/>
      <c r="D118" s="249"/>
      <c r="E118" s="250"/>
      <c r="F118" s="249"/>
      <c r="G118" s="250"/>
    </row>
    <row r="119" spans="1:7" s="121" customFormat="1" ht="14.25" x14ac:dyDescent="0.2">
      <c r="A119" s="151"/>
      <c r="B119" s="460" t="s">
        <v>297</v>
      </c>
      <c r="C119" s="460"/>
      <c r="D119" s="123"/>
      <c r="E119" s="123"/>
      <c r="F119" s="123"/>
      <c r="G119" s="123"/>
    </row>
    <row r="120" spans="1:7" s="112" customFormat="1" x14ac:dyDescent="0.25">
      <c r="A120" s="455" t="s">
        <v>4</v>
      </c>
      <c r="B120" s="455" t="s">
        <v>5</v>
      </c>
      <c r="C120" s="456" t="s">
        <v>6</v>
      </c>
      <c r="D120" s="457" t="s">
        <v>7</v>
      </c>
      <c r="E120" s="457"/>
      <c r="F120" s="457" t="s">
        <v>8</v>
      </c>
      <c r="G120" s="457"/>
    </row>
    <row r="121" spans="1:7" s="112" customFormat="1" ht="14.45" customHeight="1" x14ac:dyDescent="0.25">
      <c r="A121" s="455"/>
      <c r="B121" s="455"/>
      <c r="C121" s="456"/>
      <c r="D121" s="429" t="s">
        <v>83</v>
      </c>
      <c r="E121" s="429" t="s">
        <v>57</v>
      </c>
      <c r="F121" s="429" t="s">
        <v>83</v>
      </c>
      <c r="G121" s="429" t="s">
        <v>57</v>
      </c>
    </row>
    <row r="122" spans="1:7" x14ac:dyDescent="0.25">
      <c r="A122" s="430">
        <v>43976</v>
      </c>
      <c r="B122" s="431" t="s">
        <v>253</v>
      </c>
      <c r="C122" s="432" t="s">
        <v>254</v>
      </c>
      <c r="D122" s="427"/>
      <c r="E122" s="428"/>
      <c r="F122" s="427"/>
      <c r="G122" s="428">
        <v>100000</v>
      </c>
    </row>
    <row r="123" spans="1:7" x14ac:dyDescent="0.25">
      <c r="A123" s="150">
        <v>43997</v>
      </c>
      <c r="B123" s="98" t="s">
        <v>253</v>
      </c>
      <c r="C123" s="99" t="s">
        <v>254</v>
      </c>
      <c r="D123" s="100"/>
      <c r="E123" s="116"/>
      <c r="F123" s="100"/>
      <c r="G123" s="116">
        <v>250000</v>
      </c>
    </row>
    <row r="124" spans="1:7" x14ac:dyDescent="0.25">
      <c r="A124" s="150">
        <v>44006</v>
      </c>
      <c r="B124" s="98" t="s">
        <v>253</v>
      </c>
      <c r="C124" s="99" t="s">
        <v>254</v>
      </c>
      <c r="D124" s="100"/>
      <c r="E124" s="116"/>
      <c r="F124" s="100"/>
      <c r="G124" s="116">
        <v>250000</v>
      </c>
    </row>
    <row r="125" spans="1:7" x14ac:dyDescent="0.25">
      <c r="A125" s="150">
        <v>44007</v>
      </c>
      <c r="B125" s="98" t="s">
        <v>253</v>
      </c>
      <c r="C125" s="99" t="s">
        <v>254</v>
      </c>
      <c r="D125" s="100"/>
      <c r="E125" s="116"/>
      <c r="F125" s="100"/>
      <c r="G125" s="116">
        <v>100000</v>
      </c>
    </row>
    <row r="126" spans="1:7" x14ac:dyDescent="0.25">
      <c r="A126" s="436">
        <v>44012</v>
      </c>
      <c r="B126" s="437" t="s">
        <v>253</v>
      </c>
      <c r="C126" s="438" t="s">
        <v>300</v>
      </c>
      <c r="D126" s="434"/>
      <c r="E126" s="435"/>
      <c r="F126" s="434"/>
      <c r="G126" s="435">
        <f>G56</f>
        <v>365000</v>
      </c>
    </row>
    <row r="127" spans="1:7" s="121" customFormat="1" ht="14.25" x14ac:dyDescent="0.2">
      <c r="A127" s="461" t="s">
        <v>60</v>
      </c>
      <c r="B127" s="462"/>
      <c r="C127" s="463"/>
      <c r="D127" s="120"/>
      <c r="E127" s="433"/>
      <c r="F127" s="120"/>
      <c r="G127" s="433">
        <f>SUM(G122:G126)</f>
        <v>1065000</v>
      </c>
    </row>
    <row r="128" spans="1:7" s="121" customFormat="1" ht="14.25" x14ac:dyDescent="0.2">
      <c r="A128" s="151"/>
      <c r="B128" s="122"/>
      <c r="C128" s="122"/>
      <c r="D128" s="123"/>
      <c r="E128" s="123"/>
      <c r="F128" s="123"/>
      <c r="G128" s="123"/>
    </row>
    <row r="129" spans="1:7" s="121" customFormat="1" ht="14.25" x14ac:dyDescent="0.2">
      <c r="A129" s="151"/>
      <c r="B129" s="460" t="s">
        <v>298</v>
      </c>
      <c r="C129" s="460"/>
      <c r="D129" s="123"/>
      <c r="E129" s="123"/>
      <c r="F129" s="123"/>
      <c r="G129" s="123"/>
    </row>
    <row r="130" spans="1:7" s="112" customFormat="1" x14ac:dyDescent="0.25">
      <c r="A130" s="455" t="s">
        <v>4</v>
      </c>
      <c r="B130" s="455" t="s">
        <v>5</v>
      </c>
      <c r="C130" s="456" t="s">
        <v>6</v>
      </c>
      <c r="D130" s="457" t="s">
        <v>7</v>
      </c>
      <c r="E130" s="457"/>
      <c r="F130" s="457" t="s">
        <v>8</v>
      </c>
      <c r="G130" s="457"/>
    </row>
    <row r="131" spans="1:7" s="112" customFormat="1" ht="14.45" customHeight="1" x14ac:dyDescent="0.25">
      <c r="A131" s="455"/>
      <c r="B131" s="455"/>
      <c r="C131" s="456"/>
      <c r="D131" s="429" t="s">
        <v>83</v>
      </c>
      <c r="E131" s="429" t="s">
        <v>57</v>
      </c>
      <c r="F131" s="429" t="s">
        <v>83</v>
      </c>
      <c r="G131" s="429" t="s">
        <v>57</v>
      </c>
    </row>
    <row r="132" spans="1:7" x14ac:dyDescent="0.25">
      <c r="A132" s="430">
        <v>43987</v>
      </c>
      <c r="B132" s="431" t="s">
        <v>268</v>
      </c>
      <c r="C132" s="432" t="s">
        <v>274</v>
      </c>
      <c r="D132" s="427"/>
      <c r="E132" s="428"/>
      <c r="F132" s="427"/>
      <c r="G132" s="428">
        <v>200000</v>
      </c>
    </row>
    <row r="133" spans="1:7" x14ac:dyDescent="0.25">
      <c r="A133" s="150">
        <v>43987</v>
      </c>
      <c r="B133" s="98" t="s">
        <v>268</v>
      </c>
      <c r="C133" s="99" t="s">
        <v>269</v>
      </c>
      <c r="D133" s="100"/>
      <c r="E133" s="116"/>
      <c r="F133" s="100">
        <v>10500000</v>
      </c>
      <c r="G133" s="116"/>
    </row>
    <row r="134" spans="1:7" x14ac:dyDescent="0.25">
      <c r="A134" s="150">
        <v>43992</v>
      </c>
      <c r="B134" s="98" t="s">
        <v>268</v>
      </c>
      <c r="C134" s="99" t="s">
        <v>275</v>
      </c>
      <c r="D134" s="100"/>
      <c r="E134" s="116"/>
      <c r="F134" s="100">
        <v>2000000</v>
      </c>
      <c r="G134" s="116"/>
    </row>
    <row r="135" spans="1:7" x14ac:dyDescent="0.25">
      <c r="A135" s="150">
        <v>43992</v>
      </c>
      <c r="B135" s="98" t="s">
        <v>268</v>
      </c>
      <c r="C135" s="99" t="s">
        <v>271</v>
      </c>
      <c r="D135" s="100"/>
      <c r="E135" s="116"/>
      <c r="F135" s="100">
        <v>2000000</v>
      </c>
      <c r="G135" s="116"/>
    </row>
    <row r="136" spans="1:7" x14ac:dyDescent="0.25">
      <c r="A136" s="150">
        <v>44001</v>
      </c>
      <c r="B136" s="98" t="s">
        <v>268</v>
      </c>
      <c r="C136" s="99" t="s">
        <v>276</v>
      </c>
      <c r="D136" s="100"/>
      <c r="E136" s="116"/>
      <c r="F136" s="100">
        <v>430000</v>
      </c>
      <c r="G136" s="116"/>
    </row>
    <row r="137" spans="1:7" x14ac:dyDescent="0.25">
      <c r="A137" s="150">
        <v>44008</v>
      </c>
      <c r="B137" s="98" t="s">
        <v>268</v>
      </c>
      <c r="C137" s="99" t="s">
        <v>281</v>
      </c>
      <c r="D137" s="100"/>
      <c r="E137" s="116"/>
      <c r="F137" s="100"/>
      <c r="G137" s="116">
        <v>887000</v>
      </c>
    </row>
    <row r="138" spans="1:7" x14ac:dyDescent="0.25">
      <c r="A138" s="150">
        <v>44012</v>
      </c>
      <c r="B138" s="98" t="s">
        <v>268</v>
      </c>
      <c r="C138" s="99" t="s">
        <v>281</v>
      </c>
      <c r="D138" s="100"/>
      <c r="E138" s="116"/>
      <c r="F138" s="100"/>
      <c r="G138" s="118">
        <v>776000</v>
      </c>
    </row>
    <row r="139" spans="1:7" s="121" customFormat="1" ht="14.25" x14ac:dyDescent="0.2">
      <c r="A139" s="461" t="s">
        <v>60</v>
      </c>
      <c r="B139" s="462"/>
      <c r="C139" s="463"/>
      <c r="D139" s="120"/>
      <c r="E139" s="433"/>
      <c r="F139" s="120">
        <f>SUM(F132:F138)</f>
        <v>14930000</v>
      </c>
      <c r="G139" s="120">
        <f>SUM(G132:G138)</f>
        <v>1863000</v>
      </c>
    </row>
    <row r="140" spans="1:7" x14ac:dyDescent="0.25">
      <c r="A140" s="246"/>
      <c r="B140" s="247"/>
      <c r="C140" s="248"/>
      <c r="D140" s="249"/>
      <c r="E140" s="250"/>
      <c r="F140" s="249"/>
      <c r="G140" s="251"/>
    </row>
    <row r="141" spans="1:7" x14ac:dyDescent="0.25">
      <c r="A141" s="246"/>
      <c r="B141" s="460" t="s">
        <v>299</v>
      </c>
      <c r="C141" s="460"/>
      <c r="D141" s="249"/>
      <c r="E141" s="250"/>
      <c r="F141" s="249"/>
      <c r="G141" s="251"/>
    </row>
    <row r="142" spans="1:7" s="112" customFormat="1" x14ac:dyDescent="0.25">
      <c r="A142" s="455" t="s">
        <v>4</v>
      </c>
      <c r="B142" s="455" t="s">
        <v>5</v>
      </c>
      <c r="C142" s="456" t="s">
        <v>6</v>
      </c>
      <c r="D142" s="457" t="s">
        <v>7</v>
      </c>
      <c r="E142" s="457"/>
      <c r="F142" s="457" t="s">
        <v>8</v>
      </c>
      <c r="G142" s="457"/>
    </row>
    <row r="143" spans="1:7" s="112" customFormat="1" ht="14.45" customHeight="1" x14ac:dyDescent="0.25">
      <c r="A143" s="455"/>
      <c r="B143" s="455"/>
      <c r="C143" s="456"/>
      <c r="D143" s="429" t="s">
        <v>83</v>
      </c>
      <c r="E143" s="429" t="s">
        <v>57</v>
      </c>
      <c r="F143" s="429" t="s">
        <v>83</v>
      </c>
      <c r="G143" s="429" t="s">
        <v>57</v>
      </c>
    </row>
    <row r="144" spans="1:7" x14ac:dyDescent="0.25">
      <c r="A144" s="430">
        <v>43983</v>
      </c>
      <c r="B144" s="431" t="s">
        <v>285</v>
      </c>
      <c r="C144" s="432" t="s">
        <v>286</v>
      </c>
      <c r="D144" s="427">
        <v>9800000</v>
      </c>
      <c r="E144" s="428"/>
      <c r="F144" s="427"/>
      <c r="G144" s="428"/>
    </row>
    <row r="145" spans="1:8" x14ac:dyDescent="0.25">
      <c r="A145" s="150">
        <v>43987</v>
      </c>
      <c r="B145" s="98" t="s">
        <v>285</v>
      </c>
      <c r="C145" s="99" t="s">
        <v>287</v>
      </c>
      <c r="D145" s="100">
        <v>50000000</v>
      </c>
      <c r="E145" s="116"/>
      <c r="F145" s="100"/>
      <c r="G145" s="116"/>
    </row>
    <row r="146" spans="1:8" s="121" customFormat="1" ht="14.25" x14ac:dyDescent="0.2">
      <c r="A146" s="461" t="s">
        <v>60</v>
      </c>
      <c r="B146" s="462"/>
      <c r="C146" s="463"/>
      <c r="D146" s="120">
        <f>SUM(D144:D145)</f>
        <v>59800000</v>
      </c>
      <c r="E146" s="433"/>
      <c r="F146" s="120"/>
      <c r="G146" s="433"/>
    </row>
    <row r="147" spans="1:8" x14ac:dyDescent="0.25">
      <c r="A147" s="246"/>
      <c r="B147" s="247"/>
      <c r="C147" s="248"/>
      <c r="D147" s="249"/>
      <c r="E147" s="250"/>
      <c r="F147" s="249"/>
      <c r="G147" s="251"/>
    </row>
    <row r="148" spans="1:8" x14ac:dyDescent="0.25">
      <c r="A148" s="246"/>
      <c r="B148" s="439" t="s">
        <v>301</v>
      </c>
      <c r="C148" s="248"/>
      <c r="D148" s="249"/>
      <c r="E148" s="250"/>
      <c r="F148" s="249"/>
      <c r="G148" s="251"/>
    </row>
    <row r="149" spans="1:8" s="112" customFormat="1" x14ac:dyDescent="0.25">
      <c r="A149" s="455" t="s">
        <v>4</v>
      </c>
      <c r="B149" s="455" t="s">
        <v>5</v>
      </c>
      <c r="C149" s="456" t="s">
        <v>6</v>
      </c>
      <c r="D149" s="457" t="s">
        <v>7</v>
      </c>
      <c r="E149" s="457"/>
      <c r="F149" s="457" t="s">
        <v>8</v>
      </c>
      <c r="G149" s="457"/>
    </row>
    <row r="150" spans="1:8" s="112" customFormat="1" ht="14.45" customHeight="1" x14ac:dyDescent="0.25">
      <c r="A150" s="455"/>
      <c r="B150" s="455"/>
      <c r="C150" s="456"/>
      <c r="D150" s="429" t="s">
        <v>83</v>
      </c>
      <c r="E150" s="429" t="s">
        <v>57</v>
      </c>
      <c r="F150" s="429" t="s">
        <v>83</v>
      </c>
      <c r="G150" s="429" t="s">
        <v>57</v>
      </c>
    </row>
    <row r="151" spans="1:8" x14ac:dyDescent="0.25">
      <c r="A151" s="150">
        <v>43983</v>
      </c>
      <c r="B151" s="98" t="s">
        <v>264</v>
      </c>
      <c r="C151" s="99" t="s">
        <v>265</v>
      </c>
      <c r="D151" s="100"/>
      <c r="E151" s="116"/>
      <c r="F151" s="100">
        <v>10175000</v>
      </c>
      <c r="G151" s="116"/>
    </row>
    <row r="152" spans="1:8" x14ac:dyDescent="0.25">
      <c r="A152" s="150">
        <v>44001</v>
      </c>
      <c r="B152" s="98" t="s">
        <v>264</v>
      </c>
      <c r="C152" s="99" t="s">
        <v>282</v>
      </c>
      <c r="D152" s="100"/>
      <c r="E152" s="116"/>
      <c r="F152" s="100">
        <v>5000000</v>
      </c>
      <c r="G152" s="116"/>
    </row>
    <row r="153" spans="1:8" s="121" customFormat="1" ht="14.25" x14ac:dyDescent="0.2">
      <c r="A153" s="461" t="s">
        <v>60</v>
      </c>
      <c r="B153" s="462"/>
      <c r="C153" s="463"/>
      <c r="D153" s="120"/>
      <c r="E153" s="433"/>
      <c r="F153" s="120">
        <f>SUBTOTAL(9,F151:F152)</f>
        <v>15175000</v>
      </c>
      <c r="G153" s="433"/>
    </row>
    <row r="154" spans="1:8" x14ac:dyDescent="0.25">
      <c r="A154" s="246"/>
      <c r="B154" s="247"/>
      <c r="C154" s="248"/>
      <c r="D154" s="249"/>
      <c r="E154" s="250"/>
      <c r="F154" s="249"/>
      <c r="G154" s="250"/>
    </row>
    <row r="155" spans="1:8" s="121" customFormat="1" ht="14.25" x14ac:dyDescent="0.2">
      <c r="A155" s="151"/>
      <c r="B155" s="122"/>
      <c r="C155" s="122"/>
      <c r="D155" s="123"/>
      <c r="E155" s="123"/>
      <c r="F155" s="123"/>
      <c r="G155" s="123"/>
    </row>
    <row r="156" spans="1:8" s="64" customFormat="1" x14ac:dyDescent="0.25">
      <c r="A156" s="152"/>
      <c r="B156" s="91" t="s">
        <v>112</v>
      </c>
      <c r="C156" s="66"/>
      <c r="D156" s="91" t="s">
        <v>14</v>
      </c>
      <c r="E156" s="66"/>
      <c r="F156" s="66"/>
      <c r="G156" s="66"/>
      <c r="H156" s="66"/>
    </row>
    <row r="157" spans="1:8" s="64" customFormat="1" x14ac:dyDescent="0.25">
      <c r="A157" s="152"/>
      <c r="B157" s="4" t="s">
        <v>15</v>
      </c>
      <c r="C157" s="5"/>
      <c r="D157" s="4" t="s">
        <v>16</v>
      </c>
      <c r="E157" s="5"/>
      <c r="F157" s="5"/>
      <c r="G157" s="5"/>
      <c r="H157" s="5"/>
    </row>
    <row r="160" spans="1:8" x14ac:dyDescent="0.25">
      <c r="B160" s="91"/>
      <c r="C160" s="91"/>
      <c r="D160" s="135" t="s">
        <v>38</v>
      </c>
    </row>
  </sheetData>
  <autoFilter ref="A6:G57">
    <filterColumn colId="3" hiddenButton="1" showButton="0"/>
    <filterColumn colId="5" hiddenButton="1" showButton="0"/>
  </autoFilter>
  <mergeCells count="70">
    <mergeCell ref="F149:G149"/>
    <mergeCell ref="A153:C153"/>
    <mergeCell ref="A146:C146"/>
    <mergeCell ref="A149:A150"/>
    <mergeCell ref="B149:B150"/>
    <mergeCell ref="C149:C150"/>
    <mergeCell ref="D149:E149"/>
    <mergeCell ref="B119:C119"/>
    <mergeCell ref="B129:C129"/>
    <mergeCell ref="B141:C141"/>
    <mergeCell ref="A67:C67"/>
    <mergeCell ref="A87:C87"/>
    <mergeCell ref="A101:C101"/>
    <mergeCell ref="A108:C108"/>
    <mergeCell ref="A117:C117"/>
    <mergeCell ref="A127:C127"/>
    <mergeCell ref="A139:C139"/>
    <mergeCell ref="A130:A131"/>
    <mergeCell ref="B130:B131"/>
    <mergeCell ref="C130:C131"/>
    <mergeCell ref="A111:A112"/>
    <mergeCell ref="B111:B112"/>
    <mergeCell ref="C111:C112"/>
    <mergeCell ref="B61:C61"/>
    <mergeCell ref="B69:C69"/>
    <mergeCell ref="B89:C89"/>
    <mergeCell ref="B103:C103"/>
    <mergeCell ref="B110:C110"/>
    <mergeCell ref="A142:A143"/>
    <mergeCell ref="B142:B143"/>
    <mergeCell ref="C142:C143"/>
    <mergeCell ref="D142:E142"/>
    <mergeCell ref="F142:G142"/>
    <mergeCell ref="D130:E130"/>
    <mergeCell ref="F130:G130"/>
    <mergeCell ref="A120:A121"/>
    <mergeCell ref="B120:B121"/>
    <mergeCell ref="C120:C121"/>
    <mergeCell ref="D120:E120"/>
    <mergeCell ref="F120:G120"/>
    <mergeCell ref="D111:E111"/>
    <mergeCell ref="F111:G111"/>
    <mergeCell ref="A104:A105"/>
    <mergeCell ref="B104:B105"/>
    <mergeCell ref="C104:C105"/>
    <mergeCell ref="D104:E104"/>
    <mergeCell ref="F104:G104"/>
    <mergeCell ref="A90:A91"/>
    <mergeCell ref="B90:B91"/>
    <mergeCell ref="C90:C91"/>
    <mergeCell ref="D90:E90"/>
    <mergeCell ref="F90:G90"/>
    <mergeCell ref="A70:A71"/>
    <mergeCell ref="B70:B71"/>
    <mergeCell ref="C70:C71"/>
    <mergeCell ref="D70:E70"/>
    <mergeCell ref="F70:G70"/>
    <mergeCell ref="A62:A63"/>
    <mergeCell ref="B62:B63"/>
    <mergeCell ref="C62:C63"/>
    <mergeCell ref="D62:E62"/>
    <mergeCell ref="F62:G62"/>
    <mergeCell ref="A59:B59"/>
    <mergeCell ref="A57:C57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Normal="100" workbookViewId="0">
      <pane ySplit="8" topLeftCell="A99" activePane="bottomLeft" state="frozen"/>
      <selection pane="bottomLeft" activeCell="N108" sqref="N108"/>
    </sheetView>
  </sheetViews>
  <sheetFormatPr defaultColWidth="9.140625" defaultRowHeight="15" x14ac:dyDescent="0.25"/>
  <cols>
    <col min="1" max="1" width="9.140625" style="322"/>
    <col min="2" max="2" width="11.5703125" style="336" customWidth="1"/>
    <col min="3" max="3" width="9.140625" style="348"/>
    <col min="4" max="4" width="12.7109375" style="322" bestFit="1" customWidth="1"/>
    <col min="5" max="5" width="12.42578125" style="322" bestFit="1" customWidth="1"/>
    <col min="6" max="7" width="9.140625" style="322"/>
    <col min="8" max="8" width="13.28515625" style="349" bestFit="1" customWidth="1"/>
    <col min="9" max="9" width="18.42578125" style="349" customWidth="1"/>
    <col min="10" max="10" width="11.28515625" style="349" bestFit="1" customWidth="1"/>
    <col min="11" max="11" width="9.140625" style="350"/>
    <col min="12" max="12" width="15.85546875" style="349" bestFit="1" customWidth="1"/>
    <col min="13" max="13" width="15" style="349" bestFit="1" customWidth="1"/>
    <col min="14" max="14" width="12.85546875" style="349" bestFit="1" customWidth="1"/>
    <col min="15" max="15" width="13.85546875" style="349" bestFit="1" customWidth="1"/>
    <col min="16" max="16" width="16.42578125" style="322" customWidth="1"/>
    <col min="17" max="18" width="13" style="322" bestFit="1" customWidth="1"/>
    <col min="19" max="16384" width="9.140625" style="322"/>
  </cols>
  <sheetData>
    <row r="1" spans="1:17" s="308" customFormat="1" x14ac:dyDescent="0.25">
      <c r="A1" s="490" t="s">
        <v>0</v>
      </c>
      <c r="B1" s="490"/>
      <c r="C1" s="490"/>
      <c r="D1" s="490"/>
      <c r="E1" s="490"/>
      <c r="H1" s="309"/>
      <c r="I1" s="309"/>
      <c r="J1" s="309"/>
      <c r="K1" s="310"/>
      <c r="L1" s="309"/>
      <c r="M1" s="309"/>
      <c r="N1" s="311"/>
      <c r="O1" s="309"/>
    </row>
    <row r="2" spans="1:17" s="308" customFormat="1" x14ac:dyDescent="0.25">
      <c r="A2" s="312" t="s">
        <v>2</v>
      </c>
      <c r="B2" s="313"/>
      <c r="C2" s="314"/>
      <c r="D2" s="312"/>
      <c r="E2" s="312"/>
      <c r="H2" s="309"/>
      <c r="I2" s="309"/>
      <c r="J2" s="309"/>
      <c r="K2" s="310"/>
      <c r="L2" s="309"/>
      <c r="M2" s="309"/>
      <c r="N2" s="315"/>
      <c r="O2" s="309"/>
    </row>
    <row r="3" spans="1:17" s="308" customFormat="1" x14ac:dyDescent="0.25">
      <c r="A3" s="490" t="s">
        <v>39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</row>
    <row r="4" spans="1:17" s="308" customFormat="1" x14ac:dyDescent="0.25">
      <c r="A4" s="490" t="s">
        <v>124</v>
      </c>
      <c r="B4" s="490"/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0"/>
      <c r="O4" s="490"/>
      <c r="P4" s="490"/>
    </row>
    <row r="5" spans="1:17" s="308" customFormat="1" x14ac:dyDescent="0.25">
      <c r="A5" s="490"/>
      <c r="B5" s="490"/>
      <c r="C5" s="490"/>
      <c r="D5" s="490"/>
      <c r="E5" s="490"/>
      <c r="F5" s="490"/>
      <c r="G5" s="490"/>
      <c r="H5" s="490"/>
      <c r="I5" s="490"/>
      <c r="J5" s="490"/>
      <c r="K5" s="491"/>
      <c r="L5" s="491"/>
      <c r="M5" s="309"/>
      <c r="N5" s="309"/>
      <c r="O5" s="309"/>
    </row>
    <row r="6" spans="1:17" s="316" customFormat="1" ht="42" customHeight="1" x14ac:dyDescent="0.25">
      <c r="A6" s="492" t="s">
        <v>78</v>
      </c>
      <c r="B6" s="494" t="s">
        <v>27</v>
      </c>
      <c r="C6" s="498" t="s">
        <v>28</v>
      </c>
      <c r="D6" s="500" t="s">
        <v>40</v>
      </c>
      <c r="E6" s="500"/>
      <c r="F6" s="501" t="s">
        <v>29</v>
      </c>
      <c r="G6" s="501"/>
      <c r="H6" s="501"/>
      <c r="I6" s="501"/>
      <c r="J6" s="501"/>
      <c r="K6" s="501"/>
      <c r="L6" s="501"/>
      <c r="M6" s="502"/>
      <c r="N6" s="502"/>
      <c r="O6" s="502"/>
      <c r="P6" s="503" t="s">
        <v>20</v>
      </c>
    </row>
    <row r="7" spans="1:17" s="316" customFormat="1" ht="38.25" customHeight="1" x14ac:dyDescent="0.25">
      <c r="A7" s="493"/>
      <c r="B7" s="495"/>
      <c r="C7" s="499"/>
      <c r="D7" s="492" t="s">
        <v>41</v>
      </c>
      <c r="E7" s="492" t="s">
        <v>42</v>
      </c>
      <c r="F7" s="492" t="s">
        <v>31</v>
      </c>
      <c r="G7" s="492" t="s">
        <v>32</v>
      </c>
      <c r="H7" s="496" t="s">
        <v>33</v>
      </c>
      <c r="I7" s="496" t="s">
        <v>44</v>
      </c>
      <c r="J7" s="505" t="s">
        <v>35</v>
      </c>
      <c r="K7" s="505"/>
      <c r="L7" s="496" t="s">
        <v>45</v>
      </c>
      <c r="M7" s="496" t="s">
        <v>46</v>
      </c>
      <c r="N7" s="496" t="s">
        <v>47</v>
      </c>
      <c r="O7" s="496" t="s">
        <v>48</v>
      </c>
      <c r="P7" s="504"/>
    </row>
    <row r="8" spans="1:17" s="316" customFormat="1" ht="12.75" x14ac:dyDescent="0.25">
      <c r="A8" s="493"/>
      <c r="B8" s="495"/>
      <c r="C8" s="499"/>
      <c r="D8" s="493"/>
      <c r="E8" s="493"/>
      <c r="F8" s="493"/>
      <c r="G8" s="493"/>
      <c r="H8" s="497"/>
      <c r="I8" s="497"/>
      <c r="J8" s="317" t="s">
        <v>86</v>
      </c>
      <c r="K8" s="318" t="s">
        <v>49</v>
      </c>
      <c r="L8" s="497"/>
      <c r="M8" s="497"/>
      <c r="N8" s="497"/>
      <c r="O8" s="497"/>
      <c r="P8" s="504"/>
    </row>
    <row r="9" spans="1:17" x14ac:dyDescent="0.25">
      <c r="A9" s="243">
        <v>547</v>
      </c>
      <c r="B9" s="139">
        <v>43974</v>
      </c>
      <c r="C9" s="319" t="s">
        <v>130</v>
      </c>
      <c r="D9" s="319" t="s">
        <v>130</v>
      </c>
      <c r="E9" s="319" t="s">
        <v>136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  <c r="M9" s="320">
        <f>L9</f>
        <v>560500.00000000012</v>
      </c>
      <c r="N9" s="320"/>
      <c r="O9" s="320"/>
      <c r="P9" s="243" t="s">
        <v>231</v>
      </c>
    </row>
    <row r="10" spans="1:17" x14ac:dyDescent="0.25">
      <c r="A10" s="243">
        <v>550</v>
      </c>
      <c r="B10" s="139">
        <v>43974</v>
      </c>
      <c r="C10" s="319" t="s">
        <v>130</v>
      </c>
      <c r="D10" s="319" t="s">
        <v>130</v>
      </c>
      <c r="E10" s="319" t="s">
        <v>136</v>
      </c>
      <c r="F10" s="243" t="s">
        <v>131</v>
      </c>
      <c r="G10" s="243">
        <v>3</v>
      </c>
      <c r="H10" s="320">
        <v>475000</v>
      </c>
      <c r="I10" s="320">
        <f>G10*H10</f>
        <v>1425000</v>
      </c>
      <c r="J10" s="320"/>
      <c r="K10" s="321">
        <v>0.41</v>
      </c>
      <c r="L10" s="320">
        <f>I10*(1-K10)</f>
        <v>840750.00000000012</v>
      </c>
      <c r="M10" s="320">
        <f>L10</f>
        <v>840750.00000000012</v>
      </c>
      <c r="N10" s="320"/>
      <c r="O10" s="320"/>
      <c r="P10" s="243" t="s">
        <v>231</v>
      </c>
    </row>
    <row r="11" spans="1:17" x14ac:dyDescent="0.25">
      <c r="A11" s="464">
        <v>556</v>
      </c>
      <c r="B11" s="466">
        <v>43976</v>
      </c>
      <c r="C11" s="464"/>
      <c r="D11" s="464" t="s">
        <v>133</v>
      </c>
      <c r="E11" s="464" t="s">
        <v>134</v>
      </c>
      <c r="F11" s="243" t="s">
        <v>135</v>
      </c>
      <c r="G11" s="243">
        <v>24</v>
      </c>
      <c r="H11" s="320">
        <v>225000</v>
      </c>
      <c r="I11" s="320">
        <f>G11*H11</f>
        <v>5400000</v>
      </c>
      <c r="J11" s="320">
        <v>100000</v>
      </c>
      <c r="K11" s="321">
        <v>0.41</v>
      </c>
      <c r="L11" s="320">
        <f>I11*(1-K11)-J11</f>
        <v>3086000.0000000005</v>
      </c>
      <c r="M11" s="320"/>
      <c r="N11" s="320">
        <f>L11</f>
        <v>3086000.0000000005</v>
      </c>
      <c r="O11" s="320"/>
      <c r="P11" s="243"/>
    </row>
    <row r="12" spans="1:17" x14ac:dyDescent="0.25">
      <c r="A12" s="465"/>
      <c r="B12" s="467"/>
      <c r="C12" s="465"/>
      <c r="D12" s="465"/>
      <c r="E12" s="465"/>
      <c r="F12" s="405" t="s">
        <v>141</v>
      </c>
      <c r="G12" s="405">
        <v>12</v>
      </c>
      <c r="H12" s="324">
        <v>455000</v>
      </c>
      <c r="I12" s="320">
        <f>G12*H12</f>
        <v>5460000</v>
      </c>
      <c r="J12" s="324"/>
      <c r="K12" s="407">
        <v>0.41</v>
      </c>
      <c r="L12" s="320">
        <f>I12*(1-K12)-J12</f>
        <v>3221400.0000000005</v>
      </c>
      <c r="M12" s="324"/>
      <c r="N12" s="320">
        <f>L12</f>
        <v>3221400.0000000005</v>
      </c>
      <c r="O12" s="324"/>
      <c r="P12" s="405"/>
    </row>
    <row r="13" spans="1:17" x14ac:dyDescent="0.25">
      <c r="A13" s="471">
        <v>557</v>
      </c>
      <c r="B13" s="484">
        <v>43981</v>
      </c>
      <c r="C13" s="477" t="s">
        <v>128</v>
      </c>
      <c r="D13" s="477" t="s">
        <v>128</v>
      </c>
      <c r="E13" s="477" t="s">
        <v>136</v>
      </c>
      <c r="F13" s="383" t="s">
        <v>135</v>
      </c>
      <c r="G13" s="383">
        <v>2</v>
      </c>
      <c r="H13" s="384">
        <v>225000</v>
      </c>
      <c r="I13" s="384">
        <f t="shared" ref="I13:I107" si="0">G13*H13</f>
        <v>450000</v>
      </c>
      <c r="J13" s="384"/>
      <c r="K13" s="386">
        <v>0.41</v>
      </c>
      <c r="L13" s="384">
        <f t="shared" ref="L13:L96" si="1">I13*(1-K13)</f>
        <v>265500.00000000006</v>
      </c>
      <c r="M13" s="384">
        <f>L13</f>
        <v>265500.00000000006</v>
      </c>
      <c r="N13" s="384"/>
      <c r="O13" s="384"/>
      <c r="P13" s="383" t="s">
        <v>231</v>
      </c>
      <c r="Q13" s="323"/>
    </row>
    <row r="14" spans="1:17" x14ac:dyDescent="0.25">
      <c r="A14" s="473"/>
      <c r="B14" s="486"/>
      <c r="C14" s="479"/>
      <c r="D14" s="479"/>
      <c r="E14" s="479"/>
      <c r="F14" s="390" t="s">
        <v>137</v>
      </c>
      <c r="G14" s="390">
        <v>1</v>
      </c>
      <c r="H14" s="391">
        <v>235000</v>
      </c>
      <c r="I14" s="391">
        <f t="shared" si="0"/>
        <v>235000</v>
      </c>
      <c r="J14" s="391"/>
      <c r="K14" s="393">
        <v>0.41</v>
      </c>
      <c r="L14" s="391">
        <f t="shared" si="1"/>
        <v>138650.00000000003</v>
      </c>
      <c r="M14" s="391">
        <f>L14</f>
        <v>138650.00000000003</v>
      </c>
      <c r="N14" s="391"/>
      <c r="O14" s="391"/>
      <c r="P14" s="390" t="s">
        <v>231</v>
      </c>
    </row>
    <row r="15" spans="1:17" x14ac:dyDescent="0.25">
      <c r="A15" s="243">
        <v>559</v>
      </c>
      <c r="B15" s="139">
        <v>43982</v>
      </c>
      <c r="C15" s="319" t="s">
        <v>128</v>
      </c>
      <c r="D15" s="363" t="s">
        <v>128</v>
      </c>
      <c r="E15" s="363" t="s">
        <v>136</v>
      </c>
      <c r="F15" s="243" t="s">
        <v>138</v>
      </c>
      <c r="G15" s="243">
        <v>2</v>
      </c>
      <c r="H15" s="243">
        <v>455000</v>
      </c>
      <c r="I15" s="320">
        <f t="shared" si="0"/>
        <v>910000</v>
      </c>
      <c r="J15" s="324"/>
      <c r="K15" s="321">
        <v>0.41</v>
      </c>
      <c r="L15" s="320">
        <f t="shared" si="1"/>
        <v>536900.00000000012</v>
      </c>
      <c r="M15" s="324">
        <f>L15</f>
        <v>536900.00000000012</v>
      </c>
      <c r="N15" s="320"/>
      <c r="O15" s="320"/>
      <c r="P15" s="243" t="s">
        <v>231</v>
      </c>
    </row>
    <row r="16" spans="1:17" x14ac:dyDescent="0.25">
      <c r="A16" s="243">
        <v>560</v>
      </c>
      <c r="B16" s="139">
        <v>43983</v>
      </c>
      <c r="C16" s="319" t="s">
        <v>132</v>
      </c>
      <c r="D16" s="363" t="s">
        <v>139</v>
      </c>
      <c r="E16" s="363" t="s">
        <v>140</v>
      </c>
      <c r="F16" s="243" t="s">
        <v>141</v>
      </c>
      <c r="G16" s="243">
        <v>12</v>
      </c>
      <c r="H16" s="243">
        <v>455000</v>
      </c>
      <c r="I16" s="320">
        <f t="shared" si="0"/>
        <v>5460000</v>
      </c>
      <c r="J16" s="324"/>
      <c r="K16" s="321">
        <v>0.41</v>
      </c>
      <c r="L16" s="320">
        <f t="shared" si="1"/>
        <v>3221400.0000000005</v>
      </c>
      <c r="M16" s="324"/>
      <c r="N16" s="320"/>
      <c r="O16" s="320">
        <f t="shared" ref="O16" si="2">L16</f>
        <v>3221400.0000000005</v>
      </c>
      <c r="P16" s="325"/>
    </row>
    <row r="17" spans="1:18" x14ac:dyDescent="0.25">
      <c r="A17" s="471">
        <v>563</v>
      </c>
      <c r="B17" s="484">
        <v>43986</v>
      </c>
      <c r="C17" s="477" t="s">
        <v>132</v>
      </c>
      <c r="D17" s="487" t="s">
        <v>144</v>
      </c>
      <c r="E17" s="487" t="s">
        <v>145</v>
      </c>
      <c r="F17" s="383" t="s">
        <v>146</v>
      </c>
      <c r="G17" s="383">
        <v>1</v>
      </c>
      <c r="H17" s="383">
        <v>550000</v>
      </c>
      <c r="I17" s="384">
        <f t="shared" si="0"/>
        <v>550000</v>
      </c>
      <c r="J17" s="384"/>
      <c r="K17" s="386">
        <v>0.41</v>
      </c>
      <c r="L17" s="384">
        <f t="shared" si="1"/>
        <v>324500.00000000006</v>
      </c>
      <c r="M17" s="384"/>
      <c r="N17" s="384">
        <f>L17</f>
        <v>324500.00000000006</v>
      </c>
      <c r="O17" s="384"/>
      <c r="P17" s="398"/>
    </row>
    <row r="18" spans="1:18" x14ac:dyDescent="0.25">
      <c r="A18" s="473"/>
      <c r="B18" s="486"/>
      <c r="C18" s="479"/>
      <c r="D18" s="489"/>
      <c r="E18" s="489"/>
      <c r="F18" s="390" t="s">
        <v>141</v>
      </c>
      <c r="G18" s="390">
        <v>2</v>
      </c>
      <c r="H18" s="390">
        <v>455000</v>
      </c>
      <c r="I18" s="391">
        <f t="shared" si="0"/>
        <v>910000</v>
      </c>
      <c r="J18" s="391"/>
      <c r="K18" s="393">
        <v>0.41</v>
      </c>
      <c r="L18" s="391">
        <f t="shared" si="1"/>
        <v>536900.00000000012</v>
      </c>
      <c r="M18" s="391"/>
      <c r="N18" s="391">
        <f>L18</f>
        <v>536900.00000000012</v>
      </c>
      <c r="O18" s="391"/>
      <c r="P18" s="400"/>
    </row>
    <row r="19" spans="1:18" x14ac:dyDescent="0.25">
      <c r="A19" s="243">
        <v>564</v>
      </c>
      <c r="B19" s="139">
        <v>43986</v>
      </c>
      <c r="C19" s="319" t="s">
        <v>132</v>
      </c>
      <c r="D19" s="363" t="s">
        <v>147</v>
      </c>
      <c r="E19" s="363" t="s">
        <v>148</v>
      </c>
      <c r="F19" s="243" t="s">
        <v>131</v>
      </c>
      <c r="G19" s="243">
        <v>12</v>
      </c>
      <c r="H19" s="243">
        <v>475000</v>
      </c>
      <c r="I19" s="320">
        <f t="shared" si="0"/>
        <v>5700000</v>
      </c>
      <c r="J19" s="324"/>
      <c r="K19" s="321">
        <v>0.41</v>
      </c>
      <c r="L19" s="320">
        <f t="shared" si="1"/>
        <v>3363000.0000000005</v>
      </c>
      <c r="M19" s="324"/>
      <c r="N19" s="320"/>
      <c r="O19" s="320">
        <f>L19</f>
        <v>3363000.0000000005</v>
      </c>
      <c r="P19" s="325"/>
    </row>
    <row r="20" spans="1:18" x14ac:dyDescent="0.25">
      <c r="A20" s="243">
        <v>566</v>
      </c>
      <c r="B20" s="139">
        <v>43990</v>
      </c>
      <c r="C20" s="319"/>
      <c r="D20" s="319" t="s">
        <v>133</v>
      </c>
      <c r="E20" s="319" t="s">
        <v>134</v>
      </c>
      <c r="F20" s="243" t="s">
        <v>149</v>
      </c>
      <c r="G20" s="243">
        <v>24</v>
      </c>
      <c r="H20" s="243">
        <v>455000</v>
      </c>
      <c r="I20" s="320">
        <f t="shared" si="0"/>
        <v>10920000</v>
      </c>
      <c r="J20" s="324">
        <v>100000</v>
      </c>
      <c r="K20" s="321">
        <v>0.41</v>
      </c>
      <c r="L20" s="320">
        <f>I20*(1-K20)-J20</f>
        <v>6342800.0000000009</v>
      </c>
      <c r="M20" s="324"/>
      <c r="N20" s="320"/>
      <c r="O20" s="320">
        <f>L20</f>
        <v>6342800.0000000009</v>
      </c>
      <c r="P20" s="325"/>
    </row>
    <row r="21" spans="1:18" x14ac:dyDescent="0.25">
      <c r="A21" s="471">
        <v>567</v>
      </c>
      <c r="B21" s="484">
        <v>43990</v>
      </c>
      <c r="C21" s="471"/>
      <c r="D21" s="487" t="s">
        <v>150</v>
      </c>
      <c r="E21" s="487" t="s">
        <v>151</v>
      </c>
      <c r="F21" s="383" t="s">
        <v>149</v>
      </c>
      <c r="G21" s="383">
        <v>9</v>
      </c>
      <c r="H21" s="383">
        <v>455000</v>
      </c>
      <c r="I21" s="384">
        <f t="shared" si="0"/>
        <v>4095000</v>
      </c>
      <c r="J21" s="384"/>
      <c r="K21" s="386">
        <v>0.41</v>
      </c>
      <c r="L21" s="384">
        <f t="shared" si="1"/>
        <v>2416050.0000000005</v>
      </c>
      <c r="M21" s="384"/>
      <c r="N21" s="384"/>
      <c r="O21" s="384">
        <f>L21</f>
        <v>2416050.0000000005</v>
      </c>
      <c r="P21" s="398"/>
    </row>
    <row r="22" spans="1:18" x14ac:dyDescent="0.25">
      <c r="A22" s="473"/>
      <c r="B22" s="486"/>
      <c r="C22" s="473"/>
      <c r="D22" s="489"/>
      <c r="E22" s="489"/>
      <c r="F22" s="390" t="s">
        <v>138</v>
      </c>
      <c r="G22" s="390">
        <v>3</v>
      </c>
      <c r="H22" s="391">
        <v>455000</v>
      </c>
      <c r="I22" s="391">
        <f t="shared" si="0"/>
        <v>1365000</v>
      </c>
      <c r="J22" s="399"/>
      <c r="K22" s="393">
        <v>0.41</v>
      </c>
      <c r="L22" s="392">
        <f t="shared" si="1"/>
        <v>805350.00000000012</v>
      </c>
      <c r="M22" s="392"/>
      <c r="N22" s="391"/>
      <c r="O22" s="391">
        <f>L22</f>
        <v>805350.00000000012</v>
      </c>
      <c r="P22" s="400"/>
    </row>
    <row r="23" spans="1:18" x14ac:dyDescent="0.25">
      <c r="A23" s="471">
        <v>571</v>
      </c>
      <c r="B23" s="484">
        <v>43990</v>
      </c>
      <c r="C23" s="471"/>
      <c r="D23" s="477" t="s">
        <v>152</v>
      </c>
      <c r="E23" s="477" t="s">
        <v>153</v>
      </c>
      <c r="F23" s="383" t="s">
        <v>135</v>
      </c>
      <c r="G23" s="383">
        <v>72</v>
      </c>
      <c r="H23" s="384">
        <v>255000</v>
      </c>
      <c r="I23" s="384">
        <f t="shared" si="0"/>
        <v>18360000</v>
      </c>
      <c r="J23" s="394"/>
      <c r="K23" s="386">
        <v>0.5</v>
      </c>
      <c r="L23" s="385">
        <f t="shared" si="1"/>
        <v>9180000</v>
      </c>
      <c r="M23" s="385"/>
      <c r="N23" s="384"/>
      <c r="O23" s="384">
        <f>L23</f>
        <v>9180000</v>
      </c>
      <c r="P23" s="383"/>
      <c r="R23" s="323">
        <f>O13+O14+O15+O33+1348000+324000</f>
        <v>1672000</v>
      </c>
    </row>
    <row r="24" spans="1:18" x14ac:dyDescent="0.25">
      <c r="A24" s="472"/>
      <c r="B24" s="485"/>
      <c r="C24" s="472"/>
      <c r="D24" s="478"/>
      <c r="E24" s="478"/>
      <c r="F24" s="387" t="s">
        <v>149</v>
      </c>
      <c r="G24" s="387">
        <v>36</v>
      </c>
      <c r="H24" s="388">
        <v>455000</v>
      </c>
      <c r="I24" s="388">
        <f t="shared" si="0"/>
        <v>16380000</v>
      </c>
      <c r="J24" s="395"/>
      <c r="K24" s="389">
        <v>0.5</v>
      </c>
      <c r="L24" s="231">
        <f t="shared" si="1"/>
        <v>8190000</v>
      </c>
      <c r="M24" s="231"/>
      <c r="N24" s="388"/>
      <c r="O24" s="388">
        <f t="shared" ref="O24:O30" si="3">L24</f>
        <v>8190000</v>
      </c>
      <c r="P24" s="387"/>
    </row>
    <row r="25" spans="1:18" x14ac:dyDescent="0.25">
      <c r="A25" s="472"/>
      <c r="B25" s="485"/>
      <c r="C25" s="472"/>
      <c r="D25" s="478"/>
      <c r="E25" s="478"/>
      <c r="F25" s="387" t="s">
        <v>154</v>
      </c>
      <c r="G25" s="387">
        <v>84</v>
      </c>
      <c r="H25" s="388">
        <v>465000</v>
      </c>
      <c r="I25" s="388">
        <f t="shared" si="0"/>
        <v>39060000</v>
      </c>
      <c r="J25" s="395"/>
      <c r="K25" s="389">
        <v>0.5</v>
      </c>
      <c r="L25" s="231">
        <f t="shared" si="1"/>
        <v>19530000</v>
      </c>
      <c r="M25" s="388"/>
      <c r="N25" s="388"/>
      <c r="O25" s="388">
        <f t="shared" si="3"/>
        <v>19530000</v>
      </c>
      <c r="P25" s="387"/>
    </row>
    <row r="26" spans="1:18" x14ac:dyDescent="0.25">
      <c r="A26" s="472"/>
      <c r="B26" s="485"/>
      <c r="C26" s="472"/>
      <c r="D26" s="478"/>
      <c r="E26" s="478"/>
      <c r="F26" s="387" t="s">
        <v>131</v>
      </c>
      <c r="G26" s="387">
        <v>12</v>
      </c>
      <c r="H26" s="388">
        <v>475000</v>
      </c>
      <c r="I26" s="388">
        <f t="shared" si="0"/>
        <v>5700000</v>
      </c>
      <c r="J26" s="395"/>
      <c r="K26" s="389">
        <v>0.5</v>
      </c>
      <c r="L26" s="231">
        <f t="shared" si="1"/>
        <v>2850000</v>
      </c>
      <c r="M26" s="388"/>
      <c r="N26" s="388"/>
      <c r="O26" s="388">
        <f t="shared" si="3"/>
        <v>2850000</v>
      </c>
      <c r="P26" s="387"/>
    </row>
    <row r="27" spans="1:18" x14ac:dyDescent="0.25">
      <c r="A27" s="472"/>
      <c r="B27" s="485"/>
      <c r="C27" s="472"/>
      <c r="D27" s="478"/>
      <c r="E27" s="478"/>
      <c r="F27" s="387" t="s">
        <v>155</v>
      </c>
      <c r="G27" s="387">
        <v>60</v>
      </c>
      <c r="H27" s="388">
        <v>485000</v>
      </c>
      <c r="I27" s="388">
        <f t="shared" si="0"/>
        <v>29100000</v>
      </c>
      <c r="J27" s="395"/>
      <c r="K27" s="389">
        <v>0.5</v>
      </c>
      <c r="L27" s="231">
        <f t="shared" si="1"/>
        <v>14550000</v>
      </c>
      <c r="M27" s="388"/>
      <c r="N27" s="388"/>
      <c r="O27" s="388">
        <f t="shared" si="3"/>
        <v>14550000</v>
      </c>
      <c r="P27" s="387"/>
    </row>
    <row r="28" spans="1:18" x14ac:dyDescent="0.25">
      <c r="A28" s="472"/>
      <c r="B28" s="485"/>
      <c r="C28" s="472"/>
      <c r="D28" s="478"/>
      <c r="E28" s="478"/>
      <c r="F28" s="387" t="s">
        <v>146</v>
      </c>
      <c r="G28" s="387">
        <v>24</v>
      </c>
      <c r="H28" s="388">
        <v>550000</v>
      </c>
      <c r="I28" s="388">
        <f t="shared" si="0"/>
        <v>13200000</v>
      </c>
      <c r="J28" s="396"/>
      <c r="K28" s="389">
        <v>0.5</v>
      </c>
      <c r="L28" s="231">
        <f t="shared" si="1"/>
        <v>6600000</v>
      </c>
      <c r="M28" s="388"/>
      <c r="N28" s="388"/>
      <c r="O28" s="388">
        <f t="shared" si="3"/>
        <v>6600000</v>
      </c>
      <c r="P28" s="387"/>
    </row>
    <row r="29" spans="1:18" x14ac:dyDescent="0.25">
      <c r="A29" s="472"/>
      <c r="B29" s="485"/>
      <c r="C29" s="472"/>
      <c r="D29" s="478"/>
      <c r="E29" s="478"/>
      <c r="F29" s="387" t="s">
        <v>156</v>
      </c>
      <c r="G29" s="387">
        <v>48</v>
      </c>
      <c r="H29" s="388">
        <v>455000</v>
      </c>
      <c r="I29" s="388">
        <f t="shared" si="0"/>
        <v>21840000</v>
      </c>
      <c r="J29" s="388"/>
      <c r="K29" s="389">
        <v>0.5</v>
      </c>
      <c r="L29" s="231">
        <f t="shared" si="1"/>
        <v>10920000</v>
      </c>
      <c r="M29" s="388"/>
      <c r="N29" s="388"/>
      <c r="O29" s="388">
        <f t="shared" si="3"/>
        <v>10920000</v>
      </c>
      <c r="P29" s="397"/>
    </row>
    <row r="30" spans="1:18" x14ac:dyDescent="0.25">
      <c r="A30" s="473"/>
      <c r="B30" s="486"/>
      <c r="C30" s="473"/>
      <c r="D30" s="479"/>
      <c r="E30" s="479"/>
      <c r="F30" s="390" t="s">
        <v>157</v>
      </c>
      <c r="G30" s="390">
        <v>12</v>
      </c>
      <c r="H30" s="391">
        <v>455000</v>
      </c>
      <c r="I30" s="391">
        <f t="shared" si="0"/>
        <v>5460000</v>
      </c>
      <c r="J30" s="391"/>
      <c r="K30" s="393">
        <v>0.5</v>
      </c>
      <c r="L30" s="392">
        <f t="shared" si="1"/>
        <v>2730000</v>
      </c>
      <c r="M30" s="391"/>
      <c r="N30" s="391"/>
      <c r="O30" s="391">
        <f t="shared" si="3"/>
        <v>2730000</v>
      </c>
      <c r="P30" s="390"/>
    </row>
    <row r="31" spans="1:18" x14ac:dyDescent="0.25">
      <c r="A31" s="464">
        <v>586</v>
      </c>
      <c r="B31" s="466">
        <v>43991</v>
      </c>
      <c r="C31" s="464" t="s">
        <v>130</v>
      </c>
      <c r="D31" s="480" t="s">
        <v>130</v>
      </c>
      <c r="E31" s="482"/>
      <c r="F31" s="243" t="s">
        <v>146</v>
      </c>
      <c r="G31" s="243">
        <v>1</v>
      </c>
      <c r="H31" s="320">
        <v>550000</v>
      </c>
      <c r="I31" s="320">
        <f t="shared" si="0"/>
        <v>550000</v>
      </c>
      <c r="J31" s="320"/>
      <c r="K31" s="321">
        <v>0.41</v>
      </c>
      <c r="L31" s="320">
        <f t="shared" si="1"/>
        <v>324500.00000000006</v>
      </c>
      <c r="M31" s="320">
        <f>L31</f>
        <v>324500.00000000006</v>
      </c>
      <c r="N31" s="320"/>
      <c r="O31" s="320"/>
      <c r="P31" s="243" t="s">
        <v>231</v>
      </c>
    </row>
    <row r="32" spans="1:18" x14ac:dyDescent="0.25">
      <c r="A32" s="465"/>
      <c r="B32" s="467"/>
      <c r="C32" s="465"/>
      <c r="D32" s="481"/>
      <c r="E32" s="483"/>
      <c r="F32" s="243" t="s">
        <v>131</v>
      </c>
      <c r="G32" s="243">
        <v>1</v>
      </c>
      <c r="H32" s="320">
        <v>475000</v>
      </c>
      <c r="I32" s="320">
        <f t="shared" si="0"/>
        <v>475000</v>
      </c>
      <c r="J32" s="320"/>
      <c r="K32" s="321">
        <v>0.41</v>
      </c>
      <c r="L32" s="320">
        <f t="shared" si="1"/>
        <v>280250.00000000006</v>
      </c>
      <c r="M32" s="320">
        <f>L32</f>
        <v>280250.00000000006</v>
      </c>
      <c r="N32" s="320"/>
      <c r="O32" s="320"/>
      <c r="P32" s="243" t="s">
        <v>231</v>
      </c>
    </row>
    <row r="33" spans="1:17" x14ac:dyDescent="0.25">
      <c r="A33" s="243">
        <v>570</v>
      </c>
      <c r="B33" s="139">
        <v>43992</v>
      </c>
      <c r="C33" s="319" t="s">
        <v>128</v>
      </c>
      <c r="D33" s="363" t="s">
        <v>128</v>
      </c>
      <c r="E33" s="319"/>
      <c r="F33" s="243" t="s">
        <v>146</v>
      </c>
      <c r="G33" s="243">
        <v>1</v>
      </c>
      <c r="H33" s="320">
        <v>550000</v>
      </c>
      <c r="I33" s="320">
        <f t="shared" si="0"/>
        <v>550000</v>
      </c>
      <c r="J33" s="320"/>
      <c r="K33" s="321">
        <v>0.41</v>
      </c>
      <c r="L33" s="320">
        <f t="shared" si="1"/>
        <v>324500.00000000006</v>
      </c>
      <c r="M33" s="320">
        <f t="shared" ref="M33:M35" si="4">L33</f>
        <v>324500.00000000006</v>
      </c>
      <c r="N33" s="320"/>
      <c r="O33" s="320"/>
      <c r="P33" s="243" t="s">
        <v>231</v>
      </c>
    </row>
    <row r="34" spans="1:17" x14ac:dyDescent="0.25">
      <c r="A34" s="243">
        <v>574</v>
      </c>
      <c r="B34" s="139">
        <v>43993</v>
      </c>
      <c r="C34" s="319" t="s">
        <v>130</v>
      </c>
      <c r="D34" s="363" t="s">
        <v>130</v>
      </c>
      <c r="E34" s="319"/>
      <c r="F34" s="243" t="s">
        <v>138</v>
      </c>
      <c r="G34" s="243">
        <v>2</v>
      </c>
      <c r="H34" s="320">
        <v>455000</v>
      </c>
      <c r="I34" s="320">
        <f t="shared" si="0"/>
        <v>910000</v>
      </c>
      <c r="J34" s="320"/>
      <c r="K34" s="321">
        <v>0.41</v>
      </c>
      <c r="L34" s="320">
        <f t="shared" si="1"/>
        <v>536900.00000000012</v>
      </c>
      <c r="M34" s="320">
        <f t="shared" si="4"/>
        <v>536900.00000000012</v>
      </c>
      <c r="N34" s="320"/>
      <c r="O34" s="320"/>
      <c r="P34" s="243" t="s">
        <v>231</v>
      </c>
    </row>
    <row r="35" spans="1:17" x14ac:dyDescent="0.25">
      <c r="A35" s="243">
        <v>575</v>
      </c>
      <c r="B35" s="139">
        <v>43994</v>
      </c>
      <c r="C35" s="319" t="s">
        <v>130</v>
      </c>
      <c r="D35" s="363" t="s">
        <v>130</v>
      </c>
      <c r="E35" s="319"/>
      <c r="F35" s="243" t="s">
        <v>138</v>
      </c>
      <c r="G35" s="243">
        <v>1</v>
      </c>
      <c r="H35" s="320">
        <v>455000</v>
      </c>
      <c r="I35" s="320">
        <f t="shared" si="0"/>
        <v>455000</v>
      </c>
      <c r="J35" s="320"/>
      <c r="K35" s="321">
        <v>0.41</v>
      </c>
      <c r="L35" s="320">
        <f t="shared" si="1"/>
        <v>268450.00000000006</v>
      </c>
      <c r="M35" s="320">
        <f t="shared" si="4"/>
        <v>268450.00000000006</v>
      </c>
      <c r="N35" s="320"/>
      <c r="O35" s="320"/>
      <c r="P35" s="243" t="s">
        <v>231</v>
      </c>
    </row>
    <row r="36" spans="1:17" x14ac:dyDescent="0.25">
      <c r="A36" s="471">
        <v>576</v>
      </c>
      <c r="B36" s="484">
        <v>43995</v>
      </c>
      <c r="C36" s="471" t="s">
        <v>180</v>
      </c>
      <c r="D36" s="487" t="s">
        <v>181</v>
      </c>
      <c r="E36" s="477" t="s">
        <v>182</v>
      </c>
      <c r="F36" s="383" t="s">
        <v>149</v>
      </c>
      <c r="G36" s="383">
        <v>10</v>
      </c>
      <c r="H36" s="384">
        <v>455000</v>
      </c>
      <c r="I36" s="384">
        <f t="shared" si="0"/>
        <v>4550000</v>
      </c>
      <c r="J36" s="384"/>
      <c r="K36" s="386">
        <v>0.41</v>
      </c>
      <c r="L36" s="384">
        <f t="shared" si="1"/>
        <v>2684500.0000000005</v>
      </c>
      <c r="M36" s="384"/>
      <c r="N36" s="384"/>
      <c r="O36" s="384">
        <f t="shared" ref="O36:O38" si="5">L36</f>
        <v>2684500.0000000005</v>
      </c>
      <c r="P36" s="383"/>
    </row>
    <row r="37" spans="1:17" x14ac:dyDescent="0.25">
      <c r="A37" s="472"/>
      <c r="B37" s="485"/>
      <c r="C37" s="472"/>
      <c r="D37" s="488"/>
      <c r="E37" s="478"/>
      <c r="F37" s="387" t="s">
        <v>154</v>
      </c>
      <c r="G37" s="387">
        <v>2</v>
      </c>
      <c r="H37" s="388">
        <v>465000</v>
      </c>
      <c r="I37" s="388">
        <f t="shared" si="0"/>
        <v>930000</v>
      </c>
      <c r="J37" s="388"/>
      <c r="K37" s="389">
        <v>0.41</v>
      </c>
      <c r="L37" s="388">
        <f t="shared" si="1"/>
        <v>548700.00000000012</v>
      </c>
      <c r="M37" s="388"/>
      <c r="N37" s="388"/>
      <c r="O37" s="388">
        <f t="shared" si="5"/>
        <v>548700.00000000012</v>
      </c>
      <c r="P37" s="387"/>
    </row>
    <row r="38" spans="1:17" x14ac:dyDescent="0.25">
      <c r="A38" s="473"/>
      <c r="B38" s="486"/>
      <c r="C38" s="473"/>
      <c r="D38" s="489"/>
      <c r="E38" s="479"/>
      <c r="F38" s="390" t="s">
        <v>146</v>
      </c>
      <c r="G38" s="390">
        <v>5</v>
      </c>
      <c r="H38" s="391">
        <v>550000</v>
      </c>
      <c r="I38" s="391">
        <f t="shared" si="0"/>
        <v>2750000</v>
      </c>
      <c r="J38" s="391"/>
      <c r="K38" s="393">
        <v>0.41</v>
      </c>
      <c r="L38" s="391">
        <f t="shared" si="1"/>
        <v>1622500.0000000002</v>
      </c>
      <c r="M38" s="391"/>
      <c r="N38" s="391"/>
      <c r="O38" s="391">
        <f t="shared" si="5"/>
        <v>1622500.0000000002</v>
      </c>
      <c r="P38" s="390"/>
    </row>
    <row r="39" spans="1:17" x14ac:dyDescent="0.25">
      <c r="A39" s="243">
        <v>577</v>
      </c>
      <c r="B39" s="139">
        <v>43992</v>
      </c>
      <c r="C39" s="319" t="s">
        <v>183</v>
      </c>
      <c r="D39" s="363" t="s">
        <v>184</v>
      </c>
      <c r="E39" s="319" t="s">
        <v>185</v>
      </c>
      <c r="F39" s="243" t="s">
        <v>149</v>
      </c>
      <c r="G39" s="243">
        <v>1</v>
      </c>
      <c r="H39" s="320">
        <v>455000</v>
      </c>
      <c r="I39" s="320">
        <f t="shared" si="0"/>
        <v>455000</v>
      </c>
      <c r="J39" s="320"/>
      <c r="K39" s="321">
        <v>0.35</v>
      </c>
      <c r="L39" s="320">
        <f t="shared" si="1"/>
        <v>295750</v>
      </c>
      <c r="M39" s="320">
        <f>L39</f>
        <v>295750</v>
      </c>
      <c r="N39" s="320"/>
      <c r="O39" s="320"/>
      <c r="P39" s="243"/>
    </row>
    <row r="40" spans="1:17" x14ac:dyDescent="0.25">
      <c r="A40" s="243">
        <v>578</v>
      </c>
      <c r="B40" s="139">
        <v>43994</v>
      </c>
      <c r="C40" s="319" t="s">
        <v>130</v>
      </c>
      <c r="D40" s="363" t="s">
        <v>130</v>
      </c>
      <c r="E40" s="319"/>
      <c r="F40" s="243" t="s">
        <v>149</v>
      </c>
      <c r="G40" s="243">
        <v>1</v>
      </c>
      <c r="H40" s="320">
        <v>455000</v>
      </c>
      <c r="I40" s="320">
        <f t="shared" si="0"/>
        <v>455000</v>
      </c>
      <c r="J40" s="320"/>
      <c r="K40" s="321">
        <v>0.41</v>
      </c>
      <c r="L40" s="320">
        <f t="shared" si="1"/>
        <v>268450.00000000006</v>
      </c>
      <c r="M40" s="320">
        <f>L40</f>
        <v>268450.00000000006</v>
      </c>
      <c r="N40" s="320"/>
      <c r="O40" s="320"/>
      <c r="P40" s="243" t="s">
        <v>231</v>
      </c>
    </row>
    <row r="41" spans="1:17" x14ac:dyDescent="0.25">
      <c r="A41" s="471">
        <v>582</v>
      </c>
      <c r="B41" s="484">
        <v>43995</v>
      </c>
      <c r="C41" s="471" t="s">
        <v>183</v>
      </c>
      <c r="D41" s="487" t="s">
        <v>177</v>
      </c>
      <c r="E41" s="477" t="s">
        <v>186</v>
      </c>
      <c r="F41" s="383" t="s">
        <v>135</v>
      </c>
      <c r="G41" s="383">
        <v>1</v>
      </c>
      <c r="H41" s="384">
        <v>225000</v>
      </c>
      <c r="I41" s="384">
        <f t="shared" si="0"/>
        <v>225000</v>
      </c>
      <c r="J41" s="384"/>
      <c r="K41" s="386">
        <v>1</v>
      </c>
      <c r="L41" s="384">
        <f t="shared" si="1"/>
        <v>0</v>
      </c>
      <c r="M41" s="384"/>
      <c r="N41" s="384"/>
      <c r="O41" s="384">
        <f t="shared" ref="O41:O54" si="6">L41</f>
        <v>0</v>
      </c>
      <c r="P41" s="383"/>
    </row>
    <row r="42" spans="1:17" x14ac:dyDescent="0.25">
      <c r="A42" s="472"/>
      <c r="B42" s="485"/>
      <c r="C42" s="472"/>
      <c r="D42" s="488"/>
      <c r="E42" s="478"/>
      <c r="F42" s="387" t="s">
        <v>137</v>
      </c>
      <c r="G42" s="387">
        <v>1</v>
      </c>
      <c r="H42" s="388">
        <v>235000</v>
      </c>
      <c r="I42" s="388">
        <f t="shared" si="0"/>
        <v>235000</v>
      </c>
      <c r="J42" s="388"/>
      <c r="K42" s="389">
        <v>1</v>
      </c>
      <c r="L42" s="388">
        <f t="shared" si="1"/>
        <v>0</v>
      </c>
      <c r="M42" s="388"/>
      <c r="N42" s="388"/>
      <c r="O42" s="388">
        <f t="shared" si="6"/>
        <v>0</v>
      </c>
      <c r="P42" s="387"/>
    </row>
    <row r="43" spans="1:17" x14ac:dyDescent="0.25">
      <c r="A43" s="472"/>
      <c r="B43" s="485"/>
      <c r="C43" s="472"/>
      <c r="D43" s="488"/>
      <c r="E43" s="478"/>
      <c r="F43" s="387" t="s">
        <v>187</v>
      </c>
      <c r="G43" s="387">
        <v>1</v>
      </c>
      <c r="H43" s="388">
        <v>245000</v>
      </c>
      <c r="I43" s="388">
        <f t="shared" si="0"/>
        <v>245000</v>
      </c>
      <c r="J43" s="388"/>
      <c r="K43" s="389">
        <v>1</v>
      </c>
      <c r="L43" s="388">
        <f t="shared" si="1"/>
        <v>0</v>
      </c>
      <c r="M43" s="388"/>
      <c r="N43" s="388"/>
      <c r="O43" s="388">
        <f t="shared" si="6"/>
        <v>0</v>
      </c>
      <c r="P43" s="387"/>
    </row>
    <row r="44" spans="1:17" x14ac:dyDescent="0.25">
      <c r="A44" s="472"/>
      <c r="B44" s="485"/>
      <c r="C44" s="472"/>
      <c r="D44" s="488"/>
      <c r="E44" s="478"/>
      <c r="F44" s="387" t="s">
        <v>188</v>
      </c>
      <c r="G44" s="387">
        <v>1</v>
      </c>
      <c r="H44" s="388">
        <v>255000</v>
      </c>
      <c r="I44" s="388">
        <f t="shared" si="0"/>
        <v>255000</v>
      </c>
      <c r="J44" s="388"/>
      <c r="K44" s="389">
        <v>1</v>
      </c>
      <c r="L44" s="388">
        <f t="shared" si="1"/>
        <v>0</v>
      </c>
      <c r="M44" s="388"/>
      <c r="N44" s="388"/>
      <c r="O44" s="388">
        <f t="shared" si="6"/>
        <v>0</v>
      </c>
      <c r="P44" s="387"/>
    </row>
    <row r="45" spans="1:17" x14ac:dyDescent="0.25">
      <c r="A45" s="472"/>
      <c r="B45" s="485"/>
      <c r="C45" s="472"/>
      <c r="D45" s="488"/>
      <c r="E45" s="478"/>
      <c r="F45" s="387" t="s">
        <v>189</v>
      </c>
      <c r="G45" s="387">
        <v>1</v>
      </c>
      <c r="H45" s="388">
        <v>255000</v>
      </c>
      <c r="I45" s="388">
        <f t="shared" si="0"/>
        <v>255000</v>
      </c>
      <c r="J45" s="388"/>
      <c r="K45" s="389">
        <v>1</v>
      </c>
      <c r="L45" s="388">
        <f t="shared" si="1"/>
        <v>0</v>
      </c>
      <c r="M45" s="388"/>
      <c r="N45" s="388"/>
      <c r="O45" s="388">
        <f t="shared" si="6"/>
        <v>0</v>
      </c>
      <c r="P45" s="387"/>
    </row>
    <row r="46" spans="1:17" x14ac:dyDescent="0.25">
      <c r="A46" s="472"/>
      <c r="B46" s="485"/>
      <c r="C46" s="472"/>
      <c r="D46" s="488"/>
      <c r="E46" s="478"/>
      <c r="F46" s="387" t="s">
        <v>141</v>
      </c>
      <c r="G46" s="387">
        <v>1</v>
      </c>
      <c r="H46" s="388">
        <v>455000</v>
      </c>
      <c r="I46" s="388">
        <f t="shared" si="0"/>
        <v>455000</v>
      </c>
      <c r="J46" s="388"/>
      <c r="K46" s="389">
        <v>1</v>
      </c>
      <c r="L46" s="388">
        <f t="shared" si="1"/>
        <v>0</v>
      </c>
      <c r="M46" s="388"/>
      <c r="N46" s="388"/>
      <c r="O46" s="388">
        <f t="shared" si="6"/>
        <v>0</v>
      </c>
      <c r="P46" s="387"/>
    </row>
    <row r="47" spans="1:17" x14ac:dyDescent="0.25">
      <c r="A47" s="472"/>
      <c r="B47" s="485"/>
      <c r="C47" s="472"/>
      <c r="D47" s="488"/>
      <c r="E47" s="478"/>
      <c r="F47" s="387" t="s">
        <v>138</v>
      </c>
      <c r="G47" s="387">
        <v>1</v>
      </c>
      <c r="H47" s="388">
        <v>455000</v>
      </c>
      <c r="I47" s="388">
        <f t="shared" si="0"/>
        <v>455000</v>
      </c>
      <c r="J47" s="388"/>
      <c r="K47" s="389">
        <v>1</v>
      </c>
      <c r="L47" s="388">
        <f t="shared" si="1"/>
        <v>0</v>
      </c>
      <c r="M47" s="388"/>
      <c r="N47" s="388"/>
      <c r="O47" s="388">
        <f t="shared" si="6"/>
        <v>0</v>
      </c>
      <c r="P47" s="387"/>
    </row>
    <row r="48" spans="1:17" x14ac:dyDescent="0.25">
      <c r="A48" s="473"/>
      <c r="B48" s="486"/>
      <c r="C48" s="473"/>
      <c r="D48" s="489"/>
      <c r="E48" s="479"/>
      <c r="F48" s="390" t="s">
        <v>146</v>
      </c>
      <c r="G48" s="390">
        <v>1</v>
      </c>
      <c r="H48" s="391">
        <v>550000</v>
      </c>
      <c r="I48" s="391">
        <f t="shared" si="0"/>
        <v>550000</v>
      </c>
      <c r="J48" s="391"/>
      <c r="K48" s="393">
        <v>1</v>
      </c>
      <c r="L48" s="391">
        <f t="shared" si="1"/>
        <v>0</v>
      </c>
      <c r="M48" s="391"/>
      <c r="N48" s="391"/>
      <c r="O48" s="391">
        <f t="shared" si="6"/>
        <v>0</v>
      </c>
      <c r="P48" s="390"/>
      <c r="Q48" s="323"/>
    </row>
    <row r="49" spans="1:17" x14ac:dyDescent="0.25">
      <c r="A49" s="471">
        <v>585</v>
      </c>
      <c r="B49" s="474">
        <v>43997</v>
      </c>
      <c r="C49" s="471"/>
      <c r="D49" s="487" t="s">
        <v>133</v>
      </c>
      <c r="E49" s="477" t="s">
        <v>134</v>
      </c>
      <c r="F49" s="383" t="s">
        <v>149</v>
      </c>
      <c r="G49" s="383">
        <v>24</v>
      </c>
      <c r="H49" s="384">
        <v>455000</v>
      </c>
      <c r="I49" s="384">
        <f t="shared" si="0"/>
        <v>10920000</v>
      </c>
      <c r="J49" s="384">
        <v>250000</v>
      </c>
      <c r="K49" s="386">
        <v>0.41</v>
      </c>
      <c r="L49" s="384">
        <f>I49*(1-K49)-J49</f>
        <v>6192800.0000000009</v>
      </c>
      <c r="M49" s="384"/>
      <c r="N49" s="384"/>
      <c r="O49" s="384">
        <f t="shared" si="6"/>
        <v>6192800.0000000009</v>
      </c>
      <c r="P49" s="383"/>
      <c r="Q49" s="323"/>
    </row>
    <row r="50" spans="1:17" x14ac:dyDescent="0.25">
      <c r="A50" s="472"/>
      <c r="B50" s="475"/>
      <c r="C50" s="472"/>
      <c r="D50" s="488"/>
      <c r="E50" s="478"/>
      <c r="F50" s="387" t="s">
        <v>154</v>
      </c>
      <c r="G50" s="387">
        <v>12</v>
      </c>
      <c r="H50" s="388">
        <v>465000</v>
      </c>
      <c r="I50" s="388">
        <f t="shared" si="0"/>
        <v>5580000</v>
      </c>
      <c r="J50" s="388"/>
      <c r="K50" s="389">
        <v>0.41</v>
      </c>
      <c r="L50" s="388">
        <f t="shared" si="1"/>
        <v>3292200.0000000005</v>
      </c>
      <c r="M50" s="388"/>
      <c r="N50" s="388"/>
      <c r="O50" s="388">
        <f t="shared" si="6"/>
        <v>3292200.0000000005</v>
      </c>
      <c r="P50" s="387"/>
      <c r="Q50" s="323"/>
    </row>
    <row r="51" spans="1:17" x14ac:dyDescent="0.25">
      <c r="A51" s="472"/>
      <c r="B51" s="475"/>
      <c r="C51" s="472"/>
      <c r="D51" s="488"/>
      <c r="E51" s="478"/>
      <c r="F51" s="387" t="s">
        <v>131</v>
      </c>
      <c r="G51" s="387">
        <v>12</v>
      </c>
      <c r="H51" s="388">
        <v>475000</v>
      </c>
      <c r="I51" s="388">
        <f t="shared" si="0"/>
        <v>5700000</v>
      </c>
      <c r="J51" s="388"/>
      <c r="K51" s="389">
        <v>0.41</v>
      </c>
      <c r="L51" s="388">
        <f t="shared" si="1"/>
        <v>3363000.0000000005</v>
      </c>
      <c r="M51" s="388"/>
      <c r="N51" s="388"/>
      <c r="O51" s="388">
        <f t="shared" si="6"/>
        <v>3363000.0000000005</v>
      </c>
      <c r="P51" s="387"/>
      <c r="Q51" s="323"/>
    </row>
    <row r="52" spans="1:17" x14ac:dyDescent="0.25">
      <c r="A52" s="473"/>
      <c r="B52" s="476"/>
      <c r="C52" s="473"/>
      <c r="D52" s="489"/>
      <c r="E52" s="479"/>
      <c r="F52" s="390" t="s">
        <v>155</v>
      </c>
      <c r="G52" s="390">
        <v>12</v>
      </c>
      <c r="H52" s="391">
        <v>485000</v>
      </c>
      <c r="I52" s="391">
        <f t="shared" si="0"/>
        <v>5820000</v>
      </c>
      <c r="J52" s="391"/>
      <c r="K52" s="393">
        <v>0.41</v>
      </c>
      <c r="L52" s="391">
        <f t="shared" si="1"/>
        <v>3433800.0000000005</v>
      </c>
      <c r="M52" s="391"/>
      <c r="N52" s="391"/>
      <c r="O52" s="391">
        <f t="shared" si="6"/>
        <v>3433800.0000000005</v>
      </c>
      <c r="P52" s="390"/>
      <c r="Q52" s="323"/>
    </row>
    <row r="53" spans="1:17" x14ac:dyDescent="0.25">
      <c r="A53" s="471">
        <v>587</v>
      </c>
      <c r="B53" s="484">
        <v>43995</v>
      </c>
      <c r="C53" s="471"/>
      <c r="D53" s="487" t="s">
        <v>152</v>
      </c>
      <c r="E53" s="477" t="s">
        <v>153</v>
      </c>
      <c r="F53" s="383" t="s">
        <v>131</v>
      </c>
      <c r="G53" s="383">
        <v>12</v>
      </c>
      <c r="H53" s="384">
        <v>475000</v>
      </c>
      <c r="I53" s="384">
        <f t="shared" si="0"/>
        <v>5700000</v>
      </c>
      <c r="J53" s="384"/>
      <c r="K53" s="386">
        <v>0.5</v>
      </c>
      <c r="L53" s="384">
        <f t="shared" si="1"/>
        <v>2850000</v>
      </c>
      <c r="M53" s="384"/>
      <c r="N53" s="384"/>
      <c r="O53" s="384">
        <f t="shared" si="6"/>
        <v>2850000</v>
      </c>
      <c r="P53" s="383"/>
      <c r="Q53" s="323"/>
    </row>
    <row r="54" spans="1:17" x14ac:dyDescent="0.25">
      <c r="A54" s="473"/>
      <c r="B54" s="486"/>
      <c r="C54" s="473"/>
      <c r="D54" s="489"/>
      <c r="E54" s="479"/>
      <c r="F54" s="390" t="s">
        <v>190</v>
      </c>
      <c r="G54" s="390">
        <v>12</v>
      </c>
      <c r="H54" s="391">
        <v>485000</v>
      </c>
      <c r="I54" s="391">
        <f t="shared" si="0"/>
        <v>5820000</v>
      </c>
      <c r="J54" s="391"/>
      <c r="K54" s="393">
        <v>0.5</v>
      </c>
      <c r="L54" s="391">
        <f t="shared" si="1"/>
        <v>2910000</v>
      </c>
      <c r="M54" s="391"/>
      <c r="N54" s="391"/>
      <c r="O54" s="391">
        <f t="shared" si="6"/>
        <v>2910000</v>
      </c>
      <c r="P54" s="390"/>
      <c r="Q54" s="323"/>
    </row>
    <row r="55" spans="1:17" x14ac:dyDescent="0.25">
      <c r="A55" s="243">
        <v>588</v>
      </c>
      <c r="B55" s="139">
        <v>43995</v>
      </c>
      <c r="C55" s="319" t="s">
        <v>130</v>
      </c>
      <c r="D55" s="363" t="s">
        <v>130</v>
      </c>
      <c r="E55" s="319"/>
      <c r="F55" s="243" t="s">
        <v>131</v>
      </c>
      <c r="G55" s="243">
        <v>1</v>
      </c>
      <c r="H55" s="320">
        <v>475000</v>
      </c>
      <c r="I55" s="320">
        <f t="shared" si="0"/>
        <v>475000</v>
      </c>
      <c r="J55" s="320"/>
      <c r="K55" s="321">
        <v>0.41</v>
      </c>
      <c r="L55" s="320">
        <f t="shared" si="1"/>
        <v>280250.00000000006</v>
      </c>
      <c r="M55" s="320">
        <f>L55</f>
        <v>280250.00000000006</v>
      </c>
      <c r="N55" s="320"/>
      <c r="O55" s="320"/>
      <c r="P55" s="243" t="s">
        <v>231</v>
      </c>
      <c r="Q55" s="323"/>
    </row>
    <row r="56" spans="1:17" x14ac:dyDescent="0.25">
      <c r="A56" s="471">
        <v>479</v>
      </c>
      <c r="B56" s="484">
        <v>43996</v>
      </c>
      <c r="C56" s="471"/>
      <c r="D56" s="487" t="s">
        <v>152</v>
      </c>
      <c r="E56" s="477" t="s">
        <v>153</v>
      </c>
      <c r="F56" s="383" t="s">
        <v>131</v>
      </c>
      <c r="G56" s="383">
        <v>12</v>
      </c>
      <c r="H56" s="384">
        <v>475000</v>
      </c>
      <c r="I56" s="384">
        <f t="shared" si="0"/>
        <v>5700000</v>
      </c>
      <c r="J56" s="384"/>
      <c r="K56" s="386">
        <v>0.5</v>
      </c>
      <c r="L56" s="384">
        <f t="shared" si="1"/>
        <v>2850000</v>
      </c>
      <c r="M56" s="384"/>
      <c r="N56" s="384"/>
      <c r="O56" s="384">
        <f>L56</f>
        <v>2850000</v>
      </c>
      <c r="P56" s="383"/>
      <c r="Q56" s="323"/>
    </row>
    <row r="57" spans="1:17" x14ac:dyDescent="0.25">
      <c r="A57" s="472"/>
      <c r="B57" s="485"/>
      <c r="C57" s="472"/>
      <c r="D57" s="488"/>
      <c r="E57" s="478"/>
      <c r="F57" s="387" t="s">
        <v>190</v>
      </c>
      <c r="G57" s="387">
        <v>48</v>
      </c>
      <c r="H57" s="388">
        <v>485000</v>
      </c>
      <c r="I57" s="388">
        <f t="shared" si="0"/>
        <v>23280000</v>
      </c>
      <c r="J57" s="388"/>
      <c r="K57" s="389">
        <v>0.5</v>
      </c>
      <c r="L57" s="388">
        <f t="shared" si="1"/>
        <v>11640000</v>
      </c>
      <c r="M57" s="388"/>
      <c r="N57" s="388"/>
      <c r="O57" s="388">
        <f t="shared" ref="O57:O60" si="7">L57</f>
        <v>11640000</v>
      </c>
      <c r="P57" s="387"/>
      <c r="Q57" s="323"/>
    </row>
    <row r="58" spans="1:17" x14ac:dyDescent="0.25">
      <c r="A58" s="472"/>
      <c r="B58" s="485"/>
      <c r="C58" s="472"/>
      <c r="D58" s="488"/>
      <c r="E58" s="478"/>
      <c r="F58" s="387" t="s">
        <v>146</v>
      </c>
      <c r="G58" s="387">
        <v>48</v>
      </c>
      <c r="H58" s="388">
        <v>550000</v>
      </c>
      <c r="I58" s="388">
        <f t="shared" si="0"/>
        <v>26400000</v>
      </c>
      <c r="J58" s="388"/>
      <c r="K58" s="389">
        <v>0.5</v>
      </c>
      <c r="L58" s="388">
        <f t="shared" si="1"/>
        <v>13200000</v>
      </c>
      <c r="M58" s="388"/>
      <c r="N58" s="388"/>
      <c r="O58" s="388">
        <f t="shared" si="7"/>
        <v>13200000</v>
      </c>
      <c r="P58" s="387"/>
      <c r="Q58" s="323"/>
    </row>
    <row r="59" spans="1:17" x14ac:dyDescent="0.25">
      <c r="A59" s="472"/>
      <c r="B59" s="485"/>
      <c r="C59" s="472"/>
      <c r="D59" s="488"/>
      <c r="E59" s="478"/>
      <c r="F59" s="387" t="s">
        <v>141</v>
      </c>
      <c r="G59" s="387">
        <v>84</v>
      </c>
      <c r="H59" s="388">
        <v>455000</v>
      </c>
      <c r="I59" s="388">
        <f t="shared" si="0"/>
        <v>38220000</v>
      </c>
      <c r="J59" s="388"/>
      <c r="K59" s="389">
        <v>0.5</v>
      </c>
      <c r="L59" s="388">
        <f t="shared" si="1"/>
        <v>19110000</v>
      </c>
      <c r="M59" s="388"/>
      <c r="N59" s="388"/>
      <c r="O59" s="388">
        <f t="shared" si="7"/>
        <v>19110000</v>
      </c>
      <c r="P59" s="387"/>
      <c r="Q59" s="323"/>
    </row>
    <row r="60" spans="1:17" x14ac:dyDescent="0.25">
      <c r="A60" s="473"/>
      <c r="B60" s="486"/>
      <c r="C60" s="473"/>
      <c r="D60" s="489"/>
      <c r="E60" s="479"/>
      <c r="F60" s="390" t="s">
        <v>138</v>
      </c>
      <c r="G60" s="390">
        <v>12</v>
      </c>
      <c r="H60" s="391">
        <v>455000</v>
      </c>
      <c r="I60" s="391">
        <f t="shared" si="0"/>
        <v>5460000</v>
      </c>
      <c r="J60" s="391"/>
      <c r="K60" s="393">
        <v>0.5</v>
      </c>
      <c r="L60" s="391">
        <f t="shared" si="1"/>
        <v>2730000</v>
      </c>
      <c r="M60" s="391"/>
      <c r="N60" s="391"/>
      <c r="O60" s="391">
        <f t="shared" si="7"/>
        <v>2730000</v>
      </c>
      <c r="P60" s="390"/>
      <c r="Q60" s="323"/>
    </row>
    <row r="61" spans="1:17" x14ac:dyDescent="0.25">
      <c r="A61" s="243">
        <v>589</v>
      </c>
      <c r="B61" s="139">
        <v>43998</v>
      </c>
      <c r="C61" s="319" t="s">
        <v>183</v>
      </c>
      <c r="D61" s="363" t="s">
        <v>191</v>
      </c>
      <c r="E61" s="319" t="s">
        <v>192</v>
      </c>
      <c r="F61" s="243" t="s">
        <v>154</v>
      </c>
      <c r="G61" s="243">
        <v>4</v>
      </c>
      <c r="H61" s="320">
        <v>465000</v>
      </c>
      <c r="I61" s="320">
        <f t="shared" si="0"/>
        <v>1860000</v>
      </c>
      <c r="J61" s="320"/>
      <c r="K61" s="321">
        <v>0.41</v>
      </c>
      <c r="L61" s="320">
        <f t="shared" si="1"/>
        <v>1097400.0000000002</v>
      </c>
      <c r="M61" s="320"/>
      <c r="N61" s="320">
        <f>L61</f>
        <v>1097400.0000000002</v>
      </c>
      <c r="O61" s="320"/>
      <c r="P61" s="243" t="s">
        <v>232</v>
      </c>
      <c r="Q61" s="323"/>
    </row>
    <row r="62" spans="1:17" x14ac:dyDescent="0.25">
      <c r="A62" s="471">
        <v>481</v>
      </c>
      <c r="B62" s="484">
        <v>43998</v>
      </c>
      <c r="C62" s="471"/>
      <c r="D62" s="487" t="s">
        <v>240</v>
      </c>
      <c r="E62" s="477" t="s">
        <v>153</v>
      </c>
      <c r="F62" s="383" t="s">
        <v>135</v>
      </c>
      <c r="G62" s="383">
        <v>24</v>
      </c>
      <c r="H62" s="384">
        <v>225000</v>
      </c>
      <c r="I62" s="384">
        <f t="shared" si="0"/>
        <v>5400000</v>
      </c>
      <c r="J62" s="384"/>
      <c r="K62" s="386">
        <v>0.5</v>
      </c>
      <c r="L62" s="384">
        <f t="shared" si="1"/>
        <v>2700000</v>
      </c>
      <c r="M62" s="384"/>
      <c r="N62" s="384"/>
      <c r="O62" s="384">
        <f>L62</f>
        <v>2700000</v>
      </c>
      <c r="P62" s="383"/>
      <c r="Q62" s="323"/>
    </row>
    <row r="63" spans="1:17" x14ac:dyDescent="0.25">
      <c r="A63" s="472"/>
      <c r="B63" s="485"/>
      <c r="C63" s="472"/>
      <c r="D63" s="488"/>
      <c r="E63" s="478"/>
      <c r="F63" s="387" t="s">
        <v>154</v>
      </c>
      <c r="G63" s="387">
        <v>12</v>
      </c>
      <c r="H63" s="388">
        <v>465000</v>
      </c>
      <c r="I63" s="388">
        <f t="shared" si="0"/>
        <v>5580000</v>
      </c>
      <c r="J63" s="388"/>
      <c r="K63" s="389">
        <v>1</v>
      </c>
      <c r="L63" s="388">
        <f t="shared" si="1"/>
        <v>0</v>
      </c>
      <c r="M63" s="388"/>
      <c r="N63" s="388"/>
      <c r="O63" s="388"/>
      <c r="P63" s="387" t="s">
        <v>241</v>
      </c>
      <c r="Q63" s="323"/>
    </row>
    <row r="64" spans="1:17" x14ac:dyDescent="0.25">
      <c r="A64" s="472"/>
      <c r="B64" s="485"/>
      <c r="C64" s="472"/>
      <c r="D64" s="488"/>
      <c r="E64" s="478"/>
      <c r="F64" s="387" t="s">
        <v>190</v>
      </c>
      <c r="G64" s="387">
        <v>1</v>
      </c>
      <c r="H64" s="388">
        <v>485000</v>
      </c>
      <c r="I64" s="388">
        <f t="shared" si="0"/>
        <v>485000</v>
      </c>
      <c r="J64" s="388"/>
      <c r="K64" s="389">
        <v>1</v>
      </c>
      <c r="L64" s="388">
        <f t="shared" si="1"/>
        <v>0</v>
      </c>
      <c r="M64" s="388"/>
      <c r="N64" s="388"/>
      <c r="O64" s="388"/>
      <c r="P64" s="387" t="s">
        <v>241</v>
      </c>
      <c r="Q64" s="323"/>
    </row>
    <row r="65" spans="1:17" x14ac:dyDescent="0.25">
      <c r="A65" s="473"/>
      <c r="B65" s="486"/>
      <c r="C65" s="473"/>
      <c r="D65" s="489"/>
      <c r="E65" s="479"/>
      <c r="F65" s="390" t="s">
        <v>146</v>
      </c>
      <c r="G65" s="390">
        <v>5</v>
      </c>
      <c r="H65" s="391">
        <v>550000</v>
      </c>
      <c r="I65" s="391">
        <f t="shared" si="0"/>
        <v>2750000</v>
      </c>
      <c r="J65" s="391"/>
      <c r="K65" s="393">
        <v>1</v>
      </c>
      <c r="L65" s="391">
        <f t="shared" si="1"/>
        <v>0</v>
      </c>
      <c r="M65" s="391"/>
      <c r="N65" s="391"/>
      <c r="O65" s="391"/>
      <c r="P65" s="390" t="s">
        <v>241</v>
      </c>
      <c r="Q65" s="323"/>
    </row>
    <row r="66" spans="1:17" x14ac:dyDescent="0.25">
      <c r="A66" s="243">
        <v>590</v>
      </c>
      <c r="B66" s="139">
        <v>44000</v>
      </c>
      <c r="C66" s="319" t="s">
        <v>183</v>
      </c>
      <c r="D66" s="363" t="s">
        <v>216</v>
      </c>
      <c r="E66" s="319" t="s">
        <v>217</v>
      </c>
      <c r="F66" s="243" t="s">
        <v>146</v>
      </c>
      <c r="G66" s="243">
        <v>7</v>
      </c>
      <c r="H66" s="320">
        <v>550000</v>
      </c>
      <c r="I66" s="320">
        <f t="shared" si="0"/>
        <v>3850000</v>
      </c>
      <c r="J66" s="320"/>
      <c r="K66" s="321">
        <v>0.41</v>
      </c>
      <c r="L66" s="320">
        <f t="shared" si="1"/>
        <v>2271500.0000000005</v>
      </c>
      <c r="M66" s="320"/>
      <c r="N66" s="320">
        <f>L66</f>
        <v>2271500.0000000005</v>
      </c>
      <c r="O66" s="320"/>
      <c r="P66" s="243"/>
      <c r="Q66" s="323"/>
    </row>
    <row r="67" spans="1:17" x14ac:dyDescent="0.25">
      <c r="A67" s="471">
        <v>592</v>
      </c>
      <c r="B67" s="474">
        <v>43999</v>
      </c>
      <c r="C67" s="471"/>
      <c r="D67" s="477" t="s">
        <v>218</v>
      </c>
      <c r="E67" s="477" t="s">
        <v>219</v>
      </c>
      <c r="F67" s="383" t="s">
        <v>149</v>
      </c>
      <c r="G67" s="383">
        <v>24</v>
      </c>
      <c r="H67" s="384">
        <v>225000</v>
      </c>
      <c r="I67" s="384">
        <f t="shared" si="0"/>
        <v>5400000</v>
      </c>
      <c r="J67" s="384"/>
      <c r="K67" s="386">
        <v>0.5</v>
      </c>
      <c r="L67" s="384">
        <f t="shared" si="1"/>
        <v>2700000</v>
      </c>
      <c r="M67" s="384"/>
      <c r="N67" s="384"/>
      <c r="O67" s="384">
        <f>L67</f>
        <v>2700000</v>
      </c>
      <c r="P67" s="468" t="s">
        <v>220</v>
      </c>
    </row>
    <row r="68" spans="1:17" x14ac:dyDescent="0.25">
      <c r="A68" s="472"/>
      <c r="B68" s="475"/>
      <c r="C68" s="472"/>
      <c r="D68" s="478"/>
      <c r="E68" s="478"/>
      <c r="F68" s="387" t="s">
        <v>137</v>
      </c>
      <c r="G68" s="387">
        <v>2</v>
      </c>
      <c r="H68" s="388">
        <v>235000</v>
      </c>
      <c r="I68" s="388">
        <f t="shared" si="0"/>
        <v>470000</v>
      </c>
      <c r="J68" s="388"/>
      <c r="K68" s="389">
        <v>0.5</v>
      </c>
      <c r="L68" s="388">
        <f t="shared" si="1"/>
        <v>235000</v>
      </c>
      <c r="M68" s="388"/>
      <c r="N68" s="388"/>
      <c r="O68" s="388">
        <f t="shared" ref="O68:O81" si="8">L68</f>
        <v>235000</v>
      </c>
      <c r="P68" s="469"/>
    </row>
    <row r="69" spans="1:17" x14ac:dyDescent="0.25">
      <c r="A69" s="472"/>
      <c r="B69" s="475"/>
      <c r="C69" s="472"/>
      <c r="D69" s="478"/>
      <c r="E69" s="478"/>
      <c r="F69" s="387" t="s">
        <v>154</v>
      </c>
      <c r="G69" s="387">
        <v>11</v>
      </c>
      <c r="H69" s="388">
        <v>465000</v>
      </c>
      <c r="I69" s="388">
        <f t="shared" si="0"/>
        <v>5115000</v>
      </c>
      <c r="J69" s="388"/>
      <c r="K69" s="389">
        <v>0.5</v>
      </c>
      <c r="L69" s="388">
        <f t="shared" si="1"/>
        <v>2557500</v>
      </c>
      <c r="M69" s="388"/>
      <c r="N69" s="388"/>
      <c r="O69" s="388">
        <f t="shared" si="8"/>
        <v>2557500</v>
      </c>
      <c r="P69" s="469"/>
    </row>
    <row r="70" spans="1:17" x14ac:dyDescent="0.25">
      <c r="A70" s="472"/>
      <c r="B70" s="475"/>
      <c r="C70" s="472"/>
      <c r="D70" s="478"/>
      <c r="E70" s="478"/>
      <c r="F70" s="387" t="s">
        <v>131</v>
      </c>
      <c r="G70" s="387">
        <v>12</v>
      </c>
      <c r="H70" s="388">
        <v>475000</v>
      </c>
      <c r="I70" s="388">
        <f t="shared" si="0"/>
        <v>5700000</v>
      </c>
      <c r="J70" s="388"/>
      <c r="K70" s="389">
        <v>0.5</v>
      </c>
      <c r="L70" s="388">
        <f t="shared" si="1"/>
        <v>2850000</v>
      </c>
      <c r="M70" s="388"/>
      <c r="N70" s="388"/>
      <c r="O70" s="388">
        <f t="shared" si="8"/>
        <v>2850000</v>
      </c>
      <c r="P70" s="469"/>
    </row>
    <row r="71" spans="1:17" x14ac:dyDescent="0.25">
      <c r="A71" s="472"/>
      <c r="B71" s="475"/>
      <c r="C71" s="472"/>
      <c r="D71" s="478"/>
      <c r="E71" s="478"/>
      <c r="F71" s="387" t="s">
        <v>155</v>
      </c>
      <c r="G71" s="387">
        <v>12</v>
      </c>
      <c r="H71" s="388">
        <v>485000</v>
      </c>
      <c r="I71" s="388">
        <f t="shared" si="0"/>
        <v>5820000</v>
      </c>
      <c r="J71" s="388"/>
      <c r="K71" s="389">
        <v>0.5</v>
      </c>
      <c r="L71" s="388">
        <f t="shared" si="1"/>
        <v>2910000</v>
      </c>
      <c r="M71" s="388"/>
      <c r="N71" s="388"/>
      <c r="O71" s="388">
        <f t="shared" si="8"/>
        <v>2910000</v>
      </c>
      <c r="P71" s="469"/>
    </row>
    <row r="72" spans="1:17" x14ac:dyDescent="0.25">
      <c r="A72" s="472"/>
      <c r="B72" s="475"/>
      <c r="C72" s="472"/>
      <c r="D72" s="478"/>
      <c r="E72" s="478"/>
      <c r="F72" s="387" t="s">
        <v>190</v>
      </c>
      <c r="G72" s="387">
        <v>12</v>
      </c>
      <c r="H72" s="388">
        <v>485000</v>
      </c>
      <c r="I72" s="388">
        <f t="shared" si="0"/>
        <v>5820000</v>
      </c>
      <c r="J72" s="388"/>
      <c r="K72" s="389">
        <v>0.5</v>
      </c>
      <c r="L72" s="388">
        <f t="shared" si="1"/>
        <v>2910000</v>
      </c>
      <c r="M72" s="388"/>
      <c r="N72" s="388"/>
      <c r="O72" s="388">
        <f t="shared" si="8"/>
        <v>2910000</v>
      </c>
      <c r="P72" s="469"/>
    </row>
    <row r="73" spans="1:17" x14ac:dyDescent="0.25">
      <c r="A73" s="472"/>
      <c r="B73" s="475"/>
      <c r="C73" s="472"/>
      <c r="D73" s="478"/>
      <c r="E73" s="478"/>
      <c r="F73" s="387" t="s">
        <v>146</v>
      </c>
      <c r="G73" s="387">
        <v>24</v>
      </c>
      <c r="H73" s="388">
        <v>550000</v>
      </c>
      <c r="I73" s="388">
        <f t="shared" si="0"/>
        <v>13200000</v>
      </c>
      <c r="J73" s="388"/>
      <c r="K73" s="389">
        <v>0.5</v>
      </c>
      <c r="L73" s="388">
        <f t="shared" si="1"/>
        <v>6600000</v>
      </c>
      <c r="M73" s="388"/>
      <c r="N73" s="388"/>
      <c r="O73" s="388">
        <f t="shared" si="8"/>
        <v>6600000</v>
      </c>
      <c r="P73" s="469"/>
    </row>
    <row r="74" spans="1:17" x14ac:dyDescent="0.25">
      <c r="A74" s="472"/>
      <c r="B74" s="475"/>
      <c r="C74" s="472"/>
      <c r="D74" s="478"/>
      <c r="E74" s="478"/>
      <c r="F74" s="387" t="s">
        <v>141</v>
      </c>
      <c r="G74" s="387">
        <v>12</v>
      </c>
      <c r="H74" s="388">
        <v>455000</v>
      </c>
      <c r="I74" s="388">
        <f t="shared" si="0"/>
        <v>5460000</v>
      </c>
      <c r="J74" s="388"/>
      <c r="K74" s="389">
        <v>0.5</v>
      </c>
      <c r="L74" s="388">
        <f t="shared" si="1"/>
        <v>2730000</v>
      </c>
      <c r="M74" s="388"/>
      <c r="N74" s="388"/>
      <c r="O74" s="388">
        <f t="shared" si="8"/>
        <v>2730000</v>
      </c>
      <c r="P74" s="469"/>
    </row>
    <row r="75" spans="1:17" x14ac:dyDescent="0.25">
      <c r="A75" s="473"/>
      <c r="B75" s="476"/>
      <c r="C75" s="473"/>
      <c r="D75" s="479"/>
      <c r="E75" s="479"/>
      <c r="F75" s="390" t="s">
        <v>138</v>
      </c>
      <c r="G75" s="390">
        <v>12</v>
      </c>
      <c r="H75" s="391">
        <v>455000</v>
      </c>
      <c r="I75" s="391">
        <f t="shared" si="0"/>
        <v>5460000</v>
      </c>
      <c r="J75" s="391"/>
      <c r="K75" s="393">
        <v>0.5</v>
      </c>
      <c r="L75" s="391">
        <f t="shared" si="1"/>
        <v>2730000</v>
      </c>
      <c r="M75" s="391"/>
      <c r="N75" s="391"/>
      <c r="O75" s="391">
        <f t="shared" si="8"/>
        <v>2730000</v>
      </c>
      <c r="P75" s="470"/>
    </row>
    <row r="76" spans="1:17" x14ac:dyDescent="0.25">
      <c r="A76" s="243">
        <v>593</v>
      </c>
      <c r="B76" s="326">
        <v>43999</v>
      </c>
      <c r="C76" s="319" t="s">
        <v>183</v>
      </c>
      <c r="D76" s="319" t="s">
        <v>221</v>
      </c>
      <c r="E76" s="319" t="s">
        <v>222</v>
      </c>
      <c r="F76" s="243" t="s">
        <v>141</v>
      </c>
      <c r="G76" s="243">
        <v>4</v>
      </c>
      <c r="H76" s="320">
        <v>455000</v>
      </c>
      <c r="I76" s="320">
        <f t="shared" si="0"/>
        <v>1820000</v>
      </c>
      <c r="J76" s="320"/>
      <c r="K76" s="321">
        <v>1</v>
      </c>
      <c r="L76" s="320">
        <f t="shared" si="1"/>
        <v>0</v>
      </c>
      <c r="M76" s="320"/>
      <c r="N76" s="320"/>
      <c r="O76" s="320">
        <f t="shared" si="8"/>
        <v>0</v>
      </c>
      <c r="P76" s="243"/>
    </row>
    <row r="77" spans="1:17" x14ac:dyDescent="0.25">
      <c r="A77" s="471">
        <v>483</v>
      </c>
      <c r="B77" s="474">
        <v>44001</v>
      </c>
      <c r="C77" s="471"/>
      <c r="D77" s="477" t="s">
        <v>150</v>
      </c>
      <c r="E77" s="477" t="s">
        <v>145</v>
      </c>
      <c r="F77" s="383" t="s">
        <v>131</v>
      </c>
      <c r="G77" s="383">
        <v>5</v>
      </c>
      <c r="H77" s="384">
        <v>475000</v>
      </c>
      <c r="I77" s="384">
        <f t="shared" si="0"/>
        <v>2375000</v>
      </c>
      <c r="J77" s="384"/>
      <c r="K77" s="386">
        <v>0.41</v>
      </c>
      <c r="L77" s="384">
        <f t="shared" si="1"/>
        <v>1401250.0000000002</v>
      </c>
      <c r="M77" s="384"/>
      <c r="N77" s="384"/>
      <c r="O77" s="384">
        <f t="shared" si="8"/>
        <v>1401250.0000000002</v>
      </c>
      <c r="P77" s="383"/>
    </row>
    <row r="78" spans="1:17" x14ac:dyDescent="0.25">
      <c r="A78" s="472"/>
      <c r="B78" s="475"/>
      <c r="C78" s="472"/>
      <c r="D78" s="478"/>
      <c r="E78" s="478"/>
      <c r="F78" s="387" t="s">
        <v>155</v>
      </c>
      <c r="G78" s="387">
        <v>6</v>
      </c>
      <c r="H78" s="388">
        <v>485000</v>
      </c>
      <c r="I78" s="388">
        <f t="shared" si="0"/>
        <v>2910000</v>
      </c>
      <c r="J78" s="388"/>
      <c r="K78" s="389">
        <v>0.41</v>
      </c>
      <c r="L78" s="388">
        <f t="shared" si="1"/>
        <v>1716900.0000000002</v>
      </c>
      <c r="M78" s="388"/>
      <c r="N78" s="388"/>
      <c r="O78" s="388">
        <f t="shared" si="8"/>
        <v>1716900.0000000002</v>
      </c>
      <c r="P78" s="387"/>
    </row>
    <row r="79" spans="1:17" x14ac:dyDescent="0.25">
      <c r="A79" s="473"/>
      <c r="B79" s="476"/>
      <c r="C79" s="473"/>
      <c r="D79" s="479"/>
      <c r="E79" s="479"/>
      <c r="F79" s="390" t="s">
        <v>138</v>
      </c>
      <c r="G79" s="390">
        <v>6</v>
      </c>
      <c r="H79" s="391">
        <v>455000</v>
      </c>
      <c r="I79" s="391">
        <f t="shared" si="0"/>
        <v>2730000</v>
      </c>
      <c r="J79" s="391"/>
      <c r="K79" s="393">
        <v>0.41</v>
      </c>
      <c r="L79" s="391">
        <f t="shared" si="1"/>
        <v>1610700.0000000002</v>
      </c>
      <c r="M79" s="391"/>
      <c r="N79" s="391"/>
      <c r="O79" s="391">
        <f t="shared" si="8"/>
        <v>1610700.0000000002</v>
      </c>
      <c r="P79" s="390"/>
    </row>
    <row r="80" spans="1:17" x14ac:dyDescent="0.25">
      <c r="A80" s="471">
        <v>485</v>
      </c>
      <c r="B80" s="474">
        <v>44002</v>
      </c>
      <c r="C80" s="471" t="s">
        <v>183</v>
      </c>
      <c r="D80" s="477" t="s">
        <v>221</v>
      </c>
      <c r="E80" s="477"/>
      <c r="F80" s="383" t="s">
        <v>155</v>
      </c>
      <c r="G80" s="383">
        <v>1</v>
      </c>
      <c r="H80" s="384">
        <v>485000</v>
      </c>
      <c r="I80" s="384">
        <f t="shared" si="0"/>
        <v>485000</v>
      </c>
      <c r="J80" s="384"/>
      <c r="K80" s="386">
        <v>1</v>
      </c>
      <c r="L80" s="384">
        <f t="shared" si="1"/>
        <v>0</v>
      </c>
      <c r="M80" s="384"/>
      <c r="N80" s="384"/>
      <c r="O80" s="384">
        <f t="shared" si="8"/>
        <v>0</v>
      </c>
      <c r="P80" s="383"/>
    </row>
    <row r="81" spans="1:16" x14ac:dyDescent="0.25">
      <c r="A81" s="473"/>
      <c r="B81" s="476"/>
      <c r="C81" s="473"/>
      <c r="D81" s="479"/>
      <c r="E81" s="479"/>
      <c r="F81" s="390" t="s">
        <v>138</v>
      </c>
      <c r="G81" s="390">
        <v>1</v>
      </c>
      <c r="H81" s="391">
        <v>455000</v>
      </c>
      <c r="I81" s="391">
        <f t="shared" si="0"/>
        <v>455000</v>
      </c>
      <c r="J81" s="391"/>
      <c r="K81" s="393">
        <v>1</v>
      </c>
      <c r="L81" s="391">
        <f t="shared" si="1"/>
        <v>0</v>
      </c>
      <c r="M81" s="391"/>
      <c r="N81" s="391"/>
      <c r="O81" s="391">
        <f t="shared" si="8"/>
        <v>0</v>
      </c>
      <c r="P81" s="390"/>
    </row>
    <row r="82" spans="1:16" x14ac:dyDescent="0.25">
      <c r="A82" s="243">
        <v>595</v>
      </c>
      <c r="B82" s="327">
        <v>44002</v>
      </c>
      <c r="C82" s="319"/>
      <c r="D82" s="319" t="s">
        <v>184</v>
      </c>
      <c r="E82" s="319" t="s">
        <v>185</v>
      </c>
      <c r="F82" s="243" t="s">
        <v>149</v>
      </c>
      <c r="G82" s="243">
        <v>2</v>
      </c>
      <c r="H82" s="320">
        <v>455000</v>
      </c>
      <c r="I82" s="320">
        <f t="shared" si="0"/>
        <v>910000</v>
      </c>
      <c r="J82" s="320"/>
      <c r="K82" s="321">
        <v>0.38</v>
      </c>
      <c r="L82" s="320">
        <f t="shared" si="1"/>
        <v>564200</v>
      </c>
      <c r="M82" s="320">
        <f>L82</f>
        <v>564200</v>
      </c>
      <c r="N82" s="320"/>
      <c r="O82" s="320"/>
      <c r="P82" s="243" t="s">
        <v>239</v>
      </c>
    </row>
    <row r="83" spans="1:16" x14ac:dyDescent="0.25">
      <c r="A83" s="243">
        <v>597</v>
      </c>
      <c r="B83" s="327">
        <v>44002</v>
      </c>
      <c r="C83" s="319"/>
      <c r="D83" s="319" t="s">
        <v>152</v>
      </c>
      <c r="E83" s="319" t="s">
        <v>153</v>
      </c>
      <c r="F83" s="243" t="s">
        <v>149</v>
      </c>
      <c r="G83" s="243">
        <v>60</v>
      </c>
      <c r="H83" s="320">
        <v>455000</v>
      </c>
      <c r="I83" s="320">
        <f t="shared" si="0"/>
        <v>27300000</v>
      </c>
      <c r="J83" s="320"/>
      <c r="K83" s="321">
        <v>0.5</v>
      </c>
      <c r="L83" s="320">
        <f t="shared" si="1"/>
        <v>13650000</v>
      </c>
      <c r="M83" s="320"/>
      <c r="N83" s="320"/>
      <c r="O83" s="320">
        <f t="shared" ref="O83:O89" si="9">L83</f>
        <v>13650000</v>
      </c>
      <c r="P83" s="243" t="s">
        <v>228</v>
      </c>
    </row>
    <row r="84" spans="1:16" x14ac:dyDescent="0.25">
      <c r="A84" s="243">
        <v>598</v>
      </c>
      <c r="B84" s="326">
        <v>44004</v>
      </c>
      <c r="C84" s="319"/>
      <c r="D84" s="363" t="s">
        <v>223</v>
      </c>
      <c r="E84" s="319" t="s">
        <v>224</v>
      </c>
      <c r="F84" s="243" t="s">
        <v>138</v>
      </c>
      <c r="G84" s="243">
        <v>10</v>
      </c>
      <c r="H84" s="320">
        <v>455000</v>
      </c>
      <c r="I84" s="320">
        <f t="shared" si="0"/>
        <v>4550000</v>
      </c>
      <c r="J84" s="320"/>
      <c r="K84" s="321">
        <v>0.41</v>
      </c>
      <c r="L84" s="320">
        <f t="shared" si="1"/>
        <v>2684500.0000000005</v>
      </c>
      <c r="M84" s="320"/>
      <c r="N84" s="320"/>
      <c r="O84" s="320">
        <f t="shared" si="9"/>
        <v>2684500.0000000005</v>
      </c>
      <c r="P84" s="243"/>
    </row>
    <row r="85" spans="1:16" x14ac:dyDescent="0.25">
      <c r="A85" s="243">
        <v>599</v>
      </c>
      <c r="B85" s="326">
        <v>44004</v>
      </c>
      <c r="C85" s="319"/>
      <c r="D85" s="363" t="s">
        <v>147</v>
      </c>
      <c r="E85" s="319" t="s">
        <v>148</v>
      </c>
      <c r="F85" s="243" t="s">
        <v>155</v>
      </c>
      <c r="G85" s="243">
        <v>12</v>
      </c>
      <c r="H85" s="320">
        <v>485000</v>
      </c>
      <c r="I85" s="320">
        <f t="shared" si="0"/>
        <v>5820000</v>
      </c>
      <c r="J85" s="320"/>
      <c r="K85" s="321">
        <v>0.3</v>
      </c>
      <c r="L85" s="320">
        <f t="shared" si="1"/>
        <v>4073999.9999999995</v>
      </c>
      <c r="M85" s="320"/>
      <c r="N85" s="320">
        <f>L85</f>
        <v>4073999.9999999995</v>
      </c>
      <c r="O85" s="320"/>
      <c r="P85" s="243"/>
    </row>
    <row r="86" spans="1:16" x14ac:dyDescent="0.25">
      <c r="A86" s="471">
        <v>1152</v>
      </c>
      <c r="B86" s="474">
        <v>44006</v>
      </c>
      <c r="C86" s="471"/>
      <c r="D86" s="487" t="s">
        <v>225</v>
      </c>
      <c r="E86" s="477" t="s">
        <v>134</v>
      </c>
      <c r="F86" s="383" t="s">
        <v>135</v>
      </c>
      <c r="G86" s="383">
        <v>24</v>
      </c>
      <c r="H86" s="384">
        <v>225000</v>
      </c>
      <c r="I86" s="384">
        <f t="shared" si="0"/>
        <v>5400000</v>
      </c>
      <c r="J86" s="384">
        <v>250000</v>
      </c>
      <c r="K86" s="386">
        <v>0.41</v>
      </c>
      <c r="L86" s="384">
        <f>I86*(1-K86)-J86</f>
        <v>2936000.0000000005</v>
      </c>
      <c r="M86" s="384"/>
      <c r="N86" s="384"/>
      <c r="O86" s="384">
        <f t="shared" si="9"/>
        <v>2936000.0000000005</v>
      </c>
      <c r="P86" s="383"/>
    </row>
    <row r="87" spans="1:16" x14ac:dyDescent="0.25">
      <c r="A87" s="472"/>
      <c r="B87" s="475"/>
      <c r="C87" s="472"/>
      <c r="D87" s="488"/>
      <c r="E87" s="478"/>
      <c r="F87" s="387" t="s">
        <v>149</v>
      </c>
      <c r="G87" s="387">
        <v>24</v>
      </c>
      <c r="H87" s="388">
        <v>455000</v>
      </c>
      <c r="I87" s="388">
        <f t="shared" si="0"/>
        <v>10920000</v>
      </c>
      <c r="J87" s="388"/>
      <c r="K87" s="389">
        <v>0.41</v>
      </c>
      <c r="L87" s="388">
        <f t="shared" si="1"/>
        <v>6442800.0000000009</v>
      </c>
      <c r="M87" s="388"/>
      <c r="N87" s="388"/>
      <c r="O87" s="388">
        <f t="shared" si="9"/>
        <v>6442800.0000000009</v>
      </c>
      <c r="P87" s="387"/>
    </row>
    <row r="88" spans="1:16" x14ac:dyDescent="0.25">
      <c r="A88" s="472"/>
      <c r="B88" s="475"/>
      <c r="C88" s="472"/>
      <c r="D88" s="488"/>
      <c r="E88" s="478"/>
      <c r="F88" s="387" t="s">
        <v>190</v>
      </c>
      <c r="G88" s="387">
        <v>12</v>
      </c>
      <c r="H88" s="388">
        <v>485000</v>
      </c>
      <c r="I88" s="388">
        <f t="shared" si="0"/>
        <v>5820000</v>
      </c>
      <c r="J88" s="388"/>
      <c r="K88" s="389">
        <v>0.41</v>
      </c>
      <c r="L88" s="388">
        <f t="shared" si="1"/>
        <v>3433800.0000000005</v>
      </c>
      <c r="M88" s="388"/>
      <c r="N88" s="388"/>
      <c r="O88" s="388">
        <f t="shared" si="9"/>
        <v>3433800.0000000005</v>
      </c>
      <c r="P88" s="387"/>
    </row>
    <row r="89" spans="1:16" x14ac:dyDescent="0.25">
      <c r="A89" s="473"/>
      <c r="B89" s="476"/>
      <c r="C89" s="473"/>
      <c r="D89" s="489"/>
      <c r="E89" s="479"/>
      <c r="F89" s="390" t="s">
        <v>138</v>
      </c>
      <c r="G89" s="390">
        <v>12</v>
      </c>
      <c r="H89" s="391">
        <v>455000</v>
      </c>
      <c r="I89" s="391">
        <f t="shared" si="0"/>
        <v>5460000</v>
      </c>
      <c r="J89" s="391"/>
      <c r="K89" s="393">
        <v>0.41</v>
      </c>
      <c r="L89" s="391">
        <f t="shared" si="1"/>
        <v>3221400.0000000005</v>
      </c>
      <c r="M89" s="391"/>
      <c r="N89" s="391"/>
      <c r="O89" s="391">
        <f t="shared" si="9"/>
        <v>3221400.0000000005</v>
      </c>
      <c r="P89" s="390"/>
    </row>
    <row r="90" spans="1:16" x14ac:dyDescent="0.25">
      <c r="A90" s="471">
        <v>1153</v>
      </c>
      <c r="B90" s="474">
        <v>44005</v>
      </c>
      <c r="C90" s="471" t="s">
        <v>183</v>
      </c>
      <c r="D90" s="477" t="s">
        <v>226</v>
      </c>
      <c r="E90" s="477"/>
      <c r="F90" s="383" t="s">
        <v>190</v>
      </c>
      <c r="G90" s="383">
        <v>1</v>
      </c>
      <c r="H90" s="384">
        <v>485000</v>
      </c>
      <c r="I90" s="384">
        <f t="shared" si="0"/>
        <v>485000</v>
      </c>
      <c r="J90" s="384"/>
      <c r="K90" s="386">
        <v>0.41</v>
      </c>
      <c r="L90" s="384">
        <f t="shared" si="1"/>
        <v>286150.00000000006</v>
      </c>
      <c r="M90" s="384">
        <f>L90</f>
        <v>286150.00000000006</v>
      </c>
      <c r="N90" s="384"/>
      <c r="O90" s="384"/>
      <c r="P90" s="383"/>
    </row>
    <row r="91" spans="1:16" x14ac:dyDescent="0.25">
      <c r="A91" s="473"/>
      <c r="B91" s="476"/>
      <c r="C91" s="473"/>
      <c r="D91" s="479"/>
      <c r="E91" s="479"/>
      <c r="F91" s="390" t="s">
        <v>146</v>
      </c>
      <c r="G91" s="390">
        <v>1</v>
      </c>
      <c r="H91" s="391">
        <v>550000</v>
      </c>
      <c r="I91" s="391">
        <f t="shared" si="0"/>
        <v>550000</v>
      </c>
      <c r="J91" s="391"/>
      <c r="K91" s="393">
        <v>0.41</v>
      </c>
      <c r="L91" s="391">
        <f t="shared" si="1"/>
        <v>324500.00000000006</v>
      </c>
      <c r="M91" s="391">
        <f>L91</f>
        <v>324500.00000000006</v>
      </c>
      <c r="N91" s="391"/>
      <c r="O91" s="391"/>
      <c r="P91" s="390"/>
    </row>
    <row r="92" spans="1:16" x14ac:dyDescent="0.25">
      <c r="A92" s="354">
        <v>1158</v>
      </c>
      <c r="B92" s="355">
        <v>44006</v>
      </c>
      <c r="C92" s="354" t="s">
        <v>229</v>
      </c>
      <c r="D92" s="364" t="s">
        <v>230</v>
      </c>
      <c r="E92" s="365">
        <v>0.2</v>
      </c>
      <c r="F92" s="243" t="s">
        <v>155</v>
      </c>
      <c r="G92" s="243">
        <v>2</v>
      </c>
      <c r="H92" s="320">
        <v>485000</v>
      </c>
      <c r="I92" s="320">
        <f t="shared" si="0"/>
        <v>970000</v>
      </c>
      <c r="J92" s="320"/>
      <c r="K92" s="321">
        <v>0.2</v>
      </c>
      <c r="L92" s="320">
        <f t="shared" si="1"/>
        <v>776000</v>
      </c>
      <c r="M92" s="320">
        <f>L92</f>
        <v>776000</v>
      </c>
      <c r="N92" s="320"/>
      <c r="O92" s="320"/>
      <c r="P92" s="243" t="s">
        <v>239</v>
      </c>
    </row>
    <row r="93" spans="1:16" x14ac:dyDescent="0.25">
      <c r="A93" s="471">
        <v>1154</v>
      </c>
      <c r="B93" s="474">
        <v>44007</v>
      </c>
      <c r="C93" s="471" t="s">
        <v>128</v>
      </c>
      <c r="D93" s="477" t="s">
        <v>128</v>
      </c>
      <c r="E93" s="477" t="s">
        <v>136</v>
      </c>
      <c r="F93" s="383" t="s">
        <v>135</v>
      </c>
      <c r="G93" s="383">
        <v>2</v>
      </c>
      <c r="H93" s="384">
        <v>225000</v>
      </c>
      <c r="I93" s="384">
        <f t="shared" si="0"/>
        <v>450000</v>
      </c>
      <c r="J93" s="384"/>
      <c r="K93" s="386">
        <v>0.41</v>
      </c>
      <c r="L93" s="384">
        <f t="shared" si="1"/>
        <v>265500.00000000006</v>
      </c>
      <c r="M93" s="384">
        <f>L93</f>
        <v>265500.00000000006</v>
      </c>
      <c r="N93" s="384"/>
      <c r="O93" s="384"/>
      <c r="P93" s="471" t="s">
        <v>231</v>
      </c>
    </row>
    <row r="94" spans="1:16" x14ac:dyDescent="0.25">
      <c r="A94" s="472"/>
      <c r="B94" s="475"/>
      <c r="C94" s="472"/>
      <c r="D94" s="478"/>
      <c r="E94" s="478"/>
      <c r="F94" s="387" t="s">
        <v>137</v>
      </c>
      <c r="G94" s="387">
        <v>2</v>
      </c>
      <c r="H94" s="388">
        <v>235000</v>
      </c>
      <c r="I94" s="388">
        <f t="shared" si="0"/>
        <v>470000</v>
      </c>
      <c r="J94" s="388"/>
      <c r="K94" s="389">
        <v>0.41</v>
      </c>
      <c r="L94" s="388">
        <f t="shared" si="1"/>
        <v>277300.00000000006</v>
      </c>
      <c r="M94" s="388">
        <f t="shared" ref="M94:M95" si="10">L94</f>
        <v>277300.00000000006</v>
      </c>
      <c r="N94" s="388"/>
      <c r="O94" s="388"/>
      <c r="P94" s="472"/>
    </row>
    <row r="95" spans="1:16" x14ac:dyDescent="0.25">
      <c r="A95" s="473"/>
      <c r="B95" s="476"/>
      <c r="C95" s="473"/>
      <c r="D95" s="479"/>
      <c r="E95" s="479"/>
      <c r="F95" s="390" t="s">
        <v>138</v>
      </c>
      <c r="G95" s="390">
        <v>3</v>
      </c>
      <c r="H95" s="391">
        <v>455000</v>
      </c>
      <c r="I95" s="391">
        <f t="shared" si="0"/>
        <v>1365000</v>
      </c>
      <c r="J95" s="391"/>
      <c r="K95" s="393">
        <v>0.41</v>
      </c>
      <c r="L95" s="391">
        <f t="shared" si="1"/>
        <v>805350.00000000012</v>
      </c>
      <c r="M95" s="391">
        <f t="shared" si="10"/>
        <v>805350.00000000012</v>
      </c>
      <c r="N95" s="391"/>
      <c r="O95" s="391"/>
      <c r="P95" s="473"/>
    </row>
    <row r="96" spans="1:16" x14ac:dyDescent="0.25">
      <c r="A96" s="243">
        <v>1155</v>
      </c>
      <c r="B96" s="326">
        <v>44007</v>
      </c>
      <c r="C96" s="319"/>
      <c r="D96" s="319" t="s">
        <v>184</v>
      </c>
      <c r="E96" s="319" t="s">
        <v>185</v>
      </c>
      <c r="F96" s="243" t="s">
        <v>149</v>
      </c>
      <c r="G96" s="243">
        <v>1</v>
      </c>
      <c r="H96" s="320">
        <v>455000</v>
      </c>
      <c r="I96" s="320">
        <f t="shared" si="0"/>
        <v>455000</v>
      </c>
      <c r="J96" s="320"/>
      <c r="K96" s="321">
        <v>0.35</v>
      </c>
      <c r="L96" s="320">
        <f t="shared" si="1"/>
        <v>295750</v>
      </c>
      <c r="M96" s="320">
        <f>L96</f>
        <v>295750</v>
      </c>
      <c r="N96" s="320"/>
      <c r="O96" s="320"/>
      <c r="P96" s="243" t="s">
        <v>239</v>
      </c>
    </row>
    <row r="97" spans="1:16" x14ac:dyDescent="0.25">
      <c r="A97" s="243">
        <v>1156</v>
      </c>
      <c r="B97" s="326">
        <v>44007</v>
      </c>
      <c r="C97" s="319"/>
      <c r="D97" s="319" t="s">
        <v>225</v>
      </c>
      <c r="E97" s="319" t="s">
        <v>134</v>
      </c>
      <c r="F97" s="243" t="s">
        <v>190</v>
      </c>
      <c r="G97" s="243">
        <v>12</v>
      </c>
      <c r="H97" s="320">
        <v>485000</v>
      </c>
      <c r="I97" s="320">
        <f t="shared" si="0"/>
        <v>5820000</v>
      </c>
      <c r="J97" s="320">
        <v>100000</v>
      </c>
      <c r="K97" s="321">
        <v>0.41</v>
      </c>
      <c r="L97" s="320">
        <f>I97*(1-K97)-J97</f>
        <v>3333800.0000000005</v>
      </c>
      <c r="M97" s="320"/>
      <c r="N97" s="320"/>
      <c r="O97" s="320">
        <f>L97</f>
        <v>3333800.0000000005</v>
      </c>
      <c r="P97" s="243" t="s">
        <v>227</v>
      </c>
    </row>
    <row r="98" spans="1:16" x14ac:dyDescent="0.25">
      <c r="A98" s="243">
        <v>1157</v>
      </c>
      <c r="B98" s="326">
        <v>44007</v>
      </c>
      <c r="C98" s="319" t="s">
        <v>128</v>
      </c>
      <c r="D98" s="319" t="s">
        <v>128</v>
      </c>
      <c r="E98" s="319" t="s">
        <v>136</v>
      </c>
      <c r="F98" s="243" t="s">
        <v>146</v>
      </c>
      <c r="G98" s="243">
        <v>1</v>
      </c>
      <c r="H98" s="320">
        <v>550000</v>
      </c>
      <c r="I98" s="320">
        <f t="shared" si="0"/>
        <v>550000</v>
      </c>
      <c r="J98" s="320"/>
      <c r="K98" s="321">
        <v>0.41</v>
      </c>
      <c r="L98" s="320">
        <f t="shared" ref="L98:L107" si="11">I98*(1-K98)-J98</f>
        <v>324500.00000000006</v>
      </c>
      <c r="M98" s="320">
        <f>L98</f>
        <v>324500.00000000006</v>
      </c>
      <c r="N98" s="320"/>
      <c r="O98" s="320"/>
      <c r="P98" s="243" t="s">
        <v>231</v>
      </c>
    </row>
    <row r="99" spans="1:16" x14ac:dyDescent="0.25">
      <c r="A99" s="243">
        <v>1159</v>
      </c>
      <c r="B99" s="326">
        <v>44006</v>
      </c>
      <c r="C99" s="319" t="s">
        <v>130</v>
      </c>
      <c r="D99" s="319" t="s">
        <v>130</v>
      </c>
      <c r="E99" s="319" t="s">
        <v>136</v>
      </c>
      <c r="F99" s="243" t="s">
        <v>155</v>
      </c>
      <c r="G99" s="243">
        <v>4</v>
      </c>
      <c r="H99" s="320">
        <v>485000</v>
      </c>
      <c r="I99" s="320">
        <f t="shared" si="0"/>
        <v>1940000</v>
      </c>
      <c r="J99" s="320"/>
      <c r="K99" s="321">
        <v>0.41</v>
      </c>
      <c r="L99" s="320">
        <f t="shared" si="11"/>
        <v>1144600.0000000002</v>
      </c>
      <c r="M99" s="320">
        <f>L99</f>
        <v>1144600.0000000002</v>
      </c>
      <c r="N99" s="320"/>
      <c r="O99" s="320"/>
      <c r="P99" s="243" t="s">
        <v>231</v>
      </c>
    </row>
    <row r="100" spans="1:16" x14ac:dyDescent="0.25">
      <c r="A100" s="471">
        <v>488</v>
      </c>
      <c r="B100" s="474">
        <v>44009</v>
      </c>
      <c r="C100" s="471"/>
      <c r="D100" s="477" t="s">
        <v>150</v>
      </c>
      <c r="E100" s="477" t="s">
        <v>145</v>
      </c>
      <c r="F100" s="383" t="s">
        <v>154</v>
      </c>
      <c r="G100" s="383">
        <v>3</v>
      </c>
      <c r="H100" s="384">
        <v>465000</v>
      </c>
      <c r="I100" s="384">
        <f t="shared" si="0"/>
        <v>1395000</v>
      </c>
      <c r="J100" s="385"/>
      <c r="K100" s="386">
        <v>0.41</v>
      </c>
      <c r="L100" s="384">
        <f t="shared" si="11"/>
        <v>823050.00000000012</v>
      </c>
      <c r="M100" s="384"/>
      <c r="N100" s="384"/>
      <c r="O100" s="384">
        <f>L100</f>
        <v>823050.00000000012</v>
      </c>
      <c r="P100" s="383"/>
    </row>
    <row r="101" spans="1:16" x14ac:dyDescent="0.25">
      <c r="A101" s="473"/>
      <c r="B101" s="476"/>
      <c r="C101" s="473"/>
      <c r="D101" s="479"/>
      <c r="E101" s="479"/>
      <c r="F101" s="390" t="s">
        <v>190</v>
      </c>
      <c r="G101" s="390">
        <v>3</v>
      </c>
      <c r="H101" s="391">
        <v>485000</v>
      </c>
      <c r="I101" s="391">
        <f t="shared" si="0"/>
        <v>1455000</v>
      </c>
      <c r="J101" s="392"/>
      <c r="K101" s="393">
        <v>0.41</v>
      </c>
      <c r="L101" s="391">
        <f t="shared" si="11"/>
        <v>858450.00000000012</v>
      </c>
      <c r="M101" s="391"/>
      <c r="N101" s="391"/>
      <c r="O101" s="391">
        <f>L101</f>
        <v>858450.00000000012</v>
      </c>
      <c r="P101" s="390"/>
    </row>
    <row r="102" spans="1:16" x14ac:dyDescent="0.25">
      <c r="A102" s="471">
        <v>1196</v>
      </c>
      <c r="B102" s="474">
        <v>44011</v>
      </c>
      <c r="C102" s="471"/>
      <c r="D102" s="477" t="s">
        <v>233</v>
      </c>
      <c r="E102" s="477" t="s">
        <v>234</v>
      </c>
      <c r="F102" s="383" t="s">
        <v>149</v>
      </c>
      <c r="G102" s="383">
        <v>12</v>
      </c>
      <c r="H102" s="384">
        <v>455000</v>
      </c>
      <c r="I102" s="384">
        <f t="shared" si="0"/>
        <v>5460000</v>
      </c>
      <c r="J102" s="385"/>
      <c r="K102" s="386">
        <v>0.41</v>
      </c>
      <c r="L102" s="384">
        <f t="shared" si="11"/>
        <v>3221400.0000000005</v>
      </c>
      <c r="M102" s="384">
        <f>L102</f>
        <v>3221400.0000000005</v>
      </c>
      <c r="N102" s="384"/>
      <c r="O102" s="384"/>
      <c r="P102" s="383"/>
    </row>
    <row r="103" spans="1:16" x14ac:dyDescent="0.25">
      <c r="A103" s="472"/>
      <c r="B103" s="475"/>
      <c r="C103" s="472"/>
      <c r="D103" s="478"/>
      <c r="E103" s="478"/>
      <c r="F103" s="387" t="s">
        <v>154</v>
      </c>
      <c r="G103" s="387">
        <v>12</v>
      </c>
      <c r="H103" s="388">
        <v>465000</v>
      </c>
      <c r="I103" s="388">
        <f t="shared" si="0"/>
        <v>5580000</v>
      </c>
      <c r="J103" s="231"/>
      <c r="K103" s="389">
        <v>0.41</v>
      </c>
      <c r="L103" s="388">
        <f t="shared" si="11"/>
        <v>3292200.0000000005</v>
      </c>
      <c r="M103" s="388">
        <f t="shared" ref="M103:M106" si="12">L103</f>
        <v>3292200.0000000005</v>
      </c>
      <c r="N103" s="388"/>
      <c r="O103" s="388"/>
      <c r="P103" s="387"/>
    </row>
    <row r="104" spans="1:16" x14ac:dyDescent="0.25">
      <c r="A104" s="472"/>
      <c r="B104" s="475"/>
      <c r="C104" s="472"/>
      <c r="D104" s="478"/>
      <c r="E104" s="478"/>
      <c r="F104" s="387" t="s">
        <v>131</v>
      </c>
      <c r="G104" s="387">
        <v>12</v>
      </c>
      <c r="H104" s="388">
        <v>475000</v>
      </c>
      <c r="I104" s="388">
        <f t="shared" si="0"/>
        <v>5700000</v>
      </c>
      <c r="J104" s="231"/>
      <c r="K104" s="389">
        <v>0.41</v>
      </c>
      <c r="L104" s="388">
        <f t="shared" si="11"/>
        <v>3363000.0000000005</v>
      </c>
      <c r="M104" s="388">
        <f t="shared" si="12"/>
        <v>3363000.0000000005</v>
      </c>
      <c r="N104" s="388"/>
      <c r="O104" s="388"/>
      <c r="P104" s="387"/>
    </row>
    <row r="105" spans="1:16" x14ac:dyDescent="0.25">
      <c r="A105" s="472"/>
      <c r="B105" s="475"/>
      <c r="C105" s="472"/>
      <c r="D105" s="478"/>
      <c r="E105" s="478"/>
      <c r="F105" s="387" t="s">
        <v>155</v>
      </c>
      <c r="G105" s="387">
        <v>12</v>
      </c>
      <c r="H105" s="388">
        <v>485000</v>
      </c>
      <c r="I105" s="388">
        <f t="shared" si="0"/>
        <v>5820000</v>
      </c>
      <c r="J105" s="231"/>
      <c r="K105" s="389">
        <v>0.41</v>
      </c>
      <c r="L105" s="388">
        <f t="shared" si="11"/>
        <v>3433800.0000000005</v>
      </c>
      <c r="M105" s="388">
        <f t="shared" si="12"/>
        <v>3433800.0000000005</v>
      </c>
      <c r="N105" s="388"/>
      <c r="O105" s="388"/>
      <c r="P105" s="387"/>
    </row>
    <row r="106" spans="1:16" x14ac:dyDescent="0.25">
      <c r="A106" s="473"/>
      <c r="B106" s="476"/>
      <c r="C106" s="473"/>
      <c r="D106" s="479"/>
      <c r="E106" s="479"/>
      <c r="F106" s="390" t="s">
        <v>141</v>
      </c>
      <c r="G106" s="390">
        <v>12</v>
      </c>
      <c r="H106" s="391">
        <v>455000</v>
      </c>
      <c r="I106" s="391">
        <f t="shared" si="0"/>
        <v>5460000</v>
      </c>
      <c r="J106" s="392"/>
      <c r="K106" s="393">
        <v>0.41</v>
      </c>
      <c r="L106" s="391">
        <f t="shared" si="11"/>
        <v>3221400.0000000005</v>
      </c>
      <c r="M106" s="391">
        <f t="shared" si="12"/>
        <v>3221400.0000000005</v>
      </c>
      <c r="N106" s="391"/>
      <c r="O106" s="391"/>
      <c r="P106" s="390"/>
    </row>
    <row r="107" spans="1:16" x14ac:dyDescent="0.25">
      <c r="A107" s="243">
        <v>476</v>
      </c>
      <c r="B107" s="327">
        <v>43980</v>
      </c>
      <c r="C107" s="243" t="s">
        <v>183</v>
      </c>
      <c r="D107" s="319" t="s">
        <v>243</v>
      </c>
      <c r="E107" s="319"/>
      <c r="F107" s="243" t="s">
        <v>155</v>
      </c>
      <c r="G107" s="243">
        <v>12</v>
      </c>
      <c r="H107" s="320">
        <v>485000</v>
      </c>
      <c r="I107" s="320">
        <f t="shared" si="0"/>
        <v>5820000</v>
      </c>
      <c r="J107" s="362"/>
      <c r="K107" s="321">
        <v>0.41</v>
      </c>
      <c r="L107" s="320">
        <f t="shared" si="11"/>
        <v>3433800.0000000005</v>
      </c>
      <c r="M107" s="320"/>
      <c r="N107" s="320"/>
      <c r="O107" s="320">
        <f t="shared" ref="O107" si="13">L107</f>
        <v>3433800.0000000005</v>
      </c>
      <c r="P107" s="243" t="s">
        <v>252</v>
      </c>
    </row>
    <row r="108" spans="1:16" x14ac:dyDescent="0.25">
      <c r="A108" s="471">
        <v>1195</v>
      </c>
      <c r="B108" s="474">
        <v>44010</v>
      </c>
      <c r="C108" s="471"/>
      <c r="D108" s="477" t="s">
        <v>233</v>
      </c>
      <c r="E108" s="477" t="s">
        <v>234</v>
      </c>
      <c r="F108" s="383" t="s">
        <v>149</v>
      </c>
      <c r="G108" s="383">
        <v>60</v>
      </c>
      <c r="H108" s="384">
        <v>455000</v>
      </c>
      <c r="I108" s="384">
        <f t="shared" ref="I108:I116" si="14">G108*H108</f>
        <v>27300000</v>
      </c>
      <c r="J108" s="385"/>
      <c r="K108" s="386">
        <v>0.41</v>
      </c>
      <c r="L108" s="384">
        <f t="shared" ref="L108:L116" si="15">I108*(1-K108)-J108</f>
        <v>16107000.000000002</v>
      </c>
      <c r="M108" s="384">
        <f>L108</f>
        <v>16107000.000000002</v>
      </c>
      <c r="N108" s="384"/>
      <c r="O108" s="384"/>
      <c r="P108" s="383"/>
    </row>
    <row r="109" spans="1:16" x14ac:dyDescent="0.25">
      <c r="A109" s="472"/>
      <c r="B109" s="475"/>
      <c r="C109" s="472"/>
      <c r="D109" s="478"/>
      <c r="E109" s="478"/>
      <c r="F109" s="387" t="s">
        <v>154</v>
      </c>
      <c r="G109" s="387">
        <v>36</v>
      </c>
      <c r="H109" s="388">
        <v>465000</v>
      </c>
      <c r="I109" s="388">
        <f t="shared" si="14"/>
        <v>16740000</v>
      </c>
      <c r="J109" s="231"/>
      <c r="K109" s="389">
        <v>0.41</v>
      </c>
      <c r="L109" s="388">
        <f t="shared" si="15"/>
        <v>9876600.0000000019</v>
      </c>
      <c r="M109" s="388">
        <f t="shared" ref="M109:M115" si="16">L109</f>
        <v>9876600.0000000019</v>
      </c>
      <c r="N109" s="388"/>
      <c r="O109" s="388"/>
      <c r="P109" s="387"/>
    </row>
    <row r="110" spans="1:16" x14ac:dyDescent="0.25">
      <c r="A110" s="472"/>
      <c r="B110" s="475"/>
      <c r="C110" s="472"/>
      <c r="D110" s="478"/>
      <c r="E110" s="478"/>
      <c r="F110" s="387" t="s">
        <v>131</v>
      </c>
      <c r="G110" s="387">
        <v>36</v>
      </c>
      <c r="H110" s="388">
        <v>475000</v>
      </c>
      <c r="I110" s="388">
        <f t="shared" si="14"/>
        <v>17100000</v>
      </c>
      <c r="J110" s="231"/>
      <c r="K110" s="389">
        <v>0.41</v>
      </c>
      <c r="L110" s="388">
        <f t="shared" si="15"/>
        <v>10089000.000000002</v>
      </c>
      <c r="M110" s="388">
        <f t="shared" si="16"/>
        <v>10089000.000000002</v>
      </c>
      <c r="N110" s="388"/>
      <c r="O110" s="388"/>
      <c r="P110" s="387"/>
    </row>
    <row r="111" spans="1:16" x14ac:dyDescent="0.25">
      <c r="A111" s="472"/>
      <c r="B111" s="475"/>
      <c r="C111" s="472"/>
      <c r="D111" s="478"/>
      <c r="E111" s="478"/>
      <c r="F111" s="387" t="s">
        <v>155</v>
      </c>
      <c r="G111" s="387">
        <v>48</v>
      </c>
      <c r="H111" s="388">
        <v>485000</v>
      </c>
      <c r="I111" s="388">
        <f t="shared" si="14"/>
        <v>23280000</v>
      </c>
      <c r="J111" s="231"/>
      <c r="K111" s="389">
        <v>0.41</v>
      </c>
      <c r="L111" s="388">
        <f t="shared" si="15"/>
        <v>13735200.000000002</v>
      </c>
      <c r="M111" s="388">
        <f t="shared" si="16"/>
        <v>13735200.000000002</v>
      </c>
      <c r="N111" s="388"/>
      <c r="O111" s="388"/>
      <c r="P111" s="387"/>
    </row>
    <row r="112" spans="1:16" x14ac:dyDescent="0.25">
      <c r="A112" s="472"/>
      <c r="B112" s="475"/>
      <c r="C112" s="472"/>
      <c r="D112" s="478"/>
      <c r="E112" s="478"/>
      <c r="F112" s="387" t="s">
        <v>190</v>
      </c>
      <c r="G112" s="387">
        <v>24</v>
      </c>
      <c r="H112" s="388">
        <v>485000</v>
      </c>
      <c r="I112" s="388">
        <f t="shared" si="14"/>
        <v>11640000</v>
      </c>
      <c r="J112" s="231"/>
      <c r="K112" s="389">
        <v>0.41</v>
      </c>
      <c r="L112" s="388">
        <f t="shared" si="15"/>
        <v>6867600.0000000009</v>
      </c>
      <c r="M112" s="388">
        <f t="shared" si="16"/>
        <v>6867600.0000000009</v>
      </c>
      <c r="N112" s="388"/>
      <c r="O112" s="388"/>
      <c r="P112" s="387"/>
    </row>
    <row r="113" spans="1:17" x14ac:dyDescent="0.25">
      <c r="A113" s="472"/>
      <c r="B113" s="475"/>
      <c r="C113" s="472"/>
      <c r="D113" s="478"/>
      <c r="E113" s="478"/>
      <c r="F113" s="387" t="s">
        <v>146</v>
      </c>
      <c r="G113" s="387">
        <v>72</v>
      </c>
      <c r="H113" s="388">
        <v>550000</v>
      </c>
      <c r="I113" s="388">
        <f t="shared" si="14"/>
        <v>39600000</v>
      </c>
      <c r="J113" s="231"/>
      <c r="K113" s="389">
        <v>0.41</v>
      </c>
      <c r="L113" s="388">
        <f t="shared" si="15"/>
        <v>23364000.000000004</v>
      </c>
      <c r="M113" s="388">
        <f t="shared" si="16"/>
        <v>23364000.000000004</v>
      </c>
      <c r="N113" s="388"/>
      <c r="O113" s="388"/>
      <c r="P113" s="387"/>
    </row>
    <row r="114" spans="1:17" x14ac:dyDescent="0.25">
      <c r="A114" s="472"/>
      <c r="B114" s="475"/>
      <c r="C114" s="472"/>
      <c r="D114" s="478"/>
      <c r="E114" s="478"/>
      <c r="F114" s="387" t="s">
        <v>141</v>
      </c>
      <c r="G114" s="387">
        <v>60</v>
      </c>
      <c r="H114" s="388">
        <v>455000</v>
      </c>
      <c r="I114" s="388">
        <f t="shared" si="14"/>
        <v>27300000</v>
      </c>
      <c r="J114" s="231"/>
      <c r="K114" s="389">
        <v>0.41</v>
      </c>
      <c r="L114" s="388">
        <f t="shared" si="15"/>
        <v>16107000.000000002</v>
      </c>
      <c r="M114" s="388">
        <f t="shared" si="16"/>
        <v>16107000.000000002</v>
      </c>
      <c r="N114" s="388"/>
      <c r="O114" s="388"/>
      <c r="P114" s="387"/>
    </row>
    <row r="115" spans="1:17" x14ac:dyDescent="0.25">
      <c r="A115" s="473"/>
      <c r="B115" s="476"/>
      <c r="C115" s="473"/>
      <c r="D115" s="479"/>
      <c r="E115" s="479"/>
      <c r="F115" s="390" t="s">
        <v>138</v>
      </c>
      <c r="G115" s="390">
        <v>48</v>
      </c>
      <c r="H115" s="391">
        <v>455000</v>
      </c>
      <c r="I115" s="391">
        <f t="shared" si="14"/>
        <v>21840000</v>
      </c>
      <c r="J115" s="392"/>
      <c r="K115" s="393">
        <v>0.41</v>
      </c>
      <c r="L115" s="391">
        <f t="shared" si="15"/>
        <v>12885600.000000002</v>
      </c>
      <c r="M115" s="391">
        <f t="shared" si="16"/>
        <v>12885600.000000002</v>
      </c>
      <c r="N115" s="391"/>
      <c r="O115" s="391"/>
      <c r="P115" s="390"/>
    </row>
    <row r="116" spans="1:17" x14ac:dyDescent="0.25">
      <c r="A116" s="243">
        <v>1174</v>
      </c>
      <c r="B116" s="327">
        <v>44009</v>
      </c>
      <c r="C116" s="319"/>
      <c r="D116" s="319" t="s">
        <v>236</v>
      </c>
      <c r="E116" s="319" t="s">
        <v>237</v>
      </c>
      <c r="F116" s="243" t="s">
        <v>155</v>
      </c>
      <c r="G116" s="243">
        <v>2</v>
      </c>
      <c r="H116" s="320">
        <v>485000</v>
      </c>
      <c r="I116" s="320">
        <f t="shared" si="14"/>
        <v>970000</v>
      </c>
      <c r="J116" s="320"/>
      <c r="K116" s="321">
        <v>0</v>
      </c>
      <c r="L116" s="320">
        <f t="shared" si="15"/>
        <v>970000</v>
      </c>
      <c r="M116" s="320">
        <f>L116</f>
        <v>970000</v>
      </c>
      <c r="N116" s="320"/>
      <c r="O116" s="320"/>
      <c r="P116" s="243" t="s">
        <v>238</v>
      </c>
    </row>
    <row r="117" spans="1:17" s="334" customFormat="1" ht="12" x14ac:dyDescent="0.25">
      <c r="A117" s="508" t="s">
        <v>79</v>
      </c>
      <c r="B117" s="508"/>
      <c r="C117" s="508"/>
      <c r="D117" s="508"/>
      <c r="E117" s="508"/>
      <c r="F117" s="508"/>
      <c r="G117" s="328">
        <f>SUM(G9:G116)</f>
        <v>1625</v>
      </c>
      <c r="H117" s="329"/>
      <c r="I117" s="330">
        <f>SUM(I9:I116)</f>
        <v>731600000</v>
      </c>
      <c r="J117" s="331"/>
      <c r="K117" s="332"/>
      <c r="L117" s="333">
        <f>SUM(L9:L116)</f>
        <v>392725750</v>
      </c>
      <c r="M117" s="329"/>
      <c r="N117" s="329"/>
      <c r="O117" s="329"/>
      <c r="P117" s="509"/>
      <c r="Q117" s="506"/>
    </row>
    <row r="118" spans="1:17" s="334" customFormat="1" ht="12" x14ac:dyDescent="0.25">
      <c r="A118" s="507" t="s">
        <v>125</v>
      </c>
      <c r="B118" s="507"/>
      <c r="C118" s="507"/>
      <c r="D118" s="507"/>
      <c r="E118" s="507"/>
      <c r="F118" s="507"/>
      <c r="G118" s="328">
        <f>G117</f>
        <v>1625</v>
      </c>
      <c r="H118" s="331"/>
      <c r="I118" s="330"/>
      <c r="J118" s="331"/>
      <c r="K118" s="332"/>
      <c r="L118" s="333">
        <f>L117</f>
        <v>392725750</v>
      </c>
      <c r="M118" s="331"/>
      <c r="N118" s="331"/>
      <c r="O118" s="331"/>
      <c r="P118" s="509"/>
      <c r="Q118" s="506"/>
    </row>
    <row r="119" spans="1:17" s="334" customFormat="1" ht="12" x14ac:dyDescent="0.25">
      <c r="A119" s="507" t="s">
        <v>80</v>
      </c>
      <c r="B119" s="507"/>
      <c r="C119" s="507"/>
      <c r="D119" s="507"/>
      <c r="E119" s="507"/>
      <c r="F119" s="507"/>
      <c r="G119" s="335" t="s">
        <v>50</v>
      </c>
      <c r="H119" s="331"/>
      <c r="I119" s="331"/>
      <c r="J119" s="331"/>
      <c r="K119" s="335"/>
      <c r="L119" s="333">
        <f>SUM(M9:M116)</f>
        <v>136519000</v>
      </c>
      <c r="M119" s="331"/>
      <c r="N119" s="331"/>
      <c r="O119" s="331"/>
    </row>
    <row r="120" spans="1:17" s="334" customFormat="1" ht="12" x14ac:dyDescent="0.25">
      <c r="A120" s="507" t="s">
        <v>81</v>
      </c>
      <c r="B120" s="507"/>
      <c r="C120" s="507"/>
      <c r="D120" s="507"/>
      <c r="E120" s="507"/>
      <c r="F120" s="507"/>
      <c r="G120" s="335"/>
      <c r="H120" s="331"/>
      <c r="I120" s="329"/>
      <c r="J120" s="331"/>
      <c r="K120" s="332"/>
      <c r="L120" s="333">
        <f>SUM(N9:N116)</f>
        <v>14611700.000000002</v>
      </c>
      <c r="M120" s="331"/>
      <c r="N120" s="331"/>
      <c r="O120" s="331"/>
    </row>
    <row r="121" spans="1:17" s="334" customFormat="1" ht="12" x14ac:dyDescent="0.25">
      <c r="A121" s="507" t="s">
        <v>82</v>
      </c>
      <c r="B121" s="507"/>
      <c r="C121" s="507"/>
      <c r="D121" s="507"/>
      <c r="E121" s="507"/>
      <c r="F121" s="507"/>
      <c r="G121" s="335"/>
      <c r="H121" s="331"/>
      <c r="I121" s="329"/>
      <c r="J121" s="331"/>
      <c r="K121" s="332"/>
      <c r="L121" s="333">
        <f>SUM(O9:O116)</f>
        <v>241595050</v>
      </c>
      <c r="M121" s="331"/>
      <c r="N121" s="331"/>
      <c r="O121" s="331"/>
    </row>
    <row r="124" spans="1:17" x14ac:dyDescent="0.25">
      <c r="C124" s="337"/>
      <c r="E124" s="338" t="s">
        <v>112</v>
      </c>
      <c r="F124" s="338"/>
      <c r="G124" s="338"/>
      <c r="H124" s="339"/>
      <c r="I124" s="339"/>
      <c r="J124" s="340"/>
      <c r="K124" s="322"/>
      <c r="L124" s="340"/>
      <c r="M124" s="340"/>
      <c r="N124" s="340"/>
      <c r="O124" s="340"/>
    </row>
    <row r="125" spans="1:17" x14ac:dyDescent="0.25">
      <c r="C125" s="341"/>
      <c r="E125" s="342" t="s">
        <v>15</v>
      </c>
      <c r="F125" s="342"/>
      <c r="G125" s="342"/>
      <c r="H125" s="343"/>
      <c r="I125" s="343"/>
      <c r="J125" s="340"/>
      <c r="K125" s="322"/>
      <c r="L125" s="340"/>
      <c r="M125" s="340"/>
      <c r="N125" s="340"/>
      <c r="O125" s="340"/>
    </row>
    <row r="128" spans="1:17" s="344" customFormat="1" x14ac:dyDescent="0.25">
      <c r="B128" s="345"/>
      <c r="C128" s="337"/>
      <c r="E128" s="338"/>
      <c r="F128" s="346"/>
      <c r="G128" s="346"/>
      <c r="H128" s="347"/>
      <c r="I128" s="347"/>
      <c r="J128" s="347"/>
      <c r="L128" s="347"/>
      <c r="M128" s="347"/>
      <c r="N128" s="347"/>
      <c r="O128" s="347"/>
    </row>
  </sheetData>
  <autoFilter ref="A6:P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  <mergeCell ref="A108:A115"/>
    <mergeCell ref="B108:B115"/>
    <mergeCell ref="C108:C115"/>
    <mergeCell ref="D108:D115"/>
    <mergeCell ref="E108:E115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Q117:Q118"/>
    <mergeCell ref="A118:F118"/>
    <mergeCell ref="A119:F119"/>
    <mergeCell ref="A120:F120"/>
    <mergeCell ref="A121:F121"/>
    <mergeCell ref="A117:F117"/>
    <mergeCell ref="P117:P118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  <mergeCell ref="A21:A22"/>
    <mergeCell ref="B21:B22"/>
    <mergeCell ref="D21:D22"/>
    <mergeCell ref="E21:E22"/>
    <mergeCell ref="C21:C22"/>
    <mergeCell ref="A41:A48"/>
    <mergeCell ref="B41:B4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D53:D54"/>
    <mergeCell ref="B53:B54"/>
    <mergeCell ref="A53:A54"/>
    <mergeCell ref="E49:E52"/>
    <mergeCell ref="D49:D52"/>
    <mergeCell ref="C49:C52"/>
    <mergeCell ref="B49:B52"/>
    <mergeCell ref="A49:A52"/>
    <mergeCell ref="C53:C54"/>
    <mergeCell ref="E53:E54"/>
    <mergeCell ref="D31:D32"/>
    <mergeCell ref="E31:E32"/>
    <mergeCell ref="A23:A30"/>
    <mergeCell ref="B23:B30"/>
    <mergeCell ref="D23:D30"/>
    <mergeCell ref="E23:E30"/>
    <mergeCell ref="C23:C30"/>
    <mergeCell ref="C41:C48"/>
    <mergeCell ref="D41:D48"/>
    <mergeCell ref="E41:E48"/>
    <mergeCell ref="E36:E38"/>
    <mergeCell ref="D36:D38"/>
    <mergeCell ref="C36:C38"/>
    <mergeCell ref="B36:B38"/>
    <mergeCell ref="A36:A38"/>
    <mergeCell ref="A11:A12"/>
    <mergeCell ref="B11:B12"/>
    <mergeCell ref="C11:C12"/>
    <mergeCell ref="D11:D12"/>
    <mergeCell ref="E11:E12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31:A32"/>
    <mergeCell ref="B31:B32"/>
    <mergeCell ref="C31:C3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7" workbookViewId="0">
      <selection activeCell="H19" sqref="H19"/>
    </sheetView>
  </sheetViews>
  <sheetFormatPr defaultColWidth="9.140625" defaultRowHeight="15" x14ac:dyDescent="0.25"/>
  <cols>
    <col min="1" max="1" width="9.140625" style="244"/>
    <col min="2" max="2" width="12" style="82" bestFit="1" customWidth="1"/>
    <col min="3" max="3" width="9.140625" style="82"/>
    <col min="4" max="4" width="12.7109375" style="82" bestFit="1" customWidth="1"/>
    <col min="5" max="5" width="9.85546875" style="82" bestFit="1" customWidth="1"/>
    <col min="6" max="7" width="9.140625" style="82"/>
    <col min="8" max="8" width="9.28515625" style="82" bestFit="1" customWidth="1"/>
    <col min="9" max="10" width="14" style="82" bestFit="1" customWidth="1"/>
    <col min="11" max="11" width="9.140625" style="97"/>
    <col min="12" max="12" width="17" style="124" bestFit="1" customWidth="1"/>
    <col min="13" max="16384" width="9.140625" style="82"/>
  </cols>
  <sheetData>
    <row r="1" spans="1:16" x14ac:dyDescent="0.25">
      <c r="A1" s="510" t="s">
        <v>0</v>
      </c>
      <c r="B1" s="510"/>
      <c r="C1" s="510"/>
      <c r="D1" s="510"/>
    </row>
    <row r="2" spans="1:16" x14ac:dyDescent="0.25">
      <c r="A2" s="511" t="s">
        <v>2</v>
      </c>
      <c r="B2" s="511"/>
      <c r="C2" s="511"/>
      <c r="D2" s="511"/>
    </row>
    <row r="3" spans="1:16" ht="15.75" x14ac:dyDescent="0.25">
      <c r="A3" s="513" t="s">
        <v>58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</row>
    <row r="4" spans="1:16" ht="16.5" thickBot="1" x14ac:dyDescent="0.3">
      <c r="A4" s="514" t="s">
        <v>124</v>
      </c>
      <c r="B4" s="514"/>
      <c r="C4" s="514"/>
      <c r="D4" s="514"/>
      <c r="E4" s="514"/>
      <c r="F4" s="514"/>
      <c r="G4" s="514"/>
      <c r="H4" s="514"/>
      <c r="I4" s="514"/>
      <c r="J4" s="514"/>
      <c r="K4" s="515"/>
      <c r="L4" s="514"/>
      <c r="M4" s="514"/>
      <c r="N4" s="514"/>
      <c r="O4" s="514"/>
      <c r="P4" s="514"/>
    </row>
    <row r="5" spans="1:16" ht="15.75" thickTop="1" x14ac:dyDescent="0.25">
      <c r="A5" s="516" t="s">
        <v>18</v>
      </c>
      <c r="B5" s="518" t="s">
        <v>27</v>
      </c>
      <c r="C5" s="520" t="s">
        <v>28</v>
      </c>
      <c r="D5" s="520" t="s">
        <v>40</v>
      </c>
      <c r="E5" s="520"/>
      <c r="F5" s="520"/>
      <c r="G5" s="522" t="s">
        <v>29</v>
      </c>
      <c r="H5" s="522"/>
      <c r="I5" s="522"/>
      <c r="J5" s="522"/>
      <c r="K5" s="523"/>
      <c r="L5" s="524" t="s">
        <v>30</v>
      </c>
      <c r="M5" s="522" t="s">
        <v>59</v>
      </c>
      <c r="N5" s="522"/>
      <c r="O5" s="522"/>
      <c r="P5" s="526" t="s">
        <v>20</v>
      </c>
    </row>
    <row r="6" spans="1:16" ht="57" x14ac:dyDescent="0.25">
      <c r="A6" s="517"/>
      <c r="B6" s="519"/>
      <c r="C6" s="521"/>
      <c r="D6" s="81" t="s">
        <v>41</v>
      </c>
      <c r="E6" s="81" t="s">
        <v>42</v>
      </c>
      <c r="F6" s="81" t="s">
        <v>43</v>
      </c>
      <c r="G6" s="81" t="s">
        <v>31</v>
      </c>
      <c r="H6" s="81" t="s">
        <v>32</v>
      </c>
      <c r="I6" s="237" t="s">
        <v>33</v>
      </c>
      <c r="J6" s="238" t="s">
        <v>34</v>
      </c>
      <c r="K6" s="239" t="s">
        <v>35</v>
      </c>
      <c r="L6" s="525"/>
      <c r="M6" s="81" t="s">
        <v>46</v>
      </c>
      <c r="N6" s="81" t="s">
        <v>47</v>
      </c>
      <c r="O6" s="81" t="s">
        <v>48</v>
      </c>
      <c r="P6" s="527"/>
    </row>
    <row r="7" spans="1:16" x14ac:dyDescent="0.25">
      <c r="A7" s="243">
        <v>562</v>
      </c>
      <c r="B7" s="139">
        <v>43983</v>
      </c>
      <c r="C7" s="136" t="s">
        <v>142</v>
      </c>
      <c r="D7" s="136"/>
      <c r="E7" s="136"/>
      <c r="F7" s="136"/>
      <c r="G7" s="136" t="s">
        <v>143</v>
      </c>
      <c r="H7" s="136">
        <v>37</v>
      </c>
      <c r="I7" s="140">
        <v>450000</v>
      </c>
      <c r="J7" s="140">
        <f>H7*I7</f>
        <v>16650000</v>
      </c>
      <c r="K7" s="138">
        <v>0.35</v>
      </c>
      <c r="L7" s="137">
        <f>J7*(1-K7)</f>
        <v>10822500</v>
      </c>
      <c r="M7" s="136"/>
      <c r="N7" s="136"/>
      <c r="O7" s="136"/>
      <c r="P7" s="141"/>
    </row>
    <row r="8" spans="1:16" x14ac:dyDescent="0.25">
      <c r="A8" s="243">
        <v>584</v>
      </c>
      <c r="B8" s="139">
        <v>43995</v>
      </c>
      <c r="C8" s="136" t="s">
        <v>152</v>
      </c>
      <c r="D8" s="136"/>
      <c r="E8" s="141"/>
      <c r="F8" s="136"/>
      <c r="G8" s="136" t="s">
        <v>149</v>
      </c>
      <c r="H8" s="136">
        <v>12</v>
      </c>
      <c r="I8" s="140">
        <v>455000</v>
      </c>
      <c r="J8" s="140">
        <f>H8*I8</f>
        <v>5460000</v>
      </c>
      <c r="K8" s="138">
        <v>0.5</v>
      </c>
      <c r="L8" s="137">
        <f>J8*(1-K8)</f>
        <v>2730000</v>
      </c>
      <c r="M8" s="136"/>
      <c r="N8" s="136"/>
      <c r="O8" s="136"/>
      <c r="P8" s="141"/>
    </row>
    <row r="9" spans="1:16" x14ac:dyDescent="0.25">
      <c r="A9" s="243">
        <v>482</v>
      </c>
      <c r="B9" s="139">
        <v>43998</v>
      </c>
      <c r="C9" s="136" t="s">
        <v>152</v>
      </c>
      <c r="D9" s="136"/>
      <c r="E9" s="141"/>
      <c r="F9" s="136"/>
      <c r="G9" s="136" t="s">
        <v>135</v>
      </c>
      <c r="H9" s="136">
        <v>4</v>
      </c>
      <c r="I9" s="140">
        <v>225000</v>
      </c>
      <c r="J9" s="140">
        <f t="shared" ref="J9:J16" si="0">H9*I9</f>
        <v>900000</v>
      </c>
      <c r="K9" s="138">
        <v>0.5</v>
      </c>
      <c r="L9" s="137">
        <f t="shared" ref="L9:L16" si="1">J9*(1-K9)</f>
        <v>450000</v>
      </c>
      <c r="M9" s="136"/>
      <c r="N9" s="136"/>
      <c r="O9" s="136"/>
      <c r="P9" s="141"/>
    </row>
    <row r="10" spans="1:16" x14ac:dyDescent="0.25">
      <c r="A10" s="471">
        <v>480</v>
      </c>
      <c r="B10" s="484">
        <v>43998</v>
      </c>
      <c r="C10" s="471" t="s">
        <v>152</v>
      </c>
      <c r="D10" s="471"/>
      <c r="E10" s="468"/>
      <c r="F10" s="471"/>
      <c r="G10" s="224" t="s">
        <v>135</v>
      </c>
      <c r="H10" s="224">
        <v>24</v>
      </c>
      <c r="I10" s="225">
        <v>225000</v>
      </c>
      <c r="J10" s="225">
        <f t="shared" si="0"/>
        <v>5400000</v>
      </c>
      <c r="K10" s="226">
        <v>0.5</v>
      </c>
      <c r="L10" s="385">
        <f t="shared" si="1"/>
        <v>2700000</v>
      </c>
      <c r="M10" s="224"/>
      <c r="N10" s="224"/>
      <c r="O10" s="224"/>
      <c r="P10" s="227"/>
    </row>
    <row r="11" spans="1:16" x14ac:dyDescent="0.25">
      <c r="A11" s="472"/>
      <c r="B11" s="485"/>
      <c r="C11" s="472"/>
      <c r="D11" s="472"/>
      <c r="E11" s="469"/>
      <c r="F11" s="472"/>
      <c r="G11" s="228" t="s">
        <v>149</v>
      </c>
      <c r="H11" s="228">
        <v>22</v>
      </c>
      <c r="I11" s="229">
        <v>455000</v>
      </c>
      <c r="J11" s="229">
        <f t="shared" si="0"/>
        <v>10010000</v>
      </c>
      <c r="K11" s="230">
        <v>0.5</v>
      </c>
      <c r="L11" s="231">
        <f t="shared" si="1"/>
        <v>5005000</v>
      </c>
      <c r="M11" s="228"/>
      <c r="N11" s="228"/>
      <c r="O11" s="228"/>
      <c r="P11" s="228" t="s">
        <v>251</v>
      </c>
    </row>
    <row r="12" spans="1:16" x14ac:dyDescent="0.25">
      <c r="A12" s="472"/>
      <c r="B12" s="485"/>
      <c r="C12" s="472"/>
      <c r="D12" s="472"/>
      <c r="E12" s="469"/>
      <c r="F12" s="472"/>
      <c r="G12" s="228" t="s">
        <v>154</v>
      </c>
      <c r="H12" s="228">
        <v>12</v>
      </c>
      <c r="I12" s="229">
        <v>465000</v>
      </c>
      <c r="J12" s="229">
        <f t="shared" si="0"/>
        <v>5580000</v>
      </c>
      <c r="K12" s="230">
        <v>0.5</v>
      </c>
      <c r="L12" s="231">
        <f t="shared" si="1"/>
        <v>2790000</v>
      </c>
      <c r="M12" s="228"/>
      <c r="N12" s="228"/>
      <c r="O12" s="228"/>
      <c r="P12" s="232" t="s">
        <v>50</v>
      </c>
    </row>
    <row r="13" spans="1:16" x14ac:dyDescent="0.25">
      <c r="A13" s="472"/>
      <c r="B13" s="485"/>
      <c r="C13" s="472"/>
      <c r="D13" s="472"/>
      <c r="E13" s="469"/>
      <c r="F13" s="472"/>
      <c r="G13" s="228" t="s">
        <v>190</v>
      </c>
      <c r="H13" s="228">
        <v>1</v>
      </c>
      <c r="I13" s="229">
        <v>485000</v>
      </c>
      <c r="J13" s="229">
        <f t="shared" si="0"/>
        <v>485000</v>
      </c>
      <c r="K13" s="230">
        <v>0.5</v>
      </c>
      <c r="L13" s="231">
        <f t="shared" si="1"/>
        <v>242500</v>
      </c>
      <c r="M13" s="228"/>
      <c r="N13" s="228"/>
      <c r="O13" s="228"/>
      <c r="P13" s="232"/>
    </row>
    <row r="14" spans="1:16" x14ac:dyDescent="0.25">
      <c r="A14" s="473"/>
      <c r="B14" s="486"/>
      <c r="C14" s="473"/>
      <c r="D14" s="473"/>
      <c r="E14" s="470"/>
      <c r="F14" s="473"/>
      <c r="G14" s="233" t="s">
        <v>146</v>
      </c>
      <c r="H14" s="233">
        <v>5</v>
      </c>
      <c r="I14" s="234">
        <v>550000</v>
      </c>
      <c r="J14" s="234">
        <f t="shared" si="0"/>
        <v>2750000</v>
      </c>
      <c r="K14" s="235">
        <v>0.5</v>
      </c>
      <c r="L14" s="392">
        <f t="shared" si="1"/>
        <v>1375000</v>
      </c>
      <c r="M14" s="233"/>
      <c r="N14" s="233"/>
      <c r="O14" s="233"/>
      <c r="P14" s="236"/>
    </row>
    <row r="15" spans="1:16" x14ac:dyDescent="0.25">
      <c r="A15" s="471">
        <v>484</v>
      </c>
      <c r="B15" s="484">
        <v>44002</v>
      </c>
      <c r="C15" s="471" t="s">
        <v>152</v>
      </c>
      <c r="D15" s="471"/>
      <c r="E15" s="468"/>
      <c r="F15" s="471"/>
      <c r="G15" s="224" t="s">
        <v>155</v>
      </c>
      <c r="H15" s="224">
        <v>1</v>
      </c>
      <c r="I15" s="225">
        <v>485000</v>
      </c>
      <c r="J15" s="225">
        <f t="shared" si="0"/>
        <v>485000</v>
      </c>
      <c r="K15" s="226">
        <v>0.5</v>
      </c>
      <c r="L15" s="385">
        <f t="shared" si="1"/>
        <v>242500</v>
      </c>
      <c r="M15" s="224"/>
      <c r="N15" s="224"/>
      <c r="O15" s="224"/>
      <c r="P15" s="227"/>
    </row>
    <row r="16" spans="1:16" x14ac:dyDescent="0.25">
      <c r="A16" s="473"/>
      <c r="B16" s="486"/>
      <c r="C16" s="473"/>
      <c r="D16" s="473"/>
      <c r="E16" s="470"/>
      <c r="F16" s="473"/>
      <c r="G16" s="233" t="s">
        <v>138</v>
      </c>
      <c r="H16" s="233">
        <v>1</v>
      </c>
      <c r="I16" s="234">
        <v>455000</v>
      </c>
      <c r="J16" s="234">
        <f t="shared" si="0"/>
        <v>455000</v>
      </c>
      <c r="K16" s="235">
        <v>0.5</v>
      </c>
      <c r="L16" s="392">
        <f t="shared" si="1"/>
        <v>227500</v>
      </c>
      <c r="M16" s="233"/>
      <c r="N16" s="233"/>
      <c r="O16" s="233"/>
      <c r="P16" s="236"/>
    </row>
    <row r="17" spans="1:16" x14ac:dyDescent="0.25">
      <c r="A17" s="406">
        <v>1151</v>
      </c>
      <c r="B17" s="410">
        <v>44006</v>
      </c>
      <c r="C17" s="411" t="s">
        <v>152</v>
      </c>
      <c r="D17" s="411"/>
      <c r="E17" s="412"/>
      <c r="F17" s="411"/>
      <c r="G17" s="411" t="s">
        <v>190</v>
      </c>
      <c r="H17" s="411">
        <v>24</v>
      </c>
      <c r="I17" s="408">
        <v>485000</v>
      </c>
      <c r="J17" s="408">
        <f>H17*I17</f>
        <v>11640000</v>
      </c>
      <c r="K17" s="413">
        <v>0.5</v>
      </c>
      <c r="L17" s="409">
        <f>J17*(1-K17)</f>
        <v>5820000</v>
      </c>
      <c r="M17" s="411"/>
      <c r="N17" s="411"/>
      <c r="O17" s="411"/>
      <c r="P17" s="412"/>
    </row>
    <row r="18" spans="1:16" x14ac:dyDescent="0.25">
      <c r="A18" s="471">
        <v>487</v>
      </c>
      <c r="B18" s="484">
        <v>44009</v>
      </c>
      <c r="C18" s="471" t="s">
        <v>152</v>
      </c>
      <c r="D18" s="471"/>
      <c r="E18" s="471"/>
      <c r="F18" s="471"/>
      <c r="G18" s="224" t="s">
        <v>154</v>
      </c>
      <c r="H18" s="224">
        <v>3</v>
      </c>
      <c r="I18" s="225">
        <v>465000</v>
      </c>
      <c r="J18" s="225">
        <f t="shared" ref="J18:J25" si="2">H18*I18</f>
        <v>1395000</v>
      </c>
      <c r="K18" s="226">
        <v>0.5</v>
      </c>
      <c r="L18" s="385">
        <f t="shared" ref="L18:L25" si="3">J18*(1-K18)</f>
        <v>697500</v>
      </c>
      <c r="M18" s="224"/>
      <c r="N18" s="224"/>
      <c r="O18" s="224"/>
      <c r="P18" s="227"/>
    </row>
    <row r="19" spans="1:16" x14ac:dyDescent="0.25">
      <c r="A19" s="473"/>
      <c r="B19" s="486"/>
      <c r="C19" s="473"/>
      <c r="D19" s="473"/>
      <c r="E19" s="473"/>
      <c r="F19" s="473"/>
      <c r="G19" s="233" t="s">
        <v>190</v>
      </c>
      <c r="H19" s="233">
        <v>3</v>
      </c>
      <c r="I19" s="234">
        <v>485000</v>
      </c>
      <c r="J19" s="234">
        <f t="shared" si="2"/>
        <v>1455000</v>
      </c>
      <c r="K19" s="235">
        <v>0.5</v>
      </c>
      <c r="L19" s="392">
        <f t="shared" si="3"/>
        <v>727500</v>
      </c>
      <c r="M19" s="233"/>
      <c r="N19" s="233"/>
      <c r="O19" s="233"/>
      <c r="P19" s="236"/>
    </row>
    <row r="20" spans="1:16" x14ac:dyDescent="0.25">
      <c r="A20" s="405">
        <v>1168</v>
      </c>
      <c r="B20" s="361">
        <v>44011</v>
      </c>
      <c r="C20" s="356" t="s">
        <v>235</v>
      </c>
      <c r="D20" s="356" t="s">
        <v>134</v>
      </c>
      <c r="E20" s="356"/>
      <c r="F20" s="356"/>
      <c r="G20" s="356" t="s">
        <v>190</v>
      </c>
      <c r="H20" s="356">
        <v>12</v>
      </c>
      <c r="I20" s="414">
        <v>485000</v>
      </c>
      <c r="J20" s="360">
        <f t="shared" si="2"/>
        <v>5820000</v>
      </c>
      <c r="K20" s="415">
        <v>0.41</v>
      </c>
      <c r="L20" s="416">
        <f t="shared" si="3"/>
        <v>3433800.0000000005</v>
      </c>
      <c r="M20" s="356"/>
      <c r="N20" s="356"/>
      <c r="O20" s="356"/>
      <c r="P20" s="417"/>
    </row>
    <row r="21" spans="1:16" x14ac:dyDescent="0.25">
      <c r="A21" s="471">
        <v>478</v>
      </c>
      <c r="B21" s="484">
        <v>43996</v>
      </c>
      <c r="C21" s="471" t="s">
        <v>242</v>
      </c>
      <c r="D21" s="471"/>
      <c r="E21" s="471"/>
      <c r="F21" s="471"/>
      <c r="G21" s="402" t="s">
        <v>131</v>
      </c>
      <c r="H21" s="418">
        <v>12</v>
      </c>
      <c r="I21" s="225">
        <v>475000</v>
      </c>
      <c r="J21" s="225">
        <f t="shared" si="2"/>
        <v>5700000</v>
      </c>
      <c r="K21" s="226">
        <v>0.5</v>
      </c>
      <c r="L21" s="385">
        <f t="shared" si="3"/>
        <v>2850000</v>
      </c>
      <c r="M21" s="224"/>
      <c r="N21" s="224"/>
      <c r="O21" s="224"/>
      <c r="P21" s="227"/>
    </row>
    <row r="22" spans="1:16" x14ac:dyDescent="0.25">
      <c r="A22" s="472"/>
      <c r="B22" s="485"/>
      <c r="C22" s="472"/>
      <c r="D22" s="472"/>
      <c r="E22" s="472"/>
      <c r="F22" s="472"/>
      <c r="G22" s="403" t="s">
        <v>190</v>
      </c>
      <c r="H22" s="419">
        <v>48</v>
      </c>
      <c r="I22" s="229">
        <v>485000</v>
      </c>
      <c r="J22" s="229">
        <f t="shared" si="2"/>
        <v>23280000</v>
      </c>
      <c r="K22" s="230">
        <v>0.5</v>
      </c>
      <c r="L22" s="231">
        <f t="shared" si="3"/>
        <v>11640000</v>
      </c>
      <c r="M22" s="228"/>
      <c r="N22" s="228"/>
      <c r="O22" s="228"/>
      <c r="P22" s="232"/>
    </row>
    <row r="23" spans="1:16" x14ac:dyDescent="0.25">
      <c r="A23" s="472"/>
      <c r="B23" s="485"/>
      <c r="C23" s="472"/>
      <c r="D23" s="472"/>
      <c r="E23" s="472"/>
      <c r="F23" s="472"/>
      <c r="G23" s="403" t="s">
        <v>146</v>
      </c>
      <c r="H23" s="419">
        <v>48</v>
      </c>
      <c r="I23" s="229">
        <v>550000</v>
      </c>
      <c r="J23" s="229">
        <f t="shared" si="2"/>
        <v>26400000</v>
      </c>
      <c r="K23" s="230">
        <v>0.5</v>
      </c>
      <c r="L23" s="231">
        <f t="shared" si="3"/>
        <v>13200000</v>
      </c>
      <c r="M23" s="228"/>
      <c r="N23" s="228"/>
      <c r="O23" s="228"/>
      <c r="P23" s="232"/>
    </row>
    <row r="24" spans="1:16" x14ac:dyDescent="0.25">
      <c r="A24" s="472"/>
      <c r="B24" s="485"/>
      <c r="C24" s="472"/>
      <c r="D24" s="472"/>
      <c r="E24" s="472"/>
      <c r="F24" s="472"/>
      <c r="G24" s="403" t="s">
        <v>141</v>
      </c>
      <c r="H24" s="419">
        <v>84</v>
      </c>
      <c r="I24" s="229">
        <v>455000</v>
      </c>
      <c r="J24" s="229">
        <f t="shared" si="2"/>
        <v>38220000</v>
      </c>
      <c r="K24" s="230">
        <v>0.5</v>
      </c>
      <c r="L24" s="231">
        <f t="shared" si="3"/>
        <v>19110000</v>
      </c>
      <c r="M24" s="228"/>
      <c r="N24" s="228"/>
      <c r="O24" s="228"/>
      <c r="P24" s="232"/>
    </row>
    <row r="25" spans="1:16" x14ac:dyDescent="0.25">
      <c r="A25" s="473"/>
      <c r="B25" s="486"/>
      <c r="C25" s="473"/>
      <c r="D25" s="473"/>
      <c r="E25" s="473"/>
      <c r="F25" s="473"/>
      <c r="G25" s="404" t="s">
        <v>138</v>
      </c>
      <c r="H25" s="420">
        <v>12</v>
      </c>
      <c r="I25" s="234">
        <v>455000</v>
      </c>
      <c r="J25" s="234">
        <f t="shared" si="2"/>
        <v>5460000</v>
      </c>
      <c r="K25" s="235">
        <v>0.5</v>
      </c>
      <c r="L25" s="392">
        <f t="shared" si="3"/>
        <v>2730000</v>
      </c>
      <c r="M25" s="233"/>
      <c r="N25" s="233"/>
      <c r="O25" s="233"/>
      <c r="P25" s="236"/>
    </row>
    <row r="26" spans="1:16" s="131" customFormat="1" ht="30" customHeight="1" x14ac:dyDescent="0.25">
      <c r="A26" s="512" t="s">
        <v>60</v>
      </c>
      <c r="B26" s="512"/>
      <c r="C26" s="512"/>
      <c r="D26" s="512"/>
      <c r="E26" s="512"/>
      <c r="F26" s="512"/>
      <c r="G26" s="127"/>
      <c r="H26" s="127">
        <f>SUM(H7:H25)</f>
        <v>365</v>
      </c>
      <c r="I26" s="128">
        <f>SUM(I7:I25)</f>
        <v>8590000</v>
      </c>
      <c r="J26" s="128">
        <f>SUM(J7:J25)</f>
        <v>167545000</v>
      </c>
      <c r="K26" s="129"/>
      <c r="L26" s="130">
        <f>SUM(L7:L25)</f>
        <v>86793800</v>
      </c>
      <c r="M26" s="127"/>
      <c r="N26" s="127"/>
      <c r="O26" s="127"/>
      <c r="P26" s="127"/>
    </row>
    <row r="27" spans="1:16" x14ac:dyDescent="0.25">
      <c r="H27" s="83"/>
      <c r="I27" s="83"/>
    </row>
    <row r="28" spans="1:16" x14ac:dyDescent="0.25">
      <c r="H28" s="83"/>
      <c r="I28" s="83"/>
    </row>
    <row r="29" spans="1:16" s="223" customFormat="1" x14ac:dyDescent="0.25">
      <c r="A29" s="245"/>
      <c r="C29" s="210"/>
      <c r="E29" s="240" t="s">
        <v>112</v>
      </c>
      <c r="F29" s="210"/>
      <c r="G29" s="210"/>
      <c r="H29" s="210"/>
      <c r="I29" s="210"/>
      <c r="L29" s="240" t="s">
        <v>14</v>
      </c>
    </row>
    <row r="30" spans="1:16" s="223" customFormat="1" x14ac:dyDescent="0.25">
      <c r="A30" s="245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3"/>
      <c r="I31" s="83"/>
      <c r="L31" s="241"/>
    </row>
    <row r="32" spans="1:16" x14ac:dyDescent="0.25">
      <c r="H32" s="83"/>
      <c r="I32" s="83"/>
      <c r="L32" s="241"/>
    </row>
    <row r="33" spans="1:12" s="112" customFormat="1" x14ac:dyDescent="0.25">
      <c r="A33" s="114"/>
      <c r="C33" s="210"/>
      <c r="E33" s="210"/>
      <c r="F33" s="111"/>
      <c r="G33" s="111"/>
      <c r="L33" s="242" t="s">
        <v>38</v>
      </c>
    </row>
    <row r="34" spans="1:12" x14ac:dyDescent="0.25">
      <c r="H34" s="83"/>
      <c r="I34" s="83"/>
    </row>
    <row r="35" spans="1:12" x14ac:dyDescent="0.25">
      <c r="H35" s="83"/>
      <c r="I35" s="83"/>
    </row>
    <row r="36" spans="1:12" x14ac:dyDescent="0.25">
      <c r="H36" s="83"/>
      <c r="I36" s="83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D23" sqref="D2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28" t="s">
        <v>17</v>
      </c>
      <c r="B4" s="528"/>
      <c r="C4" s="528"/>
      <c r="D4" s="528"/>
      <c r="E4" s="528"/>
      <c r="F4" s="52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29" t="s">
        <v>126</v>
      </c>
      <c r="B5" s="529"/>
      <c r="C5" s="529"/>
      <c r="D5" s="529"/>
      <c r="E5" s="529"/>
      <c r="F5" s="52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4" customFormat="1" x14ac:dyDescent="0.25">
      <c r="A6" s="69"/>
      <c r="B6" s="69"/>
      <c r="C6" s="69"/>
      <c r="D6" s="69"/>
      <c r="E6" s="69"/>
      <c r="F6" s="69"/>
      <c r="G6" s="66"/>
      <c r="H6" s="66"/>
      <c r="I6" s="20"/>
      <c r="J6" s="66"/>
      <c r="K6" s="66"/>
      <c r="L6" s="66"/>
      <c r="M6" s="66"/>
      <c r="N6" s="66"/>
      <c r="O6" s="66"/>
      <c r="P6" s="66"/>
      <c r="Q6" s="66"/>
    </row>
    <row r="7" spans="1:17" ht="15.75" x14ac:dyDescent="0.25">
      <c r="A7" s="67" t="s">
        <v>18</v>
      </c>
      <c r="B7" s="67" t="s">
        <v>19</v>
      </c>
      <c r="C7" s="67" t="s">
        <v>52</v>
      </c>
      <c r="D7" s="68" t="s">
        <v>51</v>
      </c>
      <c r="E7" s="67" t="s">
        <v>20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 ht="15.75" x14ac:dyDescent="0.25">
      <c r="A8" s="70">
        <v>1</v>
      </c>
      <c r="B8" s="71" t="s">
        <v>53</v>
      </c>
      <c r="C8" s="62">
        <f>'DOANH THU'!G118</f>
        <v>1625</v>
      </c>
      <c r="D8" s="72">
        <f>'DOANH THU'!L118</f>
        <v>392725750</v>
      </c>
      <c r="E8" s="71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15.75" x14ac:dyDescent="0.25">
      <c r="A9" s="73">
        <v>2</v>
      </c>
      <c r="B9" s="74" t="s">
        <v>54</v>
      </c>
      <c r="C9" s="74"/>
      <c r="D9" s="75">
        <f>'DOANH THU'!L119</f>
        <v>136519000</v>
      </c>
      <c r="E9" s="7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 ht="15.75" x14ac:dyDescent="0.25">
      <c r="A10" s="73">
        <v>3</v>
      </c>
      <c r="B10" s="74" t="s">
        <v>55</v>
      </c>
      <c r="C10" s="74"/>
      <c r="D10" s="75">
        <f>'DOANH THU'!L120</f>
        <v>14611700.000000002</v>
      </c>
      <c r="E10" s="7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1" spans="1:17" s="64" customFormat="1" ht="15.75" x14ac:dyDescent="0.25">
      <c r="A11" s="125"/>
      <c r="B11" s="132" t="s">
        <v>85</v>
      </c>
      <c r="C11" s="134"/>
      <c r="D11" s="133">
        <f>'Hàng khách trả'!L26</f>
        <v>86793800</v>
      </c>
      <c r="E11" s="126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</row>
    <row r="12" spans="1:17" s="64" customFormat="1" ht="15.75" x14ac:dyDescent="0.25">
      <c r="A12" s="76"/>
      <c r="B12" s="78" t="s">
        <v>56</v>
      </c>
      <c r="C12" s="79"/>
      <c r="D12" s="80">
        <f>D8-D9-D10</f>
        <v>241595050</v>
      </c>
      <c r="E12" s="77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</row>
    <row r="13" spans="1:17" x14ac:dyDescent="0.25">
      <c r="A13" s="35"/>
      <c r="B13" s="35"/>
      <c r="C13" s="35"/>
      <c r="D13" s="1"/>
      <c r="E13" s="35"/>
      <c r="F13" s="35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5"/>
      <c r="B14" s="35"/>
      <c r="C14" s="35"/>
      <c r="D14" s="35"/>
      <c r="E14" s="35"/>
      <c r="F14" s="35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440">
        <f>'THU CHI'!D101+'THU CHI'!E101</f>
        <v>136784400</v>
      </c>
      <c r="D16" s="441">
        <f>'THU CHI'!F101</f>
        <v>148500000</v>
      </c>
      <c r="E16" s="442"/>
    </row>
    <row r="17" spans="1:9" s="64" customFormat="1" x14ac:dyDescent="0.25">
      <c r="A17" s="443">
        <v>2</v>
      </c>
      <c r="B17" s="444" t="s">
        <v>121</v>
      </c>
      <c r="C17" s="23"/>
      <c r="D17" s="252">
        <f>'THU CHI'!F67</f>
        <v>19512000</v>
      </c>
      <c r="E17" s="445"/>
    </row>
    <row r="18" spans="1:9" x14ac:dyDescent="0.25">
      <c r="A18" s="443">
        <v>3</v>
      </c>
      <c r="B18" s="23" t="s">
        <v>9</v>
      </c>
      <c r="C18" s="446"/>
      <c r="D18" s="252">
        <f>'THU CHI'!G87</f>
        <v>3080000</v>
      </c>
      <c r="E18" s="34"/>
    </row>
    <row r="19" spans="1:9" x14ac:dyDescent="0.25">
      <c r="A19" s="22">
        <v>4</v>
      </c>
      <c r="B19" s="23" t="s">
        <v>11</v>
      </c>
      <c r="C19" s="23"/>
      <c r="D19" s="252">
        <f>'THU CHI'!F108</f>
        <v>6100000</v>
      </c>
      <c r="E19" s="34"/>
    </row>
    <row r="20" spans="1:9" x14ac:dyDescent="0.25">
      <c r="A20" s="443">
        <v>5</v>
      </c>
      <c r="B20" s="23" t="s">
        <v>122</v>
      </c>
      <c r="C20" s="446"/>
      <c r="D20" s="252">
        <f>'THU CHI'!F117+'THU CHI'!G117</f>
        <v>9262525</v>
      </c>
      <c r="E20" s="34"/>
    </row>
    <row r="21" spans="1:9" x14ac:dyDescent="0.25">
      <c r="A21" s="443">
        <v>6</v>
      </c>
      <c r="B21" s="23" t="s">
        <v>12</v>
      </c>
      <c r="C21" s="23"/>
      <c r="D21" s="252">
        <f>'THU CHI'!F139+'THU CHI'!G139</f>
        <v>16793000</v>
      </c>
      <c r="E21" s="34"/>
    </row>
    <row r="22" spans="1:9" x14ac:dyDescent="0.25">
      <c r="A22" s="22">
        <v>7</v>
      </c>
      <c r="B22" s="23" t="s">
        <v>13</v>
      </c>
      <c r="C22" s="446"/>
      <c r="D22" s="252">
        <f>'THU CHI'!G127</f>
        <v>1065000</v>
      </c>
      <c r="E22" s="34"/>
    </row>
    <row r="23" spans="1:9" s="64" customFormat="1" x14ac:dyDescent="0.25">
      <c r="A23" s="22">
        <v>8</v>
      </c>
      <c r="B23" s="23" t="s">
        <v>285</v>
      </c>
      <c r="C23" s="252">
        <f>'THU CHI'!D146</f>
        <v>59800000</v>
      </c>
      <c r="D23" s="252"/>
      <c r="E23" s="34"/>
    </row>
    <row r="24" spans="1:9" x14ac:dyDescent="0.25">
      <c r="A24" s="447">
        <v>9</v>
      </c>
      <c r="B24" s="24" t="s">
        <v>24</v>
      </c>
      <c r="C24" s="448"/>
      <c r="D24" s="253">
        <f>'THU CHI'!F153</f>
        <v>15175000</v>
      </c>
      <c r="E24" s="449"/>
    </row>
    <row r="25" spans="1:9" ht="15.75" x14ac:dyDescent="0.25">
      <c r="A25" s="30"/>
      <c r="B25" s="31" t="s">
        <v>25</v>
      </c>
      <c r="C25" s="32">
        <f>SUM(C16:C24)</f>
        <v>196584400</v>
      </c>
      <c r="D25" s="254">
        <f>SUM(D16:D24)</f>
        <v>219487525</v>
      </c>
      <c r="E25" s="30"/>
    </row>
    <row r="26" spans="1:9" x14ac:dyDescent="0.25">
      <c r="A26" s="530" t="s">
        <v>26</v>
      </c>
      <c r="B26" s="530"/>
      <c r="C26" s="30"/>
      <c r="D26" s="254">
        <f>C25-D25</f>
        <v>-22903125</v>
      </c>
      <c r="E26" s="30"/>
    </row>
    <row r="29" spans="1:9" x14ac:dyDescent="0.25">
      <c r="B29" s="2" t="s">
        <v>112</v>
      </c>
      <c r="C29" s="3"/>
      <c r="D29" s="2" t="s">
        <v>14</v>
      </c>
      <c r="E29" s="3"/>
      <c r="F29" s="3"/>
      <c r="G29" s="3"/>
      <c r="H29" s="3"/>
      <c r="I29" s="3"/>
    </row>
    <row r="30" spans="1:9" x14ac:dyDescent="0.25">
      <c r="B30" s="4" t="s">
        <v>15</v>
      </c>
      <c r="C30" s="5"/>
      <c r="D30" s="4" t="s">
        <v>16</v>
      </c>
      <c r="E30" s="5"/>
      <c r="F30" s="5"/>
      <c r="G30" s="5"/>
      <c r="H30" s="5"/>
      <c r="I30" s="5"/>
    </row>
    <row r="33" spans="2:4" s="27" customFormat="1" x14ac:dyDescent="0.25">
      <c r="B33" s="91"/>
      <c r="C33" s="91"/>
      <c r="D33" s="135" t="s">
        <v>38</v>
      </c>
    </row>
  </sheetData>
  <mergeCells count="3">
    <mergeCell ref="A4:F4"/>
    <mergeCell ref="A5:F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J62" sqref="J62:K62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31" t="s">
        <v>0</v>
      </c>
      <c r="B1" s="531"/>
      <c r="C1" s="531"/>
      <c r="D1" s="531"/>
      <c r="E1" s="531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32" t="s">
        <v>127</v>
      </c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</row>
    <row r="5" spans="1:13" ht="19.5" customHeight="1" x14ac:dyDescent="0.25">
      <c r="A5" s="536"/>
      <c r="B5" s="536"/>
      <c r="C5" s="536"/>
      <c r="D5" s="536"/>
      <c r="E5" s="536"/>
      <c r="F5" s="536"/>
      <c r="G5" s="536"/>
      <c r="H5" s="536"/>
      <c r="I5" s="536"/>
      <c r="J5" s="536"/>
      <c r="K5" s="536"/>
      <c r="L5" s="536"/>
    </row>
    <row r="6" spans="1:13" s="142" customFormat="1" ht="42" customHeight="1" x14ac:dyDescent="0.25">
      <c r="A6" s="533" t="s">
        <v>78</v>
      </c>
      <c r="B6" s="539" t="s">
        <v>27</v>
      </c>
      <c r="C6" s="533" t="s">
        <v>28</v>
      </c>
      <c r="D6" s="533" t="s">
        <v>40</v>
      </c>
      <c r="E6" s="533"/>
      <c r="F6" s="538" t="s">
        <v>29</v>
      </c>
      <c r="G6" s="538"/>
      <c r="H6" s="538"/>
      <c r="I6" s="538"/>
      <c r="J6" s="538"/>
      <c r="K6" s="538"/>
      <c r="L6" s="538"/>
    </row>
    <row r="7" spans="1:13" s="142" customFormat="1" ht="38.25" customHeight="1" x14ac:dyDescent="0.25">
      <c r="A7" s="533"/>
      <c r="B7" s="539"/>
      <c r="C7" s="533"/>
      <c r="D7" s="533" t="s">
        <v>41</v>
      </c>
      <c r="E7" s="533" t="s">
        <v>42</v>
      </c>
      <c r="F7" s="533" t="s">
        <v>31</v>
      </c>
      <c r="G7" s="533" t="s">
        <v>32</v>
      </c>
      <c r="H7" s="534" t="s">
        <v>33</v>
      </c>
      <c r="I7" s="534" t="s">
        <v>44</v>
      </c>
      <c r="J7" s="535" t="s">
        <v>35</v>
      </c>
      <c r="K7" s="535"/>
      <c r="L7" s="534" t="s">
        <v>45</v>
      </c>
    </row>
    <row r="8" spans="1:13" s="142" customFormat="1" ht="12.75" x14ac:dyDescent="0.25">
      <c r="A8" s="533"/>
      <c r="B8" s="539"/>
      <c r="C8" s="533"/>
      <c r="D8" s="533"/>
      <c r="E8" s="533"/>
      <c r="F8" s="533"/>
      <c r="G8" s="533"/>
      <c r="H8" s="534"/>
      <c r="I8" s="534"/>
      <c r="J8" s="168" t="s">
        <v>86</v>
      </c>
      <c r="K8" s="155" t="s">
        <v>49</v>
      </c>
      <c r="L8" s="534"/>
    </row>
    <row r="9" spans="1:13" s="322" customFormat="1" ht="15" x14ac:dyDescent="0.25">
      <c r="A9" s="243">
        <v>547</v>
      </c>
      <c r="B9" s="139">
        <v>43974</v>
      </c>
      <c r="C9" s="319" t="s">
        <v>130</v>
      </c>
      <c r="D9" s="136" t="s">
        <v>130</v>
      </c>
      <c r="E9" s="243" t="s">
        <v>136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</row>
    <row r="10" spans="1:13" s="322" customFormat="1" ht="15" x14ac:dyDescent="0.25">
      <c r="A10" s="243">
        <v>550</v>
      </c>
      <c r="B10" s="139">
        <v>43974</v>
      </c>
      <c r="C10" s="319" t="s">
        <v>130</v>
      </c>
      <c r="D10" s="136" t="s">
        <v>130</v>
      </c>
      <c r="E10" s="243" t="s">
        <v>136</v>
      </c>
      <c r="F10" s="243" t="s">
        <v>131</v>
      </c>
      <c r="G10" s="243">
        <v>3</v>
      </c>
      <c r="H10" s="320">
        <v>475000</v>
      </c>
      <c r="I10" s="320">
        <f t="shared" ref="I10:I17" si="0">G10*H10</f>
        <v>1425000</v>
      </c>
      <c r="J10" s="320"/>
      <c r="K10" s="321">
        <v>0.41</v>
      </c>
      <c r="L10" s="320">
        <f t="shared" ref="L10:L17" si="1">I10*(1-K10)</f>
        <v>840750.00000000012</v>
      </c>
    </row>
    <row r="11" spans="1:13" s="322" customFormat="1" ht="15" x14ac:dyDescent="0.25">
      <c r="A11" s="464">
        <v>586</v>
      </c>
      <c r="B11" s="466">
        <v>43991</v>
      </c>
      <c r="C11" s="464" t="s">
        <v>130</v>
      </c>
      <c r="D11" s="464" t="s">
        <v>130</v>
      </c>
      <c r="E11" s="543" t="s">
        <v>136</v>
      </c>
      <c r="F11" s="243" t="s">
        <v>146</v>
      </c>
      <c r="G11" s="243">
        <v>1</v>
      </c>
      <c r="H11" s="320">
        <v>550000</v>
      </c>
      <c r="I11" s="320">
        <f t="shared" si="0"/>
        <v>550000</v>
      </c>
      <c r="J11" s="320"/>
      <c r="K11" s="321">
        <v>0.41</v>
      </c>
      <c r="L11" s="320">
        <f t="shared" si="1"/>
        <v>324500.00000000006</v>
      </c>
    </row>
    <row r="12" spans="1:13" s="322" customFormat="1" ht="15" x14ac:dyDescent="0.25">
      <c r="A12" s="465"/>
      <c r="B12" s="467"/>
      <c r="C12" s="465"/>
      <c r="D12" s="465"/>
      <c r="E12" s="544"/>
      <c r="F12" s="243" t="s">
        <v>131</v>
      </c>
      <c r="G12" s="243">
        <v>1</v>
      </c>
      <c r="H12" s="320">
        <v>475000</v>
      </c>
      <c r="I12" s="320">
        <f t="shared" si="0"/>
        <v>475000</v>
      </c>
      <c r="J12" s="320"/>
      <c r="K12" s="321">
        <v>0.41</v>
      </c>
      <c r="L12" s="320">
        <f t="shared" si="1"/>
        <v>280250.00000000006</v>
      </c>
    </row>
    <row r="13" spans="1:13" s="322" customFormat="1" ht="15" x14ac:dyDescent="0.25">
      <c r="A13" s="243">
        <v>574</v>
      </c>
      <c r="B13" s="139">
        <v>43993</v>
      </c>
      <c r="C13" s="319" t="s">
        <v>130</v>
      </c>
      <c r="D13" s="141" t="s">
        <v>130</v>
      </c>
      <c r="E13" s="136" t="s">
        <v>136</v>
      </c>
      <c r="F13" s="243" t="s">
        <v>138</v>
      </c>
      <c r="G13" s="243">
        <v>2</v>
      </c>
      <c r="H13" s="320">
        <v>455000</v>
      </c>
      <c r="I13" s="320">
        <f t="shared" si="0"/>
        <v>910000</v>
      </c>
      <c r="J13" s="320"/>
      <c r="K13" s="321">
        <v>0.41</v>
      </c>
      <c r="L13" s="320">
        <f t="shared" si="1"/>
        <v>536900.00000000012</v>
      </c>
    </row>
    <row r="14" spans="1:13" s="322" customFormat="1" ht="15" x14ac:dyDescent="0.25">
      <c r="A14" s="243">
        <v>575</v>
      </c>
      <c r="B14" s="139">
        <v>43994</v>
      </c>
      <c r="C14" s="319" t="s">
        <v>130</v>
      </c>
      <c r="D14" s="141" t="s">
        <v>130</v>
      </c>
      <c r="E14" s="136" t="s">
        <v>136</v>
      </c>
      <c r="F14" s="243" t="s">
        <v>138</v>
      </c>
      <c r="G14" s="243">
        <v>1</v>
      </c>
      <c r="H14" s="320">
        <v>455000</v>
      </c>
      <c r="I14" s="320">
        <f t="shared" si="0"/>
        <v>455000</v>
      </c>
      <c r="J14" s="320"/>
      <c r="K14" s="321">
        <v>0.41</v>
      </c>
      <c r="L14" s="320">
        <f t="shared" si="1"/>
        <v>268450.00000000006</v>
      </c>
    </row>
    <row r="15" spans="1:13" s="322" customFormat="1" ht="15" x14ac:dyDescent="0.25">
      <c r="A15" s="243">
        <v>578</v>
      </c>
      <c r="B15" s="139">
        <v>43994</v>
      </c>
      <c r="C15" s="319" t="s">
        <v>130</v>
      </c>
      <c r="D15" s="141" t="s">
        <v>130</v>
      </c>
      <c r="E15" s="136" t="s">
        <v>136</v>
      </c>
      <c r="F15" s="243" t="s">
        <v>149</v>
      </c>
      <c r="G15" s="243">
        <v>1</v>
      </c>
      <c r="H15" s="320">
        <v>455000</v>
      </c>
      <c r="I15" s="320">
        <f t="shared" si="0"/>
        <v>455000</v>
      </c>
      <c r="J15" s="320"/>
      <c r="K15" s="321">
        <v>0.41</v>
      </c>
      <c r="L15" s="320">
        <f t="shared" si="1"/>
        <v>268450.00000000006</v>
      </c>
    </row>
    <row r="16" spans="1:13" s="322" customFormat="1" ht="15" x14ac:dyDescent="0.25">
      <c r="A16" s="243">
        <v>588</v>
      </c>
      <c r="B16" s="139">
        <v>43995</v>
      </c>
      <c r="C16" s="319" t="s">
        <v>130</v>
      </c>
      <c r="D16" s="141" t="s">
        <v>130</v>
      </c>
      <c r="E16" s="136" t="s">
        <v>136</v>
      </c>
      <c r="F16" s="243" t="s">
        <v>131</v>
      </c>
      <c r="G16" s="243">
        <v>1</v>
      </c>
      <c r="H16" s="320">
        <v>475000</v>
      </c>
      <c r="I16" s="320">
        <f t="shared" si="0"/>
        <v>475000</v>
      </c>
      <c r="J16" s="320"/>
      <c r="K16" s="321">
        <v>0.41</v>
      </c>
      <c r="L16" s="320">
        <f t="shared" si="1"/>
        <v>280250.00000000006</v>
      </c>
      <c r="M16" s="323"/>
    </row>
    <row r="17" spans="1:12" s="146" customFormat="1" ht="15" x14ac:dyDescent="0.25">
      <c r="A17" s="258">
        <v>1159</v>
      </c>
      <c r="B17" s="260">
        <v>44006</v>
      </c>
      <c r="C17" s="258" t="s">
        <v>130</v>
      </c>
      <c r="D17" s="258" t="s">
        <v>130</v>
      </c>
      <c r="E17" s="258" t="s">
        <v>136</v>
      </c>
      <c r="F17" s="167" t="s">
        <v>155</v>
      </c>
      <c r="G17" s="167">
        <v>4</v>
      </c>
      <c r="H17" s="160">
        <v>485000</v>
      </c>
      <c r="I17" s="320">
        <f t="shared" si="0"/>
        <v>1940000</v>
      </c>
      <c r="J17" s="160"/>
      <c r="K17" s="161">
        <v>0.41</v>
      </c>
      <c r="L17" s="320">
        <f t="shared" si="1"/>
        <v>1144600.0000000002</v>
      </c>
    </row>
    <row r="18" spans="1:12" s="146" customFormat="1" ht="15" hidden="1" customHeight="1" x14ac:dyDescent="0.25">
      <c r="A18" s="143"/>
      <c r="B18" s="147"/>
      <c r="C18" s="143"/>
      <c r="D18" s="143"/>
      <c r="E18" s="143"/>
      <c r="F18" s="143"/>
      <c r="G18" s="143"/>
      <c r="H18" s="144"/>
      <c r="I18" s="144"/>
      <c r="J18" s="144"/>
      <c r="K18" s="145"/>
      <c r="L18" s="144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6"/>
      <c r="B20" s="259"/>
      <c r="C20" s="256"/>
      <c r="D20" s="256"/>
      <c r="E20" s="256"/>
      <c r="F20" s="165"/>
      <c r="G20" s="165"/>
      <c r="H20" s="156"/>
      <c r="I20" s="156"/>
      <c r="J20" s="540"/>
      <c r="K20" s="157"/>
      <c r="L20" s="156"/>
    </row>
    <row r="21" spans="1:12" s="146" customFormat="1" ht="15" hidden="1" customHeight="1" x14ac:dyDescent="0.25">
      <c r="A21" s="257"/>
      <c r="B21" s="261"/>
      <c r="C21" s="257"/>
      <c r="D21" s="257"/>
      <c r="E21" s="257"/>
      <c r="F21" s="166"/>
      <c r="G21" s="166"/>
      <c r="H21" s="158"/>
      <c r="I21" s="158"/>
      <c r="J21" s="541"/>
      <c r="K21" s="159"/>
      <c r="L21" s="158"/>
    </row>
    <row r="22" spans="1:12" s="146" customFormat="1" ht="15" hidden="1" customHeight="1" x14ac:dyDescent="0.25">
      <c r="A22" s="258"/>
      <c r="B22" s="260"/>
      <c r="C22" s="258"/>
      <c r="D22" s="258"/>
      <c r="E22" s="258"/>
      <c r="F22" s="167"/>
      <c r="G22" s="167"/>
      <c r="H22" s="160"/>
      <c r="I22" s="160"/>
      <c r="J22" s="542"/>
      <c r="K22" s="161"/>
      <c r="L22" s="160"/>
    </row>
    <row r="23" spans="1:12" s="146" customFormat="1" ht="15" hidden="1" customHeight="1" x14ac:dyDescent="0.25">
      <c r="A23" s="143"/>
      <c r="B23" s="147"/>
      <c r="C23" s="143"/>
      <c r="D23" s="143"/>
      <c r="E23" s="143"/>
      <c r="F23" s="143"/>
      <c r="G23" s="143"/>
      <c r="H23" s="144"/>
      <c r="I23" s="144"/>
      <c r="J23" s="144"/>
      <c r="K23" s="145"/>
      <c r="L23" s="144"/>
    </row>
    <row r="24" spans="1:12" s="146" customFormat="1" ht="15" hidden="1" customHeight="1" x14ac:dyDescent="0.25">
      <c r="A24" s="256"/>
      <c r="B24" s="259"/>
      <c r="C24" s="256"/>
      <c r="D24" s="256"/>
      <c r="E24" s="256"/>
      <c r="F24" s="165"/>
      <c r="G24" s="165"/>
      <c r="H24" s="156"/>
      <c r="I24" s="156"/>
      <c r="J24" s="156"/>
      <c r="K24" s="157"/>
      <c r="L24" s="156"/>
    </row>
    <row r="25" spans="1:12" s="146" customFormat="1" ht="15" hidden="1" customHeight="1" x14ac:dyDescent="0.25">
      <c r="A25" s="258"/>
      <c r="B25" s="260"/>
      <c r="C25" s="258"/>
      <c r="D25" s="258"/>
      <c r="E25" s="258"/>
      <c r="F25" s="167"/>
      <c r="G25" s="167"/>
      <c r="H25" s="160"/>
      <c r="I25" s="160"/>
      <c r="J25" s="160"/>
      <c r="K25" s="161"/>
      <c r="L25" s="160"/>
    </row>
    <row r="26" spans="1:12" s="146" customFormat="1" ht="15" hidden="1" customHeight="1" x14ac:dyDescent="0.25">
      <c r="A26" s="256"/>
      <c r="B26" s="259"/>
      <c r="C26" s="256"/>
      <c r="D26" s="256"/>
      <c r="E26" s="256"/>
      <c r="F26" s="165"/>
      <c r="G26" s="165"/>
      <c r="H26" s="156"/>
      <c r="I26" s="156"/>
      <c r="J26" s="156"/>
      <c r="K26" s="157"/>
      <c r="L26" s="156"/>
    </row>
    <row r="27" spans="1:12" s="146" customFormat="1" ht="15" hidden="1" customHeight="1" x14ac:dyDescent="0.25">
      <c r="A27" s="258"/>
      <c r="B27" s="260"/>
      <c r="C27" s="258"/>
      <c r="D27" s="258"/>
      <c r="E27" s="258"/>
      <c r="F27" s="167"/>
      <c r="G27" s="167"/>
      <c r="H27" s="160"/>
      <c r="I27" s="160"/>
      <c r="J27" s="160"/>
      <c r="K27" s="161"/>
      <c r="L27" s="160"/>
    </row>
    <row r="28" spans="1:12" s="146" customFormat="1" ht="15" hidden="1" customHeight="1" x14ac:dyDescent="0.25">
      <c r="A28" s="163"/>
      <c r="B28" s="164"/>
      <c r="C28" s="163"/>
      <c r="D28" s="163"/>
      <c r="E28" s="163"/>
      <c r="F28" s="163"/>
      <c r="G28" s="163"/>
      <c r="H28" s="162"/>
      <c r="I28" s="162"/>
      <c r="J28" s="162"/>
      <c r="K28" s="209"/>
      <c r="L28" s="162"/>
    </row>
    <row r="29" spans="1:12" s="146" customFormat="1" ht="15" hidden="1" customHeight="1" x14ac:dyDescent="0.25">
      <c r="A29" s="163"/>
      <c r="B29" s="164"/>
      <c r="C29" s="163"/>
      <c r="D29" s="163"/>
      <c r="E29" s="163"/>
      <c r="F29" s="163"/>
      <c r="G29" s="163"/>
      <c r="H29" s="162"/>
      <c r="I29" s="162"/>
      <c r="J29" s="162"/>
      <c r="K29" s="209"/>
      <c r="L29" s="162"/>
    </row>
    <row r="30" spans="1:12" s="146" customFormat="1" ht="15" hidden="1" customHeight="1" x14ac:dyDescent="0.25">
      <c r="A30" s="163"/>
      <c r="B30" s="164"/>
      <c r="C30" s="163"/>
      <c r="D30" s="163"/>
      <c r="E30" s="163"/>
      <c r="F30" s="163"/>
      <c r="G30" s="163"/>
      <c r="H30" s="162"/>
      <c r="I30" s="162"/>
      <c r="J30" s="162"/>
      <c r="K30" s="209"/>
      <c r="L30" s="162"/>
    </row>
    <row r="31" spans="1:12" s="146" customFormat="1" ht="15" hidden="1" customHeight="1" x14ac:dyDescent="0.25">
      <c r="A31" s="163"/>
      <c r="B31" s="164"/>
      <c r="C31" s="163"/>
      <c r="D31" s="163"/>
      <c r="E31" s="163"/>
      <c r="F31" s="163"/>
      <c r="G31" s="163"/>
      <c r="H31" s="162"/>
      <c r="I31" s="162"/>
      <c r="J31" s="162"/>
      <c r="K31" s="209"/>
      <c r="L31" s="162"/>
    </row>
    <row r="32" spans="1:12" s="210" customFormat="1" x14ac:dyDescent="0.25">
      <c r="A32" s="545" t="s">
        <v>36</v>
      </c>
      <c r="B32" s="546"/>
      <c r="C32" s="546"/>
      <c r="D32" s="546"/>
      <c r="E32" s="546"/>
      <c r="F32" s="546"/>
      <c r="G32" s="546"/>
      <c r="H32" s="547"/>
      <c r="I32" s="211">
        <f>SUM(I9:I31)</f>
        <v>7635000</v>
      </c>
      <c r="J32" s="212"/>
      <c r="K32" s="212"/>
      <c r="L32" s="211">
        <f>SUM(L9:L31)</f>
        <v>4504650.0000000009</v>
      </c>
    </row>
    <row r="33" spans="1:13" s="218" customFormat="1" x14ac:dyDescent="0.25">
      <c r="A33" s="216"/>
      <c r="B33" s="216"/>
      <c r="C33" s="216"/>
      <c r="D33" s="216"/>
      <c r="E33" s="216"/>
      <c r="F33" s="216"/>
      <c r="G33" s="216"/>
      <c r="H33" s="216"/>
      <c r="I33" s="217"/>
      <c r="L33" s="217"/>
    </row>
    <row r="34" spans="1:13" x14ac:dyDescent="0.25">
      <c r="A34" s="532" t="s">
        <v>193</v>
      </c>
      <c r="B34" s="532"/>
      <c r="C34" s="532"/>
      <c r="D34" s="532"/>
      <c r="E34" s="532"/>
      <c r="F34" s="532"/>
      <c r="G34" s="532"/>
      <c r="H34" s="532"/>
      <c r="I34" s="532"/>
      <c r="J34" s="532"/>
      <c r="K34" s="532"/>
      <c r="L34" s="532"/>
    </row>
    <row r="35" spans="1:13" ht="19.5" customHeight="1" x14ac:dyDescent="0.25">
      <c r="A35" s="536"/>
      <c r="B35" s="536"/>
      <c r="C35" s="536"/>
      <c r="D35" s="536"/>
      <c r="E35" s="536"/>
      <c r="F35" s="536"/>
      <c r="G35" s="536"/>
      <c r="H35" s="536"/>
      <c r="I35" s="536"/>
      <c r="J35" s="536"/>
      <c r="K35" s="536"/>
      <c r="L35" s="536"/>
    </row>
    <row r="36" spans="1:13" s="142" customFormat="1" ht="42" customHeight="1" x14ac:dyDescent="0.25">
      <c r="A36" s="533" t="s">
        <v>78</v>
      </c>
      <c r="B36" s="539" t="s">
        <v>27</v>
      </c>
      <c r="C36" s="533" t="s">
        <v>28</v>
      </c>
      <c r="D36" s="533" t="s">
        <v>40</v>
      </c>
      <c r="E36" s="533"/>
      <c r="F36" s="538" t="s">
        <v>29</v>
      </c>
      <c r="G36" s="538"/>
      <c r="H36" s="538"/>
      <c r="I36" s="538"/>
      <c r="J36" s="538"/>
      <c r="K36" s="538"/>
      <c r="L36" s="538"/>
    </row>
    <row r="37" spans="1:13" s="142" customFormat="1" ht="38.25" customHeight="1" x14ac:dyDescent="0.25">
      <c r="A37" s="533"/>
      <c r="B37" s="539"/>
      <c r="C37" s="533"/>
      <c r="D37" s="533" t="s">
        <v>41</v>
      </c>
      <c r="E37" s="533" t="s">
        <v>42</v>
      </c>
      <c r="F37" s="533" t="s">
        <v>31</v>
      </c>
      <c r="G37" s="533" t="s">
        <v>32</v>
      </c>
      <c r="H37" s="534" t="s">
        <v>33</v>
      </c>
      <c r="I37" s="534" t="s">
        <v>44</v>
      </c>
      <c r="J37" s="535" t="s">
        <v>35</v>
      </c>
      <c r="K37" s="535"/>
      <c r="L37" s="534" t="s">
        <v>45</v>
      </c>
    </row>
    <row r="38" spans="1:13" s="142" customFormat="1" ht="12.75" x14ac:dyDescent="0.25">
      <c r="A38" s="533"/>
      <c r="B38" s="539"/>
      <c r="C38" s="533"/>
      <c r="D38" s="533"/>
      <c r="E38" s="533"/>
      <c r="F38" s="533"/>
      <c r="G38" s="533"/>
      <c r="H38" s="534"/>
      <c r="I38" s="534"/>
      <c r="J38" s="307" t="s">
        <v>86</v>
      </c>
      <c r="K38" s="155" t="s">
        <v>49</v>
      </c>
      <c r="L38" s="534"/>
    </row>
    <row r="39" spans="1:13" s="322" customFormat="1" ht="45" x14ac:dyDescent="0.25">
      <c r="A39" s="243">
        <v>589</v>
      </c>
      <c r="B39" s="139">
        <v>43998</v>
      </c>
      <c r="C39" s="319" t="s">
        <v>183</v>
      </c>
      <c r="D39" s="141" t="s">
        <v>191</v>
      </c>
      <c r="E39" s="141" t="s">
        <v>192</v>
      </c>
      <c r="F39" s="243" t="s">
        <v>154</v>
      </c>
      <c r="G39" s="243">
        <v>4</v>
      </c>
      <c r="H39" s="320">
        <v>465000</v>
      </c>
      <c r="I39" s="320">
        <f t="shared" ref="I39" si="2">G39*H39</f>
        <v>1860000</v>
      </c>
      <c r="J39" s="320"/>
      <c r="K39" s="321">
        <v>0</v>
      </c>
      <c r="L39" s="320">
        <f t="shared" ref="L39" si="3">I39*(1-K39)</f>
        <v>1860000</v>
      </c>
      <c r="M39" s="323"/>
    </row>
    <row r="40" spans="1:13" s="210" customFormat="1" x14ac:dyDescent="0.25">
      <c r="A40" s="545" t="s">
        <v>36</v>
      </c>
      <c r="B40" s="546"/>
      <c r="C40" s="546"/>
      <c r="D40" s="546"/>
      <c r="E40" s="546"/>
      <c r="F40" s="546"/>
      <c r="G40" s="546"/>
      <c r="H40" s="547"/>
      <c r="I40" s="211">
        <f>SUM(I39)</f>
        <v>1860000</v>
      </c>
      <c r="J40" s="212"/>
      <c r="K40" s="212"/>
      <c r="L40" s="211">
        <f>SUM(L39)</f>
        <v>1860000</v>
      </c>
    </row>
    <row r="41" spans="1:13" s="210" customFormat="1" x14ac:dyDescent="0.25">
      <c r="A41" s="401"/>
      <c r="B41" s="401"/>
      <c r="C41" s="401"/>
      <c r="D41" s="401"/>
      <c r="E41" s="401"/>
      <c r="F41" s="401"/>
      <c r="G41" s="401"/>
      <c r="H41" s="401"/>
      <c r="I41" s="217"/>
      <c r="J41" s="218"/>
      <c r="K41" s="218"/>
      <c r="L41" s="217"/>
    </row>
    <row r="42" spans="1:13" s="218" customFormat="1" x14ac:dyDescent="0.25">
      <c r="A42" s="255"/>
      <c r="B42" s="255"/>
      <c r="C42" s="255"/>
      <c r="D42" s="255"/>
      <c r="E42" s="255"/>
      <c r="F42" s="255"/>
      <c r="G42" s="255"/>
      <c r="H42" s="255"/>
      <c r="I42" s="217"/>
      <c r="L42" s="217"/>
    </row>
    <row r="43" spans="1:13" x14ac:dyDescent="0.25">
      <c r="A43" s="532" t="s">
        <v>244</v>
      </c>
      <c r="B43" s="532"/>
      <c r="C43" s="532"/>
      <c r="D43" s="532"/>
      <c r="E43" s="532"/>
      <c r="F43" s="532"/>
      <c r="G43" s="532"/>
      <c r="H43" s="532"/>
      <c r="I43" s="532"/>
      <c r="J43" s="532"/>
      <c r="K43" s="532"/>
      <c r="L43" s="532"/>
    </row>
    <row r="44" spans="1:13" s="218" customFormat="1" x14ac:dyDescent="0.25">
      <c r="A44" s="358"/>
      <c r="B44" s="358"/>
      <c r="C44" s="358"/>
      <c r="D44" s="358"/>
      <c r="E44" s="358"/>
      <c r="F44" s="358"/>
      <c r="G44" s="358"/>
      <c r="H44" s="358"/>
      <c r="I44" s="217"/>
      <c r="L44" s="217"/>
    </row>
    <row r="45" spans="1:13" s="142" customFormat="1" ht="42" customHeight="1" x14ac:dyDescent="0.25">
      <c r="A45" s="551"/>
      <c r="B45" s="552" t="s">
        <v>27</v>
      </c>
      <c r="C45" s="533" t="s">
        <v>28</v>
      </c>
      <c r="D45" s="533" t="s">
        <v>40</v>
      </c>
      <c r="E45" s="533"/>
      <c r="F45" s="538" t="s">
        <v>29</v>
      </c>
      <c r="G45" s="538"/>
      <c r="H45" s="538"/>
      <c r="I45" s="538"/>
      <c r="J45" s="538"/>
      <c r="K45" s="538"/>
      <c r="L45" s="559"/>
    </row>
    <row r="46" spans="1:13" s="142" customFormat="1" ht="38.25" customHeight="1" x14ac:dyDescent="0.25">
      <c r="A46" s="551"/>
      <c r="B46" s="552"/>
      <c r="C46" s="533"/>
      <c r="D46" s="533" t="s">
        <v>41</v>
      </c>
      <c r="E46" s="533" t="s">
        <v>42</v>
      </c>
      <c r="F46" s="533" t="s">
        <v>31</v>
      </c>
      <c r="G46" s="533" t="s">
        <v>32</v>
      </c>
      <c r="H46" s="534" t="s">
        <v>33</v>
      </c>
      <c r="I46" s="534" t="s">
        <v>44</v>
      </c>
      <c r="J46" s="535" t="s">
        <v>35</v>
      </c>
      <c r="K46" s="535"/>
      <c r="L46" s="534" t="s">
        <v>45</v>
      </c>
    </row>
    <row r="47" spans="1:13" s="142" customFormat="1" ht="12.75" x14ac:dyDescent="0.25">
      <c r="A47" s="551"/>
      <c r="B47" s="552"/>
      <c r="C47" s="533"/>
      <c r="D47" s="533"/>
      <c r="E47" s="533"/>
      <c r="F47" s="533"/>
      <c r="G47" s="533"/>
      <c r="H47" s="534"/>
      <c r="I47" s="534"/>
      <c r="J47" s="357" t="s">
        <v>86</v>
      </c>
      <c r="K47" s="155" t="s">
        <v>49</v>
      </c>
      <c r="L47" s="534"/>
    </row>
    <row r="48" spans="1:13" s="142" customFormat="1" ht="15" x14ac:dyDescent="0.25">
      <c r="A48" s="379"/>
      <c r="B48" s="377">
        <v>43962</v>
      </c>
      <c r="C48" s="359"/>
      <c r="D48" s="375" t="s">
        <v>245</v>
      </c>
      <c r="E48" s="375"/>
      <c r="F48" s="376" t="s">
        <v>149</v>
      </c>
      <c r="G48" s="366">
        <v>1</v>
      </c>
      <c r="H48" s="367">
        <v>455000</v>
      </c>
      <c r="I48" s="367">
        <f t="shared" ref="I48:I52" si="4">H48*G48</f>
        <v>455000</v>
      </c>
      <c r="J48" s="367">
        <v>50000</v>
      </c>
      <c r="K48" s="368">
        <v>0</v>
      </c>
      <c r="L48" s="367">
        <f t="shared" ref="L48:L52" si="5">I48*(1-K48)-J48</f>
        <v>405000</v>
      </c>
    </row>
    <row r="49" spans="1:12" s="142" customFormat="1" ht="15" x14ac:dyDescent="0.25">
      <c r="A49" s="379"/>
      <c r="B49" s="377">
        <v>43962</v>
      </c>
      <c r="C49" s="359"/>
      <c r="D49" s="375" t="s">
        <v>245</v>
      </c>
      <c r="E49" s="375"/>
      <c r="F49" s="376" t="s">
        <v>138</v>
      </c>
      <c r="G49" s="366">
        <v>1</v>
      </c>
      <c r="H49" s="367">
        <v>455000</v>
      </c>
      <c r="I49" s="367">
        <f t="shared" si="4"/>
        <v>455000</v>
      </c>
      <c r="J49" s="367">
        <v>25000</v>
      </c>
      <c r="K49" s="368">
        <v>0</v>
      </c>
      <c r="L49" s="367">
        <f t="shared" si="5"/>
        <v>430000</v>
      </c>
    </row>
    <row r="50" spans="1:12" s="142" customFormat="1" ht="15" x14ac:dyDescent="0.25">
      <c r="A50" s="379"/>
      <c r="B50" s="377">
        <v>43964</v>
      </c>
      <c r="C50" s="359"/>
      <c r="D50" s="375" t="s">
        <v>245</v>
      </c>
      <c r="E50" s="375"/>
      <c r="F50" s="376" t="s">
        <v>131</v>
      </c>
      <c r="G50" s="366">
        <v>1</v>
      </c>
      <c r="H50" s="367">
        <v>475000</v>
      </c>
      <c r="I50" s="367">
        <f t="shared" si="4"/>
        <v>475000</v>
      </c>
      <c r="J50" s="367"/>
      <c r="K50" s="368">
        <v>0</v>
      </c>
      <c r="L50" s="367">
        <f t="shared" si="5"/>
        <v>475000</v>
      </c>
    </row>
    <row r="51" spans="1:12" s="218" customFormat="1" x14ac:dyDescent="0.25">
      <c r="A51" s="380"/>
      <c r="B51" s="378">
        <v>43988</v>
      </c>
      <c r="C51" s="212"/>
      <c r="D51" s="375" t="s">
        <v>245</v>
      </c>
      <c r="E51" s="375"/>
      <c r="F51" s="376" t="s">
        <v>246</v>
      </c>
      <c r="G51" s="366">
        <v>1</v>
      </c>
      <c r="H51" s="367">
        <v>250000</v>
      </c>
      <c r="I51" s="367">
        <f t="shared" si="4"/>
        <v>250000</v>
      </c>
      <c r="J51" s="367"/>
      <c r="K51" s="368">
        <v>0</v>
      </c>
      <c r="L51" s="367">
        <f t="shared" si="5"/>
        <v>250000</v>
      </c>
    </row>
    <row r="52" spans="1:12" s="218" customFormat="1" x14ac:dyDescent="0.25">
      <c r="A52" s="380"/>
      <c r="B52" s="378">
        <v>44009</v>
      </c>
      <c r="C52" s="212"/>
      <c r="D52" s="375" t="s">
        <v>245</v>
      </c>
      <c r="E52" s="375"/>
      <c r="F52" s="376" t="s">
        <v>155</v>
      </c>
      <c r="G52" s="366">
        <v>2</v>
      </c>
      <c r="H52" s="367">
        <v>485000</v>
      </c>
      <c r="I52" s="367">
        <f t="shared" si="4"/>
        <v>970000</v>
      </c>
      <c r="J52" s="367"/>
      <c r="K52" s="368">
        <v>0</v>
      </c>
      <c r="L52" s="367">
        <f t="shared" si="5"/>
        <v>970000</v>
      </c>
    </row>
    <row r="53" spans="1:12" s="218" customFormat="1" x14ac:dyDescent="0.25">
      <c r="A53" s="380"/>
      <c r="B53" s="378"/>
      <c r="C53" s="212"/>
      <c r="D53" s="143"/>
      <c r="E53" s="143"/>
      <c r="F53" s="366"/>
      <c r="G53" s="366"/>
      <c r="H53" s="367"/>
      <c r="I53" s="367"/>
      <c r="J53" s="367"/>
      <c r="K53" s="368"/>
      <c r="L53" s="374">
        <f>SUM(L48:L52)</f>
        <v>2530000</v>
      </c>
    </row>
    <row r="54" spans="1:12" s="218" customFormat="1" x14ac:dyDescent="0.25">
      <c r="A54" s="358"/>
      <c r="B54" s="370"/>
      <c r="D54" s="371"/>
      <c r="E54" s="371"/>
      <c r="F54" s="372"/>
      <c r="G54" s="372"/>
      <c r="H54" s="369"/>
      <c r="I54" s="369"/>
      <c r="J54" s="369"/>
      <c r="K54" s="373"/>
      <c r="L54" s="369"/>
    </row>
    <row r="55" spans="1:12" s="218" customFormat="1" x14ac:dyDescent="0.25">
      <c r="A55" s="532" t="s">
        <v>194</v>
      </c>
      <c r="B55" s="532"/>
      <c r="C55" s="532"/>
      <c r="D55" s="306"/>
      <c r="E55" s="306"/>
      <c r="F55" s="306"/>
      <c r="G55" s="306"/>
      <c r="H55" s="306"/>
      <c r="I55" s="217"/>
      <c r="L55" s="217"/>
    </row>
    <row r="56" spans="1:12" s="218" customFormat="1" x14ac:dyDescent="0.25">
      <c r="A56" s="306"/>
      <c r="B56" s="306"/>
      <c r="C56" s="306"/>
      <c r="D56" s="549" t="s">
        <v>195</v>
      </c>
      <c r="E56" s="549"/>
      <c r="F56" s="549"/>
      <c r="G56" s="549"/>
      <c r="H56" s="549"/>
      <c r="I56" s="549"/>
      <c r="J56" s="550" t="s">
        <v>51</v>
      </c>
      <c r="K56" s="550"/>
      <c r="L56" s="217"/>
    </row>
    <row r="57" spans="1:12" s="218" customFormat="1" x14ac:dyDescent="0.25">
      <c r="A57" s="306"/>
      <c r="B57" s="306"/>
      <c r="C57" s="306"/>
      <c r="D57" s="548" t="s">
        <v>196</v>
      </c>
      <c r="E57" s="548"/>
      <c r="F57" s="548"/>
      <c r="G57" s="548"/>
      <c r="H57" s="548"/>
      <c r="I57" s="548"/>
      <c r="J57" s="556">
        <v>2112246</v>
      </c>
      <c r="K57" s="556"/>
      <c r="L57" s="217"/>
    </row>
    <row r="58" spans="1:12" s="218" customFormat="1" x14ac:dyDescent="0.25">
      <c r="A58" s="306"/>
      <c r="B58" s="306"/>
      <c r="C58" s="306"/>
      <c r="D58" s="548" t="s">
        <v>197</v>
      </c>
      <c r="E58" s="548"/>
      <c r="F58" s="548"/>
      <c r="G58" s="548"/>
      <c r="H58" s="548"/>
      <c r="I58" s="548"/>
      <c r="J58" s="556">
        <f>L32</f>
        <v>4504650.0000000009</v>
      </c>
      <c r="K58" s="556"/>
      <c r="L58" s="217"/>
    </row>
    <row r="59" spans="1:12" s="218" customFormat="1" x14ac:dyDescent="0.25">
      <c r="A59" s="255"/>
      <c r="B59" s="255"/>
      <c r="C59" s="255"/>
      <c r="D59" s="548" t="s">
        <v>198</v>
      </c>
      <c r="E59" s="548"/>
      <c r="F59" s="548"/>
      <c r="G59" s="548"/>
      <c r="H59" s="548"/>
      <c r="I59" s="548"/>
      <c r="J59" s="556">
        <f>L40</f>
        <v>1860000</v>
      </c>
      <c r="K59" s="556"/>
      <c r="L59" s="217"/>
    </row>
    <row r="60" spans="1:12" s="218" customFormat="1" x14ac:dyDescent="0.25">
      <c r="A60" s="306"/>
      <c r="B60" s="306"/>
      <c r="C60" s="306"/>
      <c r="D60" s="553" t="s">
        <v>200</v>
      </c>
      <c r="E60" s="554"/>
      <c r="F60" s="554"/>
      <c r="G60" s="554"/>
      <c r="H60" s="554"/>
      <c r="I60" s="555"/>
      <c r="J60" s="557">
        <f>'Bảng lương'!L17</f>
        <v>2395769.230769231</v>
      </c>
      <c r="K60" s="558"/>
      <c r="L60" s="217"/>
    </row>
    <row r="61" spans="1:12" s="218" customFormat="1" x14ac:dyDescent="0.25">
      <c r="A61" s="306"/>
      <c r="B61" s="306"/>
      <c r="C61" s="306"/>
      <c r="D61" s="553" t="s">
        <v>247</v>
      </c>
      <c r="E61" s="554"/>
      <c r="F61" s="554"/>
      <c r="G61" s="554"/>
      <c r="H61" s="554"/>
      <c r="I61" s="555"/>
      <c r="J61" s="557">
        <f>L53</f>
        <v>2530000</v>
      </c>
      <c r="K61" s="558"/>
      <c r="L61" s="353"/>
    </row>
    <row r="62" spans="1:12" s="218" customFormat="1" x14ac:dyDescent="0.25">
      <c r="A62" s="255"/>
      <c r="B62" s="255"/>
      <c r="C62" s="255"/>
      <c r="D62" s="548" t="s">
        <v>199</v>
      </c>
      <c r="E62" s="548"/>
      <c r="F62" s="548"/>
      <c r="G62" s="548"/>
      <c r="H62" s="548"/>
      <c r="I62" s="548"/>
      <c r="J62" s="556">
        <f>J57+J58+J59+J61-J60</f>
        <v>8611126.7692307681</v>
      </c>
      <c r="K62" s="556"/>
      <c r="L62" s="217"/>
    </row>
    <row r="63" spans="1:12" s="218" customFormat="1" x14ac:dyDescent="0.25">
      <c r="A63" s="255"/>
      <c r="B63" s="255"/>
      <c r="C63" s="255"/>
      <c r="D63" s="255"/>
      <c r="E63" s="255"/>
      <c r="F63" s="255"/>
      <c r="G63" s="255"/>
      <c r="H63" s="255"/>
      <c r="I63" s="217"/>
      <c r="L63" s="351">
        <f>J62+2500000</f>
        <v>11111126.769230768</v>
      </c>
    </row>
    <row r="64" spans="1:12" s="218" customFormat="1" x14ac:dyDescent="0.25">
      <c r="A64" s="216"/>
      <c r="B64" s="216"/>
      <c r="C64" s="216"/>
      <c r="D64" s="216"/>
      <c r="E64" s="216"/>
      <c r="F64" s="216"/>
      <c r="G64" s="216"/>
      <c r="H64" s="216"/>
      <c r="I64" s="217"/>
      <c r="L64" s="217"/>
    </row>
    <row r="65" spans="1:10" x14ac:dyDescent="0.25">
      <c r="A65" s="92"/>
      <c r="B65" s="532" t="s">
        <v>112</v>
      </c>
      <c r="C65" s="532"/>
      <c r="D65" s="532"/>
      <c r="E65" s="92"/>
      <c r="F65" s="92"/>
      <c r="G65" s="92"/>
      <c r="H65" s="92"/>
      <c r="I65" s="532" t="s">
        <v>117</v>
      </c>
      <c r="J65" s="532"/>
    </row>
    <row r="66" spans="1:10" x14ac:dyDescent="0.25">
      <c r="A66" s="92"/>
      <c r="B66" s="92"/>
      <c r="C66" s="92"/>
      <c r="D66" s="92"/>
      <c r="E66" s="92"/>
      <c r="F66" s="92"/>
      <c r="G66" s="92"/>
      <c r="H66" s="92"/>
      <c r="I66" s="213"/>
    </row>
    <row r="67" spans="1:10" x14ac:dyDescent="0.25">
      <c r="A67" s="92"/>
      <c r="B67" s="92"/>
      <c r="C67" s="92"/>
      <c r="D67" s="92"/>
      <c r="E67" s="92"/>
      <c r="F67" s="92"/>
      <c r="G67" s="92"/>
      <c r="H67" s="92"/>
      <c r="I67" s="213"/>
    </row>
    <row r="68" spans="1:10" x14ac:dyDescent="0.25">
      <c r="A68" s="92"/>
      <c r="B68" s="92"/>
      <c r="C68" s="92"/>
      <c r="D68" s="92"/>
      <c r="E68" s="92"/>
      <c r="F68" s="92"/>
      <c r="G68" s="92"/>
      <c r="H68" s="92"/>
      <c r="I68" s="213"/>
    </row>
    <row r="69" spans="1:10" x14ac:dyDescent="0.25">
      <c r="A69" s="92"/>
      <c r="B69" s="92"/>
      <c r="C69" s="92"/>
      <c r="D69" s="92"/>
      <c r="E69" s="92"/>
      <c r="F69" s="92"/>
      <c r="G69" s="92"/>
      <c r="H69" s="92"/>
      <c r="I69" s="213"/>
    </row>
    <row r="70" spans="1:10" x14ac:dyDescent="0.25">
      <c r="A70" s="92"/>
      <c r="B70" s="92"/>
      <c r="C70" s="92"/>
      <c r="D70" s="92"/>
      <c r="E70" s="92"/>
      <c r="F70" s="92"/>
      <c r="G70" s="92"/>
      <c r="H70" s="92"/>
      <c r="I70" s="213"/>
    </row>
    <row r="71" spans="1:10" x14ac:dyDescent="0.25">
      <c r="A71" s="92"/>
      <c r="B71" s="94"/>
      <c r="C71" s="92"/>
      <c r="D71" s="92"/>
      <c r="E71" s="92"/>
      <c r="F71" s="92"/>
      <c r="G71" s="92"/>
      <c r="H71" s="92"/>
      <c r="I71" s="213"/>
    </row>
    <row r="72" spans="1:10" x14ac:dyDescent="0.25">
      <c r="A72" s="96"/>
      <c r="B72" s="96"/>
      <c r="C72" s="96"/>
      <c r="D72" s="96"/>
      <c r="E72" s="96"/>
      <c r="F72" s="96"/>
      <c r="G72" s="96"/>
      <c r="H72" s="96"/>
      <c r="I72" s="214"/>
    </row>
    <row r="73" spans="1:10" x14ac:dyDescent="0.25">
      <c r="A73" s="537"/>
      <c r="B73" s="537"/>
      <c r="E73" s="36"/>
      <c r="F73" s="36"/>
      <c r="G73" s="36"/>
      <c r="H73" s="36"/>
    </row>
    <row r="75" spans="1:10" x14ac:dyDescent="0.25">
      <c r="H75" s="215"/>
    </row>
    <row r="77" spans="1:10" x14ac:dyDescent="0.25">
      <c r="A77" s="537"/>
      <c r="B77" s="537"/>
      <c r="E77" s="36"/>
      <c r="F77" s="36"/>
      <c r="G77" s="36"/>
      <c r="H77" s="36"/>
    </row>
  </sheetData>
  <mergeCells count="72"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0:H40"/>
    <mergeCell ref="L37:L38"/>
    <mergeCell ref="D57:I57"/>
    <mergeCell ref="D58:I58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1" sqref="F21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31" t="s">
        <v>0</v>
      </c>
      <c r="B1" s="531"/>
      <c r="C1" s="531"/>
      <c r="D1" s="531"/>
      <c r="E1" s="531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32" t="s">
        <v>249</v>
      </c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</row>
    <row r="5" spans="1:13" ht="19.5" customHeight="1" x14ac:dyDescent="0.25">
      <c r="A5" s="536"/>
      <c r="B5" s="536"/>
      <c r="C5" s="536"/>
      <c r="D5" s="536"/>
      <c r="E5" s="536"/>
      <c r="F5" s="536"/>
      <c r="G5" s="536"/>
      <c r="H5" s="536"/>
      <c r="I5" s="536"/>
      <c r="J5" s="536"/>
      <c r="K5" s="536"/>
      <c r="L5" s="536"/>
    </row>
    <row r="6" spans="1:13" s="142" customFormat="1" ht="42" customHeight="1" x14ac:dyDescent="0.25">
      <c r="A6" s="533" t="s">
        <v>78</v>
      </c>
      <c r="B6" s="539" t="s">
        <v>27</v>
      </c>
      <c r="C6" s="533" t="s">
        <v>28</v>
      </c>
      <c r="D6" s="533" t="s">
        <v>40</v>
      </c>
      <c r="E6" s="533"/>
      <c r="F6" s="538" t="s">
        <v>29</v>
      </c>
      <c r="G6" s="538"/>
      <c r="H6" s="538"/>
      <c r="I6" s="538"/>
      <c r="J6" s="538"/>
      <c r="K6" s="538"/>
      <c r="L6" s="538"/>
    </row>
    <row r="7" spans="1:13" s="142" customFormat="1" ht="38.25" customHeight="1" x14ac:dyDescent="0.25">
      <c r="A7" s="533"/>
      <c r="B7" s="539"/>
      <c r="C7" s="533"/>
      <c r="D7" s="533" t="s">
        <v>41</v>
      </c>
      <c r="E7" s="533" t="s">
        <v>42</v>
      </c>
      <c r="F7" s="533" t="s">
        <v>31</v>
      </c>
      <c r="G7" s="533" t="s">
        <v>32</v>
      </c>
      <c r="H7" s="534" t="s">
        <v>33</v>
      </c>
      <c r="I7" s="534" t="s">
        <v>44</v>
      </c>
      <c r="J7" s="535" t="s">
        <v>35</v>
      </c>
      <c r="K7" s="535"/>
      <c r="L7" s="560" t="s">
        <v>45</v>
      </c>
    </row>
    <row r="8" spans="1:13" s="142" customFormat="1" ht="12.75" x14ac:dyDescent="0.25">
      <c r="A8" s="533"/>
      <c r="B8" s="539"/>
      <c r="C8" s="533"/>
      <c r="D8" s="533"/>
      <c r="E8" s="533"/>
      <c r="F8" s="533"/>
      <c r="G8" s="533"/>
      <c r="H8" s="534"/>
      <c r="I8" s="534"/>
      <c r="J8" s="357" t="s">
        <v>86</v>
      </c>
      <c r="K8" s="155" t="s">
        <v>49</v>
      </c>
      <c r="L8" s="561"/>
    </row>
    <row r="9" spans="1:13" s="322" customFormat="1" ht="15" x14ac:dyDescent="0.25">
      <c r="A9" s="464">
        <v>557</v>
      </c>
      <c r="B9" s="466">
        <v>43981</v>
      </c>
      <c r="C9" s="480" t="s">
        <v>128</v>
      </c>
      <c r="D9" s="480" t="s">
        <v>128</v>
      </c>
      <c r="E9" s="480" t="s">
        <v>136</v>
      </c>
      <c r="F9" s="243" t="s">
        <v>135</v>
      </c>
      <c r="G9" s="243">
        <v>2</v>
      </c>
      <c r="H9" s="320">
        <v>225000</v>
      </c>
      <c r="I9" s="320">
        <v>450000</v>
      </c>
      <c r="J9" s="320"/>
      <c r="K9" s="321">
        <v>0.41</v>
      </c>
      <c r="L9" s="320">
        <v>265500.00000000006</v>
      </c>
      <c r="M9" s="323"/>
    </row>
    <row r="10" spans="1:13" s="322" customFormat="1" ht="15" x14ac:dyDescent="0.25">
      <c r="A10" s="465"/>
      <c r="B10" s="467"/>
      <c r="C10" s="481"/>
      <c r="D10" s="481"/>
      <c r="E10" s="481"/>
      <c r="F10" s="243" t="s">
        <v>137</v>
      </c>
      <c r="G10" s="243">
        <v>1</v>
      </c>
      <c r="H10" s="320">
        <v>235000</v>
      </c>
      <c r="I10" s="320">
        <v>235000</v>
      </c>
      <c r="J10" s="324"/>
      <c r="K10" s="321">
        <v>0.41</v>
      </c>
      <c r="L10" s="320">
        <v>138650.00000000003</v>
      </c>
    </row>
    <row r="11" spans="1:13" s="322" customFormat="1" ht="15" x14ac:dyDescent="0.25">
      <c r="A11" s="243">
        <v>559</v>
      </c>
      <c r="B11" s="139">
        <v>43982</v>
      </c>
      <c r="C11" s="319" t="s">
        <v>128</v>
      </c>
      <c r="D11" s="363" t="s">
        <v>128</v>
      </c>
      <c r="E11" s="363" t="s">
        <v>136</v>
      </c>
      <c r="F11" s="243" t="s">
        <v>138</v>
      </c>
      <c r="G11" s="243">
        <v>2</v>
      </c>
      <c r="H11" s="243">
        <v>455000</v>
      </c>
      <c r="I11" s="320">
        <v>910000</v>
      </c>
      <c r="J11" s="381"/>
      <c r="K11" s="321">
        <v>0.41</v>
      </c>
      <c r="L11" s="320">
        <v>536900.00000000012</v>
      </c>
    </row>
    <row r="12" spans="1:13" s="322" customFormat="1" ht="15" x14ac:dyDescent="0.25">
      <c r="A12" s="243">
        <v>570</v>
      </c>
      <c r="B12" s="139">
        <v>43992</v>
      </c>
      <c r="C12" s="319" t="s">
        <v>128</v>
      </c>
      <c r="D12" s="363" t="s">
        <v>128</v>
      </c>
      <c r="E12" s="319"/>
      <c r="F12" s="243" t="s">
        <v>146</v>
      </c>
      <c r="G12" s="243">
        <v>1</v>
      </c>
      <c r="H12" s="320">
        <v>550000</v>
      </c>
      <c r="I12" s="320">
        <v>550000</v>
      </c>
      <c r="J12" s="381"/>
      <c r="K12" s="321">
        <v>0.41</v>
      </c>
      <c r="L12" s="320">
        <v>324500.00000000006</v>
      </c>
    </row>
    <row r="13" spans="1:13" s="322" customFormat="1" ht="15" x14ac:dyDescent="0.25">
      <c r="A13" s="464">
        <v>1154</v>
      </c>
      <c r="B13" s="564">
        <v>44007</v>
      </c>
      <c r="C13" s="464" t="s">
        <v>128</v>
      </c>
      <c r="D13" s="480" t="s">
        <v>128</v>
      </c>
      <c r="E13" s="480" t="s">
        <v>136</v>
      </c>
      <c r="F13" s="243" t="s">
        <v>135</v>
      </c>
      <c r="G13" s="243">
        <v>2</v>
      </c>
      <c r="H13" s="320">
        <v>225000</v>
      </c>
      <c r="I13" s="320">
        <v>450000</v>
      </c>
      <c r="J13" s="381"/>
      <c r="K13" s="321">
        <v>0.41</v>
      </c>
      <c r="L13" s="320">
        <v>265500.00000000006</v>
      </c>
    </row>
    <row r="14" spans="1:13" s="322" customFormat="1" ht="15" x14ac:dyDescent="0.25">
      <c r="A14" s="563"/>
      <c r="B14" s="565"/>
      <c r="C14" s="563"/>
      <c r="D14" s="562"/>
      <c r="E14" s="562"/>
      <c r="F14" s="243" t="s">
        <v>137</v>
      </c>
      <c r="G14" s="243">
        <v>2</v>
      </c>
      <c r="H14" s="320">
        <v>235000</v>
      </c>
      <c r="I14" s="320">
        <v>470000</v>
      </c>
      <c r="J14" s="320"/>
      <c r="K14" s="321">
        <v>0.41</v>
      </c>
      <c r="L14" s="320">
        <v>277300.00000000006</v>
      </c>
    </row>
    <row r="15" spans="1:13" s="322" customFormat="1" ht="15" x14ac:dyDescent="0.25">
      <c r="A15" s="465"/>
      <c r="B15" s="566"/>
      <c r="C15" s="465"/>
      <c r="D15" s="481"/>
      <c r="E15" s="481"/>
      <c r="F15" s="243" t="s">
        <v>138</v>
      </c>
      <c r="G15" s="243">
        <v>3</v>
      </c>
      <c r="H15" s="320">
        <v>455000</v>
      </c>
      <c r="I15" s="320">
        <v>1365000</v>
      </c>
      <c r="J15" s="320"/>
      <c r="K15" s="321">
        <v>0.41</v>
      </c>
      <c r="L15" s="320">
        <v>805350.00000000012</v>
      </c>
    </row>
    <row r="16" spans="1:13" s="322" customFormat="1" ht="15" x14ac:dyDescent="0.25">
      <c r="A16" s="243">
        <v>1157</v>
      </c>
      <c r="B16" s="326">
        <v>44007</v>
      </c>
      <c r="C16" s="319" t="s">
        <v>128</v>
      </c>
      <c r="D16" s="319" t="s">
        <v>128</v>
      </c>
      <c r="E16" s="319" t="s">
        <v>136</v>
      </c>
      <c r="F16" s="243" t="s">
        <v>146</v>
      </c>
      <c r="G16" s="243">
        <v>1</v>
      </c>
      <c r="H16" s="320">
        <v>550000</v>
      </c>
      <c r="I16" s="320">
        <v>550000</v>
      </c>
      <c r="J16" s="320"/>
      <c r="K16" s="321">
        <v>0.41</v>
      </c>
      <c r="L16" s="320">
        <v>324500.00000000006</v>
      </c>
    </row>
    <row r="17" spans="1:12" s="210" customFormat="1" x14ac:dyDescent="0.25">
      <c r="A17" s="545" t="s">
        <v>36</v>
      </c>
      <c r="B17" s="546"/>
      <c r="C17" s="546"/>
      <c r="D17" s="546"/>
      <c r="E17" s="546"/>
      <c r="F17" s="546"/>
      <c r="G17" s="546"/>
      <c r="H17" s="547"/>
      <c r="I17" s="211">
        <f>SUM(I9:I16)</f>
        <v>4980000</v>
      </c>
      <c r="J17" s="212"/>
      <c r="K17" s="212"/>
      <c r="L17" s="211">
        <f>SUM(L9:L16)</f>
        <v>2938200.0000000005</v>
      </c>
    </row>
    <row r="18" spans="1:12" s="218" customFormat="1" x14ac:dyDescent="0.25">
      <c r="A18" s="358"/>
      <c r="B18" s="358"/>
      <c r="C18" s="358"/>
      <c r="D18" s="358"/>
      <c r="E18" s="358"/>
      <c r="F18" s="358"/>
      <c r="G18" s="358"/>
      <c r="H18" s="358"/>
      <c r="I18" s="217"/>
      <c r="L18" s="217"/>
    </row>
    <row r="19" spans="1:12" s="218" customFormat="1" x14ac:dyDescent="0.25">
      <c r="A19" s="358"/>
      <c r="B19" s="358"/>
      <c r="C19" s="358"/>
      <c r="D19" s="358"/>
      <c r="E19" s="358"/>
      <c r="F19" s="358"/>
      <c r="G19" s="358"/>
      <c r="H19" s="358"/>
      <c r="I19" s="217"/>
      <c r="L19" s="217"/>
    </row>
    <row r="20" spans="1:12" s="218" customFormat="1" x14ac:dyDescent="0.25">
      <c r="A20" s="358"/>
      <c r="B20" s="370"/>
      <c r="D20" s="371"/>
      <c r="E20" s="371"/>
      <c r="F20" s="372"/>
      <c r="G20" s="372"/>
      <c r="H20" s="369"/>
      <c r="I20" s="369"/>
      <c r="J20" s="369"/>
      <c r="K20" s="373"/>
      <c r="L20" s="369"/>
    </row>
    <row r="21" spans="1:12" s="218" customFormat="1" x14ac:dyDescent="0.25">
      <c r="A21" s="532" t="s">
        <v>194</v>
      </c>
      <c r="B21" s="532"/>
      <c r="C21" s="532"/>
      <c r="D21" s="358"/>
      <c r="E21" s="358"/>
      <c r="F21" s="358"/>
      <c r="G21" s="358"/>
      <c r="H21" s="358"/>
      <c r="I21" s="217"/>
      <c r="L21" s="217"/>
    </row>
    <row r="22" spans="1:12" s="218" customFormat="1" x14ac:dyDescent="0.25">
      <c r="A22" s="358"/>
      <c r="B22" s="358"/>
      <c r="C22" s="358"/>
      <c r="D22" s="549" t="s">
        <v>195</v>
      </c>
      <c r="E22" s="549"/>
      <c r="F22" s="549"/>
      <c r="G22" s="549"/>
      <c r="H22" s="549"/>
      <c r="I22" s="549"/>
      <c r="J22" s="550" t="s">
        <v>51</v>
      </c>
      <c r="K22" s="550"/>
      <c r="L22" s="217"/>
    </row>
    <row r="23" spans="1:12" s="218" customFormat="1" x14ac:dyDescent="0.25">
      <c r="A23" s="358"/>
      <c r="B23" s="358"/>
      <c r="C23" s="358"/>
      <c r="D23" s="548" t="s">
        <v>197</v>
      </c>
      <c r="E23" s="548"/>
      <c r="F23" s="548"/>
      <c r="G23" s="548"/>
      <c r="H23" s="548"/>
      <c r="I23" s="548"/>
      <c r="J23" s="556">
        <f>L17</f>
        <v>2938200.0000000005</v>
      </c>
      <c r="K23" s="556"/>
      <c r="L23" s="217"/>
    </row>
    <row r="24" spans="1:12" s="218" customFormat="1" x14ac:dyDescent="0.25">
      <c r="A24" s="358"/>
      <c r="B24" s="358"/>
      <c r="C24" s="358"/>
      <c r="D24" s="553" t="s">
        <v>200</v>
      </c>
      <c r="E24" s="554"/>
      <c r="F24" s="554"/>
      <c r="G24" s="554"/>
      <c r="H24" s="554"/>
      <c r="I24" s="555"/>
      <c r="J24" s="557">
        <f>'Bảng lương'!L16</f>
        <v>2107692.307692308</v>
      </c>
      <c r="K24" s="558"/>
      <c r="L24" s="217"/>
    </row>
    <row r="25" spans="1:12" s="218" customFormat="1" x14ac:dyDescent="0.25">
      <c r="A25" s="358"/>
      <c r="B25" s="358"/>
      <c r="C25" s="358"/>
      <c r="D25" s="548" t="s">
        <v>248</v>
      </c>
      <c r="E25" s="548"/>
      <c r="F25" s="548"/>
      <c r="G25" s="548"/>
      <c r="H25" s="548"/>
      <c r="I25" s="548"/>
      <c r="J25" s="556">
        <f>J23-J24</f>
        <v>830507.69230769249</v>
      </c>
      <c r="K25" s="556"/>
      <c r="L25" s="217"/>
    </row>
    <row r="26" spans="1:12" s="218" customFormat="1" x14ac:dyDescent="0.25">
      <c r="A26" s="358"/>
      <c r="B26" s="358"/>
      <c r="C26" s="358"/>
      <c r="D26" s="358"/>
      <c r="E26" s="358"/>
      <c r="F26" s="358"/>
      <c r="G26" s="358"/>
      <c r="H26" s="358"/>
      <c r="I26" s="217"/>
      <c r="L26" s="351"/>
    </row>
    <row r="27" spans="1:12" s="218" customFormat="1" x14ac:dyDescent="0.25">
      <c r="A27" s="358"/>
      <c r="B27" s="358"/>
      <c r="C27" s="358"/>
      <c r="D27" s="358"/>
      <c r="E27" s="358"/>
      <c r="F27" s="358"/>
      <c r="G27" s="358"/>
      <c r="H27" s="358"/>
      <c r="I27" s="217"/>
      <c r="L27" s="217"/>
    </row>
    <row r="28" spans="1:12" x14ac:dyDescent="0.25">
      <c r="A28" s="358"/>
      <c r="B28" s="532" t="s">
        <v>112</v>
      </c>
      <c r="C28" s="532"/>
      <c r="D28" s="532"/>
      <c r="E28" s="358"/>
      <c r="F28" s="358"/>
      <c r="G28" s="358"/>
      <c r="H28" s="358"/>
      <c r="I28" s="532" t="s">
        <v>117</v>
      </c>
      <c r="J28" s="532"/>
    </row>
    <row r="29" spans="1:12" x14ac:dyDescent="0.25">
      <c r="A29" s="358"/>
      <c r="B29" s="358"/>
      <c r="C29" s="358"/>
      <c r="D29" s="358"/>
      <c r="E29" s="358"/>
      <c r="F29" s="358"/>
      <c r="G29" s="358"/>
      <c r="H29" s="358"/>
      <c r="I29" s="213"/>
    </row>
    <row r="30" spans="1:12" x14ac:dyDescent="0.25">
      <c r="A30" s="358"/>
      <c r="B30" s="358"/>
      <c r="C30" s="358"/>
      <c r="D30" s="358"/>
      <c r="E30" s="358"/>
      <c r="F30" s="358"/>
      <c r="G30" s="358"/>
      <c r="H30" s="358"/>
      <c r="I30" s="213"/>
    </row>
    <row r="31" spans="1:12" x14ac:dyDescent="0.25">
      <c r="A31" s="358"/>
      <c r="B31" s="358"/>
      <c r="C31" s="358"/>
      <c r="D31" s="358"/>
      <c r="E31" s="358"/>
      <c r="F31" s="358"/>
      <c r="G31" s="358"/>
      <c r="H31" s="358"/>
      <c r="I31" s="213"/>
    </row>
    <row r="32" spans="1:12" x14ac:dyDescent="0.25">
      <c r="A32" s="358"/>
      <c r="B32" s="358"/>
      <c r="C32" s="358"/>
      <c r="D32" s="358"/>
      <c r="E32" s="358"/>
      <c r="F32" s="358"/>
      <c r="G32" s="358"/>
      <c r="H32" s="358"/>
      <c r="I32" s="213"/>
    </row>
    <row r="33" spans="1:9" x14ac:dyDescent="0.25">
      <c r="A33" s="358"/>
      <c r="B33" s="358"/>
      <c r="C33" s="358"/>
      <c r="D33" s="358"/>
      <c r="E33" s="358"/>
      <c r="F33" s="358"/>
      <c r="G33" s="358"/>
      <c r="H33" s="358"/>
      <c r="I33" s="213"/>
    </row>
    <row r="34" spans="1:9" x14ac:dyDescent="0.25">
      <c r="A34" s="358"/>
      <c r="B34" s="94"/>
      <c r="C34" s="358"/>
      <c r="D34" s="358"/>
      <c r="E34" s="358"/>
      <c r="F34" s="358"/>
      <c r="G34" s="358"/>
      <c r="H34" s="358"/>
      <c r="I34" s="213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214"/>
    </row>
    <row r="36" spans="1:9" x14ac:dyDescent="0.25">
      <c r="A36" s="537"/>
      <c r="B36" s="537"/>
      <c r="E36" s="36"/>
      <c r="F36" s="36"/>
      <c r="G36" s="36"/>
      <c r="H36" s="36"/>
    </row>
    <row r="38" spans="1:9" x14ac:dyDescent="0.25">
      <c r="H38" s="215"/>
    </row>
    <row r="40" spans="1:9" x14ac:dyDescent="0.25">
      <c r="A40" s="537"/>
      <c r="B40" s="537"/>
      <c r="E40" s="36"/>
      <c r="F40" s="36"/>
      <c r="G40" s="36"/>
      <c r="H40" s="36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1" customWidth="1"/>
    <col min="2" max="2" width="17.7109375" style="171" customWidth="1"/>
    <col min="3" max="3" width="10.28515625" style="172" customWidth="1"/>
    <col min="4" max="4" width="3.28515625" style="172" customWidth="1"/>
    <col min="5" max="34" width="2.5703125" style="171" customWidth="1"/>
    <col min="35" max="35" width="7.42578125" style="171" customWidth="1"/>
    <col min="36" max="38" width="2.5703125" style="171" customWidth="1"/>
    <col min="39" max="39" width="4.42578125" style="171" customWidth="1"/>
    <col min="40" max="40" width="19.42578125" style="172" customWidth="1"/>
    <col min="41" max="260" width="9" style="171"/>
    <col min="261" max="261" width="3.28515625" style="171" customWidth="1"/>
    <col min="262" max="262" width="20" style="171" customWidth="1"/>
    <col min="263" max="263" width="24.5703125" style="171" customWidth="1"/>
    <col min="264" max="293" width="4.42578125" style="171" customWidth="1"/>
    <col min="294" max="294" width="2.5703125" style="171" customWidth="1"/>
    <col min="295" max="295" width="6.140625" style="171" customWidth="1"/>
    <col min="296" max="296" width="19.42578125" style="171" customWidth="1"/>
    <col min="297" max="516" width="9" style="171"/>
    <col min="517" max="517" width="3.28515625" style="171" customWidth="1"/>
    <col min="518" max="518" width="20" style="171" customWidth="1"/>
    <col min="519" max="519" width="24.5703125" style="171" customWidth="1"/>
    <col min="520" max="549" width="4.42578125" style="171" customWidth="1"/>
    <col min="550" max="550" width="2.5703125" style="171" customWidth="1"/>
    <col min="551" max="551" width="6.140625" style="171" customWidth="1"/>
    <col min="552" max="552" width="19.42578125" style="171" customWidth="1"/>
    <col min="553" max="772" width="9" style="171"/>
    <col min="773" max="773" width="3.28515625" style="171" customWidth="1"/>
    <col min="774" max="774" width="20" style="171" customWidth="1"/>
    <col min="775" max="775" width="24.5703125" style="171" customWidth="1"/>
    <col min="776" max="805" width="4.42578125" style="171" customWidth="1"/>
    <col min="806" max="806" width="2.5703125" style="171" customWidth="1"/>
    <col min="807" max="807" width="6.140625" style="171" customWidth="1"/>
    <col min="808" max="808" width="19.42578125" style="171" customWidth="1"/>
    <col min="809" max="1028" width="9" style="171"/>
    <col min="1029" max="1029" width="3.28515625" style="171" customWidth="1"/>
    <col min="1030" max="1030" width="20" style="171" customWidth="1"/>
    <col min="1031" max="1031" width="24.5703125" style="171" customWidth="1"/>
    <col min="1032" max="1061" width="4.42578125" style="171" customWidth="1"/>
    <col min="1062" max="1062" width="2.5703125" style="171" customWidth="1"/>
    <col min="1063" max="1063" width="6.140625" style="171" customWidth="1"/>
    <col min="1064" max="1064" width="19.42578125" style="171" customWidth="1"/>
    <col min="1065" max="1284" width="9" style="171"/>
    <col min="1285" max="1285" width="3.28515625" style="171" customWidth="1"/>
    <col min="1286" max="1286" width="20" style="171" customWidth="1"/>
    <col min="1287" max="1287" width="24.5703125" style="171" customWidth="1"/>
    <col min="1288" max="1317" width="4.42578125" style="171" customWidth="1"/>
    <col min="1318" max="1318" width="2.5703125" style="171" customWidth="1"/>
    <col min="1319" max="1319" width="6.140625" style="171" customWidth="1"/>
    <col min="1320" max="1320" width="19.42578125" style="171" customWidth="1"/>
    <col min="1321" max="1540" width="9" style="171"/>
    <col min="1541" max="1541" width="3.28515625" style="171" customWidth="1"/>
    <col min="1542" max="1542" width="20" style="171" customWidth="1"/>
    <col min="1543" max="1543" width="24.5703125" style="171" customWidth="1"/>
    <col min="1544" max="1573" width="4.42578125" style="171" customWidth="1"/>
    <col min="1574" max="1574" width="2.5703125" style="171" customWidth="1"/>
    <col min="1575" max="1575" width="6.140625" style="171" customWidth="1"/>
    <col min="1576" max="1576" width="19.42578125" style="171" customWidth="1"/>
    <col min="1577" max="1796" width="9" style="171"/>
    <col min="1797" max="1797" width="3.28515625" style="171" customWidth="1"/>
    <col min="1798" max="1798" width="20" style="171" customWidth="1"/>
    <col min="1799" max="1799" width="24.5703125" style="171" customWidth="1"/>
    <col min="1800" max="1829" width="4.42578125" style="171" customWidth="1"/>
    <col min="1830" max="1830" width="2.5703125" style="171" customWidth="1"/>
    <col min="1831" max="1831" width="6.140625" style="171" customWidth="1"/>
    <col min="1832" max="1832" width="19.42578125" style="171" customWidth="1"/>
    <col min="1833" max="2052" width="9" style="171"/>
    <col min="2053" max="2053" width="3.28515625" style="171" customWidth="1"/>
    <col min="2054" max="2054" width="20" style="171" customWidth="1"/>
    <col min="2055" max="2055" width="24.5703125" style="171" customWidth="1"/>
    <col min="2056" max="2085" width="4.42578125" style="171" customWidth="1"/>
    <col min="2086" max="2086" width="2.5703125" style="171" customWidth="1"/>
    <col min="2087" max="2087" width="6.140625" style="171" customWidth="1"/>
    <col min="2088" max="2088" width="19.42578125" style="171" customWidth="1"/>
    <col min="2089" max="2308" width="9" style="171"/>
    <col min="2309" max="2309" width="3.28515625" style="171" customWidth="1"/>
    <col min="2310" max="2310" width="20" style="171" customWidth="1"/>
    <col min="2311" max="2311" width="24.5703125" style="171" customWidth="1"/>
    <col min="2312" max="2341" width="4.42578125" style="171" customWidth="1"/>
    <col min="2342" max="2342" width="2.5703125" style="171" customWidth="1"/>
    <col min="2343" max="2343" width="6.140625" style="171" customWidth="1"/>
    <col min="2344" max="2344" width="19.42578125" style="171" customWidth="1"/>
    <col min="2345" max="2564" width="9" style="171"/>
    <col min="2565" max="2565" width="3.28515625" style="171" customWidth="1"/>
    <col min="2566" max="2566" width="20" style="171" customWidth="1"/>
    <col min="2567" max="2567" width="24.5703125" style="171" customWidth="1"/>
    <col min="2568" max="2597" width="4.42578125" style="171" customWidth="1"/>
    <col min="2598" max="2598" width="2.5703125" style="171" customWidth="1"/>
    <col min="2599" max="2599" width="6.140625" style="171" customWidth="1"/>
    <col min="2600" max="2600" width="19.42578125" style="171" customWidth="1"/>
    <col min="2601" max="2820" width="9" style="171"/>
    <col min="2821" max="2821" width="3.28515625" style="171" customWidth="1"/>
    <col min="2822" max="2822" width="20" style="171" customWidth="1"/>
    <col min="2823" max="2823" width="24.5703125" style="171" customWidth="1"/>
    <col min="2824" max="2853" width="4.42578125" style="171" customWidth="1"/>
    <col min="2854" max="2854" width="2.5703125" style="171" customWidth="1"/>
    <col min="2855" max="2855" width="6.140625" style="171" customWidth="1"/>
    <col min="2856" max="2856" width="19.42578125" style="171" customWidth="1"/>
    <col min="2857" max="3076" width="9" style="171"/>
    <col min="3077" max="3077" width="3.28515625" style="171" customWidth="1"/>
    <col min="3078" max="3078" width="20" style="171" customWidth="1"/>
    <col min="3079" max="3079" width="24.5703125" style="171" customWidth="1"/>
    <col min="3080" max="3109" width="4.42578125" style="171" customWidth="1"/>
    <col min="3110" max="3110" width="2.5703125" style="171" customWidth="1"/>
    <col min="3111" max="3111" width="6.140625" style="171" customWidth="1"/>
    <col min="3112" max="3112" width="19.42578125" style="171" customWidth="1"/>
    <col min="3113" max="3332" width="9" style="171"/>
    <col min="3333" max="3333" width="3.28515625" style="171" customWidth="1"/>
    <col min="3334" max="3334" width="20" style="171" customWidth="1"/>
    <col min="3335" max="3335" width="24.5703125" style="171" customWidth="1"/>
    <col min="3336" max="3365" width="4.42578125" style="171" customWidth="1"/>
    <col min="3366" max="3366" width="2.5703125" style="171" customWidth="1"/>
    <col min="3367" max="3367" width="6.140625" style="171" customWidth="1"/>
    <col min="3368" max="3368" width="19.42578125" style="171" customWidth="1"/>
    <col min="3369" max="3588" width="9" style="171"/>
    <col min="3589" max="3589" width="3.28515625" style="171" customWidth="1"/>
    <col min="3590" max="3590" width="20" style="171" customWidth="1"/>
    <col min="3591" max="3591" width="24.5703125" style="171" customWidth="1"/>
    <col min="3592" max="3621" width="4.42578125" style="171" customWidth="1"/>
    <col min="3622" max="3622" width="2.5703125" style="171" customWidth="1"/>
    <col min="3623" max="3623" width="6.140625" style="171" customWidth="1"/>
    <col min="3624" max="3624" width="19.42578125" style="171" customWidth="1"/>
    <col min="3625" max="3844" width="9" style="171"/>
    <col min="3845" max="3845" width="3.28515625" style="171" customWidth="1"/>
    <col min="3846" max="3846" width="20" style="171" customWidth="1"/>
    <col min="3847" max="3847" width="24.5703125" style="171" customWidth="1"/>
    <col min="3848" max="3877" width="4.42578125" style="171" customWidth="1"/>
    <col min="3878" max="3878" width="2.5703125" style="171" customWidth="1"/>
    <col min="3879" max="3879" width="6.140625" style="171" customWidth="1"/>
    <col min="3880" max="3880" width="19.42578125" style="171" customWidth="1"/>
    <col min="3881" max="4100" width="9" style="171"/>
    <col min="4101" max="4101" width="3.28515625" style="171" customWidth="1"/>
    <col min="4102" max="4102" width="20" style="171" customWidth="1"/>
    <col min="4103" max="4103" width="24.5703125" style="171" customWidth="1"/>
    <col min="4104" max="4133" width="4.42578125" style="171" customWidth="1"/>
    <col min="4134" max="4134" width="2.5703125" style="171" customWidth="1"/>
    <col min="4135" max="4135" width="6.140625" style="171" customWidth="1"/>
    <col min="4136" max="4136" width="19.42578125" style="171" customWidth="1"/>
    <col min="4137" max="4356" width="9" style="171"/>
    <col min="4357" max="4357" width="3.28515625" style="171" customWidth="1"/>
    <col min="4358" max="4358" width="20" style="171" customWidth="1"/>
    <col min="4359" max="4359" width="24.5703125" style="171" customWidth="1"/>
    <col min="4360" max="4389" width="4.42578125" style="171" customWidth="1"/>
    <col min="4390" max="4390" width="2.5703125" style="171" customWidth="1"/>
    <col min="4391" max="4391" width="6.140625" style="171" customWidth="1"/>
    <col min="4392" max="4392" width="19.42578125" style="171" customWidth="1"/>
    <col min="4393" max="4612" width="9" style="171"/>
    <col min="4613" max="4613" width="3.28515625" style="171" customWidth="1"/>
    <col min="4614" max="4614" width="20" style="171" customWidth="1"/>
    <col min="4615" max="4615" width="24.5703125" style="171" customWidth="1"/>
    <col min="4616" max="4645" width="4.42578125" style="171" customWidth="1"/>
    <col min="4646" max="4646" width="2.5703125" style="171" customWidth="1"/>
    <col min="4647" max="4647" width="6.140625" style="171" customWidth="1"/>
    <col min="4648" max="4648" width="19.42578125" style="171" customWidth="1"/>
    <col min="4649" max="4868" width="9" style="171"/>
    <col min="4869" max="4869" width="3.28515625" style="171" customWidth="1"/>
    <col min="4870" max="4870" width="20" style="171" customWidth="1"/>
    <col min="4871" max="4871" width="24.5703125" style="171" customWidth="1"/>
    <col min="4872" max="4901" width="4.42578125" style="171" customWidth="1"/>
    <col min="4902" max="4902" width="2.5703125" style="171" customWidth="1"/>
    <col min="4903" max="4903" width="6.140625" style="171" customWidth="1"/>
    <col min="4904" max="4904" width="19.42578125" style="171" customWidth="1"/>
    <col min="4905" max="5124" width="9" style="171"/>
    <col min="5125" max="5125" width="3.28515625" style="171" customWidth="1"/>
    <col min="5126" max="5126" width="20" style="171" customWidth="1"/>
    <col min="5127" max="5127" width="24.5703125" style="171" customWidth="1"/>
    <col min="5128" max="5157" width="4.42578125" style="171" customWidth="1"/>
    <col min="5158" max="5158" width="2.5703125" style="171" customWidth="1"/>
    <col min="5159" max="5159" width="6.140625" style="171" customWidth="1"/>
    <col min="5160" max="5160" width="19.42578125" style="171" customWidth="1"/>
    <col min="5161" max="5380" width="9" style="171"/>
    <col min="5381" max="5381" width="3.28515625" style="171" customWidth="1"/>
    <col min="5382" max="5382" width="20" style="171" customWidth="1"/>
    <col min="5383" max="5383" width="24.5703125" style="171" customWidth="1"/>
    <col min="5384" max="5413" width="4.42578125" style="171" customWidth="1"/>
    <col min="5414" max="5414" width="2.5703125" style="171" customWidth="1"/>
    <col min="5415" max="5415" width="6.140625" style="171" customWidth="1"/>
    <col min="5416" max="5416" width="19.42578125" style="171" customWidth="1"/>
    <col min="5417" max="5636" width="9" style="171"/>
    <col min="5637" max="5637" width="3.28515625" style="171" customWidth="1"/>
    <col min="5638" max="5638" width="20" style="171" customWidth="1"/>
    <col min="5639" max="5639" width="24.5703125" style="171" customWidth="1"/>
    <col min="5640" max="5669" width="4.42578125" style="171" customWidth="1"/>
    <col min="5670" max="5670" width="2.5703125" style="171" customWidth="1"/>
    <col min="5671" max="5671" width="6.140625" style="171" customWidth="1"/>
    <col min="5672" max="5672" width="19.42578125" style="171" customWidth="1"/>
    <col min="5673" max="5892" width="9" style="171"/>
    <col min="5893" max="5893" width="3.28515625" style="171" customWidth="1"/>
    <col min="5894" max="5894" width="20" style="171" customWidth="1"/>
    <col min="5895" max="5895" width="24.5703125" style="171" customWidth="1"/>
    <col min="5896" max="5925" width="4.42578125" style="171" customWidth="1"/>
    <col min="5926" max="5926" width="2.5703125" style="171" customWidth="1"/>
    <col min="5927" max="5927" width="6.140625" style="171" customWidth="1"/>
    <col min="5928" max="5928" width="19.42578125" style="171" customWidth="1"/>
    <col min="5929" max="6148" width="9" style="171"/>
    <col min="6149" max="6149" width="3.28515625" style="171" customWidth="1"/>
    <col min="6150" max="6150" width="20" style="171" customWidth="1"/>
    <col min="6151" max="6151" width="24.5703125" style="171" customWidth="1"/>
    <col min="6152" max="6181" width="4.42578125" style="171" customWidth="1"/>
    <col min="6182" max="6182" width="2.5703125" style="171" customWidth="1"/>
    <col min="6183" max="6183" width="6.140625" style="171" customWidth="1"/>
    <col min="6184" max="6184" width="19.42578125" style="171" customWidth="1"/>
    <col min="6185" max="6404" width="9" style="171"/>
    <col min="6405" max="6405" width="3.28515625" style="171" customWidth="1"/>
    <col min="6406" max="6406" width="20" style="171" customWidth="1"/>
    <col min="6407" max="6407" width="24.5703125" style="171" customWidth="1"/>
    <col min="6408" max="6437" width="4.42578125" style="171" customWidth="1"/>
    <col min="6438" max="6438" width="2.5703125" style="171" customWidth="1"/>
    <col min="6439" max="6439" width="6.140625" style="171" customWidth="1"/>
    <col min="6440" max="6440" width="19.42578125" style="171" customWidth="1"/>
    <col min="6441" max="6660" width="9" style="171"/>
    <col min="6661" max="6661" width="3.28515625" style="171" customWidth="1"/>
    <col min="6662" max="6662" width="20" style="171" customWidth="1"/>
    <col min="6663" max="6663" width="24.5703125" style="171" customWidth="1"/>
    <col min="6664" max="6693" width="4.42578125" style="171" customWidth="1"/>
    <col min="6694" max="6694" width="2.5703125" style="171" customWidth="1"/>
    <col min="6695" max="6695" width="6.140625" style="171" customWidth="1"/>
    <col min="6696" max="6696" width="19.42578125" style="171" customWidth="1"/>
    <col min="6697" max="6916" width="9" style="171"/>
    <col min="6917" max="6917" width="3.28515625" style="171" customWidth="1"/>
    <col min="6918" max="6918" width="20" style="171" customWidth="1"/>
    <col min="6919" max="6919" width="24.5703125" style="171" customWidth="1"/>
    <col min="6920" max="6949" width="4.42578125" style="171" customWidth="1"/>
    <col min="6950" max="6950" width="2.5703125" style="171" customWidth="1"/>
    <col min="6951" max="6951" width="6.140625" style="171" customWidth="1"/>
    <col min="6952" max="6952" width="19.42578125" style="171" customWidth="1"/>
    <col min="6953" max="7172" width="9" style="171"/>
    <col min="7173" max="7173" width="3.28515625" style="171" customWidth="1"/>
    <col min="7174" max="7174" width="20" style="171" customWidth="1"/>
    <col min="7175" max="7175" width="24.5703125" style="171" customWidth="1"/>
    <col min="7176" max="7205" width="4.42578125" style="171" customWidth="1"/>
    <col min="7206" max="7206" width="2.5703125" style="171" customWidth="1"/>
    <col min="7207" max="7207" width="6.140625" style="171" customWidth="1"/>
    <col min="7208" max="7208" width="19.42578125" style="171" customWidth="1"/>
    <col min="7209" max="7428" width="9" style="171"/>
    <col min="7429" max="7429" width="3.28515625" style="171" customWidth="1"/>
    <col min="7430" max="7430" width="20" style="171" customWidth="1"/>
    <col min="7431" max="7431" width="24.5703125" style="171" customWidth="1"/>
    <col min="7432" max="7461" width="4.42578125" style="171" customWidth="1"/>
    <col min="7462" max="7462" width="2.5703125" style="171" customWidth="1"/>
    <col min="7463" max="7463" width="6.140625" style="171" customWidth="1"/>
    <col min="7464" max="7464" width="19.42578125" style="171" customWidth="1"/>
    <col min="7465" max="7684" width="9" style="171"/>
    <col min="7685" max="7685" width="3.28515625" style="171" customWidth="1"/>
    <col min="7686" max="7686" width="20" style="171" customWidth="1"/>
    <col min="7687" max="7687" width="24.5703125" style="171" customWidth="1"/>
    <col min="7688" max="7717" width="4.42578125" style="171" customWidth="1"/>
    <col min="7718" max="7718" width="2.5703125" style="171" customWidth="1"/>
    <col min="7719" max="7719" width="6.140625" style="171" customWidth="1"/>
    <col min="7720" max="7720" width="19.42578125" style="171" customWidth="1"/>
    <col min="7721" max="7940" width="9" style="171"/>
    <col min="7941" max="7941" width="3.28515625" style="171" customWidth="1"/>
    <col min="7942" max="7942" width="20" style="171" customWidth="1"/>
    <col min="7943" max="7943" width="24.5703125" style="171" customWidth="1"/>
    <col min="7944" max="7973" width="4.42578125" style="171" customWidth="1"/>
    <col min="7974" max="7974" width="2.5703125" style="171" customWidth="1"/>
    <col min="7975" max="7975" width="6.140625" style="171" customWidth="1"/>
    <col min="7976" max="7976" width="19.42578125" style="171" customWidth="1"/>
    <col min="7977" max="8196" width="9" style="171"/>
    <col min="8197" max="8197" width="3.28515625" style="171" customWidth="1"/>
    <col min="8198" max="8198" width="20" style="171" customWidth="1"/>
    <col min="8199" max="8199" width="24.5703125" style="171" customWidth="1"/>
    <col min="8200" max="8229" width="4.42578125" style="171" customWidth="1"/>
    <col min="8230" max="8230" width="2.5703125" style="171" customWidth="1"/>
    <col min="8231" max="8231" width="6.140625" style="171" customWidth="1"/>
    <col min="8232" max="8232" width="19.42578125" style="171" customWidth="1"/>
    <col min="8233" max="8452" width="9" style="171"/>
    <col min="8453" max="8453" width="3.28515625" style="171" customWidth="1"/>
    <col min="8454" max="8454" width="20" style="171" customWidth="1"/>
    <col min="8455" max="8455" width="24.5703125" style="171" customWidth="1"/>
    <col min="8456" max="8485" width="4.42578125" style="171" customWidth="1"/>
    <col min="8486" max="8486" width="2.5703125" style="171" customWidth="1"/>
    <col min="8487" max="8487" width="6.140625" style="171" customWidth="1"/>
    <col min="8488" max="8488" width="19.42578125" style="171" customWidth="1"/>
    <col min="8489" max="8708" width="9" style="171"/>
    <col min="8709" max="8709" width="3.28515625" style="171" customWidth="1"/>
    <col min="8710" max="8710" width="20" style="171" customWidth="1"/>
    <col min="8711" max="8711" width="24.5703125" style="171" customWidth="1"/>
    <col min="8712" max="8741" width="4.42578125" style="171" customWidth="1"/>
    <col min="8742" max="8742" width="2.5703125" style="171" customWidth="1"/>
    <col min="8743" max="8743" width="6.140625" style="171" customWidth="1"/>
    <col min="8744" max="8744" width="19.42578125" style="171" customWidth="1"/>
    <col min="8745" max="8964" width="9" style="171"/>
    <col min="8965" max="8965" width="3.28515625" style="171" customWidth="1"/>
    <col min="8966" max="8966" width="20" style="171" customWidth="1"/>
    <col min="8967" max="8967" width="24.5703125" style="171" customWidth="1"/>
    <col min="8968" max="8997" width="4.42578125" style="171" customWidth="1"/>
    <col min="8998" max="8998" width="2.5703125" style="171" customWidth="1"/>
    <col min="8999" max="8999" width="6.140625" style="171" customWidth="1"/>
    <col min="9000" max="9000" width="19.42578125" style="171" customWidth="1"/>
    <col min="9001" max="9220" width="9" style="171"/>
    <col min="9221" max="9221" width="3.28515625" style="171" customWidth="1"/>
    <col min="9222" max="9222" width="20" style="171" customWidth="1"/>
    <col min="9223" max="9223" width="24.5703125" style="171" customWidth="1"/>
    <col min="9224" max="9253" width="4.42578125" style="171" customWidth="1"/>
    <col min="9254" max="9254" width="2.5703125" style="171" customWidth="1"/>
    <col min="9255" max="9255" width="6.140625" style="171" customWidth="1"/>
    <col min="9256" max="9256" width="19.42578125" style="171" customWidth="1"/>
    <col min="9257" max="9476" width="9" style="171"/>
    <col min="9477" max="9477" width="3.28515625" style="171" customWidth="1"/>
    <col min="9478" max="9478" width="20" style="171" customWidth="1"/>
    <col min="9479" max="9479" width="24.5703125" style="171" customWidth="1"/>
    <col min="9480" max="9509" width="4.42578125" style="171" customWidth="1"/>
    <col min="9510" max="9510" width="2.5703125" style="171" customWidth="1"/>
    <col min="9511" max="9511" width="6.140625" style="171" customWidth="1"/>
    <col min="9512" max="9512" width="19.42578125" style="171" customWidth="1"/>
    <col min="9513" max="9732" width="9" style="171"/>
    <col min="9733" max="9733" width="3.28515625" style="171" customWidth="1"/>
    <col min="9734" max="9734" width="20" style="171" customWidth="1"/>
    <col min="9735" max="9735" width="24.5703125" style="171" customWidth="1"/>
    <col min="9736" max="9765" width="4.42578125" style="171" customWidth="1"/>
    <col min="9766" max="9766" width="2.5703125" style="171" customWidth="1"/>
    <col min="9767" max="9767" width="6.140625" style="171" customWidth="1"/>
    <col min="9768" max="9768" width="19.42578125" style="171" customWidth="1"/>
    <col min="9769" max="9988" width="9" style="171"/>
    <col min="9989" max="9989" width="3.28515625" style="171" customWidth="1"/>
    <col min="9990" max="9990" width="20" style="171" customWidth="1"/>
    <col min="9991" max="9991" width="24.5703125" style="171" customWidth="1"/>
    <col min="9992" max="10021" width="4.42578125" style="171" customWidth="1"/>
    <col min="10022" max="10022" width="2.5703125" style="171" customWidth="1"/>
    <col min="10023" max="10023" width="6.140625" style="171" customWidth="1"/>
    <col min="10024" max="10024" width="19.42578125" style="171" customWidth="1"/>
    <col min="10025" max="10244" width="9" style="171"/>
    <col min="10245" max="10245" width="3.28515625" style="171" customWidth="1"/>
    <col min="10246" max="10246" width="20" style="171" customWidth="1"/>
    <col min="10247" max="10247" width="24.5703125" style="171" customWidth="1"/>
    <col min="10248" max="10277" width="4.42578125" style="171" customWidth="1"/>
    <col min="10278" max="10278" width="2.5703125" style="171" customWidth="1"/>
    <col min="10279" max="10279" width="6.140625" style="171" customWidth="1"/>
    <col min="10280" max="10280" width="19.42578125" style="171" customWidth="1"/>
    <col min="10281" max="10500" width="9" style="171"/>
    <col min="10501" max="10501" width="3.28515625" style="171" customWidth="1"/>
    <col min="10502" max="10502" width="20" style="171" customWidth="1"/>
    <col min="10503" max="10503" width="24.5703125" style="171" customWidth="1"/>
    <col min="10504" max="10533" width="4.42578125" style="171" customWidth="1"/>
    <col min="10534" max="10534" width="2.5703125" style="171" customWidth="1"/>
    <col min="10535" max="10535" width="6.140625" style="171" customWidth="1"/>
    <col min="10536" max="10536" width="19.42578125" style="171" customWidth="1"/>
    <col min="10537" max="10756" width="9" style="171"/>
    <col min="10757" max="10757" width="3.28515625" style="171" customWidth="1"/>
    <col min="10758" max="10758" width="20" style="171" customWidth="1"/>
    <col min="10759" max="10759" width="24.5703125" style="171" customWidth="1"/>
    <col min="10760" max="10789" width="4.42578125" style="171" customWidth="1"/>
    <col min="10790" max="10790" width="2.5703125" style="171" customWidth="1"/>
    <col min="10791" max="10791" width="6.140625" style="171" customWidth="1"/>
    <col min="10792" max="10792" width="19.42578125" style="171" customWidth="1"/>
    <col min="10793" max="11012" width="9" style="171"/>
    <col min="11013" max="11013" width="3.28515625" style="171" customWidth="1"/>
    <col min="11014" max="11014" width="20" style="171" customWidth="1"/>
    <col min="11015" max="11015" width="24.5703125" style="171" customWidth="1"/>
    <col min="11016" max="11045" width="4.42578125" style="171" customWidth="1"/>
    <col min="11046" max="11046" width="2.5703125" style="171" customWidth="1"/>
    <col min="11047" max="11047" width="6.140625" style="171" customWidth="1"/>
    <col min="11048" max="11048" width="19.42578125" style="171" customWidth="1"/>
    <col min="11049" max="11268" width="9" style="171"/>
    <col min="11269" max="11269" width="3.28515625" style="171" customWidth="1"/>
    <col min="11270" max="11270" width="20" style="171" customWidth="1"/>
    <col min="11271" max="11271" width="24.5703125" style="171" customWidth="1"/>
    <col min="11272" max="11301" width="4.42578125" style="171" customWidth="1"/>
    <col min="11302" max="11302" width="2.5703125" style="171" customWidth="1"/>
    <col min="11303" max="11303" width="6.140625" style="171" customWidth="1"/>
    <col min="11304" max="11304" width="19.42578125" style="171" customWidth="1"/>
    <col min="11305" max="11524" width="9" style="171"/>
    <col min="11525" max="11525" width="3.28515625" style="171" customWidth="1"/>
    <col min="11526" max="11526" width="20" style="171" customWidth="1"/>
    <col min="11527" max="11527" width="24.5703125" style="171" customWidth="1"/>
    <col min="11528" max="11557" width="4.42578125" style="171" customWidth="1"/>
    <col min="11558" max="11558" width="2.5703125" style="171" customWidth="1"/>
    <col min="11559" max="11559" width="6.140625" style="171" customWidth="1"/>
    <col min="11560" max="11560" width="19.42578125" style="171" customWidth="1"/>
    <col min="11561" max="11780" width="9" style="171"/>
    <col min="11781" max="11781" width="3.28515625" style="171" customWidth="1"/>
    <col min="11782" max="11782" width="20" style="171" customWidth="1"/>
    <col min="11783" max="11783" width="24.5703125" style="171" customWidth="1"/>
    <col min="11784" max="11813" width="4.42578125" style="171" customWidth="1"/>
    <col min="11814" max="11814" width="2.5703125" style="171" customWidth="1"/>
    <col min="11815" max="11815" width="6.140625" style="171" customWidth="1"/>
    <col min="11816" max="11816" width="19.42578125" style="171" customWidth="1"/>
    <col min="11817" max="12036" width="9" style="171"/>
    <col min="12037" max="12037" width="3.28515625" style="171" customWidth="1"/>
    <col min="12038" max="12038" width="20" style="171" customWidth="1"/>
    <col min="12039" max="12039" width="24.5703125" style="171" customWidth="1"/>
    <col min="12040" max="12069" width="4.42578125" style="171" customWidth="1"/>
    <col min="12070" max="12070" width="2.5703125" style="171" customWidth="1"/>
    <col min="12071" max="12071" width="6.140625" style="171" customWidth="1"/>
    <col min="12072" max="12072" width="19.42578125" style="171" customWidth="1"/>
    <col min="12073" max="12292" width="9" style="171"/>
    <col min="12293" max="12293" width="3.28515625" style="171" customWidth="1"/>
    <col min="12294" max="12294" width="20" style="171" customWidth="1"/>
    <col min="12295" max="12295" width="24.5703125" style="171" customWidth="1"/>
    <col min="12296" max="12325" width="4.42578125" style="171" customWidth="1"/>
    <col min="12326" max="12326" width="2.5703125" style="171" customWidth="1"/>
    <col min="12327" max="12327" width="6.140625" style="171" customWidth="1"/>
    <col min="12328" max="12328" width="19.42578125" style="171" customWidth="1"/>
    <col min="12329" max="12548" width="9" style="171"/>
    <col min="12549" max="12549" width="3.28515625" style="171" customWidth="1"/>
    <col min="12550" max="12550" width="20" style="171" customWidth="1"/>
    <col min="12551" max="12551" width="24.5703125" style="171" customWidth="1"/>
    <col min="12552" max="12581" width="4.42578125" style="171" customWidth="1"/>
    <col min="12582" max="12582" width="2.5703125" style="171" customWidth="1"/>
    <col min="12583" max="12583" width="6.140625" style="171" customWidth="1"/>
    <col min="12584" max="12584" width="19.42578125" style="171" customWidth="1"/>
    <col min="12585" max="12804" width="9" style="171"/>
    <col min="12805" max="12805" width="3.28515625" style="171" customWidth="1"/>
    <col min="12806" max="12806" width="20" style="171" customWidth="1"/>
    <col min="12807" max="12807" width="24.5703125" style="171" customWidth="1"/>
    <col min="12808" max="12837" width="4.42578125" style="171" customWidth="1"/>
    <col min="12838" max="12838" width="2.5703125" style="171" customWidth="1"/>
    <col min="12839" max="12839" width="6.140625" style="171" customWidth="1"/>
    <col min="12840" max="12840" width="19.42578125" style="171" customWidth="1"/>
    <col min="12841" max="13060" width="9" style="171"/>
    <col min="13061" max="13061" width="3.28515625" style="171" customWidth="1"/>
    <col min="13062" max="13062" width="20" style="171" customWidth="1"/>
    <col min="13063" max="13063" width="24.5703125" style="171" customWidth="1"/>
    <col min="13064" max="13093" width="4.42578125" style="171" customWidth="1"/>
    <col min="13094" max="13094" width="2.5703125" style="171" customWidth="1"/>
    <col min="13095" max="13095" width="6.140625" style="171" customWidth="1"/>
    <col min="13096" max="13096" width="19.42578125" style="171" customWidth="1"/>
    <col min="13097" max="13316" width="9" style="171"/>
    <col min="13317" max="13317" width="3.28515625" style="171" customWidth="1"/>
    <col min="13318" max="13318" width="20" style="171" customWidth="1"/>
    <col min="13319" max="13319" width="24.5703125" style="171" customWidth="1"/>
    <col min="13320" max="13349" width="4.42578125" style="171" customWidth="1"/>
    <col min="13350" max="13350" width="2.5703125" style="171" customWidth="1"/>
    <col min="13351" max="13351" width="6.140625" style="171" customWidth="1"/>
    <col min="13352" max="13352" width="19.42578125" style="171" customWidth="1"/>
    <col min="13353" max="13572" width="9" style="171"/>
    <col min="13573" max="13573" width="3.28515625" style="171" customWidth="1"/>
    <col min="13574" max="13574" width="20" style="171" customWidth="1"/>
    <col min="13575" max="13575" width="24.5703125" style="171" customWidth="1"/>
    <col min="13576" max="13605" width="4.42578125" style="171" customWidth="1"/>
    <col min="13606" max="13606" width="2.5703125" style="171" customWidth="1"/>
    <col min="13607" max="13607" width="6.140625" style="171" customWidth="1"/>
    <col min="13608" max="13608" width="19.42578125" style="171" customWidth="1"/>
    <col min="13609" max="13828" width="9" style="171"/>
    <col min="13829" max="13829" width="3.28515625" style="171" customWidth="1"/>
    <col min="13830" max="13830" width="20" style="171" customWidth="1"/>
    <col min="13831" max="13831" width="24.5703125" style="171" customWidth="1"/>
    <col min="13832" max="13861" width="4.42578125" style="171" customWidth="1"/>
    <col min="13862" max="13862" width="2.5703125" style="171" customWidth="1"/>
    <col min="13863" max="13863" width="6.140625" style="171" customWidth="1"/>
    <col min="13864" max="13864" width="19.42578125" style="171" customWidth="1"/>
    <col min="13865" max="14084" width="9" style="171"/>
    <col min="14085" max="14085" width="3.28515625" style="171" customWidth="1"/>
    <col min="14086" max="14086" width="20" style="171" customWidth="1"/>
    <col min="14087" max="14087" width="24.5703125" style="171" customWidth="1"/>
    <col min="14088" max="14117" width="4.42578125" style="171" customWidth="1"/>
    <col min="14118" max="14118" width="2.5703125" style="171" customWidth="1"/>
    <col min="14119" max="14119" width="6.140625" style="171" customWidth="1"/>
    <col min="14120" max="14120" width="19.42578125" style="171" customWidth="1"/>
    <col min="14121" max="14340" width="9" style="171"/>
    <col min="14341" max="14341" width="3.28515625" style="171" customWidth="1"/>
    <col min="14342" max="14342" width="20" style="171" customWidth="1"/>
    <col min="14343" max="14343" width="24.5703125" style="171" customWidth="1"/>
    <col min="14344" max="14373" width="4.42578125" style="171" customWidth="1"/>
    <col min="14374" max="14374" width="2.5703125" style="171" customWidth="1"/>
    <col min="14375" max="14375" width="6.140625" style="171" customWidth="1"/>
    <col min="14376" max="14376" width="19.42578125" style="171" customWidth="1"/>
    <col min="14377" max="14596" width="9" style="171"/>
    <col min="14597" max="14597" width="3.28515625" style="171" customWidth="1"/>
    <col min="14598" max="14598" width="20" style="171" customWidth="1"/>
    <col min="14599" max="14599" width="24.5703125" style="171" customWidth="1"/>
    <col min="14600" max="14629" width="4.42578125" style="171" customWidth="1"/>
    <col min="14630" max="14630" width="2.5703125" style="171" customWidth="1"/>
    <col min="14631" max="14631" width="6.140625" style="171" customWidth="1"/>
    <col min="14632" max="14632" width="19.42578125" style="171" customWidth="1"/>
    <col min="14633" max="14852" width="9" style="171"/>
    <col min="14853" max="14853" width="3.28515625" style="171" customWidth="1"/>
    <col min="14854" max="14854" width="20" style="171" customWidth="1"/>
    <col min="14855" max="14855" width="24.5703125" style="171" customWidth="1"/>
    <col min="14856" max="14885" width="4.42578125" style="171" customWidth="1"/>
    <col min="14886" max="14886" width="2.5703125" style="171" customWidth="1"/>
    <col min="14887" max="14887" width="6.140625" style="171" customWidth="1"/>
    <col min="14888" max="14888" width="19.42578125" style="171" customWidth="1"/>
    <col min="14889" max="15108" width="9" style="171"/>
    <col min="15109" max="15109" width="3.28515625" style="171" customWidth="1"/>
    <col min="15110" max="15110" width="20" style="171" customWidth="1"/>
    <col min="15111" max="15111" width="24.5703125" style="171" customWidth="1"/>
    <col min="15112" max="15141" width="4.42578125" style="171" customWidth="1"/>
    <col min="15142" max="15142" width="2.5703125" style="171" customWidth="1"/>
    <col min="15143" max="15143" width="6.140625" style="171" customWidth="1"/>
    <col min="15144" max="15144" width="19.42578125" style="171" customWidth="1"/>
    <col min="15145" max="15364" width="9" style="171"/>
    <col min="15365" max="15365" width="3.28515625" style="171" customWidth="1"/>
    <col min="15366" max="15366" width="20" style="171" customWidth="1"/>
    <col min="15367" max="15367" width="24.5703125" style="171" customWidth="1"/>
    <col min="15368" max="15397" width="4.42578125" style="171" customWidth="1"/>
    <col min="15398" max="15398" width="2.5703125" style="171" customWidth="1"/>
    <col min="15399" max="15399" width="6.140625" style="171" customWidth="1"/>
    <col min="15400" max="15400" width="19.42578125" style="171" customWidth="1"/>
    <col min="15401" max="15620" width="9" style="171"/>
    <col min="15621" max="15621" width="3.28515625" style="171" customWidth="1"/>
    <col min="15622" max="15622" width="20" style="171" customWidth="1"/>
    <col min="15623" max="15623" width="24.5703125" style="171" customWidth="1"/>
    <col min="15624" max="15653" width="4.42578125" style="171" customWidth="1"/>
    <col min="15654" max="15654" width="2.5703125" style="171" customWidth="1"/>
    <col min="15655" max="15655" width="6.140625" style="171" customWidth="1"/>
    <col min="15656" max="15656" width="19.42578125" style="171" customWidth="1"/>
    <col min="15657" max="15876" width="9" style="171"/>
    <col min="15877" max="15877" width="3.28515625" style="171" customWidth="1"/>
    <col min="15878" max="15878" width="20" style="171" customWidth="1"/>
    <col min="15879" max="15879" width="24.5703125" style="171" customWidth="1"/>
    <col min="15880" max="15909" width="4.42578125" style="171" customWidth="1"/>
    <col min="15910" max="15910" width="2.5703125" style="171" customWidth="1"/>
    <col min="15911" max="15911" width="6.140625" style="171" customWidth="1"/>
    <col min="15912" max="15912" width="19.42578125" style="171" customWidth="1"/>
    <col min="15913" max="16132" width="9" style="171"/>
    <col min="16133" max="16133" width="3.28515625" style="171" customWidth="1"/>
    <col min="16134" max="16134" width="20" style="171" customWidth="1"/>
    <col min="16135" max="16135" width="24.5703125" style="171" customWidth="1"/>
    <col min="16136" max="16165" width="4.42578125" style="171" customWidth="1"/>
    <col min="16166" max="16166" width="2.5703125" style="171" customWidth="1"/>
    <col min="16167" max="16167" width="6.140625" style="171" customWidth="1"/>
    <col min="16168" max="16168" width="19.42578125" style="171" customWidth="1"/>
    <col min="16169" max="16384" width="9" style="171"/>
  </cols>
  <sheetData>
    <row r="1" spans="1:40" ht="16.5" x14ac:dyDescent="0.25">
      <c r="A1" s="169" t="s">
        <v>0</v>
      </c>
      <c r="B1" s="169"/>
      <c r="C1" s="170"/>
      <c r="D1" s="170"/>
      <c r="E1" s="170"/>
      <c r="Z1" s="585" t="s">
        <v>20</v>
      </c>
      <c r="AA1" s="586"/>
      <c r="AB1" s="586"/>
      <c r="AC1" s="586"/>
      <c r="AD1" s="586"/>
      <c r="AE1" s="586"/>
      <c r="AF1" s="586"/>
      <c r="AG1" s="587"/>
    </row>
    <row r="2" spans="1:40" x14ac:dyDescent="0.25">
      <c r="A2" s="173" t="s">
        <v>2</v>
      </c>
      <c r="B2" s="173"/>
      <c r="C2" s="174"/>
      <c r="D2" s="174"/>
      <c r="E2" s="174"/>
      <c r="Z2" s="568" t="s">
        <v>89</v>
      </c>
      <c r="AA2" s="569"/>
      <c r="AB2" s="569"/>
      <c r="AC2" s="569"/>
      <c r="AD2" s="569"/>
      <c r="AE2" s="570"/>
      <c r="AF2" s="571" t="s">
        <v>90</v>
      </c>
      <c r="AG2" s="572"/>
    </row>
    <row r="3" spans="1:40" x14ac:dyDescent="0.25">
      <c r="A3" s="173" t="s">
        <v>91</v>
      </c>
      <c r="B3" s="83"/>
      <c r="C3" s="83"/>
      <c r="D3" s="83"/>
      <c r="E3" s="83"/>
      <c r="Z3" s="568" t="s">
        <v>92</v>
      </c>
      <c r="AA3" s="569"/>
      <c r="AB3" s="569"/>
      <c r="AC3" s="569"/>
      <c r="AD3" s="569"/>
      <c r="AE3" s="570"/>
      <c r="AF3" s="571" t="s">
        <v>93</v>
      </c>
      <c r="AG3" s="572"/>
    </row>
    <row r="4" spans="1:40" x14ac:dyDescent="0.25">
      <c r="A4" s="173" t="s">
        <v>94</v>
      </c>
      <c r="B4" s="83"/>
      <c r="C4" s="83"/>
      <c r="D4" s="83"/>
      <c r="E4" s="83"/>
      <c r="T4" s="171" t="s">
        <v>50</v>
      </c>
      <c r="Z4" s="568" t="s">
        <v>95</v>
      </c>
      <c r="AA4" s="569"/>
      <c r="AB4" s="569"/>
      <c r="AC4" s="569"/>
      <c r="AD4" s="569"/>
      <c r="AE4" s="570"/>
      <c r="AF4" s="571" t="s">
        <v>96</v>
      </c>
      <c r="AG4" s="572"/>
    </row>
    <row r="5" spans="1:40" x14ac:dyDescent="0.25">
      <c r="A5" s="173" t="s">
        <v>97</v>
      </c>
      <c r="B5" s="83"/>
      <c r="C5" s="83"/>
      <c r="D5" s="83"/>
      <c r="E5" s="83"/>
      <c r="Z5" s="568" t="s">
        <v>98</v>
      </c>
      <c r="AA5" s="569"/>
      <c r="AB5" s="569"/>
      <c r="AC5" s="569"/>
      <c r="AD5" s="569"/>
      <c r="AE5" s="570"/>
      <c r="AF5" s="571" t="s">
        <v>99</v>
      </c>
      <c r="AG5" s="572"/>
    </row>
    <row r="6" spans="1:40" x14ac:dyDescent="0.25">
      <c r="A6" s="175"/>
      <c r="B6" s="175"/>
      <c r="C6" s="176"/>
      <c r="D6" s="176"/>
      <c r="E6" s="175"/>
    </row>
    <row r="7" spans="1:40" s="178" customFormat="1" ht="18.75" x14ac:dyDescent="0.25">
      <c r="A7" s="573" t="s">
        <v>129</v>
      </c>
      <c r="B7" s="573"/>
      <c r="C7" s="573"/>
      <c r="D7" s="573"/>
      <c r="E7" s="573"/>
      <c r="F7" s="573"/>
      <c r="G7" s="573"/>
      <c r="H7" s="573"/>
      <c r="I7" s="573"/>
      <c r="J7" s="573"/>
      <c r="K7" s="573"/>
      <c r="L7" s="573"/>
      <c r="M7" s="573"/>
      <c r="N7" s="573"/>
      <c r="O7" s="573"/>
      <c r="P7" s="573"/>
      <c r="Q7" s="573"/>
      <c r="R7" s="573"/>
      <c r="S7" s="573"/>
      <c r="T7" s="573"/>
      <c r="U7" s="573"/>
      <c r="V7" s="573"/>
      <c r="W7" s="573"/>
      <c r="X7" s="573"/>
      <c r="Y7" s="573"/>
      <c r="Z7" s="573"/>
      <c r="AA7" s="573"/>
      <c r="AB7" s="573"/>
      <c r="AC7" s="573"/>
      <c r="AD7" s="573"/>
      <c r="AE7" s="573"/>
      <c r="AF7" s="573"/>
      <c r="AG7" s="573"/>
      <c r="AH7" s="573"/>
      <c r="AI7" s="573"/>
      <c r="AJ7" s="573"/>
      <c r="AK7" s="573"/>
      <c r="AL7" s="573"/>
      <c r="AM7" s="573"/>
      <c r="AN7" s="177"/>
    </row>
    <row r="9" spans="1:40" s="183" customFormat="1" x14ac:dyDescent="0.25">
      <c r="A9" s="574" t="s">
        <v>100</v>
      </c>
      <c r="B9" s="574" t="s">
        <v>101</v>
      </c>
      <c r="C9" s="574" t="s">
        <v>102</v>
      </c>
      <c r="D9" s="577" t="s">
        <v>103</v>
      </c>
      <c r="E9" s="578"/>
      <c r="F9" s="578"/>
      <c r="G9" s="578"/>
      <c r="H9" s="578"/>
      <c r="I9" s="578"/>
      <c r="J9" s="578"/>
      <c r="K9" s="578"/>
      <c r="L9" s="578"/>
      <c r="M9" s="578"/>
      <c r="N9" s="578"/>
      <c r="O9" s="578"/>
      <c r="P9" s="578"/>
      <c r="Q9" s="578"/>
      <c r="R9" s="578"/>
      <c r="S9" s="578"/>
      <c r="T9" s="578"/>
      <c r="U9" s="578"/>
      <c r="V9" s="578"/>
      <c r="W9" s="578"/>
      <c r="X9" s="578"/>
      <c r="Y9" s="578"/>
      <c r="Z9" s="578"/>
      <c r="AA9" s="578"/>
      <c r="AB9" s="578"/>
      <c r="AC9" s="578"/>
      <c r="AD9" s="578"/>
      <c r="AE9" s="578"/>
      <c r="AF9" s="578"/>
      <c r="AG9" s="578"/>
      <c r="AH9" s="579"/>
      <c r="AI9" s="580" t="s">
        <v>104</v>
      </c>
      <c r="AJ9" s="179"/>
      <c r="AK9" s="180"/>
      <c r="AL9" s="180"/>
      <c r="AM9" s="181"/>
      <c r="AN9" s="182"/>
    </row>
    <row r="10" spans="1:40" s="183" customFormat="1" x14ac:dyDescent="0.25">
      <c r="A10" s="575"/>
      <c r="B10" s="575"/>
      <c r="C10" s="575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/>
      <c r="AI10" s="580"/>
      <c r="AJ10" s="185"/>
      <c r="AK10" s="181"/>
      <c r="AL10" s="181"/>
      <c r="AM10" s="181"/>
      <c r="AN10" s="182"/>
    </row>
    <row r="11" spans="1:40" s="191" customFormat="1" x14ac:dyDescent="0.25">
      <c r="A11" s="576"/>
      <c r="B11" s="576"/>
      <c r="C11" s="576"/>
      <c r="D11" s="184" t="s">
        <v>108</v>
      </c>
      <c r="E11" s="186" t="s">
        <v>109</v>
      </c>
      <c r="F11" s="184" t="s">
        <v>110</v>
      </c>
      <c r="G11" s="186" t="s">
        <v>111</v>
      </c>
      <c r="H11" s="188" t="s">
        <v>105</v>
      </c>
      <c r="I11" s="189" t="s">
        <v>106</v>
      </c>
      <c r="J11" s="187" t="s">
        <v>107</v>
      </c>
      <c r="K11" s="184" t="s">
        <v>108</v>
      </c>
      <c r="L11" s="186" t="s">
        <v>109</v>
      </c>
      <c r="M11" s="184" t="s">
        <v>110</v>
      </c>
      <c r="N11" s="186" t="s">
        <v>111</v>
      </c>
      <c r="O11" s="188" t="s">
        <v>105</v>
      </c>
      <c r="P11" s="189" t="s">
        <v>106</v>
      </c>
      <c r="Q11" s="187" t="s">
        <v>107</v>
      </c>
      <c r="R11" s="184" t="s">
        <v>108</v>
      </c>
      <c r="S11" s="186" t="s">
        <v>109</v>
      </c>
      <c r="T11" s="184" t="s">
        <v>110</v>
      </c>
      <c r="U11" s="186" t="s">
        <v>111</v>
      </c>
      <c r="V11" s="188" t="s">
        <v>105</v>
      </c>
      <c r="W11" s="189" t="s">
        <v>106</v>
      </c>
      <c r="X11" s="187" t="s">
        <v>107</v>
      </c>
      <c r="Y11" s="184" t="s">
        <v>108</v>
      </c>
      <c r="Z11" s="186" t="s">
        <v>109</v>
      </c>
      <c r="AA11" s="184" t="s">
        <v>110</v>
      </c>
      <c r="AB11" s="186" t="s">
        <v>111</v>
      </c>
      <c r="AC11" s="188" t="s">
        <v>105</v>
      </c>
      <c r="AD11" s="189" t="s">
        <v>106</v>
      </c>
      <c r="AE11" s="187" t="s">
        <v>107</v>
      </c>
      <c r="AF11" s="186" t="s">
        <v>108</v>
      </c>
      <c r="AG11" s="186" t="s">
        <v>109</v>
      </c>
      <c r="AH11" s="186"/>
      <c r="AI11" s="580"/>
      <c r="AJ11" s="190"/>
      <c r="AN11" s="192"/>
    </row>
    <row r="12" spans="1:40" s="191" customFormat="1" x14ac:dyDescent="0.25">
      <c r="A12" s="219">
        <v>1</v>
      </c>
      <c r="B12" s="219" t="s">
        <v>38</v>
      </c>
      <c r="C12" s="219" t="s">
        <v>14</v>
      </c>
      <c r="D12" s="186" t="s">
        <v>90</v>
      </c>
      <c r="E12" s="186" t="s">
        <v>90</v>
      </c>
      <c r="F12" s="186" t="s">
        <v>90</v>
      </c>
      <c r="G12" s="186" t="s">
        <v>90</v>
      </c>
      <c r="H12" s="189" t="s">
        <v>90</v>
      </c>
      <c r="I12" s="189" t="s">
        <v>93</v>
      </c>
      <c r="J12" s="265"/>
      <c r="K12" s="189" t="s">
        <v>90</v>
      </c>
      <c r="L12" s="189" t="s">
        <v>90</v>
      </c>
      <c r="M12" s="186" t="s">
        <v>90</v>
      </c>
      <c r="N12" s="189" t="s">
        <v>90</v>
      </c>
      <c r="O12" s="189" t="s">
        <v>90</v>
      </c>
      <c r="P12" s="189" t="s">
        <v>93</v>
      </c>
      <c r="Q12" s="265"/>
      <c r="R12" s="189" t="s">
        <v>90</v>
      </c>
      <c r="S12" s="189" t="s">
        <v>90</v>
      </c>
      <c r="T12" s="186" t="s">
        <v>90</v>
      </c>
      <c r="U12" s="189" t="s">
        <v>90</v>
      </c>
      <c r="V12" s="189" t="s">
        <v>90</v>
      </c>
      <c r="W12" s="189" t="s">
        <v>90</v>
      </c>
      <c r="X12" s="265" t="s">
        <v>90</v>
      </c>
      <c r="Y12" s="189" t="s">
        <v>90</v>
      </c>
      <c r="Z12" s="189" t="s">
        <v>90</v>
      </c>
      <c r="AA12" s="186" t="s">
        <v>90</v>
      </c>
      <c r="AB12" s="189" t="s">
        <v>90</v>
      </c>
      <c r="AC12" s="189" t="s">
        <v>90</v>
      </c>
      <c r="AD12" s="266" t="s">
        <v>90</v>
      </c>
      <c r="AE12" s="267"/>
      <c r="AF12" s="186" t="s">
        <v>90</v>
      </c>
      <c r="AG12" s="186" t="s">
        <v>90</v>
      </c>
      <c r="AH12" s="186"/>
      <c r="AI12" s="193">
        <f>COUNTIF(D12:AH12,"x")+ COUNTIF(D12:AH12,"x/2")/2+COUNTIF(D12:AH12,"CT")+COUNTIF(D12:AH12,"TT")</f>
        <v>26</v>
      </c>
      <c r="AJ12" s="190"/>
      <c r="AN12" s="192"/>
    </row>
    <row r="13" spans="1:40" s="191" customFormat="1" x14ac:dyDescent="0.25">
      <c r="A13" s="219">
        <v>2</v>
      </c>
      <c r="B13" s="222" t="s">
        <v>77</v>
      </c>
      <c r="C13" s="221" t="s">
        <v>159</v>
      </c>
      <c r="D13" s="186"/>
      <c r="E13" s="186"/>
      <c r="F13" s="186"/>
      <c r="G13" s="186"/>
      <c r="H13" s="189"/>
      <c r="I13" s="189"/>
      <c r="J13" s="265"/>
      <c r="K13" s="189" t="s">
        <v>90</v>
      </c>
      <c r="L13" s="189" t="s">
        <v>90</v>
      </c>
      <c r="M13" s="186" t="s">
        <v>90</v>
      </c>
      <c r="N13" s="189" t="s">
        <v>90</v>
      </c>
      <c r="O13" s="189" t="s">
        <v>90</v>
      </c>
      <c r="P13" s="189" t="s">
        <v>93</v>
      </c>
      <c r="Q13" s="265"/>
      <c r="R13" s="189" t="s">
        <v>90</v>
      </c>
      <c r="S13" s="189" t="s">
        <v>90</v>
      </c>
      <c r="T13" s="186" t="s">
        <v>90</v>
      </c>
      <c r="U13" s="189" t="s">
        <v>90</v>
      </c>
      <c r="V13" s="189" t="s">
        <v>90</v>
      </c>
      <c r="W13" s="189" t="s">
        <v>90</v>
      </c>
      <c r="X13" s="265" t="s">
        <v>90</v>
      </c>
      <c r="Y13" s="189"/>
      <c r="Z13" s="189"/>
      <c r="AA13" s="186"/>
      <c r="AB13" s="189"/>
      <c r="AC13" s="189" t="s">
        <v>90</v>
      </c>
      <c r="AD13" s="266" t="s">
        <v>90</v>
      </c>
      <c r="AE13" s="267" t="s">
        <v>90</v>
      </c>
      <c r="AF13" s="186" t="s">
        <v>90</v>
      </c>
      <c r="AG13" s="186" t="s">
        <v>90</v>
      </c>
      <c r="AH13" s="186"/>
      <c r="AI13" s="193">
        <f t="shared" ref="AI13:AI17" si="0">COUNTIF(D13:AH13,"x")+ COUNTIF(D13:AH13,"x/2")/2+COUNTIF(D13:AH13,"CT")+COUNTIF(D13:AH13,"TT")</f>
        <v>17.5</v>
      </c>
      <c r="AJ13" s="190"/>
      <c r="AN13" s="192"/>
    </row>
    <row r="14" spans="1:40" s="191" customFormat="1" x14ac:dyDescent="0.25">
      <c r="A14" s="219">
        <v>3</v>
      </c>
      <c r="B14" s="222" t="s">
        <v>213</v>
      </c>
      <c r="C14" s="221" t="s">
        <v>214</v>
      </c>
      <c r="D14" s="186"/>
      <c r="E14" s="186"/>
      <c r="F14" s="186"/>
      <c r="G14" s="186"/>
      <c r="H14" s="189"/>
      <c r="I14" s="189"/>
      <c r="J14" s="265"/>
      <c r="K14" s="189"/>
      <c r="L14" s="189"/>
      <c r="M14" s="186"/>
      <c r="N14" s="189"/>
      <c r="O14" s="189"/>
      <c r="P14" s="189"/>
      <c r="Q14" s="265"/>
      <c r="R14" s="189"/>
      <c r="S14" s="189"/>
      <c r="T14" s="186"/>
      <c r="U14" s="189"/>
      <c r="V14" s="189"/>
      <c r="W14" s="189"/>
      <c r="X14" s="265"/>
      <c r="Y14" s="189"/>
      <c r="Z14" s="189" t="s">
        <v>90</v>
      </c>
      <c r="AA14" s="186" t="s">
        <v>90</v>
      </c>
      <c r="AB14" s="189" t="s">
        <v>90</v>
      </c>
      <c r="AC14" s="189" t="s">
        <v>90</v>
      </c>
      <c r="AD14" s="266" t="s">
        <v>90</v>
      </c>
      <c r="AE14" s="267" t="s">
        <v>99</v>
      </c>
      <c r="AF14" s="186" t="s">
        <v>90</v>
      </c>
      <c r="AG14" s="186" t="s">
        <v>90</v>
      </c>
      <c r="AH14" s="186"/>
      <c r="AI14" s="193">
        <f t="shared" si="0"/>
        <v>8</v>
      </c>
      <c r="AJ14" s="190"/>
      <c r="AN14" s="192"/>
    </row>
    <row r="15" spans="1:40" s="191" customFormat="1" x14ac:dyDescent="0.25">
      <c r="A15" s="219">
        <v>4</v>
      </c>
      <c r="B15" s="220" t="s">
        <v>37</v>
      </c>
      <c r="C15" s="221" t="s">
        <v>112</v>
      </c>
      <c r="D15" s="186" t="s">
        <v>90</v>
      </c>
      <c r="E15" s="186" t="s">
        <v>90</v>
      </c>
      <c r="F15" s="186" t="s">
        <v>90</v>
      </c>
      <c r="G15" s="186" t="s">
        <v>90</v>
      </c>
      <c r="H15" s="189" t="s">
        <v>90</v>
      </c>
      <c r="I15" s="189" t="s">
        <v>93</v>
      </c>
      <c r="J15" s="265" t="s">
        <v>90</v>
      </c>
      <c r="K15" s="189" t="s">
        <v>90</v>
      </c>
      <c r="L15" s="189" t="s">
        <v>90</v>
      </c>
      <c r="M15" s="186" t="s">
        <v>90</v>
      </c>
      <c r="N15" s="189" t="s">
        <v>90</v>
      </c>
      <c r="O15" s="189" t="s">
        <v>90</v>
      </c>
      <c r="P15" s="189" t="s">
        <v>93</v>
      </c>
      <c r="Q15" s="265" t="s">
        <v>90</v>
      </c>
      <c r="R15" s="189" t="s">
        <v>90</v>
      </c>
      <c r="S15" s="189" t="s">
        <v>90</v>
      </c>
      <c r="T15" s="186" t="s">
        <v>90</v>
      </c>
      <c r="U15" s="189" t="s">
        <v>90</v>
      </c>
      <c r="V15" s="189" t="s">
        <v>90</v>
      </c>
      <c r="W15" s="189" t="s">
        <v>90</v>
      </c>
      <c r="X15" s="265" t="s">
        <v>99</v>
      </c>
      <c r="Y15" s="189" t="s">
        <v>90</v>
      </c>
      <c r="Z15" s="189" t="s">
        <v>90</v>
      </c>
      <c r="AA15" s="186" t="s">
        <v>90</v>
      </c>
      <c r="AB15" s="189" t="s">
        <v>90</v>
      </c>
      <c r="AC15" s="189" t="s">
        <v>90</v>
      </c>
      <c r="AD15" s="266" t="s">
        <v>90</v>
      </c>
      <c r="AE15" s="267" t="s">
        <v>90</v>
      </c>
      <c r="AF15" s="186" t="s">
        <v>90</v>
      </c>
      <c r="AG15" s="186" t="s">
        <v>90</v>
      </c>
      <c r="AH15" s="186"/>
      <c r="AI15" s="193">
        <f t="shared" si="0"/>
        <v>29</v>
      </c>
      <c r="AJ15" s="190"/>
      <c r="AN15" s="192"/>
    </row>
    <row r="16" spans="1:40" s="191" customFormat="1" x14ac:dyDescent="0.25">
      <c r="A16" s="219">
        <v>5</v>
      </c>
      <c r="B16" s="219" t="s">
        <v>75</v>
      </c>
      <c r="C16" s="221" t="s">
        <v>112</v>
      </c>
      <c r="D16" s="186" t="s">
        <v>90</v>
      </c>
      <c r="E16" s="186" t="s">
        <v>90</v>
      </c>
      <c r="F16" s="186" t="s">
        <v>90</v>
      </c>
      <c r="G16" s="186" t="s">
        <v>90</v>
      </c>
      <c r="H16" s="189" t="s">
        <v>90</v>
      </c>
      <c r="I16" s="189" t="s">
        <v>93</v>
      </c>
      <c r="J16" s="265"/>
      <c r="K16" s="189" t="s">
        <v>90</v>
      </c>
      <c r="L16" s="189" t="s">
        <v>90</v>
      </c>
      <c r="M16" s="186" t="s">
        <v>90</v>
      </c>
      <c r="N16" s="189" t="s">
        <v>90</v>
      </c>
      <c r="O16" s="189" t="s">
        <v>90</v>
      </c>
      <c r="P16" s="189" t="s">
        <v>93</v>
      </c>
      <c r="Q16" s="265"/>
      <c r="R16" s="189" t="s">
        <v>90</v>
      </c>
      <c r="S16" s="189" t="s">
        <v>90</v>
      </c>
      <c r="T16" s="186" t="s">
        <v>90</v>
      </c>
      <c r="U16" s="189" t="s">
        <v>90</v>
      </c>
      <c r="V16" s="189" t="s">
        <v>90</v>
      </c>
      <c r="W16" s="189" t="s">
        <v>90</v>
      </c>
      <c r="X16" s="265" t="s">
        <v>99</v>
      </c>
      <c r="Y16" s="189" t="s">
        <v>90</v>
      </c>
      <c r="Z16" s="189" t="s">
        <v>90</v>
      </c>
      <c r="AA16" s="186" t="s">
        <v>90</v>
      </c>
      <c r="AB16" s="189" t="s">
        <v>90</v>
      </c>
      <c r="AC16" s="189" t="s">
        <v>90</v>
      </c>
      <c r="AD16" s="266" t="s">
        <v>90</v>
      </c>
      <c r="AE16" s="267" t="s">
        <v>99</v>
      </c>
      <c r="AF16" s="186" t="s">
        <v>90</v>
      </c>
      <c r="AG16" s="186" t="s">
        <v>90</v>
      </c>
      <c r="AH16" s="186"/>
      <c r="AI16" s="193">
        <f t="shared" si="0"/>
        <v>27</v>
      </c>
      <c r="AJ16" s="190"/>
      <c r="AN16" s="192"/>
    </row>
    <row r="17" spans="1:40" s="191" customFormat="1" x14ac:dyDescent="0.25">
      <c r="A17" s="219">
        <v>6</v>
      </c>
      <c r="B17" s="219" t="s">
        <v>158</v>
      </c>
      <c r="C17" s="221" t="s">
        <v>120</v>
      </c>
      <c r="D17" s="186" t="s">
        <v>90</v>
      </c>
      <c r="E17" s="186" t="s">
        <v>90</v>
      </c>
      <c r="F17" s="186" t="s">
        <v>90</v>
      </c>
      <c r="G17" s="186" t="s">
        <v>90</v>
      </c>
      <c r="H17" s="189" t="s">
        <v>90</v>
      </c>
      <c r="I17" s="189" t="s">
        <v>93</v>
      </c>
      <c r="J17" s="265"/>
      <c r="K17" s="189" t="s">
        <v>90</v>
      </c>
      <c r="L17" s="189" t="s">
        <v>90</v>
      </c>
      <c r="M17" s="186" t="s">
        <v>90</v>
      </c>
      <c r="N17" s="189" t="s">
        <v>90</v>
      </c>
      <c r="O17" s="189" t="s">
        <v>90</v>
      </c>
      <c r="P17" s="189" t="s">
        <v>93</v>
      </c>
      <c r="Q17" s="265"/>
      <c r="R17" s="189" t="s">
        <v>90</v>
      </c>
      <c r="S17" s="189" t="s">
        <v>90</v>
      </c>
      <c r="T17" s="186" t="s">
        <v>90</v>
      </c>
      <c r="U17" s="189" t="s">
        <v>90</v>
      </c>
      <c r="V17" s="189" t="s">
        <v>90</v>
      </c>
      <c r="W17" s="189" t="s">
        <v>90</v>
      </c>
      <c r="X17" s="265" t="s">
        <v>99</v>
      </c>
      <c r="Y17" s="189" t="s">
        <v>90</v>
      </c>
      <c r="Z17" s="189" t="s">
        <v>90</v>
      </c>
      <c r="AA17" s="186" t="s">
        <v>90</v>
      </c>
      <c r="AB17" s="189" t="s">
        <v>90</v>
      </c>
      <c r="AC17" s="189"/>
      <c r="AD17" s="266"/>
      <c r="AE17" s="267"/>
      <c r="AF17" s="186"/>
      <c r="AG17" s="186" t="s">
        <v>90</v>
      </c>
      <c r="AH17" s="186"/>
      <c r="AI17" s="193">
        <f t="shared" si="0"/>
        <v>23</v>
      </c>
      <c r="AJ17" s="190"/>
      <c r="AN17" s="192"/>
    </row>
    <row r="18" spans="1:40" s="191" customFormat="1" x14ac:dyDescent="0.25">
      <c r="A18" s="581" t="s">
        <v>113</v>
      </c>
      <c r="B18" s="582"/>
      <c r="C18" s="194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6">
        <f>SUM(AI12:AI16)</f>
        <v>107.5</v>
      </c>
      <c r="AJ18" s="197"/>
      <c r="AK18" s="198"/>
      <c r="AL18" s="198"/>
      <c r="AN18" s="192"/>
    </row>
    <row r="20" spans="1:40" s="204" customFormat="1" x14ac:dyDescent="0.25">
      <c r="A20" s="583" t="s">
        <v>14</v>
      </c>
      <c r="B20" s="583"/>
      <c r="C20" s="583"/>
      <c r="D20" s="583"/>
      <c r="E20" s="583"/>
      <c r="F20" s="583"/>
      <c r="G20" s="583"/>
      <c r="H20" s="199"/>
      <c r="I20" s="584"/>
      <c r="J20" s="584"/>
      <c r="K20" s="584"/>
      <c r="L20" s="584"/>
      <c r="M20" s="584"/>
      <c r="N20" s="200"/>
      <c r="O20" s="584" t="s">
        <v>114</v>
      </c>
      <c r="P20" s="584"/>
      <c r="Q20" s="584"/>
      <c r="R20" s="584"/>
      <c r="S20" s="584"/>
      <c r="T20" s="584"/>
      <c r="U20" s="584"/>
      <c r="V20" s="584"/>
      <c r="W20" s="584"/>
      <c r="X20" s="584"/>
      <c r="Y20" s="584"/>
      <c r="Z20" s="201"/>
      <c r="AA20" s="201"/>
      <c r="AB20" s="202"/>
      <c r="AC20" s="584"/>
      <c r="AD20" s="584"/>
      <c r="AE20" s="584"/>
      <c r="AF20" s="584"/>
      <c r="AG20" s="584"/>
      <c r="AH20" s="584"/>
      <c r="AI20" s="584"/>
      <c r="AJ20" s="584"/>
      <c r="AK20" s="584"/>
      <c r="AL20" s="584"/>
      <c r="AM20" s="584"/>
      <c r="AN20" s="203"/>
    </row>
    <row r="27" spans="1:40" x14ac:dyDescent="0.25">
      <c r="A27" s="205"/>
      <c r="B27" s="206"/>
      <c r="C27" s="205"/>
      <c r="D27" s="205"/>
    </row>
    <row r="28" spans="1:40" x14ac:dyDescent="0.25">
      <c r="A28" s="205"/>
      <c r="B28" s="206"/>
      <c r="C28" s="205"/>
      <c r="D28" s="205"/>
    </row>
    <row r="29" spans="1:40" x14ac:dyDescent="0.25">
      <c r="A29" s="175"/>
      <c r="B29" s="176"/>
      <c r="C29" s="175"/>
      <c r="D29" s="175"/>
    </row>
    <row r="30" spans="1:40" x14ac:dyDescent="0.25">
      <c r="A30" s="175"/>
      <c r="B30" s="176"/>
      <c r="C30" s="175"/>
      <c r="D30" s="175"/>
    </row>
    <row r="34" spans="3:40" s="207" customFormat="1" x14ac:dyDescent="0.25">
      <c r="AN34" s="208"/>
    </row>
    <row r="35" spans="3:40" s="207" customFormat="1" x14ac:dyDescent="0.25">
      <c r="AN35" s="208"/>
    </row>
    <row r="36" spans="3:40" s="207" customFormat="1" x14ac:dyDescent="0.25">
      <c r="G36" s="567"/>
      <c r="H36" s="567"/>
      <c r="I36" s="567"/>
      <c r="J36" s="567"/>
      <c r="K36" s="567"/>
      <c r="L36" s="567"/>
      <c r="M36" s="567"/>
      <c r="N36" s="567"/>
      <c r="O36" s="567"/>
      <c r="P36" s="567"/>
      <c r="Q36" s="567"/>
      <c r="R36" s="567"/>
      <c r="S36" s="567"/>
      <c r="T36" s="567"/>
      <c r="U36" s="567"/>
      <c r="V36" s="567"/>
      <c r="W36" s="567"/>
      <c r="X36" s="567"/>
      <c r="AN36" s="208"/>
    </row>
    <row r="37" spans="3:40" s="207" customFormat="1" x14ac:dyDescent="0.25">
      <c r="G37" s="567"/>
      <c r="H37" s="567"/>
      <c r="I37" s="567"/>
      <c r="J37" s="567"/>
      <c r="K37" s="567"/>
      <c r="L37" s="567"/>
      <c r="M37" s="567"/>
      <c r="N37" s="567"/>
      <c r="O37" s="567"/>
      <c r="P37" s="567"/>
      <c r="Q37" s="567"/>
      <c r="R37" s="567"/>
      <c r="S37" s="567"/>
      <c r="T37" s="567"/>
      <c r="U37" s="567"/>
      <c r="V37" s="567"/>
      <c r="W37" s="567"/>
      <c r="X37" s="567"/>
      <c r="AN37" s="208"/>
    </row>
    <row r="38" spans="3:40" s="207" customFormat="1" x14ac:dyDescent="0.25"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7"/>
      <c r="R38" s="567"/>
      <c r="S38" s="567"/>
      <c r="T38" s="567"/>
      <c r="U38" s="567"/>
      <c r="V38" s="567"/>
      <c r="W38" s="567"/>
      <c r="X38" s="567"/>
      <c r="AN38" s="208"/>
    </row>
    <row r="39" spans="3:40" s="207" customFormat="1" x14ac:dyDescent="0.25"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7"/>
      <c r="R39" s="567"/>
      <c r="S39" s="567"/>
      <c r="T39" s="567"/>
      <c r="U39" s="567"/>
      <c r="V39" s="567"/>
      <c r="W39" s="567"/>
      <c r="X39" s="567"/>
      <c r="AN39" s="208"/>
    </row>
    <row r="40" spans="3:40" s="207" customFormat="1" x14ac:dyDescent="0.25">
      <c r="G40" s="567"/>
      <c r="H40" s="567"/>
      <c r="I40" s="567"/>
      <c r="J40" s="567"/>
      <c r="K40" s="567"/>
      <c r="L40" s="567"/>
      <c r="M40" s="567"/>
      <c r="N40" s="567"/>
      <c r="O40" s="567"/>
      <c r="P40" s="567"/>
      <c r="Q40" s="567"/>
      <c r="R40" s="567"/>
      <c r="S40" s="567"/>
      <c r="T40" s="567"/>
      <c r="U40" s="567"/>
      <c r="V40" s="567"/>
      <c r="W40" s="567"/>
      <c r="X40" s="567"/>
      <c r="AN40" s="208"/>
    </row>
    <row r="41" spans="3:40" x14ac:dyDescent="0.25">
      <c r="C41" s="171"/>
      <c r="D41" s="171"/>
      <c r="G41" s="567"/>
      <c r="H41" s="567"/>
      <c r="I41" s="567"/>
      <c r="J41" s="567"/>
      <c r="K41" s="567"/>
      <c r="L41" s="567"/>
      <c r="M41" s="567"/>
      <c r="N41" s="567"/>
      <c r="O41" s="567"/>
      <c r="P41" s="567"/>
      <c r="Q41" s="567"/>
      <c r="R41" s="567"/>
      <c r="S41" s="567"/>
      <c r="T41" s="567"/>
      <c r="U41" s="567"/>
      <c r="V41" s="567"/>
      <c r="W41" s="567"/>
      <c r="X41" s="567"/>
      <c r="AN41" s="171"/>
    </row>
    <row r="42" spans="3:40" x14ac:dyDescent="0.25">
      <c r="C42" s="171"/>
      <c r="D42" s="171"/>
      <c r="AN42" s="17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J17" sqref="J17"/>
    </sheetView>
  </sheetViews>
  <sheetFormatPr defaultColWidth="9" defaultRowHeight="12.75" x14ac:dyDescent="0.25"/>
  <cols>
    <col min="1" max="1" width="2.140625" style="40" customWidth="1"/>
    <col min="2" max="2" width="17.7109375" style="40" customWidth="1"/>
    <col min="3" max="3" width="6.28515625" style="40" customWidth="1"/>
    <col min="4" max="4" width="12.42578125" style="40" bestFit="1" customWidth="1"/>
    <col min="5" max="5" width="7.28515625" style="39" bestFit="1" customWidth="1"/>
    <col min="6" max="6" width="12.42578125" style="40" bestFit="1" customWidth="1"/>
    <col min="7" max="7" width="11.42578125" style="40" bestFit="1" customWidth="1"/>
    <col min="8" max="8" width="10.28515625" style="40" bestFit="1" customWidth="1"/>
    <col min="9" max="9" width="5.28515625" style="40" customWidth="1"/>
    <col min="10" max="10" width="7.7109375" style="40" customWidth="1"/>
    <col min="11" max="11" width="12.7109375" style="40" customWidth="1"/>
    <col min="12" max="12" width="13.7109375" style="40" bestFit="1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85" customFormat="1" x14ac:dyDescent="0.2">
      <c r="A1" s="597" t="s">
        <v>0</v>
      </c>
      <c r="B1" s="597"/>
      <c r="C1" s="597"/>
      <c r="D1" s="597"/>
      <c r="E1" s="284"/>
      <c r="F1" s="598" t="s">
        <v>1</v>
      </c>
      <c r="G1" s="598"/>
      <c r="H1" s="598"/>
      <c r="I1" s="598"/>
      <c r="J1" s="598"/>
      <c r="K1" s="598"/>
      <c r="L1" s="598"/>
      <c r="M1" s="598"/>
    </row>
    <row r="2" spans="1:17" s="285" customFormat="1" x14ac:dyDescent="0.2">
      <c r="A2" s="599" t="s">
        <v>2</v>
      </c>
      <c r="B2" s="599"/>
      <c r="C2" s="599"/>
      <c r="D2" s="599"/>
      <c r="E2" s="284"/>
      <c r="F2" s="600" t="s">
        <v>3</v>
      </c>
      <c r="G2" s="600"/>
      <c r="H2" s="600"/>
      <c r="I2" s="600"/>
      <c r="J2" s="600"/>
      <c r="K2" s="600"/>
      <c r="L2" s="600"/>
      <c r="M2" s="600"/>
    </row>
    <row r="3" spans="1:17" s="285" customFormat="1" x14ac:dyDescent="0.2">
      <c r="A3" s="286"/>
      <c r="B3" s="286"/>
      <c r="C3" s="286"/>
      <c r="E3" s="287"/>
      <c r="F3" s="287"/>
      <c r="G3" s="287"/>
      <c r="H3" s="287"/>
      <c r="I3" s="288"/>
      <c r="J3" s="287"/>
      <c r="K3" s="287"/>
    </row>
    <row r="4" spans="1:17" s="39" customFormat="1" x14ac:dyDescent="0.25">
      <c r="A4" s="588" t="s">
        <v>61</v>
      </c>
      <c r="B4" s="588"/>
      <c r="C4" s="588"/>
      <c r="D4" s="588"/>
      <c r="E4" s="588"/>
      <c r="F4" s="588"/>
      <c r="G4" s="588"/>
      <c r="H4" s="588"/>
      <c r="I4" s="588"/>
      <c r="J4" s="588"/>
      <c r="K4" s="588"/>
      <c r="L4" s="588"/>
      <c r="M4" s="588"/>
      <c r="N4" s="588"/>
    </row>
    <row r="5" spans="1:17" s="39" customFormat="1" x14ac:dyDescent="0.25">
      <c r="A5" s="588" t="s">
        <v>126</v>
      </c>
      <c r="B5" s="588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</row>
    <row r="6" spans="1:17" x14ac:dyDescent="0.25">
      <c r="L6" s="589" t="s">
        <v>62</v>
      </c>
      <c r="M6" s="589"/>
      <c r="N6" s="589"/>
    </row>
    <row r="7" spans="1:17" ht="89.25" x14ac:dyDescent="0.25">
      <c r="A7" s="41" t="s">
        <v>18</v>
      </c>
      <c r="B7" s="42" t="s">
        <v>63</v>
      </c>
      <c r="C7" s="41" t="s">
        <v>64</v>
      </c>
      <c r="D7" s="42" t="s">
        <v>65</v>
      </c>
      <c r="E7" s="90" t="s">
        <v>164</v>
      </c>
      <c r="F7" s="41" t="s">
        <v>66</v>
      </c>
      <c r="G7" s="41" t="s">
        <v>87</v>
      </c>
      <c r="H7" s="41" t="s">
        <v>165</v>
      </c>
      <c r="I7" s="41" t="s">
        <v>67</v>
      </c>
      <c r="J7" s="41" t="s">
        <v>115</v>
      </c>
      <c r="K7" s="41" t="s">
        <v>116</v>
      </c>
      <c r="L7" s="41" t="s">
        <v>68</v>
      </c>
      <c r="M7" s="90" t="s">
        <v>69</v>
      </c>
      <c r="N7" s="41" t="s">
        <v>20</v>
      </c>
    </row>
    <row r="8" spans="1:17" x14ac:dyDescent="0.25">
      <c r="A8" s="43"/>
      <c r="B8" s="44"/>
      <c r="C8" s="45"/>
      <c r="D8" s="45"/>
      <c r="E8" s="47"/>
      <c r="F8" s="47" t="s">
        <v>70</v>
      </c>
      <c r="G8" s="47" t="s">
        <v>71</v>
      </c>
      <c r="H8" s="47" t="s">
        <v>72</v>
      </c>
      <c r="I8" s="47" t="s">
        <v>73</v>
      </c>
      <c r="J8" s="47" t="s">
        <v>88</v>
      </c>
      <c r="K8" s="47" t="s">
        <v>175</v>
      </c>
      <c r="L8" s="48" t="s">
        <v>176</v>
      </c>
      <c r="M8" s="45"/>
      <c r="N8" s="46"/>
    </row>
    <row r="9" spans="1:17" x14ac:dyDescent="0.25">
      <c r="A9" s="590" t="s">
        <v>74</v>
      </c>
      <c r="B9" s="591"/>
      <c r="C9" s="45"/>
      <c r="D9" s="45"/>
      <c r="E9" s="47"/>
      <c r="F9" s="46" t="s">
        <v>119</v>
      </c>
      <c r="G9" s="46" t="s">
        <v>118</v>
      </c>
      <c r="H9" s="46"/>
      <c r="I9" s="46"/>
      <c r="J9" s="46"/>
      <c r="K9" s="46"/>
      <c r="L9" s="46"/>
      <c r="M9" s="45"/>
      <c r="N9" s="46"/>
    </row>
    <row r="10" spans="1:17" x14ac:dyDescent="0.25">
      <c r="A10" s="49">
        <v>1</v>
      </c>
      <c r="B10" s="49" t="s">
        <v>38</v>
      </c>
      <c r="C10" s="50" t="s">
        <v>160</v>
      </c>
      <c r="D10" s="51">
        <v>15000000</v>
      </c>
      <c r="E10" s="302">
        <f>'bảng chấm công'!AI12</f>
        <v>26</v>
      </c>
      <c r="F10" s="51">
        <f>D10/26*E10</f>
        <v>14999999.999999998</v>
      </c>
      <c r="G10" s="51">
        <f>F10*30%</f>
        <v>4499999.9999999991</v>
      </c>
      <c r="H10" s="51"/>
      <c r="I10" s="52"/>
      <c r="J10" s="52"/>
      <c r="K10" s="52">
        <v>51807692</v>
      </c>
      <c r="L10" s="52">
        <f>F10-G10+H10-I10-J10+K10</f>
        <v>62307692</v>
      </c>
      <c r="M10" s="52"/>
      <c r="N10" s="49"/>
    </row>
    <row r="11" spans="1:17" x14ac:dyDescent="0.25">
      <c r="A11" s="49">
        <v>2</v>
      </c>
      <c r="B11" s="49" t="s">
        <v>213</v>
      </c>
      <c r="C11" s="50" t="s">
        <v>215</v>
      </c>
      <c r="D11" s="51"/>
      <c r="E11" s="302"/>
      <c r="F11" s="51">
        <f>D11/26*E11</f>
        <v>0</v>
      </c>
      <c r="G11" s="51">
        <f>F11*30%</f>
        <v>0</v>
      </c>
      <c r="H11" s="51"/>
      <c r="I11" s="52"/>
      <c r="J11" s="52"/>
      <c r="K11" s="52">
        <v>5960023</v>
      </c>
      <c r="L11" s="52">
        <f>F11-G11+H11-I11-J11+K11</f>
        <v>5960023</v>
      </c>
      <c r="M11" s="52"/>
      <c r="N11" s="49"/>
      <c r="Q11" s="154"/>
    </row>
    <row r="12" spans="1:17" x14ac:dyDescent="0.25">
      <c r="A12" s="49">
        <v>3</v>
      </c>
      <c r="B12" s="49" t="s">
        <v>75</v>
      </c>
      <c r="C12" s="50" t="s">
        <v>161</v>
      </c>
      <c r="D12" s="51">
        <v>6000000</v>
      </c>
      <c r="E12" s="302">
        <f>'bảng chấm công'!AI16</f>
        <v>27</v>
      </c>
      <c r="F12" s="51">
        <f t="shared" ref="F12:F17" si="0">D12/26*E12</f>
        <v>6230769.230769231</v>
      </c>
      <c r="G12" s="51">
        <f t="shared" ref="G12" si="1">F12*30%</f>
        <v>1869230.7692307692</v>
      </c>
      <c r="H12" s="51"/>
      <c r="I12" s="52"/>
      <c r="J12" s="52"/>
      <c r="K12" s="52">
        <v>23757981</v>
      </c>
      <c r="L12" s="52">
        <f>F12-G12+H12-I12-J12+K12</f>
        <v>28119519.461538464</v>
      </c>
      <c r="M12" s="52"/>
      <c r="N12" s="49"/>
    </row>
    <row r="13" spans="1:17" x14ac:dyDescent="0.25">
      <c r="A13" s="54">
        <v>4</v>
      </c>
      <c r="B13" s="54" t="s">
        <v>37</v>
      </c>
      <c r="C13" s="55" t="s">
        <v>162</v>
      </c>
      <c r="D13" s="56">
        <v>6000000</v>
      </c>
      <c r="E13" s="303">
        <f>'bảng chấm công'!AI15</f>
        <v>29</v>
      </c>
      <c r="F13" s="56">
        <f t="shared" si="0"/>
        <v>6692307.692307693</v>
      </c>
      <c r="G13" s="51">
        <f>F13*30%</f>
        <v>2007692.3076923077</v>
      </c>
      <c r="H13" s="56">
        <f>'Hỗ trợ vận chuyển'!F26</f>
        <v>75000</v>
      </c>
      <c r="I13" s="57"/>
      <c r="J13" s="57"/>
      <c r="K13" s="57">
        <f>5555512-4000000</f>
        <v>1555512</v>
      </c>
      <c r="L13" s="52">
        <f>F13-G13+H13-I13-J13+K13</f>
        <v>6315127.384615385</v>
      </c>
      <c r="M13" s="57"/>
      <c r="N13" s="54"/>
      <c r="Q13" s="154"/>
    </row>
    <row r="14" spans="1:17" s="53" customFormat="1" x14ac:dyDescent="0.25">
      <c r="A14" s="594" t="s">
        <v>36</v>
      </c>
      <c r="B14" s="595"/>
      <c r="C14" s="596"/>
      <c r="D14" s="262">
        <f>SUM(D10:D13)</f>
        <v>27000000</v>
      </c>
      <c r="E14" s="304"/>
      <c r="F14" s="262">
        <f>SUM(F10:F13)</f>
        <v>27923076.92307692</v>
      </c>
      <c r="G14" s="262">
        <f>SUM(G10:G13)</f>
        <v>8376923.0769230761</v>
      </c>
      <c r="H14" s="262">
        <f>SUM(H10:H13)</f>
        <v>75000</v>
      </c>
      <c r="I14" s="289"/>
      <c r="J14" s="289"/>
      <c r="K14" s="289">
        <f>SUM(K10:K13)</f>
        <v>83081208</v>
      </c>
      <c r="L14" s="289">
        <f>SUM(L10:L13)</f>
        <v>102702361.84615386</v>
      </c>
      <c r="M14" s="289"/>
      <c r="N14" s="290"/>
    </row>
    <row r="15" spans="1:17" s="53" customFormat="1" x14ac:dyDescent="0.25">
      <c r="A15" s="592" t="s">
        <v>76</v>
      </c>
      <c r="B15" s="593"/>
      <c r="C15" s="84"/>
      <c r="D15" s="85"/>
      <c r="E15" s="305"/>
      <c r="F15" s="87"/>
      <c r="G15" s="87"/>
      <c r="H15" s="268"/>
      <c r="I15" s="88"/>
      <c r="J15" s="88"/>
      <c r="K15" s="86"/>
      <c r="L15" s="86"/>
      <c r="M15" s="88"/>
      <c r="N15" s="89"/>
    </row>
    <row r="16" spans="1:17" x14ac:dyDescent="0.25">
      <c r="A16" s="54">
        <v>1</v>
      </c>
      <c r="B16" s="54" t="s">
        <v>158</v>
      </c>
      <c r="C16" s="55" t="s">
        <v>163</v>
      </c>
      <c r="D16" s="56">
        <v>3000000</v>
      </c>
      <c r="E16" s="302">
        <f>'bảng chấm công'!AI17</f>
        <v>23</v>
      </c>
      <c r="F16" s="51">
        <f t="shared" si="0"/>
        <v>2653846.153846154</v>
      </c>
      <c r="G16" s="51">
        <f>F16*30%</f>
        <v>796153.84615384613</v>
      </c>
      <c r="H16" s="56">
        <f>'Hỗ trợ vận chuyển'!D26</f>
        <v>250000</v>
      </c>
      <c r="I16" s="57"/>
      <c r="J16" s="57"/>
      <c r="K16" s="52">
        <v>0</v>
      </c>
      <c r="L16" s="52">
        <f>F16-G16+H16-I16-J16+K16</f>
        <v>2107692.307692308</v>
      </c>
      <c r="M16" s="57"/>
      <c r="N16" s="54" t="s">
        <v>250</v>
      </c>
    </row>
    <row r="17" spans="1:14" x14ac:dyDescent="0.25">
      <c r="A17" s="58">
        <v>3</v>
      </c>
      <c r="B17" s="58" t="s">
        <v>77</v>
      </c>
      <c r="C17" s="59" t="s">
        <v>159</v>
      </c>
      <c r="D17" s="60">
        <v>5000000</v>
      </c>
      <c r="E17" s="302">
        <f>'bảng chấm công'!AI13</f>
        <v>17.5</v>
      </c>
      <c r="F17" s="51">
        <f t="shared" si="0"/>
        <v>3365384.6153846155</v>
      </c>
      <c r="G17" s="51">
        <f>F17*30%</f>
        <v>1009615.3846153846</v>
      </c>
      <c r="H17" s="56">
        <f>'Hỗ trợ vận chuyển'!E26</f>
        <v>40000</v>
      </c>
      <c r="I17" s="61"/>
      <c r="J17" s="61"/>
      <c r="K17" s="57">
        <v>0</v>
      </c>
      <c r="L17" s="52">
        <f>F17-G17+H17-I17-J17+K17</f>
        <v>2395769.230769231</v>
      </c>
      <c r="M17" s="61"/>
      <c r="N17" s="58" t="s">
        <v>250</v>
      </c>
    </row>
    <row r="18" spans="1:14" s="53" customFormat="1" x14ac:dyDescent="0.25">
      <c r="A18" s="594" t="s">
        <v>36</v>
      </c>
      <c r="B18" s="595"/>
      <c r="C18" s="596"/>
      <c r="D18" s="291">
        <f>SUM(D16:D17)</f>
        <v>8000000</v>
      </c>
      <c r="E18" s="292"/>
      <c r="F18" s="291">
        <f t="shared" ref="F18:K18" si="2">SUM(F16:F17)</f>
        <v>6019230.7692307699</v>
      </c>
      <c r="G18" s="291">
        <f t="shared" si="2"/>
        <v>1805769.2307692308</v>
      </c>
      <c r="H18" s="291">
        <f t="shared" si="2"/>
        <v>290000</v>
      </c>
      <c r="I18" s="291"/>
      <c r="J18" s="291"/>
      <c r="K18" s="291">
        <f t="shared" si="2"/>
        <v>0</v>
      </c>
      <c r="L18" s="291">
        <f>SUM(L15:L17)</f>
        <v>4503461.538461539</v>
      </c>
      <c r="M18" s="290"/>
      <c r="N18" s="290"/>
    </row>
    <row r="20" spans="1:14" s="53" customFormat="1" x14ac:dyDescent="0.25">
      <c r="B20" s="588"/>
      <c r="C20" s="588"/>
      <c r="D20" s="588"/>
      <c r="E20" s="263"/>
      <c r="J20" s="588"/>
      <c r="K20" s="588"/>
      <c r="L20" s="588"/>
      <c r="M20" s="588"/>
    </row>
    <row r="21" spans="1:14" s="285" customFormat="1" x14ac:dyDescent="0.2">
      <c r="C21" s="293" t="s">
        <v>112</v>
      </c>
      <c r="E21" s="294"/>
      <c r="F21" s="382"/>
      <c r="G21" s="294"/>
      <c r="H21" s="294"/>
      <c r="I21" s="294"/>
      <c r="J21" s="293" t="s">
        <v>14</v>
      </c>
      <c r="K21" s="294"/>
      <c r="L21" s="295"/>
    </row>
    <row r="22" spans="1:14" s="285" customFormat="1" x14ac:dyDescent="0.2">
      <c r="C22" s="296" t="s">
        <v>15</v>
      </c>
      <c r="E22" s="297"/>
      <c r="F22" s="297"/>
      <c r="G22" s="298"/>
      <c r="H22" s="298"/>
      <c r="I22" s="298"/>
      <c r="J22" s="296" t="s">
        <v>16</v>
      </c>
      <c r="K22" s="298"/>
    </row>
    <row r="23" spans="1:14" x14ac:dyDescent="0.25">
      <c r="F23" s="154"/>
    </row>
    <row r="25" spans="1:14" s="299" customFormat="1" x14ac:dyDescent="0.2">
      <c r="C25" s="293"/>
      <c r="F25" s="300"/>
      <c r="G25" s="300"/>
      <c r="H25" s="300"/>
      <c r="I25" s="300"/>
      <c r="J25" s="301"/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73" customWidth="1"/>
    <col min="2" max="2" width="12.7109375" style="278" customWidth="1"/>
    <col min="3" max="3" width="31.42578125" style="273" customWidth="1"/>
    <col min="4" max="4" width="15.28515625" style="280" customWidth="1"/>
    <col min="5" max="6" width="13" style="273" bestFit="1" customWidth="1"/>
    <col min="7" max="16384" width="8.85546875" style="273"/>
  </cols>
  <sheetData>
    <row r="1" spans="1:15" s="270" customFormat="1" x14ac:dyDescent="0.25">
      <c r="A1" s="602" t="s">
        <v>0</v>
      </c>
      <c r="B1" s="602"/>
      <c r="C1" s="602"/>
      <c r="D1" s="272"/>
      <c r="J1" s="271"/>
      <c r="K1" s="272"/>
    </row>
    <row r="2" spans="1:15" s="270" customFormat="1" x14ac:dyDescent="0.25">
      <c r="A2" s="603" t="s">
        <v>2</v>
      </c>
      <c r="B2" s="603"/>
      <c r="C2" s="603"/>
      <c r="D2" s="272"/>
      <c r="J2" s="271"/>
      <c r="K2" s="272"/>
    </row>
    <row r="3" spans="1:15" s="270" customFormat="1" x14ac:dyDescent="0.25">
      <c r="A3" s="513" t="s">
        <v>166</v>
      </c>
      <c r="B3" s="513"/>
      <c r="C3" s="513"/>
      <c r="D3" s="513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</row>
    <row r="4" spans="1:15" s="270" customFormat="1" x14ac:dyDescent="0.25">
      <c r="A4" s="264"/>
      <c r="B4" s="264"/>
      <c r="C4" s="264"/>
      <c r="D4" s="264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</row>
    <row r="5" spans="1:15" s="270" customFormat="1" ht="31.5" customHeight="1" x14ac:dyDescent="0.25">
      <c r="A5" s="608" t="s">
        <v>18</v>
      </c>
      <c r="B5" s="610" t="s">
        <v>167</v>
      </c>
      <c r="C5" s="608" t="s">
        <v>168</v>
      </c>
      <c r="D5" s="607" t="s">
        <v>169</v>
      </c>
      <c r="E5" s="607"/>
      <c r="F5" s="607"/>
    </row>
    <row r="6" spans="1:15" s="270" customFormat="1" x14ac:dyDescent="0.25">
      <c r="A6" s="609"/>
      <c r="B6" s="611"/>
      <c r="C6" s="609"/>
      <c r="D6" s="281" t="s">
        <v>174</v>
      </c>
      <c r="E6" s="281" t="s">
        <v>206</v>
      </c>
      <c r="F6" s="281" t="s">
        <v>207</v>
      </c>
    </row>
    <row r="7" spans="1:15" x14ac:dyDescent="0.25">
      <c r="A7" s="274">
        <v>560</v>
      </c>
      <c r="B7" s="276">
        <v>43983</v>
      </c>
      <c r="C7" s="274" t="s">
        <v>170</v>
      </c>
      <c r="D7" s="352">
        <v>15000</v>
      </c>
      <c r="E7" s="352"/>
      <c r="F7" s="352"/>
    </row>
    <row r="8" spans="1:15" x14ac:dyDescent="0.25">
      <c r="A8" s="275">
        <v>563</v>
      </c>
      <c r="B8" s="277">
        <v>43986</v>
      </c>
      <c r="C8" s="275" t="s">
        <v>171</v>
      </c>
      <c r="D8" s="279">
        <v>15000</v>
      </c>
      <c r="E8" s="279"/>
      <c r="F8" s="279"/>
    </row>
    <row r="9" spans="1:15" x14ac:dyDescent="0.25">
      <c r="A9" s="275">
        <v>564</v>
      </c>
      <c r="B9" s="277">
        <v>43987</v>
      </c>
      <c r="C9" s="275" t="s">
        <v>172</v>
      </c>
      <c r="D9" s="279">
        <v>30000</v>
      </c>
      <c r="E9" s="279"/>
      <c r="F9" s="279"/>
    </row>
    <row r="10" spans="1:15" x14ac:dyDescent="0.25">
      <c r="A10" s="275">
        <v>576</v>
      </c>
      <c r="B10" s="277">
        <v>43995</v>
      </c>
      <c r="C10" s="275" t="s">
        <v>173</v>
      </c>
      <c r="D10" s="279">
        <v>15000</v>
      </c>
      <c r="E10" s="279"/>
      <c r="F10" s="279"/>
    </row>
    <row r="11" spans="1:15" x14ac:dyDescent="0.25">
      <c r="A11" s="275">
        <v>582</v>
      </c>
      <c r="B11" s="277">
        <v>43995</v>
      </c>
      <c r="C11" s="275" t="s">
        <v>177</v>
      </c>
      <c r="D11" s="279">
        <v>15000</v>
      </c>
      <c r="E11" s="279"/>
      <c r="F11" s="279"/>
    </row>
    <row r="12" spans="1:15" x14ac:dyDescent="0.25">
      <c r="A12" s="275">
        <v>585</v>
      </c>
      <c r="B12" s="277">
        <v>43997</v>
      </c>
      <c r="C12" s="275" t="s">
        <v>178</v>
      </c>
      <c r="D12" s="279">
        <v>15000</v>
      </c>
      <c r="E12" s="279"/>
      <c r="F12" s="279"/>
    </row>
    <row r="13" spans="1:15" x14ac:dyDescent="0.25">
      <c r="A13" s="275">
        <v>589</v>
      </c>
      <c r="B13" s="277">
        <v>43998</v>
      </c>
      <c r="C13" s="275" t="s">
        <v>179</v>
      </c>
      <c r="D13" s="279">
        <v>30000</v>
      </c>
      <c r="E13" s="279"/>
      <c r="F13" s="279"/>
    </row>
    <row r="14" spans="1:15" x14ac:dyDescent="0.25">
      <c r="A14" s="275">
        <v>590</v>
      </c>
      <c r="B14" s="277">
        <v>44000</v>
      </c>
      <c r="C14" s="275" t="s">
        <v>201</v>
      </c>
      <c r="D14" s="279">
        <v>15000</v>
      </c>
      <c r="E14" s="279"/>
      <c r="F14" s="279"/>
    </row>
    <row r="15" spans="1:15" x14ac:dyDescent="0.25">
      <c r="A15" s="275">
        <v>483</v>
      </c>
      <c r="B15" s="277">
        <v>44001</v>
      </c>
      <c r="C15" s="275" t="s">
        <v>205</v>
      </c>
      <c r="D15" s="279"/>
      <c r="E15" s="279">
        <v>20000</v>
      </c>
      <c r="F15" s="279"/>
    </row>
    <row r="16" spans="1:15" x14ac:dyDescent="0.25">
      <c r="A16" s="275">
        <v>595</v>
      </c>
      <c r="B16" s="277">
        <v>44002</v>
      </c>
      <c r="C16" s="275" t="s">
        <v>202</v>
      </c>
      <c r="D16" s="279">
        <v>15000</v>
      </c>
      <c r="E16" s="279"/>
      <c r="F16" s="279"/>
    </row>
    <row r="17" spans="1:6" x14ac:dyDescent="0.25">
      <c r="A17" s="275">
        <v>598</v>
      </c>
      <c r="B17" s="277">
        <v>44004</v>
      </c>
      <c r="C17" s="275" t="s">
        <v>203</v>
      </c>
      <c r="D17" s="279">
        <v>15000</v>
      </c>
      <c r="E17" s="279"/>
      <c r="F17" s="279"/>
    </row>
    <row r="18" spans="1:6" x14ac:dyDescent="0.25">
      <c r="A18" s="275">
        <v>599</v>
      </c>
      <c r="B18" s="277">
        <v>44004</v>
      </c>
      <c r="C18" s="275" t="s">
        <v>172</v>
      </c>
      <c r="D18" s="279"/>
      <c r="E18" s="279"/>
      <c r="F18" s="279">
        <v>30000</v>
      </c>
    </row>
    <row r="19" spans="1:6" x14ac:dyDescent="0.25">
      <c r="A19" s="275">
        <v>600</v>
      </c>
      <c r="B19" s="277">
        <v>44006</v>
      </c>
      <c r="C19" s="275" t="s">
        <v>204</v>
      </c>
      <c r="D19" s="279">
        <v>15000</v>
      </c>
      <c r="E19" s="279"/>
      <c r="F19" s="279">
        <v>15000</v>
      </c>
    </row>
    <row r="20" spans="1:6" x14ac:dyDescent="0.25">
      <c r="A20" s="275">
        <v>1152</v>
      </c>
      <c r="B20" s="277">
        <v>44006</v>
      </c>
      <c r="C20" s="275" t="s">
        <v>204</v>
      </c>
      <c r="D20" s="279">
        <v>15000</v>
      </c>
      <c r="E20" s="279"/>
      <c r="F20" s="279">
        <v>15000</v>
      </c>
    </row>
    <row r="21" spans="1:6" x14ac:dyDescent="0.25">
      <c r="A21" s="275">
        <v>1155</v>
      </c>
      <c r="B21" s="277">
        <v>44007</v>
      </c>
      <c r="C21" s="275" t="s">
        <v>209</v>
      </c>
      <c r="D21" s="279">
        <v>15000</v>
      </c>
      <c r="E21" s="279"/>
      <c r="F21" s="279"/>
    </row>
    <row r="22" spans="1:6" x14ac:dyDescent="0.25">
      <c r="A22" s="275">
        <v>1156</v>
      </c>
      <c r="B22" s="277">
        <v>44006</v>
      </c>
      <c r="C22" s="275" t="s">
        <v>208</v>
      </c>
      <c r="D22" s="279">
        <v>15000</v>
      </c>
      <c r="E22" s="279"/>
      <c r="F22" s="279"/>
    </row>
    <row r="23" spans="1:6" x14ac:dyDescent="0.25">
      <c r="A23" s="275">
        <v>1158</v>
      </c>
      <c r="B23" s="277">
        <v>44006</v>
      </c>
      <c r="C23" s="275" t="s">
        <v>210</v>
      </c>
      <c r="D23" s="279">
        <v>10000</v>
      </c>
      <c r="E23" s="279"/>
      <c r="F23" s="279"/>
    </row>
    <row r="24" spans="1:6" x14ac:dyDescent="0.25">
      <c r="A24" s="275">
        <v>483</v>
      </c>
      <c r="B24" s="277">
        <v>44010</v>
      </c>
      <c r="C24" s="275" t="s">
        <v>205</v>
      </c>
      <c r="D24" s="279"/>
      <c r="E24" s="279">
        <v>20000</v>
      </c>
      <c r="F24" s="279"/>
    </row>
    <row r="25" spans="1:6" x14ac:dyDescent="0.25">
      <c r="A25" s="275">
        <v>1168</v>
      </c>
      <c r="B25" s="277">
        <v>44011</v>
      </c>
      <c r="C25" s="275" t="s">
        <v>212</v>
      </c>
      <c r="D25" s="279"/>
      <c r="E25" s="279"/>
      <c r="F25" s="279">
        <v>15000</v>
      </c>
    </row>
    <row r="26" spans="1:6" s="283" customFormat="1" ht="18.75" x14ac:dyDescent="0.3">
      <c r="A26" s="604" t="s">
        <v>36</v>
      </c>
      <c r="B26" s="605"/>
      <c r="C26" s="606"/>
      <c r="D26" s="282">
        <f>SUM(D7:D25)</f>
        <v>250000</v>
      </c>
      <c r="E26" s="282">
        <f>SUM(E7:E25)</f>
        <v>40000</v>
      </c>
      <c r="F26" s="282">
        <f>SUM(F7:F25)</f>
        <v>75000</v>
      </c>
    </row>
    <row r="29" spans="1:6" ht="18.75" x14ac:dyDescent="0.3">
      <c r="E29" s="601" t="s">
        <v>117</v>
      </c>
      <c r="F29" s="601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2020-07-24T04:02:54Z</dcterms:modified>
</cp:coreProperties>
</file>